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sg uploader\"/>
    </mc:Choice>
  </mc:AlternateContent>
  <xr:revisionPtr revIDLastSave="0" documentId="13_ncr:1_{D3DF5A06-DCCE-4618-9D12-A57ADC89C579}" xr6:coauthVersionLast="46" xr6:coauthVersionMax="46" xr10:uidLastSave="{00000000-0000-0000-0000-000000000000}"/>
  <bookViews>
    <workbookView xWindow="-108" yWindow="-108" windowWidth="23256" windowHeight="12576" tabRatio="834" activeTab="2" xr2:uid="{00000000-000D-0000-FFFF-FFFF00000000}"/>
  </bookViews>
  <sheets>
    <sheet name="Siam Cement" sheetId="2" r:id="rId1"/>
    <sheet name="Anhui Conch" sheetId="7" r:id="rId2"/>
    <sheet name="Taiwan Cement" sheetId="6" r:id="rId3"/>
    <sheet name="Data validation" sheetId="5" r:id="rId4"/>
    <sheet name="Other Data" sheetId="4" r:id="rId5"/>
  </sheets>
  <definedNames>
    <definedName name="_xlnm._FilterDatabase" localSheetId="1" hidden="1">'Anhui Conch'!$A$2:$AC$315</definedName>
    <definedName name="_xlnm._FilterDatabase" localSheetId="0" hidden="1">'Siam Cement'!$B$2:$AC$315</definedName>
    <definedName name="_xlnm._FilterDatabase" localSheetId="2" hidden="1">'Taiwan Cement'!$A$2:$AC$315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7" i="6" l="1"/>
  <c r="Q201" i="6"/>
  <c r="P201" i="6"/>
  <c r="O201" i="6"/>
  <c r="N201" i="6"/>
  <c r="Q159" i="6"/>
  <c r="P159" i="6"/>
  <c r="O159" i="6"/>
  <c r="Q158" i="6"/>
  <c r="Q157" i="6"/>
  <c r="P157" i="6"/>
  <c r="O157" i="6"/>
  <c r="Q117" i="6"/>
  <c r="S165" i="2" l="1"/>
  <c r="S162" i="2"/>
  <c r="R157" i="2"/>
  <c r="Q157" i="2"/>
  <c r="P157" i="2"/>
  <c r="O157" i="2"/>
  <c r="N157" i="2"/>
  <c r="M157" i="2"/>
  <c r="R128" i="2"/>
  <c r="Q128" i="2"/>
  <c r="P128" i="2"/>
  <c r="O128" i="2"/>
  <c r="N128" i="2"/>
  <c r="M128" i="2"/>
  <c r="R127" i="2"/>
  <c r="Q127" i="2"/>
  <c r="P127" i="2"/>
  <c r="O127" i="2"/>
  <c r="N127" i="2"/>
  <c r="R117" i="2"/>
  <c r="Q117" i="2"/>
  <c r="Q103" i="6" l="1"/>
  <c r="P103" i="6"/>
  <c r="O103" i="6"/>
  <c r="N103" i="6"/>
  <c r="F314" i="7" l="1"/>
  <c r="J309" i="7"/>
  <c r="H309" i="7"/>
  <c r="J308" i="7"/>
  <c r="H308" i="7"/>
  <c r="F303" i="7"/>
  <c r="F302" i="7"/>
  <c r="F295" i="7"/>
  <c r="F292" i="7"/>
  <c r="F281" i="7"/>
  <c r="F280" i="7"/>
  <c r="F276" i="7"/>
  <c r="F256" i="7"/>
  <c r="J245" i="7"/>
  <c r="H245" i="7"/>
  <c r="J244" i="7"/>
  <c r="H244" i="7"/>
  <c r="J241" i="7"/>
  <c r="H241" i="7"/>
  <c r="F241" i="7"/>
  <c r="J231" i="7"/>
  <c r="H231" i="7"/>
  <c r="J221" i="7"/>
  <c r="H221" i="7"/>
  <c r="J202" i="7"/>
  <c r="H202" i="7"/>
  <c r="J201" i="7"/>
  <c r="H201" i="7"/>
  <c r="F195" i="7"/>
  <c r="F194" i="7"/>
  <c r="J187" i="7"/>
  <c r="H187" i="7"/>
  <c r="F185" i="7"/>
  <c r="J182" i="7"/>
  <c r="H182" i="7"/>
  <c r="J177" i="7"/>
  <c r="H177" i="7"/>
  <c r="F177" i="7"/>
  <c r="J174" i="7"/>
  <c r="H174" i="7"/>
  <c r="J173" i="7"/>
  <c r="H173" i="7"/>
  <c r="F109" i="7"/>
  <c r="F105" i="7"/>
  <c r="F103" i="7"/>
  <c r="F102" i="7"/>
  <c r="F101" i="7"/>
  <c r="F100" i="7"/>
  <c r="F99" i="7"/>
  <c r="F98" i="7"/>
  <c r="F96" i="7"/>
  <c r="F95" i="7"/>
  <c r="J94" i="7"/>
  <c r="H94" i="7"/>
  <c r="F94" i="7"/>
  <c r="F93" i="7"/>
  <c r="J91" i="7"/>
  <c r="H91" i="7"/>
  <c r="F90" i="7"/>
  <c r="F89" i="7"/>
  <c r="F87" i="7"/>
  <c r="F86" i="7"/>
  <c r="F85" i="7"/>
  <c r="F84" i="7"/>
  <c r="J82" i="7"/>
  <c r="H82" i="7"/>
  <c r="F81" i="7"/>
  <c r="F80" i="7"/>
  <c r="F78" i="7"/>
  <c r="F77" i="7"/>
  <c r="F74" i="7"/>
  <c r="F73" i="7"/>
  <c r="F72" i="7"/>
  <c r="F71" i="7"/>
  <c r="F70" i="7"/>
  <c r="F66" i="7"/>
  <c r="F65" i="7"/>
  <c r="F64" i="7"/>
  <c r="F62" i="7"/>
  <c r="F61" i="7"/>
  <c r="F60" i="7"/>
  <c r="F58" i="7"/>
  <c r="F57" i="7"/>
  <c r="F51" i="7"/>
  <c r="F49" i="7"/>
  <c r="F35" i="7"/>
  <c r="F33" i="7"/>
  <c r="F30" i="7"/>
  <c r="F29" i="7"/>
  <c r="F28" i="7"/>
  <c r="F27" i="7"/>
  <c r="F26" i="7"/>
  <c r="F25" i="7"/>
  <c r="F24" i="7"/>
  <c r="F23" i="7"/>
  <c r="F22" i="7"/>
  <c r="F21" i="7"/>
  <c r="F16" i="7"/>
  <c r="F15" i="7"/>
  <c r="F14" i="7"/>
  <c r="F13" i="7"/>
  <c r="F12" i="7"/>
  <c r="J11" i="7"/>
  <c r="H11" i="7"/>
  <c r="F10" i="7"/>
  <c r="J9" i="7"/>
  <c r="H9" i="7"/>
  <c r="F9" i="7"/>
  <c r="J8" i="7"/>
  <c r="H8" i="7"/>
  <c r="F8" i="7"/>
  <c r="J7" i="7"/>
  <c r="H7" i="7"/>
  <c r="F7" i="7"/>
  <c r="J6" i="7"/>
  <c r="H6" i="7"/>
  <c r="F6" i="7"/>
  <c r="J5" i="7"/>
  <c r="H5" i="7"/>
  <c r="J4" i="7"/>
  <c r="H4" i="7"/>
  <c r="G4" i="7"/>
  <c r="F4" i="7"/>
  <c r="F3" i="7"/>
  <c r="F314" i="6"/>
  <c r="J309" i="6"/>
  <c r="H309" i="6"/>
  <c r="J308" i="6"/>
  <c r="H308" i="6"/>
  <c r="F303" i="6"/>
  <c r="F302" i="6"/>
  <c r="F295" i="6"/>
  <c r="F292" i="6"/>
  <c r="F281" i="6"/>
  <c r="F280" i="6"/>
  <c r="F276" i="6"/>
  <c r="F256" i="6"/>
  <c r="J245" i="6"/>
  <c r="H245" i="6"/>
  <c r="J244" i="6"/>
  <c r="H244" i="6"/>
  <c r="J241" i="6"/>
  <c r="H241" i="6"/>
  <c r="F241" i="6"/>
  <c r="J231" i="6"/>
  <c r="H231" i="6"/>
  <c r="J221" i="6"/>
  <c r="H221" i="6"/>
  <c r="J202" i="6"/>
  <c r="H202" i="6"/>
  <c r="J201" i="6"/>
  <c r="H201" i="6"/>
  <c r="F195" i="6"/>
  <c r="F194" i="6"/>
  <c r="J187" i="6"/>
  <c r="H187" i="6"/>
  <c r="F185" i="6"/>
  <c r="J182" i="6"/>
  <c r="H182" i="6"/>
  <c r="J177" i="6"/>
  <c r="H177" i="6"/>
  <c r="F177" i="6"/>
  <c r="J174" i="6"/>
  <c r="H174" i="6"/>
  <c r="J173" i="6"/>
  <c r="H173" i="6"/>
  <c r="F109" i="6"/>
  <c r="F105" i="6"/>
  <c r="F103" i="6"/>
  <c r="F102" i="6"/>
  <c r="F101" i="6"/>
  <c r="F100" i="6"/>
  <c r="F99" i="6"/>
  <c r="F98" i="6"/>
  <c r="F96" i="6"/>
  <c r="F95" i="6"/>
  <c r="J94" i="6"/>
  <c r="H94" i="6"/>
  <c r="F94" i="6"/>
  <c r="F93" i="6"/>
  <c r="J91" i="6"/>
  <c r="H91" i="6"/>
  <c r="F90" i="6"/>
  <c r="F89" i="6"/>
  <c r="F87" i="6"/>
  <c r="F86" i="6"/>
  <c r="F85" i="6"/>
  <c r="F84" i="6"/>
  <c r="J82" i="6"/>
  <c r="H82" i="6"/>
  <c r="F81" i="6"/>
  <c r="F80" i="6"/>
  <c r="F78" i="6"/>
  <c r="F77" i="6"/>
  <c r="F74" i="6"/>
  <c r="F73" i="6"/>
  <c r="F72" i="6"/>
  <c r="F71" i="6"/>
  <c r="F70" i="6"/>
  <c r="F66" i="6"/>
  <c r="F65" i="6"/>
  <c r="F64" i="6"/>
  <c r="F62" i="6"/>
  <c r="F61" i="6"/>
  <c r="F60" i="6"/>
  <c r="F58" i="6"/>
  <c r="F57" i="6"/>
  <c r="F51" i="6"/>
  <c r="F49" i="6"/>
  <c r="F35" i="6"/>
  <c r="F33" i="6"/>
  <c r="F30" i="6"/>
  <c r="F29" i="6"/>
  <c r="F28" i="6"/>
  <c r="F27" i="6"/>
  <c r="F26" i="6"/>
  <c r="F25" i="6"/>
  <c r="F24" i="6"/>
  <c r="F23" i="6"/>
  <c r="F22" i="6"/>
  <c r="F21" i="6"/>
  <c r="F16" i="6"/>
  <c r="F15" i="6"/>
  <c r="F14" i="6"/>
  <c r="F13" i="6"/>
  <c r="F12" i="6"/>
  <c r="J11" i="6"/>
  <c r="H11" i="6"/>
  <c r="F10" i="6"/>
  <c r="J9" i="6"/>
  <c r="H9" i="6"/>
  <c r="F9" i="6"/>
  <c r="J8" i="6"/>
  <c r="H8" i="6"/>
  <c r="F8" i="6"/>
  <c r="J7" i="6"/>
  <c r="H7" i="6"/>
  <c r="F7" i="6"/>
  <c r="J6" i="6"/>
  <c r="H6" i="6"/>
  <c r="F6" i="6"/>
  <c r="J5" i="6"/>
  <c r="H5" i="6"/>
  <c r="J4" i="6"/>
  <c r="H4" i="6"/>
  <c r="G4" i="6"/>
  <c r="F4" i="6"/>
  <c r="F3" i="6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<sst xmlns="http://schemas.openxmlformats.org/spreadsheetml/2006/main" count="6623" uniqueCount="837">
  <si>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</si>
  <si>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</si>
  <si>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</si>
  <si>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</si>
  <si>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</si>
  <si>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</si>
  <si>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</si>
  <si>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</si>
  <si>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</si>
  <si>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</si>
  <si>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</si>
  <si>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</si>
  <si>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</si>
  <si>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</si>
  <si>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</si>
  <si>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</si>
  <si>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</si>
  <si>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</si>
  <si>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</si>
  <si>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</si>
  <si>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</si>
  <si>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</si>
  <si>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</si>
  <si>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</si>
  <si>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</si>
  <si>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</si>
  <si>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</si>
  <si>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</si>
  <si>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</si>
  <si>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</si>
  <si>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</si>
  <si>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</si>
  <si>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</si>
  <si>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</si>
  <si>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</si>
  <si>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</si>
  <si>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</si>
  <si>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</si>
  <si>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</si>
  <si>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</si>
  <si>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</si>
  <si>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</si>
  <si>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</si>
  <si>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</si>
  <si>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</si>
  <si>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</si>
  <si>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</si>
  <si>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</si>
  <si>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</si>
  <si>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</si>
  <si>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</si>
  <si>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</si>
  <si>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</si>
  <si>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</si>
  <si>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</si>
  <si>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</si>
  <si>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</si>
  <si>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</si>
  <si>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</si>
  <si>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</si>
  <si>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</si>
  <si>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</si>
  <si>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</si>
  <si>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</si>
  <si>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</si>
  <si>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</si>
  <si>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</si>
  <si>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</si>
  <si>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</si>
  <si>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</si>
  <si>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</si>
  <si>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</si>
  <si>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</si>
  <si>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</si>
  <si>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</si>
  <si>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</si>
  <si>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</si>
  <si>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</si>
  <si>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</si>
  <si>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</si>
  <si>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</si>
  <si>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</si>
  <si>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</si>
  <si>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</si>
  <si>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</si>
  <si>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</si>
  <si>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</si>
  <si>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</si>
  <si>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</si>
  <si>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</si>
  <si>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</si>
  <si>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</si>
  <si>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</si>
  <si>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</si>
  <si>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</si>
  <si>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</si>
  <si>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</si>
  <si>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</si>
  <si>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</si>
  <si>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</si>
  <si>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</si>
  <si>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</si>
  <si>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</si>
  <si>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</si>
  <si>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</si>
  <si>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</si>
  <si>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</si>
  <si>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</si>
  <si>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</si>
  <si>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</si>
  <si>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</si>
  <si>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</si>
  <si>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</si>
  <si>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</si>
  <si>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</si>
  <si>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</si>
  <si>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</si>
  <si>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</si>
  <si>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</si>
  <si>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</si>
  <si>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</si>
  <si>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</si>
  <si>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</si>
  <si>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</si>
  <si>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</si>
  <si>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</si>
  <si>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</si>
  <si>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</si>
  <si>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</si>
  <si>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</si>
  <si>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</si>
  <si>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</si>
  <si>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</si>
  <si>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</si>
  <si>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</si>
  <si>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</si>
  <si>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</si>
  <si>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</si>
  <si>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</si>
  <si>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</si>
  <si>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</si>
  <si>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</si>
  <si>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</si>
  <si>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</si>
  <si>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</si>
  <si>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</si>
  <si>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</si>
  <si>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</si>
  <si>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</si>
  <si>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</si>
  <si>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</si>
  <si>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</si>
  <si>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</si>
  <si>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</si>
  <si>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</si>
  <si>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</si>
  <si>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</si>
  <si>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</si>
  <si>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</si>
  <si>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</si>
  <si>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</si>
  <si>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</si>
  <si>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</si>
  <si>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</si>
  <si>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</si>
  <si>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</si>
  <si>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</si>
  <si>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</si>
  <si>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</si>
  <si>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</si>
  <si>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</si>
  <si>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</si>
  <si>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</si>
  <si>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</si>
  <si>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</si>
  <si>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</si>
  <si>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</si>
  <si>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</si>
  <si>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</si>
  <si>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</si>
  <si>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</si>
  <si>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</si>
  <si>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</si>
  <si>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</si>
  <si>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</si>
  <si>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</si>
  <si>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</si>
  <si>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</si>
  <si>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</si>
  <si>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</si>
  <si>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</si>
  <si>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</si>
  <si>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</si>
  <si>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</si>
  <si>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</si>
  <si>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</si>
  <si>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</si>
  <si>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</si>
  <si>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</si>
  <si>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</si>
  <si>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</si>
  <si>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</si>
  <si>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</si>
  <si>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</si>
  <si>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</si>
  <si>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</si>
  <si>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</si>
  <si>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</si>
  <si>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</si>
  <si>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</si>
  <si>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</si>
  <si>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</si>
  <si>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</si>
  <si>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</si>
  <si>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</si>
  <si>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</si>
  <si>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</si>
  <si>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</si>
  <si>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</si>
  <si>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</si>
  <si>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</si>
  <si>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</si>
  <si>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</si>
  <si>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</si>
  <si>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</si>
  <si>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</si>
  <si>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</si>
  <si>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</si>
  <si>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</si>
  <si>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</si>
  <si>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</si>
  <si>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</si>
  <si>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</si>
  <si>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</si>
  <si>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</si>
  <si>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</si>
  <si>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</si>
  <si>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</si>
  <si>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</si>
  <si>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</si>
  <si>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</si>
  <si>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</si>
  <si>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</si>
  <si>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</si>
  <si>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</si>
  <si>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</si>
  <si>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</si>
  <si>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</si>
  <si>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</si>
  <si>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</si>
  <si>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</si>
  <si>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</si>
  <si>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</si>
  <si>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</si>
  <si>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</si>
  <si>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</si>
  <si>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</si>
  <si>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</si>
  <si>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</si>
  <si>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</si>
  <si>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</si>
  <si>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</si>
  <si>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</si>
  <si>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</si>
  <si>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</si>
  <si>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</si>
  <si>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</si>
  <si>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</si>
  <si>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</si>
  <si>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</si>
  <si>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</si>
  <si>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</si>
  <si>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</si>
  <si>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</si>
  <si>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</si>
  <si>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</si>
  <si>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</si>
  <si>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</si>
  <si>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</si>
  <si>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</si>
  <si>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</si>
  <si>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</si>
  <si>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</si>
  <si>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</si>
  <si>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</si>
  <si>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</si>
  <si>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</si>
  <si>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</si>
  <si>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</si>
  <si>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</si>
  <si>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</si>
  <si>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</si>
  <si>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</si>
  <si>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</si>
  <si>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</si>
  <si>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</si>
  <si>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</si>
  <si>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</si>
  <si>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</si>
  <si>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</si>
  <si>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</si>
  <si>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</si>
  <si>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</si>
  <si>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</si>
  <si>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</si>
  <si>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</si>
  <si>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</si>
  <si>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</si>
  <si>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</si>
  <si>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</si>
  <si>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</si>
  <si>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</si>
  <si>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</si>
  <si>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</si>
  <si>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</si>
  <si>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</si>
  <si>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</si>
  <si>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</si>
  <si>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</si>
  <si>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</si>
  <si>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</si>
  <si>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</si>
  <si>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</si>
  <si>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</si>
  <si>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</si>
  <si>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</si>
  <si>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</si>
  <si>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</si>
  <si>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</si>
  <si>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</si>
  <si>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</si>
  <si>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</si>
  <si>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</si>
  <si>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</si>
  <si>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</si>
  <si>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</si>
  <si>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</si>
  <si>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</si>
  <si>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</si>
  <si>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</si>
  <si>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</si>
  <si>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</si>
  <si>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</si>
  <si>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</si>
  <si>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</si>
  <si>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</si>
  <si>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</si>
  <si>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</si>
  <si>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</si>
  <si>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</si>
  <si>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</si>
  <si>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</si>
  <si>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</si>
  <si>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</si>
  <si>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</si>
  <si>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</si>
  <si>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</si>
  <si>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</si>
  <si>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</si>
  <si>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</si>
  <si>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</si>
  <si>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</si>
  <si>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</si>
  <si>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</si>
  <si>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</si>
  <si>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</si>
  <si>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</si>
  <si>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</si>
  <si>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</si>
  <si>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</si>
  <si>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</si>
  <si>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</si>
  <si>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</si>
  <si>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</si>
  <si>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</si>
  <si>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</si>
  <si>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</si>
  <si>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</si>
  <si>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</si>
  <si>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</si>
  <si>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</si>
  <si>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</si>
  <si>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</si>
  <si>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</si>
  <si>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</si>
  <si>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</si>
  <si>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</si>
  <si>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</si>
  <si>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</si>
  <si>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</si>
  <si>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</si>
  <si>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</si>
  <si>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</si>
  <si>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</si>
  <si>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</si>
  <si>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</si>
  <si>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</si>
  <si>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</si>
  <si>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</si>
  <si>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</si>
  <si>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</si>
  <si>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</si>
  <si>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</si>
  <si>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</si>
  <si>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</si>
  <si>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</si>
  <si>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</si>
  <si>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</si>
  <si>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</si>
  <si>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</si>
  <si>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</si>
  <si>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</si>
  <si>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</si>
  <si>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</si>
  <si>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</si>
  <si>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</si>
  <si>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</si>
  <si>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</si>
  <si>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</si>
  <si>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</si>
  <si>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</si>
  <si>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</si>
  <si>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</si>
  <si>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</si>
  <si>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</si>
  <si>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</si>
  <si>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</si>
  <si>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</si>
  <si>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</si>
  <si>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</si>
  <si>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</si>
  <si>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</si>
  <si>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</si>
  <si>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</si>
  <si>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</si>
  <si>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</si>
  <si>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</si>
  <si>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</si>
  <si>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</si>
  <si>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</si>
  <si>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</si>
  <si>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</si>
  <si>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</si>
  <si>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</si>
  <si>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</si>
  <si>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</si>
  <si>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</si>
  <si>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</si>
  <si>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</si>
  <si>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</si>
  <si>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</si>
  <si>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</si>
  <si>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</si>
  <si>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</si>
  <si>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</si>
  <si>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</si>
  <si>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</si>
  <si>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</si>
  <si>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</si>
  <si>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</si>
  <si>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</si>
  <si>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</si>
  <si>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</si>
  <si>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</si>
  <si>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</si>
  <si>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</si>
  <si>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</si>
  <si>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</si>
  <si>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</si>
  <si>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</si>
  <si>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</si>
  <si>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</si>
  <si>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</si>
  <si>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</si>
  <si>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</si>
  <si>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</si>
  <si>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</si>
  <si>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</si>
  <si>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</si>
  <si>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</si>
  <si>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</si>
  <si>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</si>
  <si>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</si>
  <si>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</si>
  <si>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</si>
  <si>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</si>
  <si>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</si>
  <si>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</si>
  <si>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</si>
  <si>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</si>
  <si>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</si>
  <si>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</si>
  <si>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</si>
  <si>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</si>
  <si>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</si>
  <si>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</si>
  <si>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</si>
  <si>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</si>
  <si>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</si>
  <si>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</si>
  <si>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</si>
  <si>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</si>
  <si>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</si>
  <si>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</si>
  <si>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</si>
  <si>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</si>
  <si>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</si>
  <si>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</si>
  <si>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</si>
  <si>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</si>
  <si>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</si>
  <si>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</si>
  <si>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</si>
  <si>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</si>
  <si>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</si>
  <si>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</si>
  <si>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</si>
  <si>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</si>
  <si>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</si>
  <si>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</si>
  <si>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</si>
  <si>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</si>
  <si>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</si>
  <si>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</si>
  <si>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</si>
  <si>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</si>
  <si>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</si>
  <si>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</si>
  <si>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</si>
  <si>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</si>
  <si>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</si>
  <si>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</si>
  <si>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</si>
  <si>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</si>
  <si>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</si>
  <si>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</si>
  <si>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</si>
  <si>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</si>
  <si>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</si>
  <si>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</si>
  <si>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</si>
  <si>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G.13.2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</si>
  <si>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</si>
  <si>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</si>
  <si>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</si>
  <si>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</si>
  <si>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</si>
  <si>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</si>
  <si>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</si>
  <si>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</si>
  <si>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</si>
  <si>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</si>
  <si>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</si>
  <si>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</si>
  <si>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</si>
  <si>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</si>
  <si>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</si>
  <si>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</si>
  <si>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</si>
  <si>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</si>
  <si>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</si>
  <si>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</si>
  <si>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</si>
  <si>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</si>
  <si>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</si>
  <si>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</si>
  <si>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</si>
  <si>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</si>
  <si>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</si>
  <si>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</si>
  <si>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</si>
  <si>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</si>
  <si>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</si>
  <si>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</si>
  <si>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</si>
  <si>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</si>
  <si>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</si>
  <si>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</si>
  <si>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</si>
  <si>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</si>
  <si>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</si>
  <si>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</si>
  <si>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</si>
  <si>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</si>
  <si>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</si>
  <si>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</si>
  <si>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</si>
  <si>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</si>
  <si>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</si>
  <si>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</si>
  <si>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</si>
  <si>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</si>
  <si>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</si>
  <si>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</si>
  <si>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</si>
  <si>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</si>
  <si>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</si>
  <si>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</si>
  <si>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</si>
  <si>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</si>
  <si>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</si>
  <si>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</si>
  <si>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</si>
  <si>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</si>
  <si>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</si>
  <si>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</si>
  <si>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</si>
  <si>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</si>
  <si>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</si>
  <si>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</si>
  <si>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</si>
  <si>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</si>
  <si>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</si>
  <si>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</si>
  <si>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</si>
  <si>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</si>
  <si>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</si>
  <si>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</si>
  <si>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</si>
  <si>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</si>
  <si>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</si>
  <si>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</si>
  <si>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</si>
  <si>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</si>
  <si>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</si>
  <si>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</si>
  <si>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</si>
  <si>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</si>
  <si>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</si>
  <si>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</si>
  <si>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</si>
  <si>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</si>
  <si>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</si>
  <si>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</si>
  <si>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</si>
  <si>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</si>
  <si>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</si>
  <si>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</si>
  <si>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</si>
  <si>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</si>
  <si>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</si>
  <si>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</si>
  <si>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</si>
  <si>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</si>
  <si>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</si>
  <si>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</si>
  <si>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</si>
  <si>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</si>
  <si>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</si>
  <si>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</si>
  <si>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</si>
  <si>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</si>
  <si>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</si>
  <si>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</si>
  <si>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</si>
  <si>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</si>
  <si>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</si>
  <si>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</si>
  <si>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</si>
  <si>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</si>
  <si>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</si>
  <si>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</si>
  <si>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</si>
  <si>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</si>
  <si>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</si>
  <si>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</si>
  <si>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</si>
  <si>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</si>
  <si>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</si>
  <si>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</si>
  <si>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</si>
  <si>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</si>
  <si>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</si>
  <si>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</si>
  <si>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</si>
  <si>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</si>
  <si>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</si>
  <si>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</si>
  <si>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</si>
  <si>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</si>
  <si>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</si>
  <si>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</si>
  <si>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</si>
  <si>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</si>
  <si>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</si>
  <si>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</si>
  <si>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</si>
  <si>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</si>
  <si>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</si>
  <si>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</si>
  <si>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</si>
  <si>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</si>
  <si>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</si>
  <si>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</si>
  <si>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</si>
  <si>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</si>
  <si>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</si>
  <si>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</si>
  <si>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</si>
  <si>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</si>
  <si>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</si>
  <si>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</si>
  <si>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</si>
  <si>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</si>
  <si>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</si>
  <si>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</si>
  <si>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</si>
  <si>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</si>
  <si>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</si>
  <si>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</si>
  <si>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</si>
  <si>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</si>
  <si>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</si>
  <si>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</si>
  <si>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</si>
  <si>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</si>
  <si>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</si>
  <si>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</si>
  <si>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</si>
  <si>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</si>
  <si>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</si>
  <si>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</si>
  <si>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</si>
  <si>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</si>
  <si>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</si>
  <si>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</si>
  <si>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</si>
  <si>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</si>
  <si>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</si>
  <si>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</si>
  <si>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</si>
  <si>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</si>
  <si>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</si>
  <si>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</si>
  <si>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</si>
  <si>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</si>
  <si>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</si>
  <si>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</si>
  <si>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</si>
  <si>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</si>
  <si>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</si>
  <si>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</si>
  <si>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</si>
  <si>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</si>
  <si>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</si>
  <si>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</si>
  <si>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</si>
  <si>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</si>
  <si>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</si>
  <si>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</si>
  <si>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</si>
  <si>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</si>
  <si>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</si>
  <si>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</si>
  <si>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</si>
  <si>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</si>
  <si>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</si>
  <si>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</si>
  <si>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</si>
  <si>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</si>
  <si>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</si>
  <si>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</si>
  <si>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</si>
  <si>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</si>
  <si>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</si>
  <si>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</si>
  <si>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</si>
  <si>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</si>
  <si>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</si>
  <si>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</si>
  <si>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</si>
  <si>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</si>
  <si>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</si>
  <si>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</si>
  <si>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</si>
  <si>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</si>
  <si>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</si>
  <si>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</si>
  <si>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</si>
  <si>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</si>
  <si>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</si>
  <si>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</si>
  <si>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</si>
  <si>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</si>
  <si>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</si>
  <si>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</si>
  <si>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</si>
  <si>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</si>
  <si>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</si>
  <si>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</si>
  <si>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</si>
  <si>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</si>
  <si>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</si>
  <si>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</si>
  <si>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</si>
  <si>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</si>
  <si>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</si>
  <si>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</si>
  <si>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</si>
  <si>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</si>
  <si>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</si>
  <si>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</si>
  <si>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</si>
  <si>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</si>
  <si>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</si>
  <si>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</si>
  <si>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</si>
  <si>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</si>
  <si>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</si>
  <si>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</si>
  <si>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</si>
  <si>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</si>
  <si>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</si>
  <si>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</si>
  <si>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</si>
  <si>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</si>
  <si>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</si>
  <si>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</si>
  <si>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</si>
  <si>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</si>
  <si>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</si>
  <si>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</si>
  <si>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</si>
  <si>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</si>
  <si>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</si>
  <si>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Thai King</t>
  </si>
  <si>
    <t>CTCB Investments Co. Ltd</t>
  </si>
  <si>
    <t xml:space="preserve">Conch Holdings </t>
  </si>
  <si>
    <t>tu sham me jaana</t>
  </si>
  <si>
    <t>ISO 9001</t>
  </si>
  <si>
    <t>TFRS</t>
  </si>
  <si>
    <t>GAAP</t>
  </si>
  <si>
    <t>IFRS</t>
  </si>
  <si>
    <t>KPMG</t>
  </si>
  <si>
    <t>Deloitte</t>
  </si>
  <si>
    <t>G.13.2.1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</si>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</sst>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164" fontId="0" fillId="0" borderId="0" xfId="2" applyNumberFormat="1" applyFont="1"/>
    <xf numFmtId="164" fontId="0" fillId="0" borderId="0" xfId="0" applyNumberFormat="1" applyAlignment="1">
      <alignment horizontal="left" indent="1"/>
    </xf>
    <xf numFmtId="164" fontId="0" fillId="0" borderId="0" xfId="2" applyNumberFormat="1" applyFont="1" applyAlignment="1">
      <alignment horizontal="left" indent="1"/>
    </xf>
    <xf numFmtId="41" fontId="0" fillId="0" borderId="0" xfId="0" applyNumberFormat="1" applyAlignment="1">
      <alignment horizontal="right"/>
    </xf>
    <xf numFmtId="164" fontId="0" fillId="0" borderId="0" xfId="0" applyNumberFormat="1"/>
    <xf numFmtId="3" fontId="0" fillId="0" borderId="0" xfId="0" applyNumberFormat="1"/>
    <xf numFmtId="9" fontId="0" fillId="0" borderId="0" xfId="1" applyFont="1" applyFill="1"/>
    <xf numFmtId="43" fontId="0" fillId="0" borderId="0" xfId="2" applyFont="1"/>
    <xf numFmtId="168" fontId="0" fillId="0" borderId="0" xfId="2" applyNumberFormat="1" applyFont="1"/>
    <xf numFmtId="167" fontId="0" fillId="0" borderId="0" xfId="0" applyNumberFormat="1"/>
    <xf numFmtId="10" fontId="0" fillId="0" borderId="0" xfId="0" applyNumberFormat="1"/>
    <xf numFmtId="166" fontId="0" fillId="0" borderId="0" xfId="1" applyNumberFormat="1" applyFont="1"/>
    <xf numFmtId="10" fontId="7" fillId="0" borderId="0" xfId="0" applyNumberFormat="1" applyFont="1"/>
    <xf numFmtId="166" fontId="0" fillId="0" borderId="0" xfId="0" applyNumberFormat="1"/>
    <xf numFmtId="168" fontId="0" fillId="0" borderId="0" xfId="0" applyNumberFormat="1"/>
    <xf numFmtId="9" fontId="0" fillId="0" borderId="0" xfId="1" applyFo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9" fontId="0" fillId="0" borderId="0" xfId="0" applyNumberFormat="1"/>
    <xf numFmtId="10" fontId="6" fillId="0" borderId="0" xfId="1" applyNumberFormat="1" applyFont="1"/>
    <xf numFmtId="2" fontId="4" fillId="0" borderId="3" xfId="0" applyNumberFormat="1" applyFont="1" applyFill="1" applyBorder="1" applyAlignment="1">
      <alignment horizontal="center" vertical="center"/>
    </xf>
    <xf numFmtId="2" fontId="0" fillId="0" borderId="0" xfId="1" applyNumberFormat="1" applyFont="1" applyFill="1"/>
    <xf numFmtId="164" fontId="4" fillId="0" borderId="3" xfId="2" applyNumberFormat="1" applyFont="1" applyFill="1" applyBorder="1" applyAlignment="1">
      <alignment horizontal="center" vertical="center"/>
    </xf>
    <xf numFmtId="0" fontId="0" fillId="5" borderId="0" xfId="0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6"/>
  <sheetViews>
    <sheetView zoomScale="85" zoomScaleNormal="85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8.88671875" defaultRowHeight="14.4" outlineLevelCol="1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38" style="7" customWidth="1"/>
    <col min="7" max="8" width="15.44140625" style="7" customWidth="1" outlineLevel="1"/>
    <col min="9" max="9" width="20.44140625" style="7" customWidth="1" outlineLevel="1"/>
    <col min="10" max="10" width="12.5546875" style="7" customWidth="1" outlineLevel="1"/>
    <col min="11" max="11" width="5.88671875" style="7" customWidth="1" outlineLevel="1"/>
    <col min="12" max="12" width="2.88671875" style="7" customWidth="1" outlineLevel="1"/>
    <col min="13" max="15" width="18.109375" style="7" bestFit="1" customWidth="1"/>
    <col min="16" max="16" width="19.33203125" style="7" bestFit="1" customWidth="1"/>
    <col min="17" max="17" width="18.109375" style="7" bestFit="1" customWidth="1"/>
    <col min="18" max="18" width="20.33203125" style="7" bestFit="1" customWidth="1"/>
    <col min="19" max="19" width="10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6640625" style="7" bestFit="1" customWidth="1"/>
    <col min="27" max="27" width="10" style="7" bestFit="1" customWidth="1"/>
    <col min="28" max="28" width="8.88671875" style="7"/>
    <col min="29" max="29" width="29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653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814</v>
      </c>
      <c r="J2" s="1" t="s">
        <v>815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646</v>
      </c>
      <c r="C3" s="7" t="s">
        <v>73</v>
      </c>
      <c r="D3" s="7" t="s">
        <v>650</v>
      </c>
      <c r="E3" s="7" t="s">
        <v>74</v>
      </c>
      <c r="F3" s="7" t="str">
        <f>+E3</f>
        <v>Revenue</v>
      </c>
      <c r="G3" s="7" t="s">
        <v>5</v>
      </c>
      <c r="H3" s="32" t="s">
        <v>788</v>
      </c>
      <c r="I3" s="7" t="s">
        <v>650</v>
      </c>
      <c r="J3" s="32" t="s">
        <v>802</v>
      </c>
      <c r="M3" s="34">
        <v>439614000000</v>
      </c>
      <c r="N3" s="8">
        <v>423442000000</v>
      </c>
      <c r="O3" s="8">
        <v>450921000000</v>
      </c>
      <c r="P3" s="34">
        <v>478438000000</v>
      </c>
      <c r="Q3" s="34">
        <v>437980000000</v>
      </c>
      <c r="R3" s="34">
        <v>399939000000</v>
      </c>
    </row>
    <row r="4" spans="2:29" x14ac:dyDescent="0.3">
      <c r="B4" s="7" t="s">
        <v>708</v>
      </c>
      <c r="C4" s="7" t="s">
        <v>73</v>
      </c>
      <c r="D4" s="7" t="s">
        <v>650</v>
      </c>
      <c r="E4" s="7" t="s">
        <v>709</v>
      </c>
      <c r="F4" s="7" t="str">
        <f>+E4</f>
        <v>Cost of sales</v>
      </c>
      <c r="G4" s="7" t="str">
        <f>+G3</f>
        <v>Numeric</v>
      </c>
      <c r="H4" s="7" t="str">
        <f>+H3</f>
        <v>THB</v>
      </c>
      <c r="I4" s="7" t="s">
        <v>650</v>
      </c>
      <c r="J4" s="7" t="str">
        <f>J3</f>
        <v>December</v>
      </c>
      <c r="M4" s="8"/>
      <c r="N4" s="8"/>
      <c r="O4" s="8"/>
      <c r="P4" s="8"/>
      <c r="Q4" s="8"/>
      <c r="R4" s="8"/>
    </row>
    <row r="5" spans="2:29" x14ac:dyDescent="0.3">
      <c r="B5" s="7" t="s">
        <v>647</v>
      </c>
      <c r="C5" s="7" t="s">
        <v>73</v>
      </c>
      <c r="D5" s="7" t="s">
        <v>650</v>
      </c>
      <c r="E5" s="7" t="s">
        <v>353</v>
      </c>
      <c r="F5" s="7" t="s">
        <v>353</v>
      </c>
      <c r="G5" s="7" t="s">
        <v>5</v>
      </c>
      <c r="H5" s="7" t="str">
        <f>H3</f>
        <v>THB</v>
      </c>
      <c r="I5" s="7" t="s">
        <v>650</v>
      </c>
      <c r="J5" s="7" t="str">
        <f>J3</f>
        <v>December</v>
      </c>
      <c r="M5" s="34">
        <v>45400000000</v>
      </c>
      <c r="N5" s="34">
        <v>56084000000</v>
      </c>
      <c r="O5" s="34">
        <v>55041000000</v>
      </c>
      <c r="P5" s="35">
        <v>44748000000</v>
      </c>
      <c r="Q5" s="36">
        <v>32014000000</v>
      </c>
      <c r="R5" s="34">
        <v>34144000000</v>
      </c>
    </row>
    <row r="6" spans="2:29" x14ac:dyDescent="0.3">
      <c r="B6" s="7" t="s">
        <v>735</v>
      </c>
      <c r="C6" s="7" t="s">
        <v>73</v>
      </c>
      <c r="D6" s="7" t="s">
        <v>650</v>
      </c>
      <c r="E6" s="7" t="s">
        <v>734</v>
      </c>
      <c r="F6" s="7" t="str">
        <f>+E6</f>
        <v>Total salary expense</v>
      </c>
      <c r="G6" s="7" t="s">
        <v>5</v>
      </c>
      <c r="H6" s="7" t="str">
        <f>H3</f>
        <v>THB</v>
      </c>
      <c r="I6" s="7" t="s">
        <v>650</v>
      </c>
      <c r="J6" s="7" t="str">
        <f>J3</f>
        <v>December</v>
      </c>
      <c r="M6" s="8"/>
      <c r="N6" s="8"/>
      <c r="O6" s="8"/>
      <c r="P6" s="8"/>
      <c r="Q6" s="8"/>
      <c r="R6" s="8"/>
    </row>
    <row r="7" spans="2:29" x14ac:dyDescent="0.3">
      <c r="B7" s="7" t="s">
        <v>648</v>
      </c>
      <c r="C7" s="7" t="s">
        <v>73</v>
      </c>
      <c r="D7" s="7" t="s">
        <v>651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THB</v>
      </c>
      <c r="I7" s="7" t="s">
        <v>651</v>
      </c>
      <c r="J7" s="7" t="str">
        <f>J3</f>
        <v>December</v>
      </c>
      <c r="M7" s="34">
        <v>509981000000</v>
      </c>
      <c r="N7" s="34">
        <v>539688000000</v>
      </c>
      <c r="O7" s="34">
        <v>573412000000</v>
      </c>
      <c r="P7" s="36">
        <v>589787000000</v>
      </c>
      <c r="Q7" s="36">
        <v>634733000000</v>
      </c>
      <c r="R7" s="34">
        <v>749381000000</v>
      </c>
      <c r="S7" s="8"/>
      <c r="AA7" s="8"/>
    </row>
    <row r="8" spans="2:29" x14ac:dyDescent="0.3">
      <c r="B8" s="7" t="s">
        <v>649</v>
      </c>
      <c r="C8" s="7" t="s">
        <v>73</v>
      </c>
      <c r="D8" s="7" t="s">
        <v>651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THB</v>
      </c>
      <c r="I8" s="7" t="s">
        <v>651</v>
      </c>
      <c r="J8" s="7" t="str">
        <f>J3</f>
        <v>December</v>
      </c>
      <c r="M8" s="34">
        <v>266975000000</v>
      </c>
      <c r="N8" s="34">
        <v>258070000000</v>
      </c>
      <c r="O8" s="34">
        <v>271587000000</v>
      </c>
      <c r="P8" s="36">
        <v>271918000000</v>
      </c>
      <c r="Q8" s="36">
        <v>327743000000</v>
      </c>
      <c r="R8" s="34">
        <v>396126000000</v>
      </c>
    </row>
    <row r="9" spans="2:29" x14ac:dyDescent="0.3">
      <c r="B9" s="7" t="s">
        <v>654</v>
      </c>
      <c r="C9" s="7" t="s">
        <v>73</v>
      </c>
      <c r="D9" s="7" t="s">
        <v>651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THB</v>
      </c>
      <c r="I9" s="7" t="s">
        <v>651</v>
      </c>
      <c r="J9" s="7" t="str">
        <f>J3</f>
        <v>December</v>
      </c>
      <c r="M9" s="34">
        <v>243006000000</v>
      </c>
      <c r="N9" s="34">
        <v>281618000000</v>
      </c>
      <c r="O9" s="34">
        <v>301825000000</v>
      </c>
      <c r="P9" s="36">
        <v>317869000000</v>
      </c>
      <c r="Q9" s="36">
        <v>280215000000</v>
      </c>
      <c r="R9" s="34">
        <v>320972000000</v>
      </c>
    </row>
    <row r="10" spans="2:29" x14ac:dyDescent="0.3">
      <c r="B10" s="7" t="s">
        <v>724</v>
      </c>
      <c r="C10" s="7" t="s">
        <v>73</v>
      </c>
      <c r="D10" s="7" t="s">
        <v>722</v>
      </c>
      <c r="E10" s="7" t="s">
        <v>723</v>
      </c>
      <c r="F10" s="7" t="str">
        <f>E10</f>
        <v>Total number of shares</v>
      </c>
      <c r="G10" s="7" t="s">
        <v>5</v>
      </c>
      <c r="M10" s="8"/>
      <c r="N10" s="8"/>
      <c r="O10" s="8"/>
      <c r="P10" s="8"/>
      <c r="Q10" s="8"/>
      <c r="R10" s="8"/>
    </row>
    <row r="11" spans="2:29" x14ac:dyDescent="0.3">
      <c r="B11" s="7" t="s">
        <v>725</v>
      </c>
      <c r="C11" s="7" t="s">
        <v>73</v>
      </c>
      <c r="D11" s="7" t="s">
        <v>726</v>
      </c>
      <c r="E11" s="7" t="s">
        <v>726</v>
      </c>
      <c r="G11" s="7" t="s">
        <v>5</v>
      </c>
      <c r="H11" s="7" t="str">
        <f>H3</f>
        <v>THB</v>
      </c>
      <c r="I11" s="7" t="s">
        <v>651</v>
      </c>
      <c r="J11" s="7" t="str">
        <f>J3</f>
        <v>December</v>
      </c>
      <c r="M11" s="8"/>
      <c r="N11" s="8"/>
      <c r="O11" s="8"/>
      <c r="P11" s="8"/>
      <c r="Q11" s="8"/>
      <c r="R11" s="8"/>
    </row>
    <row r="12" spans="2:29" x14ac:dyDescent="0.3">
      <c r="B12" s="7" t="s">
        <v>655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652</v>
      </c>
      <c r="M12" s="37">
        <v>38484000</v>
      </c>
      <c r="N12" s="37">
        <v>36636000</v>
      </c>
      <c r="O12" s="37">
        <v>35650000</v>
      </c>
      <c r="P12" s="37">
        <v>36682000</v>
      </c>
      <c r="Q12" s="37">
        <v>37079000</v>
      </c>
      <c r="R12">
        <v>33500000</v>
      </c>
    </row>
    <row r="13" spans="2:29" x14ac:dyDescent="0.3">
      <c r="B13" s="7" t="s">
        <v>656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652</v>
      </c>
      <c r="M13" s="34">
        <v>22510000</v>
      </c>
      <c r="N13" s="34">
        <v>21510000</v>
      </c>
      <c r="O13" s="34">
        <v>21150000</v>
      </c>
      <c r="P13" s="34">
        <v>22100000</v>
      </c>
      <c r="Q13" s="34">
        <v>21590000</v>
      </c>
      <c r="R13" s="34">
        <v>21120000</v>
      </c>
    </row>
    <row r="14" spans="2:29" x14ac:dyDescent="0.3">
      <c r="B14" s="7" t="s">
        <v>657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652</v>
      </c>
      <c r="M14" s="34">
        <v>2470000</v>
      </c>
      <c r="N14" s="34">
        <v>2340000</v>
      </c>
      <c r="O14" s="34">
        <v>2450000</v>
      </c>
      <c r="P14" s="34">
        <v>2440000</v>
      </c>
      <c r="Q14" s="34">
        <v>2400000</v>
      </c>
      <c r="R14">
        <v>2220000</v>
      </c>
    </row>
    <row r="15" spans="2:29" x14ac:dyDescent="0.3">
      <c r="B15" s="7" t="s">
        <v>658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652</v>
      </c>
      <c r="O15" s="12"/>
      <c r="P15" s="12"/>
      <c r="Q15" s="12"/>
      <c r="R15" s="12"/>
    </row>
    <row r="16" spans="2:29" x14ac:dyDescent="0.3">
      <c r="B16" s="7" t="s">
        <v>659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652</v>
      </c>
      <c r="M16" s="34">
        <v>24980000</v>
      </c>
      <c r="N16" s="34">
        <v>23850000</v>
      </c>
      <c r="O16" s="34">
        <v>23600000</v>
      </c>
      <c r="P16" s="36">
        <v>24540000</v>
      </c>
      <c r="Q16" s="36">
        <v>23990000</v>
      </c>
      <c r="R16">
        <v>23340000</v>
      </c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803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803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803</v>
      </c>
    </row>
    <row r="20" spans="2:19" x14ac:dyDescent="0.3">
      <c r="B20" s="7" t="s">
        <v>562</v>
      </c>
      <c r="C20" s="7" t="s">
        <v>13</v>
      </c>
      <c r="D20" s="7" t="s">
        <v>14</v>
      </c>
      <c r="E20" s="7" t="s">
        <v>23</v>
      </c>
      <c r="F20" s="7" t="s">
        <v>668</v>
      </c>
      <c r="G20" s="7" t="s">
        <v>5</v>
      </c>
      <c r="H20" s="7" t="s">
        <v>4</v>
      </c>
      <c r="S20" s="26">
        <v>-2.241238793806033E-2</v>
      </c>
    </row>
    <row r="21" spans="2:19" x14ac:dyDescent="0.3">
      <c r="B21" s="7" t="s">
        <v>660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  <c r="S21" s="7" t="s">
        <v>804</v>
      </c>
    </row>
    <row r="22" spans="2:19" x14ac:dyDescent="0.3">
      <c r="B22" s="7" t="s">
        <v>661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19" x14ac:dyDescent="0.3">
      <c r="B23" s="7" t="s">
        <v>662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  <c r="M23" s="38">
        <v>30700</v>
      </c>
      <c r="N23" s="39">
        <v>26370</v>
      </c>
      <c r="O23" s="39">
        <v>30070</v>
      </c>
      <c r="P23" s="39">
        <v>31360</v>
      </c>
      <c r="Q23" s="39">
        <v>29830</v>
      </c>
      <c r="R23" s="38">
        <v>35900</v>
      </c>
    </row>
    <row r="24" spans="2:19" x14ac:dyDescent="0.3">
      <c r="B24" s="7" t="s">
        <v>663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M24" s="7">
        <v>25450</v>
      </c>
      <c r="N24" s="7">
        <v>22160</v>
      </c>
      <c r="O24" s="7">
        <v>25480</v>
      </c>
      <c r="P24" s="7">
        <v>27230</v>
      </c>
      <c r="Q24" s="7">
        <v>25720</v>
      </c>
      <c r="R24" s="7">
        <v>30800</v>
      </c>
    </row>
    <row r="25" spans="2:19" x14ac:dyDescent="0.3">
      <c r="B25" s="7" t="s">
        <v>664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M25" s="34">
        <v>3340</v>
      </c>
      <c r="N25" s="34">
        <v>2840</v>
      </c>
      <c r="O25" s="34">
        <v>3500</v>
      </c>
      <c r="P25" s="36">
        <v>2880</v>
      </c>
      <c r="Q25" s="36">
        <v>2750</v>
      </c>
      <c r="R25" s="34">
        <v>3710</v>
      </c>
    </row>
    <row r="26" spans="2:19" x14ac:dyDescent="0.3">
      <c r="B26" s="7" t="s">
        <v>665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19" x14ac:dyDescent="0.3">
      <c r="B27" s="7" t="s">
        <v>666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12"/>
      <c r="P27" s="12"/>
    </row>
    <row r="28" spans="2:19" x14ac:dyDescent="0.3">
      <c r="B28" s="7" t="s">
        <v>667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12"/>
      <c r="P28" s="12"/>
    </row>
    <row r="29" spans="2:19" x14ac:dyDescent="0.3">
      <c r="B29" s="7" t="s">
        <v>736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19" x14ac:dyDescent="0.3">
      <c r="B30" s="7" t="s">
        <v>737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19" x14ac:dyDescent="0.3">
      <c r="B31" s="7" t="s">
        <v>563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836</v>
      </c>
      <c r="M31" s="7">
        <v>5177000</v>
      </c>
      <c r="N31" s="7">
        <v>4963900</v>
      </c>
      <c r="O31" s="7">
        <v>4927800</v>
      </c>
      <c r="P31" s="7">
        <v>4295000</v>
      </c>
      <c r="Q31" s="7">
        <v>5192000</v>
      </c>
      <c r="R31" s="7">
        <v>4989000</v>
      </c>
    </row>
    <row r="32" spans="2:19" x14ac:dyDescent="0.3">
      <c r="B32" s="7" t="s">
        <v>564</v>
      </c>
      <c r="C32" s="7" t="s">
        <v>13</v>
      </c>
      <c r="D32" s="7" t="s">
        <v>35</v>
      </c>
      <c r="E32" s="7" t="s">
        <v>36</v>
      </c>
      <c r="F32" s="7" t="s">
        <v>573</v>
      </c>
      <c r="G32" s="7" t="s">
        <v>5</v>
      </c>
      <c r="H32" s="7" t="s">
        <v>4</v>
      </c>
    </row>
    <row r="33" spans="2:19" x14ac:dyDescent="0.3">
      <c r="B33" s="7" t="s">
        <v>738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  <c r="M33" s="7">
        <v>4454397.7055449197</v>
      </c>
      <c r="N33" s="7">
        <v>4271032</v>
      </c>
      <c r="O33" s="7">
        <v>4239962</v>
      </c>
      <c r="P33" s="7">
        <v>4751434</v>
      </c>
      <c r="Q33" s="7">
        <v>5681166</v>
      </c>
      <c r="R33" s="7">
        <v>5786329</v>
      </c>
    </row>
    <row r="34" spans="2:19" x14ac:dyDescent="0.3">
      <c r="B34" s="7" t="s">
        <v>739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19" x14ac:dyDescent="0.3">
      <c r="B35" s="7" t="s">
        <v>740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669</v>
      </c>
      <c r="N35" s="13"/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671</v>
      </c>
      <c r="H36" s="7" t="s">
        <v>3</v>
      </c>
      <c r="N36" s="13"/>
      <c r="S36" s="7" t="s">
        <v>803</v>
      </c>
    </row>
    <row r="37" spans="2:19" x14ac:dyDescent="0.3">
      <c r="B37" s="7" t="s">
        <v>670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  <c r="S37" s="7">
        <v>8000</v>
      </c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19" x14ac:dyDescent="0.3">
      <c r="B40" s="7" t="s">
        <v>741</v>
      </c>
      <c r="C40" s="7" t="s">
        <v>13</v>
      </c>
      <c r="D40" s="7" t="s">
        <v>354</v>
      </c>
      <c r="E40" s="7" t="s">
        <v>355</v>
      </c>
      <c r="F40" s="7" t="s">
        <v>672</v>
      </c>
      <c r="G40" s="7" t="s">
        <v>5</v>
      </c>
    </row>
    <row r="41" spans="2:19" x14ac:dyDescent="0.3">
      <c r="B41" s="7" t="s">
        <v>566</v>
      </c>
      <c r="C41" s="7" t="s">
        <v>13</v>
      </c>
      <c r="D41" s="7" t="s">
        <v>354</v>
      </c>
      <c r="E41" s="7" t="s">
        <v>356</v>
      </c>
      <c r="F41" s="7" t="s">
        <v>572</v>
      </c>
      <c r="G41" s="7" t="s">
        <v>570</v>
      </c>
      <c r="H41" s="7" t="s">
        <v>3</v>
      </c>
      <c r="N41" s="13"/>
    </row>
    <row r="42" spans="2:19" x14ac:dyDescent="0.3">
      <c r="B42" s="7" t="s">
        <v>565</v>
      </c>
      <c r="C42" s="7" t="s">
        <v>13</v>
      </c>
      <c r="D42" s="7" t="s">
        <v>354</v>
      </c>
      <c r="E42" s="7" t="s">
        <v>356</v>
      </c>
      <c r="F42" s="7" t="s">
        <v>572</v>
      </c>
      <c r="G42" s="7" t="s">
        <v>571</v>
      </c>
      <c r="H42" s="7" t="s">
        <v>3</v>
      </c>
      <c r="N42" s="13"/>
    </row>
    <row r="43" spans="2:19" x14ac:dyDescent="0.3">
      <c r="B43" s="7" t="s">
        <v>568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570</v>
      </c>
      <c r="H43" s="7" t="s">
        <v>3</v>
      </c>
      <c r="N43" s="13"/>
    </row>
    <row r="44" spans="2:19" x14ac:dyDescent="0.3">
      <c r="B44" s="7" t="s">
        <v>567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571</v>
      </c>
      <c r="H44" s="7" t="s">
        <v>3</v>
      </c>
      <c r="N44" s="13"/>
    </row>
    <row r="45" spans="2:19" x14ac:dyDescent="0.3">
      <c r="B45" s="7" t="s">
        <v>742</v>
      </c>
      <c r="C45" s="7" t="s">
        <v>13</v>
      </c>
      <c r="D45" s="7" t="s">
        <v>354</v>
      </c>
      <c r="E45" s="7" t="s">
        <v>358</v>
      </c>
      <c r="F45" s="7" t="s">
        <v>569</v>
      </c>
      <c r="G45" s="7" t="s">
        <v>570</v>
      </c>
      <c r="H45" s="7" t="s">
        <v>3</v>
      </c>
      <c r="N45" s="13"/>
    </row>
    <row r="46" spans="2:19" x14ac:dyDescent="0.3">
      <c r="B46" s="7" t="s">
        <v>743</v>
      </c>
      <c r="C46" s="7" t="s">
        <v>13</v>
      </c>
      <c r="D46" s="7" t="s">
        <v>354</v>
      </c>
      <c r="E46" s="7" t="s">
        <v>358</v>
      </c>
      <c r="F46" s="7" t="s">
        <v>569</v>
      </c>
      <c r="G46" s="7" t="s">
        <v>571</v>
      </c>
      <c r="H46" s="7" t="s">
        <v>3</v>
      </c>
      <c r="N46" s="13"/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M47" s="34">
        <v>15660</v>
      </c>
      <c r="N47" s="34">
        <v>21260</v>
      </c>
      <c r="O47" s="34">
        <v>12080</v>
      </c>
      <c r="P47" s="34">
        <v>13940</v>
      </c>
      <c r="Q47" s="34">
        <v>11700</v>
      </c>
      <c r="R47" s="34">
        <v>17900</v>
      </c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M48" s="26">
        <v>1.1274135721587883E-2</v>
      </c>
      <c r="N48" s="26">
        <v>1.552448063091022E-2</v>
      </c>
      <c r="O48" s="26">
        <v>8.5885121540244438E-3</v>
      </c>
      <c r="P48" s="26">
        <v>9.7606744247923927E-3</v>
      </c>
      <c r="Q48" s="26">
        <v>7.6035249161662639E-3</v>
      </c>
      <c r="R48" s="26">
        <v>1.4810769663572126E-2</v>
      </c>
    </row>
    <row r="49" spans="2:19" x14ac:dyDescent="0.3">
      <c r="B49" s="7" t="s">
        <v>574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  <c r="M49" s="34">
        <v>55850</v>
      </c>
      <c r="N49" s="34"/>
      <c r="O49" s="34">
        <v>18170</v>
      </c>
      <c r="P49" s="34">
        <v>59680</v>
      </c>
      <c r="Q49" s="34">
        <v>14680</v>
      </c>
    </row>
    <row r="50" spans="2:19" x14ac:dyDescent="0.3">
      <c r="B50" s="7" t="s">
        <v>575</v>
      </c>
      <c r="C50" s="7" t="s">
        <v>13</v>
      </c>
      <c r="D50" s="7" t="s">
        <v>40</v>
      </c>
      <c r="E50" s="7" t="s">
        <v>47</v>
      </c>
      <c r="F50" s="7" t="s">
        <v>576</v>
      </c>
      <c r="G50" s="7" t="s">
        <v>5</v>
      </c>
      <c r="H50" s="7" t="s">
        <v>4</v>
      </c>
      <c r="M50" s="40">
        <v>4.0208204345509785E-2</v>
      </c>
      <c r="N50" s="40"/>
      <c r="O50" s="40">
        <v>1.2918316708495374E-2</v>
      </c>
      <c r="P50" s="40">
        <v>4.178744976123458E-2</v>
      </c>
      <c r="Q50" s="40">
        <v>9.5401492110530565E-3</v>
      </c>
      <c r="R50" s="13"/>
    </row>
    <row r="51" spans="2:19" x14ac:dyDescent="0.3">
      <c r="B51" s="7" t="s">
        <v>744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803</v>
      </c>
    </row>
    <row r="52" spans="2:19" x14ac:dyDescent="0.3">
      <c r="B52" s="7" t="s">
        <v>745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34">
        <v>51800</v>
      </c>
      <c r="N52" s="34">
        <v>50250</v>
      </c>
      <c r="O52" s="34">
        <v>50969.4444</v>
      </c>
      <c r="P52" s="34">
        <v>52600</v>
      </c>
      <c r="Q52" s="34">
        <v>52452.777800000003</v>
      </c>
      <c r="R52" s="34">
        <v>50983.332999999999</v>
      </c>
    </row>
    <row r="53" spans="2:19" x14ac:dyDescent="0.3">
      <c r="B53" s="7" t="s">
        <v>673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</row>
    <row r="54" spans="2:19" x14ac:dyDescent="0.3">
      <c r="B54" s="7" t="s">
        <v>674</v>
      </c>
      <c r="C54" s="7" t="s">
        <v>13</v>
      </c>
      <c r="D54" s="7" t="s">
        <v>49</v>
      </c>
      <c r="E54" s="7" t="s">
        <v>52</v>
      </c>
      <c r="F54" s="7" t="s">
        <v>675</v>
      </c>
      <c r="G54" s="7" t="s">
        <v>5</v>
      </c>
      <c r="H54" s="7" t="s">
        <v>4</v>
      </c>
    </row>
    <row r="55" spans="2:19" x14ac:dyDescent="0.3">
      <c r="B55" s="7" t="s">
        <v>577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570</v>
      </c>
      <c r="H55" s="7" t="s">
        <v>3</v>
      </c>
      <c r="N55" s="13"/>
      <c r="S55" s="7" t="s">
        <v>803</v>
      </c>
    </row>
    <row r="56" spans="2:19" x14ac:dyDescent="0.3">
      <c r="B56" s="7" t="s">
        <v>578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571</v>
      </c>
      <c r="H56" s="7" t="s">
        <v>3</v>
      </c>
      <c r="N56" s="13"/>
      <c r="S56" s="7" t="s">
        <v>803</v>
      </c>
    </row>
    <row r="57" spans="2:19" x14ac:dyDescent="0.3">
      <c r="B57" s="7" t="s">
        <v>580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570</v>
      </c>
      <c r="H57" s="7" t="s">
        <v>3</v>
      </c>
      <c r="N57" s="13"/>
      <c r="S57" s="7" t="s">
        <v>803</v>
      </c>
    </row>
    <row r="58" spans="2:19" x14ac:dyDescent="0.3">
      <c r="B58" s="7" t="s">
        <v>579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571</v>
      </c>
      <c r="H58" s="7" t="s">
        <v>3</v>
      </c>
      <c r="N58" s="13"/>
      <c r="S58" s="7" t="s">
        <v>804</v>
      </c>
    </row>
    <row r="59" spans="2:19" x14ac:dyDescent="0.3">
      <c r="B59" s="7" t="s">
        <v>581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571</v>
      </c>
      <c r="H59" s="7" t="s">
        <v>3</v>
      </c>
      <c r="N59" s="13"/>
      <c r="S59" s="7" t="s">
        <v>804</v>
      </c>
    </row>
    <row r="60" spans="2:19" x14ac:dyDescent="0.3">
      <c r="B60" s="7" t="s">
        <v>583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570</v>
      </c>
      <c r="H60" s="7" t="s">
        <v>3</v>
      </c>
      <c r="N60" s="13"/>
      <c r="S60" s="7" t="s">
        <v>804</v>
      </c>
    </row>
    <row r="61" spans="2:19" x14ac:dyDescent="0.3">
      <c r="B61" s="7" t="s">
        <v>584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571</v>
      </c>
      <c r="H61" s="7" t="s">
        <v>3</v>
      </c>
      <c r="N61" s="13"/>
      <c r="S61" s="7" t="s">
        <v>804</v>
      </c>
    </row>
    <row r="62" spans="2:19" x14ac:dyDescent="0.3">
      <c r="B62" s="7" t="s">
        <v>746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19" x14ac:dyDescent="0.3">
      <c r="B63" s="7" t="s">
        <v>747</v>
      </c>
      <c r="C63" s="7" t="s">
        <v>13</v>
      </c>
      <c r="D63" s="7" t="s">
        <v>53</v>
      </c>
      <c r="E63" s="7" t="s">
        <v>59</v>
      </c>
      <c r="F63" s="7" t="s">
        <v>582</v>
      </c>
      <c r="G63" s="7" t="s">
        <v>5</v>
      </c>
      <c r="H63" s="7" t="s">
        <v>4</v>
      </c>
    </row>
    <row r="64" spans="2:19" x14ac:dyDescent="0.3">
      <c r="B64" s="7" t="s">
        <v>748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 x14ac:dyDescent="0.3">
      <c r="B65" s="7" t="s">
        <v>585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570</v>
      </c>
      <c r="H65" s="7" t="s">
        <v>3</v>
      </c>
      <c r="N65" s="13"/>
      <c r="S65" s="7" t="s">
        <v>803</v>
      </c>
    </row>
    <row r="66" spans="2:19" x14ac:dyDescent="0.3">
      <c r="B66" s="7" t="s">
        <v>586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571</v>
      </c>
      <c r="H66" s="7" t="s">
        <v>3</v>
      </c>
      <c r="N66" s="13"/>
      <c r="S66" s="7" t="s">
        <v>803</v>
      </c>
    </row>
    <row r="67" spans="2:19" x14ac:dyDescent="0.3">
      <c r="B67" s="7" t="s">
        <v>587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570</v>
      </c>
      <c r="H67" s="7" t="s">
        <v>3</v>
      </c>
      <c r="N67" s="13"/>
      <c r="S67" s="7" t="s">
        <v>803</v>
      </c>
    </row>
    <row r="68" spans="2:19" x14ac:dyDescent="0.3">
      <c r="B68" s="7" t="s">
        <v>588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571</v>
      </c>
      <c r="H68" s="7" t="s">
        <v>3</v>
      </c>
      <c r="N68" s="13"/>
      <c r="S68" s="7" t="s">
        <v>803</v>
      </c>
    </row>
    <row r="69" spans="2:19" x14ac:dyDescent="0.3">
      <c r="B69" s="7" t="s">
        <v>749</v>
      </c>
      <c r="C69" s="7" t="s">
        <v>13</v>
      </c>
      <c r="D69" s="7" t="s">
        <v>61</v>
      </c>
      <c r="E69" s="7" t="s">
        <v>64</v>
      </c>
      <c r="F69" s="7" t="s">
        <v>589</v>
      </c>
      <c r="G69" s="7" t="s">
        <v>5</v>
      </c>
      <c r="H69" s="7" t="s">
        <v>16</v>
      </c>
    </row>
    <row r="70" spans="2:19" x14ac:dyDescent="0.3">
      <c r="B70" s="7" t="s">
        <v>750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19" x14ac:dyDescent="0.3">
      <c r="B71" s="7" t="s">
        <v>590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570</v>
      </c>
      <c r="H71" s="7" t="s">
        <v>3</v>
      </c>
      <c r="N71" s="13"/>
      <c r="S71" s="7" t="s">
        <v>804</v>
      </c>
    </row>
    <row r="72" spans="2:19" x14ac:dyDescent="0.3">
      <c r="B72" s="7" t="s">
        <v>591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571</v>
      </c>
      <c r="H72" s="7" t="s">
        <v>3</v>
      </c>
      <c r="N72" s="13"/>
      <c r="S72" s="7" t="s">
        <v>804</v>
      </c>
    </row>
    <row r="73" spans="2:19" x14ac:dyDescent="0.3">
      <c r="B73" s="7" t="s">
        <v>751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763</v>
      </c>
      <c r="H73" s="7" t="s">
        <v>3</v>
      </c>
      <c r="N73" s="13"/>
      <c r="S73" s="7" t="s">
        <v>803</v>
      </c>
    </row>
    <row r="74" spans="2:19" x14ac:dyDescent="0.3">
      <c r="B74" s="7" t="s">
        <v>752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676</v>
      </c>
      <c r="H74" s="7" t="s">
        <v>3</v>
      </c>
      <c r="N74" s="13"/>
      <c r="S74" s="7" t="s">
        <v>803</v>
      </c>
    </row>
    <row r="75" spans="2:19" x14ac:dyDescent="0.3">
      <c r="B75" s="7" t="s">
        <v>753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677</v>
      </c>
      <c r="H75" s="7" t="s">
        <v>3</v>
      </c>
      <c r="N75" s="13"/>
      <c r="S75" s="7" t="s">
        <v>804</v>
      </c>
    </row>
    <row r="76" spans="2:19" x14ac:dyDescent="0.3">
      <c r="B76" s="7" t="s">
        <v>754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678</v>
      </c>
      <c r="H76" s="7" t="s">
        <v>3</v>
      </c>
      <c r="N76" s="13"/>
      <c r="S76" s="7" t="s">
        <v>804</v>
      </c>
    </row>
    <row r="77" spans="2:1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570</v>
      </c>
      <c r="H77" s="7" t="s">
        <v>3</v>
      </c>
      <c r="N77" s="13"/>
      <c r="S77" s="7" t="s">
        <v>804</v>
      </c>
    </row>
    <row r="78" spans="2:1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571</v>
      </c>
      <c r="H78" s="7" t="s">
        <v>3</v>
      </c>
      <c r="N78" s="13"/>
      <c r="S78" s="7" t="s">
        <v>804</v>
      </c>
    </row>
    <row r="79" spans="2:19" x14ac:dyDescent="0.3">
      <c r="B79" s="7" t="s">
        <v>755</v>
      </c>
      <c r="C79" s="7" t="s">
        <v>13</v>
      </c>
      <c r="D79" s="7" t="s">
        <v>361</v>
      </c>
      <c r="E79" s="7" t="s">
        <v>362</v>
      </c>
      <c r="G79" s="7" t="s">
        <v>679</v>
      </c>
      <c r="H79" s="7" t="s">
        <v>3</v>
      </c>
      <c r="N79" s="13"/>
      <c r="S79" s="7" t="s">
        <v>804</v>
      </c>
    </row>
    <row r="80" spans="2:19" x14ac:dyDescent="0.3">
      <c r="B80" s="7" t="s">
        <v>592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570</v>
      </c>
      <c r="H80" s="7" t="s">
        <v>3</v>
      </c>
      <c r="N80" s="13"/>
      <c r="S80" s="7" t="s">
        <v>804</v>
      </c>
    </row>
    <row r="81" spans="2:19" x14ac:dyDescent="0.3">
      <c r="B81" s="7" t="s">
        <v>593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571</v>
      </c>
      <c r="H81" s="7" t="s">
        <v>3</v>
      </c>
      <c r="N81" s="13"/>
      <c r="S81" s="7" t="s">
        <v>804</v>
      </c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680</v>
      </c>
      <c r="G82" s="7" t="s">
        <v>5</v>
      </c>
      <c r="H82" s="7" t="str">
        <f>H3</f>
        <v>THB</v>
      </c>
      <c r="I82" s="7" t="s">
        <v>650</v>
      </c>
      <c r="J82" s="7" t="str">
        <f>J3</f>
        <v>December</v>
      </c>
      <c r="R82" s="15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/>
      <c r="Q83" s="16"/>
      <c r="R83" s="15"/>
    </row>
    <row r="84" spans="2:19" x14ac:dyDescent="0.3">
      <c r="B84" s="7" t="s">
        <v>594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570</v>
      </c>
      <c r="H84" s="7" t="s">
        <v>3</v>
      </c>
      <c r="N84" s="13"/>
      <c r="S84" s="7" t="s">
        <v>804</v>
      </c>
    </row>
    <row r="85" spans="2:19" x14ac:dyDescent="0.3">
      <c r="B85" s="7" t="s">
        <v>595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571</v>
      </c>
      <c r="H85" s="7" t="s">
        <v>3</v>
      </c>
      <c r="N85" s="13"/>
      <c r="S85" s="7" t="s">
        <v>804</v>
      </c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804</v>
      </c>
    </row>
    <row r="89" spans="2:19" x14ac:dyDescent="0.3">
      <c r="B89" s="7" t="s">
        <v>596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570</v>
      </c>
      <c r="H89" s="7" t="s">
        <v>3</v>
      </c>
      <c r="N89" s="13"/>
      <c r="S89" s="7" t="s">
        <v>803</v>
      </c>
    </row>
    <row r="90" spans="2:19" x14ac:dyDescent="0.3">
      <c r="B90" s="7" t="s">
        <v>597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571</v>
      </c>
      <c r="H90" s="7" t="s">
        <v>3</v>
      </c>
      <c r="N90" s="13"/>
      <c r="S90" s="7" t="s">
        <v>803</v>
      </c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THB</v>
      </c>
      <c r="I91" s="7" t="s">
        <v>651</v>
      </c>
      <c r="J91" s="7" t="str">
        <f>J3</f>
        <v>December</v>
      </c>
      <c r="M91" s="34">
        <v>2077000000</v>
      </c>
      <c r="N91" s="34">
        <v>2686000000</v>
      </c>
      <c r="O91" s="34">
        <v>2154000000</v>
      </c>
      <c r="P91" s="34">
        <v>4785000000</v>
      </c>
      <c r="Q91" s="34">
        <v>3896000000</v>
      </c>
      <c r="R91" s="34">
        <v>4785000000</v>
      </c>
    </row>
    <row r="92" spans="2:19" x14ac:dyDescent="0.3">
      <c r="B92" s="7" t="s">
        <v>681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807</v>
      </c>
    </row>
    <row r="93" spans="2:19" x14ac:dyDescent="0.3">
      <c r="B93" s="7" t="s">
        <v>684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804</v>
      </c>
    </row>
    <row r="94" spans="2:19" x14ac:dyDescent="0.3">
      <c r="B94" s="7" t="s">
        <v>685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THB</v>
      </c>
      <c r="I94" s="7" t="s">
        <v>651</v>
      </c>
      <c r="J94" s="7" t="str">
        <f>J3</f>
        <v>December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652</v>
      </c>
      <c r="M95" s="42">
        <v>41.5</v>
      </c>
      <c r="N95" s="42">
        <v>40.4</v>
      </c>
      <c r="O95" s="42">
        <v>41.5</v>
      </c>
      <c r="P95" s="42">
        <v>39</v>
      </c>
      <c r="Q95" s="42">
        <v>37</v>
      </c>
      <c r="R95" s="42">
        <v>33</v>
      </c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652</v>
      </c>
      <c r="M96"/>
      <c r="N96"/>
      <c r="O96"/>
      <c r="P96"/>
      <c r="Q96"/>
      <c r="R96">
        <v>41.49</v>
      </c>
    </row>
    <row r="97" spans="2:1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598</v>
      </c>
      <c r="H97" s="7" t="s">
        <v>352</v>
      </c>
      <c r="N97" s="13"/>
      <c r="S97" s="7" t="s">
        <v>806</v>
      </c>
    </row>
    <row r="98" spans="2:1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652</v>
      </c>
      <c r="R98" s="15"/>
    </row>
    <row r="99" spans="2:19" x14ac:dyDescent="0.3">
      <c r="B99" s="7" t="s">
        <v>599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570</v>
      </c>
      <c r="H99" s="7" t="s">
        <v>3</v>
      </c>
      <c r="N99" s="13"/>
      <c r="S99" s="7" t="s">
        <v>804</v>
      </c>
    </row>
    <row r="100" spans="2:19" x14ac:dyDescent="0.3">
      <c r="B100" s="7" t="s">
        <v>600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571</v>
      </c>
      <c r="H100" s="7" t="s">
        <v>3</v>
      </c>
      <c r="N100" s="13"/>
      <c r="S100" s="7" t="s">
        <v>804</v>
      </c>
    </row>
    <row r="101" spans="2:19" x14ac:dyDescent="0.3">
      <c r="B101" s="7" t="s">
        <v>601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570</v>
      </c>
      <c r="H101" s="7" t="s">
        <v>3</v>
      </c>
      <c r="N101" s="13"/>
      <c r="S101" s="7" t="s">
        <v>804</v>
      </c>
    </row>
    <row r="102" spans="2:19" x14ac:dyDescent="0.3">
      <c r="B102" s="7" t="s">
        <v>602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571</v>
      </c>
      <c r="H102" s="7" t="s">
        <v>3</v>
      </c>
      <c r="N102" s="13"/>
      <c r="S102" s="7" t="s">
        <v>804</v>
      </c>
    </row>
    <row r="103" spans="2:1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M103" s="44">
        <v>9.7000000000000003E-2</v>
      </c>
      <c r="N103" s="44">
        <v>7.2999999999999995E-2</v>
      </c>
      <c r="O103" s="44">
        <v>0.08</v>
      </c>
      <c r="P103" s="44">
        <v>9.2999999999999999E-2</v>
      </c>
      <c r="Q103" s="44">
        <v>0.106</v>
      </c>
      <c r="R103" s="44">
        <v>0.11600000000000001</v>
      </c>
    </row>
    <row r="104" spans="2:1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682</v>
      </c>
    </row>
    <row r="105" spans="2:19" x14ac:dyDescent="0.3">
      <c r="B105" s="7" t="s">
        <v>603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804</v>
      </c>
    </row>
    <row r="106" spans="2:19" x14ac:dyDescent="0.3">
      <c r="B106" s="7" t="s">
        <v>604</v>
      </c>
      <c r="C106" s="7" t="s">
        <v>13</v>
      </c>
      <c r="D106" s="7" t="s">
        <v>109</v>
      </c>
      <c r="E106" s="7" t="s">
        <v>112</v>
      </c>
      <c r="F106" s="7" t="s">
        <v>683</v>
      </c>
      <c r="G106" s="7" t="s">
        <v>70</v>
      </c>
      <c r="H106" s="7" t="s">
        <v>3</v>
      </c>
      <c r="N106" s="13"/>
      <c r="S106" s="7" t="s">
        <v>804</v>
      </c>
    </row>
    <row r="107" spans="2:19" x14ac:dyDescent="0.3">
      <c r="B107" s="7" t="s">
        <v>605</v>
      </c>
      <c r="C107" s="7" t="s">
        <v>114</v>
      </c>
      <c r="D107" s="7" t="s">
        <v>115</v>
      </c>
      <c r="E107" s="7" t="s">
        <v>116</v>
      </c>
      <c r="F107" s="7" t="s">
        <v>570</v>
      </c>
      <c r="G107" s="7" t="s">
        <v>570</v>
      </c>
      <c r="H107" s="7" t="s">
        <v>3</v>
      </c>
      <c r="N107" s="13"/>
      <c r="S107" s="7" t="s">
        <v>803</v>
      </c>
    </row>
    <row r="108" spans="2:19" x14ac:dyDescent="0.3">
      <c r="B108" s="7" t="s">
        <v>606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571</v>
      </c>
      <c r="H108" s="7" t="s">
        <v>3</v>
      </c>
      <c r="N108" s="13"/>
      <c r="S108" s="7" t="s">
        <v>803</v>
      </c>
    </row>
    <row r="109" spans="2:1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M109" s="46">
        <v>3.9E-2</v>
      </c>
      <c r="N109" s="46">
        <v>0.04</v>
      </c>
      <c r="O109" s="46">
        <v>4.4999999999999998E-2</v>
      </c>
      <c r="P109" s="46">
        <v>4.3999999999999997E-2</v>
      </c>
      <c r="Q109" s="46">
        <v>3.5000000000000003E-2</v>
      </c>
      <c r="R109" s="46">
        <v>3.5999999999999997E-2</v>
      </c>
    </row>
    <row r="110" spans="2:19" x14ac:dyDescent="0.3">
      <c r="B110" s="7" t="s">
        <v>607</v>
      </c>
      <c r="C110" s="7" t="s">
        <v>114</v>
      </c>
      <c r="D110" s="7" t="s">
        <v>115</v>
      </c>
      <c r="E110" s="7" t="s">
        <v>119</v>
      </c>
      <c r="F110" s="7" t="s">
        <v>570</v>
      </c>
      <c r="G110" s="7" t="s">
        <v>570</v>
      </c>
      <c r="H110" s="7" t="s">
        <v>3</v>
      </c>
      <c r="N110" s="13"/>
      <c r="S110" s="7" t="s">
        <v>803</v>
      </c>
    </row>
    <row r="111" spans="2:19" x14ac:dyDescent="0.3">
      <c r="B111" s="7" t="s">
        <v>608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571</v>
      </c>
      <c r="H111" s="7" t="s">
        <v>3</v>
      </c>
      <c r="N111" s="13"/>
      <c r="S111" s="7" t="s">
        <v>803</v>
      </c>
    </row>
    <row r="112" spans="2:19" x14ac:dyDescent="0.3">
      <c r="B112" s="7" t="s">
        <v>611</v>
      </c>
      <c r="C112" s="7" t="s">
        <v>114</v>
      </c>
      <c r="D112" s="7" t="s">
        <v>115</v>
      </c>
      <c r="E112" s="7" t="s">
        <v>120</v>
      </c>
      <c r="F112" s="7" t="s">
        <v>570</v>
      </c>
      <c r="G112" s="7" t="s">
        <v>570</v>
      </c>
      <c r="H112" s="7" t="s">
        <v>3</v>
      </c>
      <c r="N112" s="13"/>
      <c r="S112" s="7" t="s">
        <v>803</v>
      </c>
    </row>
    <row r="113" spans="2:19" x14ac:dyDescent="0.3">
      <c r="B113" s="7" t="s">
        <v>612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571</v>
      </c>
      <c r="H113" s="7" t="s">
        <v>3</v>
      </c>
      <c r="N113" s="13"/>
      <c r="S113" s="7" t="s">
        <v>803</v>
      </c>
    </row>
    <row r="114" spans="2:19" x14ac:dyDescent="0.3">
      <c r="B114" s="7" t="s">
        <v>613</v>
      </c>
      <c r="C114" s="7" t="s">
        <v>114</v>
      </c>
      <c r="D114" s="7" t="s">
        <v>115</v>
      </c>
      <c r="E114" s="7" t="s">
        <v>121</v>
      </c>
      <c r="F114" s="7" t="s">
        <v>609</v>
      </c>
      <c r="G114" s="7" t="s">
        <v>570</v>
      </c>
      <c r="H114" s="7" t="s">
        <v>3</v>
      </c>
      <c r="N114" s="13"/>
      <c r="S114" s="7" t="s">
        <v>803</v>
      </c>
    </row>
    <row r="115" spans="2:19" x14ac:dyDescent="0.3">
      <c r="B115" s="7" t="s">
        <v>614</v>
      </c>
      <c r="C115" s="7" t="s">
        <v>114</v>
      </c>
      <c r="D115" s="7" t="s">
        <v>115</v>
      </c>
      <c r="E115" s="7" t="s">
        <v>121</v>
      </c>
      <c r="F115" s="7" t="s">
        <v>610</v>
      </c>
      <c r="G115" s="7" t="s">
        <v>571</v>
      </c>
      <c r="H115" s="7" t="s">
        <v>3</v>
      </c>
      <c r="N115" s="13"/>
      <c r="S115" s="7" t="s">
        <v>804</v>
      </c>
    </row>
    <row r="116" spans="2:1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5"/>
    </row>
    <row r="117" spans="2:1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N117" s="34">
        <v>48</v>
      </c>
      <c r="O117" s="34">
        <v>72</v>
      </c>
      <c r="P117" s="34">
        <v>104</v>
      </c>
      <c r="Q117" s="34">
        <f>136</f>
        <v>136</v>
      </c>
      <c r="R117" s="34">
        <f>124</f>
        <v>124</v>
      </c>
    </row>
    <row r="118" spans="2:1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803</v>
      </c>
    </row>
    <row r="119" spans="2:19" x14ac:dyDescent="0.3">
      <c r="B119" s="7" t="s">
        <v>615</v>
      </c>
      <c r="C119" s="7" t="s">
        <v>114</v>
      </c>
      <c r="D119" s="7" t="s">
        <v>115</v>
      </c>
      <c r="E119" s="7" t="s">
        <v>129</v>
      </c>
      <c r="F119" s="7" t="s">
        <v>570</v>
      </c>
      <c r="G119" s="7" t="s">
        <v>570</v>
      </c>
      <c r="H119" s="7" t="s">
        <v>3</v>
      </c>
      <c r="N119" s="13"/>
      <c r="S119" s="7" t="s">
        <v>803</v>
      </c>
    </row>
    <row r="120" spans="2:19" x14ac:dyDescent="0.3">
      <c r="B120" s="7" t="s">
        <v>616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571</v>
      </c>
      <c r="H120" s="7" t="s">
        <v>3</v>
      </c>
      <c r="N120" s="13"/>
      <c r="S120" s="7" t="s">
        <v>803</v>
      </c>
    </row>
    <row r="121" spans="2:1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570</v>
      </c>
      <c r="G121" s="7" t="s">
        <v>570</v>
      </c>
      <c r="H121" s="7" t="s">
        <v>3</v>
      </c>
      <c r="N121" s="13"/>
      <c r="S121" s="7" t="s">
        <v>803</v>
      </c>
    </row>
    <row r="122" spans="2:19" x14ac:dyDescent="0.3">
      <c r="B122" s="7" t="s">
        <v>618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571</v>
      </c>
      <c r="H122" s="7" t="s">
        <v>3</v>
      </c>
      <c r="N122" s="13"/>
      <c r="S122" s="7" t="s">
        <v>803</v>
      </c>
    </row>
    <row r="123" spans="2:19" x14ac:dyDescent="0.3">
      <c r="B123" s="7" t="s">
        <v>617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763</v>
      </c>
      <c r="H123" s="7" t="s">
        <v>3</v>
      </c>
      <c r="N123" s="13"/>
      <c r="S123" s="7" t="s">
        <v>803</v>
      </c>
    </row>
    <row r="124" spans="2:19" x14ac:dyDescent="0.3">
      <c r="B124" s="7" t="s">
        <v>619</v>
      </c>
      <c r="C124" s="7" t="s">
        <v>114</v>
      </c>
      <c r="D124" s="7" t="s">
        <v>115</v>
      </c>
      <c r="E124" s="7" t="s">
        <v>132</v>
      </c>
      <c r="F124" s="7" t="s">
        <v>570</v>
      </c>
      <c r="G124" s="7" t="s">
        <v>570</v>
      </c>
      <c r="H124" s="7" t="s">
        <v>3</v>
      </c>
      <c r="N124" s="13"/>
      <c r="S124" s="7" t="s">
        <v>803</v>
      </c>
    </row>
    <row r="125" spans="2:19" x14ac:dyDescent="0.3">
      <c r="B125" s="7" t="s">
        <v>620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571</v>
      </c>
      <c r="H125" s="7" t="s">
        <v>3</v>
      </c>
      <c r="N125" s="13"/>
      <c r="S125" s="7" t="s">
        <v>803</v>
      </c>
    </row>
    <row r="126" spans="2:1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803</v>
      </c>
    </row>
    <row r="127" spans="2:1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N127">
        <f>84+110</f>
        <v>194</v>
      </c>
      <c r="O127">
        <f>81+74</f>
        <v>155</v>
      </c>
      <c r="P127">
        <f>71+121</f>
        <v>192</v>
      </c>
      <c r="Q127">
        <f>70+88</f>
        <v>158</v>
      </c>
      <c r="R127">
        <f>67+76</f>
        <v>143</v>
      </c>
    </row>
    <row r="128" spans="2:1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M128" s="41">
        <f>0.365+0.275</f>
        <v>0.64</v>
      </c>
      <c r="N128" s="41">
        <f>0.205+0.225</f>
        <v>0.43</v>
      </c>
      <c r="O128" s="41">
        <f>0.25+0.11</f>
        <v>0.36</v>
      </c>
      <c r="P128" s="41">
        <f>0.192+0.279</f>
        <v>0.47100000000000003</v>
      </c>
      <c r="Q128" s="41">
        <f>0.239+0.279</f>
        <v>0.51800000000000002</v>
      </c>
      <c r="R128" s="41">
        <f>0.113+0.216</f>
        <v>0.32900000000000001</v>
      </c>
    </row>
    <row r="129" spans="2:28" x14ac:dyDescent="0.3">
      <c r="B129" s="7" t="s">
        <v>622</v>
      </c>
      <c r="C129" s="7" t="s">
        <v>114</v>
      </c>
      <c r="D129" s="7" t="s">
        <v>115</v>
      </c>
      <c r="E129" s="7" t="s">
        <v>137</v>
      </c>
      <c r="F129" s="7" t="s">
        <v>570</v>
      </c>
      <c r="G129" s="7" t="s">
        <v>570</v>
      </c>
      <c r="H129" s="7" t="s">
        <v>3</v>
      </c>
      <c r="N129" s="13"/>
      <c r="S129" s="7" t="s">
        <v>803</v>
      </c>
    </row>
    <row r="130" spans="2:28" x14ac:dyDescent="0.3">
      <c r="B130" s="7" t="s">
        <v>621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571</v>
      </c>
      <c r="H130" s="7" t="s">
        <v>3</v>
      </c>
      <c r="N130" s="13"/>
      <c r="S130" s="7" t="s">
        <v>803</v>
      </c>
    </row>
    <row r="131" spans="2:28" x14ac:dyDescent="0.3">
      <c r="B131" s="7" t="s">
        <v>623</v>
      </c>
      <c r="C131" s="7" t="s">
        <v>114</v>
      </c>
      <c r="D131" s="7" t="s">
        <v>138</v>
      </c>
      <c r="E131" s="7" t="s">
        <v>139</v>
      </c>
      <c r="F131" s="7" t="s">
        <v>570</v>
      </c>
      <c r="G131" s="7" t="s">
        <v>570</v>
      </c>
      <c r="H131" s="7" t="s">
        <v>3</v>
      </c>
      <c r="N131" s="13"/>
      <c r="S131" s="7" t="s">
        <v>803</v>
      </c>
    </row>
    <row r="132" spans="2:28" x14ac:dyDescent="0.3">
      <c r="B132" s="7" t="s">
        <v>624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571</v>
      </c>
      <c r="H132" s="7" t="s">
        <v>3</v>
      </c>
      <c r="N132" s="13"/>
      <c r="S132" s="7" t="s">
        <v>804</v>
      </c>
    </row>
    <row r="133" spans="2:28" x14ac:dyDescent="0.3">
      <c r="B133" s="7" t="s">
        <v>625</v>
      </c>
      <c r="C133" s="7" t="s">
        <v>114</v>
      </c>
      <c r="D133" s="7" t="s">
        <v>138</v>
      </c>
      <c r="E133" s="7" t="s">
        <v>140</v>
      </c>
      <c r="F133" s="7" t="s">
        <v>570</v>
      </c>
      <c r="G133" s="7" t="s">
        <v>570</v>
      </c>
      <c r="H133" s="7" t="s">
        <v>3</v>
      </c>
      <c r="N133" s="13"/>
      <c r="S133" s="7" t="s">
        <v>803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570</v>
      </c>
      <c r="G134" s="7" t="s">
        <v>570</v>
      </c>
      <c r="H134" s="7" t="s">
        <v>3</v>
      </c>
      <c r="N134" s="13"/>
      <c r="S134" s="7" t="s">
        <v>803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807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626</v>
      </c>
      <c r="G136" s="7" t="s">
        <v>570</v>
      </c>
      <c r="H136" s="7" t="s">
        <v>3</v>
      </c>
      <c r="N136" s="13"/>
      <c r="S136" s="7" t="s">
        <v>803</v>
      </c>
    </row>
    <row r="137" spans="2:28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807</v>
      </c>
    </row>
    <row r="138" spans="2:28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627</v>
      </c>
      <c r="G138" s="7" t="s">
        <v>570</v>
      </c>
      <c r="H138" s="7" t="s">
        <v>3</v>
      </c>
      <c r="N138" s="13"/>
      <c r="S138" s="7" t="s">
        <v>803</v>
      </c>
    </row>
    <row r="139" spans="2:28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 x14ac:dyDescent="0.3">
      <c r="B140" s="7" t="s">
        <v>628</v>
      </c>
      <c r="C140" s="7" t="s">
        <v>114</v>
      </c>
      <c r="D140" s="7" t="s">
        <v>138</v>
      </c>
      <c r="E140" s="7" t="s">
        <v>151</v>
      </c>
      <c r="F140" s="7" t="s">
        <v>630</v>
      </c>
      <c r="H140" s="7" t="s">
        <v>3</v>
      </c>
      <c r="S140" s="7" t="s">
        <v>804</v>
      </c>
    </row>
    <row r="141" spans="2:28" x14ac:dyDescent="0.3">
      <c r="B141" s="7" t="s">
        <v>629</v>
      </c>
      <c r="C141" s="7" t="s">
        <v>114</v>
      </c>
      <c r="D141" s="7" t="s">
        <v>364</v>
      </c>
      <c r="E141" s="7" t="s">
        <v>151</v>
      </c>
      <c r="F141" s="7" t="s">
        <v>631</v>
      </c>
      <c r="H141" s="7" t="s">
        <v>3</v>
      </c>
      <c r="S141" s="7" t="s">
        <v>804</v>
      </c>
    </row>
    <row r="142" spans="2:28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632</v>
      </c>
      <c r="G142" s="7" t="s">
        <v>570</v>
      </c>
      <c r="H142" s="7" t="s">
        <v>3</v>
      </c>
      <c r="N142" s="13"/>
      <c r="S142" s="7" t="s">
        <v>803</v>
      </c>
    </row>
    <row r="143" spans="2:28" x14ac:dyDescent="0.3">
      <c r="B143" s="7" t="s">
        <v>686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803</v>
      </c>
    </row>
    <row r="144" spans="2:28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803</v>
      </c>
    </row>
    <row r="145" spans="2:27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7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634</v>
      </c>
      <c r="G146" s="7" t="s">
        <v>570</v>
      </c>
      <c r="H146" s="7" t="s">
        <v>3</v>
      </c>
      <c r="N146" s="13"/>
      <c r="S146" s="7" t="s">
        <v>803</v>
      </c>
    </row>
    <row r="147" spans="2:27" x14ac:dyDescent="0.3">
      <c r="B147" s="7" t="s">
        <v>687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571</v>
      </c>
      <c r="H147" s="7" t="s">
        <v>3</v>
      </c>
      <c r="N147" s="13"/>
      <c r="S147" s="7" t="s">
        <v>803</v>
      </c>
    </row>
    <row r="148" spans="2:27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 x14ac:dyDescent="0.3">
      <c r="B149" s="7" t="s">
        <v>688</v>
      </c>
      <c r="C149" s="7" t="s">
        <v>114</v>
      </c>
      <c r="D149" s="7" t="s">
        <v>365</v>
      </c>
      <c r="E149" s="7" t="s">
        <v>367</v>
      </c>
      <c r="F149" s="7" t="s">
        <v>635</v>
      </c>
      <c r="G149" s="7" t="s">
        <v>5</v>
      </c>
      <c r="H149" s="7" t="s">
        <v>4</v>
      </c>
    </row>
    <row r="150" spans="2:27" x14ac:dyDescent="0.3">
      <c r="B150" s="7" t="s">
        <v>689</v>
      </c>
      <c r="C150" s="7" t="s">
        <v>114</v>
      </c>
      <c r="D150" s="7" t="s">
        <v>365</v>
      </c>
      <c r="E150" s="7" t="s">
        <v>367</v>
      </c>
      <c r="F150" s="7" t="s">
        <v>636</v>
      </c>
      <c r="H150" s="7" t="s">
        <v>3</v>
      </c>
      <c r="N150" s="13"/>
      <c r="S150" s="7" t="s">
        <v>804</v>
      </c>
    </row>
    <row r="151" spans="2:27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 x14ac:dyDescent="0.3">
      <c r="B152" s="7" t="s">
        <v>818</v>
      </c>
      <c r="C152" s="7" t="s">
        <v>114</v>
      </c>
      <c r="D152" s="7" t="s">
        <v>365</v>
      </c>
      <c r="E152" s="7" t="s">
        <v>819</v>
      </c>
    </row>
    <row r="153" spans="2:27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632</v>
      </c>
      <c r="G153" s="7" t="s">
        <v>570</v>
      </c>
      <c r="H153" s="7" t="s">
        <v>3</v>
      </c>
      <c r="N153" s="13"/>
      <c r="S153" s="7" t="s">
        <v>803</v>
      </c>
    </row>
    <row r="154" spans="2:27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633</v>
      </c>
      <c r="G154" s="7" t="s">
        <v>571</v>
      </c>
      <c r="H154" s="7" t="s">
        <v>3</v>
      </c>
      <c r="N154" s="13"/>
      <c r="S154" s="7" t="s">
        <v>803</v>
      </c>
    </row>
    <row r="155" spans="2:27" x14ac:dyDescent="0.3">
      <c r="B155" s="7" t="s">
        <v>637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0</v>
      </c>
    </row>
    <row r="156" spans="2:27" x14ac:dyDescent="0.3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47">
        <f>1/12</f>
        <v>8.3333333333333329E-2</v>
      </c>
      <c r="N157" s="47">
        <f>1/12</f>
        <v>8.3333333333333329E-2</v>
      </c>
      <c r="O157" s="47">
        <f>1/12</f>
        <v>8.3333333333333329E-2</v>
      </c>
      <c r="P157" s="47">
        <f>1/12</f>
        <v>8.3333333333333329E-2</v>
      </c>
      <c r="Q157" s="45">
        <f>2/12</f>
        <v>0.16666666666666666</v>
      </c>
      <c r="R157" s="45">
        <f>2/12</f>
        <v>0.16666666666666666</v>
      </c>
      <c r="S157" s="45"/>
      <c r="AA157" s="20"/>
    </row>
    <row r="158" spans="2:27" ht="29.4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M158" s="45">
        <v>0.112</v>
      </c>
      <c r="N158" s="45">
        <v>0.113</v>
      </c>
      <c r="O158" s="45">
        <v>0.14199999999999999</v>
      </c>
      <c r="P158" s="45">
        <v>0.13300000000000001</v>
      </c>
      <c r="Q158" s="45">
        <v>0.13100000000000001</v>
      </c>
      <c r="R158" s="45">
        <v>0.13100000000000001</v>
      </c>
      <c r="S158" s="45"/>
      <c r="AA158" s="20"/>
    </row>
    <row r="159" spans="2:27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M159" s="45">
        <v>0.23100000000000001</v>
      </c>
      <c r="N159" s="45">
        <v>0.23100000000000001</v>
      </c>
      <c r="O159" s="45">
        <v>0.22600000000000001</v>
      </c>
      <c r="P159" s="45">
        <v>0.22800000000000001</v>
      </c>
      <c r="Q159" s="45">
        <v>0.219</v>
      </c>
      <c r="R159" s="45">
        <v>0.23</v>
      </c>
      <c r="S159" s="45"/>
      <c r="V159" s="22"/>
      <c r="AA159" s="20"/>
    </row>
    <row r="160" spans="2:27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632</v>
      </c>
      <c r="G160" s="7" t="s">
        <v>570</v>
      </c>
      <c r="H160" s="7" t="s">
        <v>3</v>
      </c>
      <c r="N160" s="13"/>
      <c r="S160" s="7" t="s">
        <v>803</v>
      </c>
    </row>
    <row r="161" spans="2:28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633</v>
      </c>
      <c r="G161" s="7" t="s">
        <v>571</v>
      </c>
      <c r="H161" s="7" t="s">
        <v>3</v>
      </c>
      <c r="N161" s="13"/>
      <c r="S161" s="7" t="s">
        <v>803</v>
      </c>
    </row>
    <row r="162" spans="2:28" x14ac:dyDescent="0.3">
      <c r="B162" s="7" t="s">
        <v>640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>
        <f t="shared" ref="S162" si="2">R162</f>
        <v>0</v>
      </c>
    </row>
    <row r="163" spans="2:28" x14ac:dyDescent="0.3">
      <c r="B163" s="7" t="s">
        <v>638</v>
      </c>
      <c r="C163" s="7" t="s">
        <v>114</v>
      </c>
      <c r="D163" s="7" t="s">
        <v>164</v>
      </c>
      <c r="E163" s="10" t="s">
        <v>173</v>
      </c>
      <c r="F163" s="7" t="s">
        <v>632</v>
      </c>
      <c r="G163" s="7" t="s">
        <v>570</v>
      </c>
      <c r="H163" s="7" t="s">
        <v>3</v>
      </c>
      <c r="N163" s="13"/>
      <c r="S163" s="7" t="s">
        <v>803</v>
      </c>
    </row>
    <row r="164" spans="2:28" x14ac:dyDescent="0.3">
      <c r="B164" s="7" t="s">
        <v>639</v>
      </c>
      <c r="C164" s="7" t="s">
        <v>114</v>
      </c>
      <c r="D164" s="7" t="s">
        <v>164</v>
      </c>
      <c r="E164" s="10" t="s">
        <v>173</v>
      </c>
      <c r="F164" s="7" t="s">
        <v>633</v>
      </c>
      <c r="G164" s="7" t="s">
        <v>571</v>
      </c>
      <c r="H164" s="7" t="s">
        <v>3</v>
      </c>
      <c r="N164" s="13"/>
      <c r="S164" s="7" t="s">
        <v>804</v>
      </c>
    </row>
    <row r="165" spans="2:28" x14ac:dyDescent="0.3">
      <c r="B165" s="7" t="s">
        <v>641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>
        <f t="shared" ref="S165" si="3">R165</f>
        <v>0</v>
      </c>
    </row>
    <row r="166" spans="2:28" x14ac:dyDescent="0.3">
      <c r="B166" s="7" t="s">
        <v>642</v>
      </c>
      <c r="C166" s="7" t="s">
        <v>114</v>
      </c>
      <c r="D166" s="7" t="s">
        <v>164</v>
      </c>
      <c r="E166" s="10" t="s">
        <v>175</v>
      </c>
      <c r="F166" s="7" t="s">
        <v>632</v>
      </c>
      <c r="G166" s="7" t="s">
        <v>570</v>
      </c>
      <c r="H166" s="7" t="s">
        <v>3</v>
      </c>
      <c r="N166" s="13"/>
      <c r="S166" s="7" t="s">
        <v>803</v>
      </c>
    </row>
    <row r="167" spans="2:28" x14ac:dyDescent="0.3">
      <c r="B167" s="7" t="s">
        <v>643</v>
      </c>
      <c r="C167" s="7" t="s">
        <v>114</v>
      </c>
      <c r="D167" s="7" t="s">
        <v>164</v>
      </c>
      <c r="E167" s="10" t="s">
        <v>175</v>
      </c>
      <c r="F167" s="7" t="s">
        <v>633</v>
      </c>
      <c r="G167" s="7" t="s">
        <v>571</v>
      </c>
      <c r="H167" s="7" t="s">
        <v>3</v>
      </c>
      <c r="N167" s="13"/>
      <c r="S167" s="7" t="s">
        <v>804</v>
      </c>
    </row>
    <row r="168" spans="2:28" x14ac:dyDescent="0.3">
      <c r="B168" s="7" t="s">
        <v>644</v>
      </c>
      <c r="C168" s="7" t="s">
        <v>114</v>
      </c>
      <c r="D168" s="7" t="s">
        <v>164</v>
      </c>
      <c r="E168" s="10" t="s">
        <v>176</v>
      </c>
      <c r="F168" s="7" t="s">
        <v>632</v>
      </c>
      <c r="G168" s="7" t="s">
        <v>570</v>
      </c>
      <c r="H168" s="7" t="s">
        <v>3</v>
      </c>
      <c r="N168" s="13"/>
      <c r="S168" s="7" t="s">
        <v>803</v>
      </c>
    </row>
    <row r="169" spans="2:28" x14ac:dyDescent="0.3">
      <c r="B169" s="7" t="s">
        <v>645</v>
      </c>
      <c r="C169" s="7" t="s">
        <v>114</v>
      </c>
      <c r="D169" s="7" t="s">
        <v>164</v>
      </c>
      <c r="E169" s="10" t="s">
        <v>176</v>
      </c>
      <c r="F169" s="7" t="s">
        <v>633</v>
      </c>
      <c r="G169" s="7" t="s">
        <v>571</v>
      </c>
      <c r="H169" s="7" t="s">
        <v>3</v>
      </c>
      <c r="N169" s="13"/>
      <c r="S169" s="7" t="s">
        <v>804</v>
      </c>
    </row>
    <row r="170" spans="2:28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803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804</v>
      </c>
    </row>
    <row r="172" spans="2:28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  <c r="M172" s="26">
        <v>-0.10187667560321716</v>
      </c>
      <c r="N172" s="26">
        <v>-7.9710144927536225E-2</v>
      </c>
      <c r="O172" s="26">
        <v>-8.2004555808656038E-2</v>
      </c>
      <c r="P172" s="26">
        <v>-0.11040339702760085</v>
      </c>
      <c r="Q172" s="26">
        <v>-0.12373225152129817</v>
      </c>
      <c r="R172" s="26">
        <v>-0.12984496124031009</v>
      </c>
    </row>
    <row r="173" spans="2:28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THB</v>
      </c>
      <c r="I173" s="7" t="s">
        <v>650</v>
      </c>
      <c r="J173" s="7" t="str">
        <f>J3</f>
        <v>December</v>
      </c>
      <c r="M173" s="34">
        <v>2592</v>
      </c>
      <c r="N173" s="34">
        <v>2592</v>
      </c>
      <c r="O173" s="34">
        <v>2592</v>
      </c>
      <c r="P173" s="34">
        <v>1900.335</v>
      </c>
      <c r="Q173">
        <v>2592</v>
      </c>
      <c r="R173">
        <v>2592</v>
      </c>
    </row>
    <row r="174" spans="2:28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THB</v>
      </c>
      <c r="I174" s="7" t="s">
        <v>650</v>
      </c>
      <c r="J174" s="7" t="str">
        <f>J3</f>
        <v>December</v>
      </c>
      <c r="M174" s="7">
        <v>392</v>
      </c>
      <c r="N174" s="7">
        <v>430.5</v>
      </c>
      <c r="O174" s="7">
        <v>457</v>
      </c>
      <c r="P174" s="7">
        <v>497</v>
      </c>
      <c r="Q174" s="7">
        <v>523.5</v>
      </c>
      <c r="R174" s="18">
        <v>549.5</v>
      </c>
      <c r="AB174" s="19"/>
    </row>
    <row r="175" spans="2:28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M175" s="7">
        <v>6.6122448979591839</v>
      </c>
      <c r="N175" s="7">
        <v>6.020905923344948</v>
      </c>
      <c r="O175" s="7">
        <v>5.6717724288840259</v>
      </c>
      <c r="P175" s="7">
        <v>3.8236116700201208</v>
      </c>
      <c r="Q175" s="7">
        <v>4.9512893982808022</v>
      </c>
      <c r="R175" s="7">
        <v>4.7170154686078254</v>
      </c>
      <c r="AB175" s="19"/>
    </row>
    <row r="176" spans="2:28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808</v>
      </c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THB</v>
      </c>
      <c r="I177" s="7" t="s">
        <v>650</v>
      </c>
      <c r="J177" s="7" t="str">
        <f>J3</f>
        <v>December</v>
      </c>
      <c r="M177" s="34">
        <v>38000000</v>
      </c>
      <c r="N177" s="34">
        <v>21000000</v>
      </c>
      <c r="O177" s="34">
        <v>39000000</v>
      </c>
      <c r="P177" s="34">
        <v>46000000</v>
      </c>
      <c r="Q177" s="34">
        <v>132000000</v>
      </c>
      <c r="R177">
        <v>124000000</v>
      </c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804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763</v>
      </c>
      <c r="H179" s="7" t="s">
        <v>3</v>
      </c>
      <c r="N179" s="13"/>
      <c r="S179" s="7" t="s">
        <v>804</v>
      </c>
    </row>
    <row r="180" spans="2:28" x14ac:dyDescent="0.3">
      <c r="B180" s="7" t="s">
        <v>691</v>
      </c>
      <c r="C180" s="7" t="s">
        <v>114</v>
      </c>
      <c r="D180" s="7" t="s">
        <v>197</v>
      </c>
      <c r="E180" s="10" t="s">
        <v>198</v>
      </c>
      <c r="F180" s="10" t="s">
        <v>632</v>
      </c>
      <c r="G180" s="7" t="s">
        <v>21</v>
      </c>
      <c r="H180" s="7" t="s">
        <v>3</v>
      </c>
      <c r="N180" s="13"/>
      <c r="S180" s="7" t="s">
        <v>803</v>
      </c>
    </row>
    <row r="181" spans="2:28" x14ac:dyDescent="0.3">
      <c r="B181" s="7" t="s">
        <v>690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803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THB</v>
      </c>
      <c r="I182" s="7" t="s">
        <v>650</v>
      </c>
      <c r="J182" s="7" t="str">
        <f>J3</f>
        <v>December</v>
      </c>
      <c r="M182" s="42">
        <v>231000000</v>
      </c>
      <c r="N182" s="42">
        <v>264000000</v>
      </c>
      <c r="O182" s="42">
        <v>291000000</v>
      </c>
      <c r="P182" s="42">
        <v>233000000</v>
      </c>
      <c r="Q182" s="48">
        <v>152000000</v>
      </c>
      <c r="R182" s="48">
        <v>167000000</v>
      </c>
      <c r="S182" s="42"/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M183">
        <v>2631</v>
      </c>
      <c r="N183">
        <v>2088</v>
      </c>
      <c r="O183">
        <v>1659</v>
      </c>
      <c r="P183">
        <v>855</v>
      </c>
      <c r="Q183">
        <v>927</v>
      </c>
      <c r="R183">
        <v>482</v>
      </c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V185" s="19"/>
      <c r="AB185" s="19"/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804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THB</v>
      </c>
      <c r="I187" s="7" t="s">
        <v>651</v>
      </c>
      <c r="J187" s="8" t="str">
        <f>J3</f>
        <v>December</v>
      </c>
      <c r="M187" s="8">
        <v>1235700000</v>
      </c>
      <c r="N187" s="8">
        <v>1307115000</v>
      </c>
      <c r="O187" s="8">
        <v>1492151000</v>
      </c>
      <c r="P187" s="8">
        <v>1716735000</v>
      </c>
      <c r="Q187" s="8">
        <v>1622344000</v>
      </c>
      <c r="R187" s="8">
        <v>2118552000.0000002</v>
      </c>
    </row>
    <row r="188" spans="2:28" x14ac:dyDescent="0.3">
      <c r="B188" s="7" t="s">
        <v>692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  <c r="S188" s="7">
        <v>0</v>
      </c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  <c r="S189" s="7">
        <v>0</v>
      </c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693</v>
      </c>
      <c r="G190" s="10"/>
      <c r="H190" s="7" t="s">
        <v>3</v>
      </c>
      <c r="R190" s="25"/>
      <c r="S190" s="7" t="s">
        <v>804</v>
      </c>
    </row>
    <row r="191" spans="2:28" x14ac:dyDescent="0.3">
      <c r="B191" s="7" t="s">
        <v>697</v>
      </c>
      <c r="C191" s="7" t="s">
        <v>205</v>
      </c>
      <c r="D191" s="7" t="s">
        <v>216</v>
      </c>
      <c r="E191" s="10" t="s">
        <v>217</v>
      </c>
      <c r="F191" s="10" t="s">
        <v>694</v>
      </c>
      <c r="G191" s="10" t="s">
        <v>5</v>
      </c>
      <c r="H191" s="10" t="s">
        <v>4</v>
      </c>
      <c r="R191" s="16"/>
      <c r="S191" s="14">
        <v>0.33639999999999998</v>
      </c>
    </row>
    <row r="192" spans="2:28" x14ac:dyDescent="0.3">
      <c r="B192" s="7" t="s">
        <v>698</v>
      </c>
      <c r="C192" s="7" t="s">
        <v>205</v>
      </c>
      <c r="D192" s="7" t="s">
        <v>216</v>
      </c>
      <c r="E192" s="10" t="s">
        <v>217</v>
      </c>
      <c r="F192" s="10" t="s">
        <v>695</v>
      </c>
      <c r="H192" s="7" t="s">
        <v>696</v>
      </c>
      <c r="R192" s="16"/>
      <c r="S192" s="7" t="s">
        <v>711</v>
      </c>
    </row>
    <row r="193" spans="2:28" x14ac:dyDescent="0.3">
      <c r="B193" s="7" t="s">
        <v>699</v>
      </c>
      <c r="C193" s="7" t="s">
        <v>205</v>
      </c>
      <c r="D193" s="7" t="s">
        <v>216</v>
      </c>
      <c r="E193" s="10" t="s">
        <v>217</v>
      </c>
      <c r="F193" s="10" t="s">
        <v>700</v>
      </c>
      <c r="G193" s="10" t="s">
        <v>350</v>
      </c>
      <c r="R193" s="16"/>
      <c r="S193" s="7" t="s">
        <v>825</v>
      </c>
    </row>
    <row r="194" spans="2:28" x14ac:dyDescent="0.3">
      <c r="B194" s="7" t="s">
        <v>701</v>
      </c>
      <c r="C194" s="7" t="s">
        <v>205</v>
      </c>
      <c r="D194" s="7" t="s">
        <v>216</v>
      </c>
      <c r="E194" s="10" t="s">
        <v>702</v>
      </c>
      <c r="F194" s="7" t="str">
        <f>+E194</f>
        <v>Politcical connections</v>
      </c>
      <c r="H194" s="7" t="s">
        <v>3</v>
      </c>
      <c r="R194" s="16"/>
      <c r="S194" s="7" t="s">
        <v>803</v>
      </c>
      <c r="W194" s="7" t="s">
        <v>828</v>
      </c>
    </row>
    <row r="195" spans="2:28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632</v>
      </c>
      <c r="G196" s="7" t="s">
        <v>21</v>
      </c>
      <c r="H196" s="7" t="s">
        <v>3</v>
      </c>
      <c r="N196" s="13"/>
      <c r="S196" s="7" t="s">
        <v>803</v>
      </c>
    </row>
    <row r="197" spans="2:28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705</v>
      </c>
      <c r="G197" s="7" t="s">
        <v>5</v>
      </c>
      <c r="H197" s="7" t="s">
        <v>4</v>
      </c>
      <c r="R197" s="15"/>
      <c r="S197" s="16">
        <v>0</v>
      </c>
    </row>
    <row r="198" spans="2:28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703</v>
      </c>
      <c r="G198" s="10" t="s">
        <v>350</v>
      </c>
      <c r="R198" s="15"/>
    </row>
    <row r="199" spans="2:28" x14ac:dyDescent="0.3">
      <c r="B199" s="7" t="s">
        <v>706</v>
      </c>
      <c r="C199" s="7" t="s">
        <v>205</v>
      </c>
      <c r="D199" s="7" t="s">
        <v>216</v>
      </c>
      <c r="E199" s="10" t="s">
        <v>220</v>
      </c>
      <c r="F199" s="7" t="s">
        <v>704</v>
      </c>
      <c r="G199" s="7" t="s">
        <v>5</v>
      </c>
      <c r="H199" s="7" t="s">
        <v>4</v>
      </c>
      <c r="R199" s="15"/>
      <c r="S199" s="16">
        <v>0</v>
      </c>
    </row>
    <row r="200" spans="2:28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803</v>
      </c>
    </row>
    <row r="201" spans="2:28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707</v>
      </c>
      <c r="G201" s="7" t="s">
        <v>5</v>
      </c>
      <c r="H201" s="7" t="str">
        <f>H3</f>
        <v>THB</v>
      </c>
      <c r="I201" s="7" t="s">
        <v>650</v>
      </c>
      <c r="J201" s="7" t="str">
        <f>J3</f>
        <v>December</v>
      </c>
      <c r="M201" s="8">
        <v>73350000000</v>
      </c>
      <c r="N201" s="8">
        <v>71376000000</v>
      </c>
      <c r="O201" s="8">
        <v>79472000000</v>
      </c>
      <c r="P201" s="8">
        <v>83605000000</v>
      </c>
      <c r="Q201" s="8">
        <v>63385000000</v>
      </c>
      <c r="R201" s="8">
        <v>45323000000</v>
      </c>
    </row>
    <row r="202" spans="2:28" ht="15" thickBot="1" x14ac:dyDescent="0.35">
      <c r="B202" s="7" t="s">
        <v>816</v>
      </c>
      <c r="C202" s="7" t="s">
        <v>205</v>
      </c>
      <c r="D202" s="7" t="s">
        <v>221</v>
      </c>
      <c r="E202" s="10" t="s">
        <v>223</v>
      </c>
      <c r="F202" s="10" t="s">
        <v>817</v>
      </c>
      <c r="G202" s="7" t="s">
        <v>5</v>
      </c>
      <c r="H202" s="7" t="str">
        <f>H3</f>
        <v>THB</v>
      </c>
      <c r="I202" s="7" t="s">
        <v>650</v>
      </c>
      <c r="J202" s="7" t="str">
        <f>J3</f>
        <v>December</v>
      </c>
      <c r="R202" s="15"/>
    </row>
    <row r="203" spans="2:28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710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803</v>
      </c>
    </row>
    <row r="205" spans="2:28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803</v>
      </c>
    </row>
    <row r="206" spans="2:28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803</v>
      </c>
    </row>
    <row r="207" spans="2:28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14">
        <v>1E-4</v>
      </c>
      <c r="AB207" s="19"/>
    </row>
    <row r="208" spans="2:28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14">
        <v>0.2465</v>
      </c>
      <c r="AB208" s="19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711</v>
      </c>
      <c r="G209" s="7" t="s">
        <v>5</v>
      </c>
      <c r="H209" s="7" t="s">
        <v>4</v>
      </c>
      <c r="Q209" s="26"/>
      <c r="S209" s="44">
        <v>0.33639999999999998</v>
      </c>
      <c r="AB209" s="19"/>
    </row>
    <row r="210" spans="2:28" x14ac:dyDescent="0.3">
      <c r="B210" s="7" t="s">
        <v>713</v>
      </c>
      <c r="C210" s="7" t="s">
        <v>205</v>
      </c>
      <c r="D210" s="7" t="s">
        <v>224</v>
      </c>
      <c r="E210" s="10" t="s">
        <v>231</v>
      </c>
      <c r="F210" s="10" t="s">
        <v>712</v>
      </c>
      <c r="G210" s="7" t="s">
        <v>5</v>
      </c>
      <c r="H210" s="7" t="s">
        <v>4</v>
      </c>
      <c r="Q210" s="26"/>
      <c r="R210" s="15"/>
      <c r="S210" s="44"/>
    </row>
    <row r="211" spans="2:28" x14ac:dyDescent="0.3">
      <c r="B211" s="7" t="s">
        <v>717</v>
      </c>
      <c r="C211" s="7" t="s">
        <v>205</v>
      </c>
      <c r="D211" s="7" t="s">
        <v>224</v>
      </c>
      <c r="E211" s="10" t="s">
        <v>234</v>
      </c>
      <c r="F211" s="10" t="s">
        <v>632</v>
      </c>
      <c r="G211" s="7" t="s">
        <v>21</v>
      </c>
      <c r="H211" s="7" t="s">
        <v>3</v>
      </c>
      <c r="N211" s="13"/>
      <c r="S211" s="7" t="s">
        <v>804</v>
      </c>
    </row>
    <row r="212" spans="2:28" x14ac:dyDescent="0.3">
      <c r="B212" s="7" t="s">
        <v>714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804</v>
      </c>
    </row>
    <row r="213" spans="2:28" x14ac:dyDescent="0.3">
      <c r="B213" s="7" t="s">
        <v>715</v>
      </c>
      <c r="C213" s="7" t="s">
        <v>205</v>
      </c>
      <c r="D213" s="7" t="s">
        <v>224</v>
      </c>
      <c r="E213" s="10" t="s">
        <v>236</v>
      </c>
      <c r="F213" s="10" t="s">
        <v>632</v>
      </c>
      <c r="G213" s="7" t="s">
        <v>21</v>
      </c>
      <c r="H213" s="7" t="s">
        <v>3</v>
      </c>
      <c r="N213" s="13"/>
      <c r="S213" s="7" t="s">
        <v>804</v>
      </c>
    </row>
    <row r="214" spans="2:28" x14ac:dyDescent="0.3">
      <c r="B214" s="7" t="s">
        <v>716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804</v>
      </c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803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126</v>
      </c>
      <c r="AB217" s="19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113</v>
      </c>
      <c r="AB218" s="19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804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0</v>
      </c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THB</v>
      </c>
      <c r="I221" s="7" t="s">
        <v>650</v>
      </c>
      <c r="J221" s="7" t="str">
        <f>J3</f>
        <v>December</v>
      </c>
      <c r="R221" s="15"/>
      <c r="S221" s="7">
        <v>0</v>
      </c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7">
        <v>439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90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7">
        <v>36.583333333333336</v>
      </c>
    </row>
    <row r="225" spans="2:1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 s="7">
        <v>8</v>
      </c>
    </row>
    <row r="226" spans="2:19" x14ac:dyDescent="0.3">
      <c r="B226" s="7" t="s">
        <v>719</v>
      </c>
      <c r="C226" s="7" t="s">
        <v>205</v>
      </c>
      <c r="D226" s="7" t="s">
        <v>247</v>
      </c>
      <c r="E226" s="10" t="s">
        <v>248</v>
      </c>
      <c r="F226" s="10" t="s">
        <v>720</v>
      </c>
      <c r="G226" s="7" t="s">
        <v>5</v>
      </c>
      <c r="H226" s="7" t="s">
        <v>4</v>
      </c>
      <c r="R226" s="29"/>
      <c r="S226" s="16">
        <v>0.5</v>
      </c>
    </row>
    <row r="227" spans="2:1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803</v>
      </c>
    </row>
    <row r="228" spans="2:1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804</v>
      </c>
    </row>
    <row r="229" spans="2:1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807</v>
      </c>
    </row>
    <row r="230" spans="2:1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M230" s="7">
        <v>2.2216666666666668E-4</v>
      </c>
      <c r="N230" s="7">
        <v>2.5383333333333334E-4</v>
      </c>
      <c r="O230" s="26">
        <v>2.5383333333333334E-4</v>
      </c>
      <c r="P230" s="26">
        <v>2.5533333333333332E-4</v>
      </c>
      <c r="Q230" s="26">
        <v>2.4316666666666668E-4</v>
      </c>
      <c r="R230" s="15">
        <v>2.4283333333333335E-4</v>
      </c>
    </row>
    <row r="231" spans="2:19" ht="15" thickBot="1" x14ac:dyDescent="0.35">
      <c r="B231" s="58" t="s">
        <v>490</v>
      </c>
      <c r="C231" s="7" t="s">
        <v>205</v>
      </c>
      <c r="D231" s="7" t="s">
        <v>247</v>
      </c>
      <c r="E231" s="10" t="s">
        <v>259</v>
      </c>
      <c r="F231" s="10" t="s">
        <v>721</v>
      </c>
      <c r="G231" s="7" t="s">
        <v>5</v>
      </c>
      <c r="H231" s="10" t="str">
        <f>H3</f>
        <v>THB</v>
      </c>
      <c r="I231" s="10" t="s">
        <v>650</v>
      </c>
      <c r="J231" s="7" t="str">
        <f>J3</f>
        <v>December</v>
      </c>
      <c r="M231" s="57">
        <v>122636000</v>
      </c>
      <c r="N231" s="8">
        <v>151081600</v>
      </c>
      <c r="O231" s="8">
        <v>147426400</v>
      </c>
      <c r="P231" s="8">
        <v>133590400</v>
      </c>
      <c r="Q231" s="8">
        <v>114385600</v>
      </c>
      <c r="R231" s="8">
        <v>110455170</v>
      </c>
    </row>
    <row r="232" spans="2:1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19" ht="15" thickBot="1" x14ac:dyDescent="0.35">
      <c r="B233" s="58" t="s">
        <v>730</v>
      </c>
      <c r="C233" s="7" t="s">
        <v>205</v>
      </c>
      <c r="D233" s="7" t="s">
        <v>247</v>
      </c>
      <c r="E233" s="10" t="s">
        <v>263</v>
      </c>
      <c r="F233" s="10" t="s">
        <v>727</v>
      </c>
      <c r="G233" s="7" t="s">
        <v>86</v>
      </c>
      <c r="M233" s="30"/>
      <c r="R233" s="15"/>
      <c r="S233" s="7">
        <v>6</v>
      </c>
    </row>
    <row r="234" spans="2:19" ht="15" thickBot="1" x14ac:dyDescent="0.35">
      <c r="B234" s="58" t="s">
        <v>729</v>
      </c>
      <c r="C234" s="7" t="s">
        <v>205</v>
      </c>
      <c r="D234" s="7" t="s">
        <v>247</v>
      </c>
      <c r="E234" s="10" t="s">
        <v>263</v>
      </c>
      <c r="F234" s="10" t="s">
        <v>728</v>
      </c>
      <c r="G234" s="7" t="s">
        <v>86</v>
      </c>
      <c r="M234" s="30"/>
      <c r="R234" s="15"/>
      <c r="S234" s="7">
        <v>6</v>
      </c>
    </row>
    <row r="235" spans="2:19" ht="15" thickBot="1" x14ac:dyDescent="0.35">
      <c r="B235" s="7" t="s">
        <v>731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803</v>
      </c>
    </row>
    <row r="236" spans="2:1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30"/>
      <c r="S236" s="7" t="s">
        <v>804</v>
      </c>
    </row>
    <row r="237" spans="2:1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732</v>
      </c>
      <c r="H237" s="7" t="s">
        <v>3</v>
      </c>
      <c r="S237" s="7" t="s">
        <v>804</v>
      </c>
    </row>
    <row r="238" spans="2:1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733</v>
      </c>
      <c r="H238" s="7" t="s">
        <v>3</v>
      </c>
      <c r="S238" s="7" t="s">
        <v>804</v>
      </c>
    </row>
    <row r="239" spans="2:1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803</v>
      </c>
    </row>
    <row r="240" spans="2:1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803</v>
      </c>
    </row>
    <row r="241" spans="2:19" x14ac:dyDescent="0.3">
      <c r="B241" s="58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THB</v>
      </c>
      <c r="I241" s="10" t="s">
        <v>650</v>
      </c>
      <c r="J241" s="7" t="str">
        <f>J3</f>
        <v>December</v>
      </c>
      <c r="M241" s="8">
        <v>13693500</v>
      </c>
      <c r="N241" s="8">
        <v>13731000</v>
      </c>
      <c r="O241" s="8">
        <v>14420592</v>
      </c>
      <c r="P241" s="8">
        <v>19946971</v>
      </c>
      <c r="Q241" s="8">
        <v>25903076</v>
      </c>
      <c r="R241" s="8">
        <v>28400534</v>
      </c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756</v>
      </c>
      <c r="G243" s="10"/>
      <c r="H243" s="7" t="s">
        <v>3</v>
      </c>
      <c r="N243" s="13"/>
      <c r="S243" s="7" t="s">
        <v>804</v>
      </c>
    </row>
    <row r="244" spans="2:19" x14ac:dyDescent="0.3">
      <c r="B244" s="7" t="s">
        <v>500</v>
      </c>
      <c r="C244" s="7" t="s">
        <v>205</v>
      </c>
      <c r="D244" s="7" t="s">
        <v>374</v>
      </c>
      <c r="E244" s="7" t="s">
        <v>377</v>
      </c>
      <c r="F244" s="10" t="s">
        <v>757</v>
      </c>
      <c r="G244" s="10" t="s">
        <v>5</v>
      </c>
      <c r="H244" s="10" t="str">
        <f>H3</f>
        <v>THB</v>
      </c>
      <c r="I244" s="10" t="s">
        <v>651</v>
      </c>
      <c r="J244" s="7" t="str">
        <f>J3</f>
        <v>December</v>
      </c>
      <c r="M244" s="26"/>
      <c r="N244" s="26"/>
      <c r="O244" s="26"/>
      <c r="P244" s="26"/>
      <c r="Q244" s="26"/>
    </row>
    <row r="245" spans="2:19" x14ac:dyDescent="0.3">
      <c r="B245" s="7" t="s">
        <v>500</v>
      </c>
      <c r="C245" s="7" t="s">
        <v>205</v>
      </c>
      <c r="D245" s="7" t="s">
        <v>374</v>
      </c>
      <c r="E245" s="7" t="s">
        <v>377</v>
      </c>
      <c r="F245" s="10" t="s">
        <v>758</v>
      </c>
      <c r="G245" s="10" t="s">
        <v>5</v>
      </c>
      <c r="H245" s="10" t="str">
        <f>H3</f>
        <v>THB</v>
      </c>
      <c r="I245" s="10" t="s">
        <v>651</v>
      </c>
      <c r="J245" s="7" t="str">
        <f>J3</f>
        <v>December</v>
      </c>
      <c r="M245" s="26"/>
      <c r="N245" s="26"/>
      <c r="O245" s="26"/>
      <c r="P245" s="26"/>
      <c r="Q245" s="26"/>
    </row>
    <row r="246" spans="2:19" x14ac:dyDescent="0.3">
      <c r="B246" s="7" t="s">
        <v>501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  <c r="S246" s="7" t="s">
        <v>804</v>
      </c>
    </row>
    <row r="247" spans="2:19" x14ac:dyDescent="0.3">
      <c r="B247" s="7" t="s">
        <v>502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  <c r="S247" s="7" t="s">
        <v>804</v>
      </c>
    </row>
    <row r="248" spans="2:19" x14ac:dyDescent="0.3">
      <c r="B248" s="7" t="s">
        <v>503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 x14ac:dyDescent="0.35">
      <c r="B249" s="7" t="s">
        <v>504</v>
      </c>
      <c r="C249" s="7" t="s">
        <v>205</v>
      </c>
      <c r="D249" s="7" t="s">
        <v>272</v>
      </c>
      <c r="E249" s="10" t="s">
        <v>273</v>
      </c>
      <c r="F249" s="10" t="s">
        <v>759</v>
      </c>
      <c r="G249" s="10"/>
      <c r="H249" s="10" t="s">
        <v>3</v>
      </c>
      <c r="M249" s="28"/>
      <c r="S249" s="7" t="s">
        <v>803</v>
      </c>
    </row>
    <row r="250" spans="2:19" ht="15" thickBot="1" x14ac:dyDescent="0.35">
      <c r="B250" s="7" t="s">
        <v>505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 x14ac:dyDescent="0.35">
      <c r="B251" s="7" t="s">
        <v>506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19" ht="15" thickBot="1" x14ac:dyDescent="0.35">
      <c r="B252" s="7" t="s">
        <v>507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803</v>
      </c>
    </row>
    <row r="253" spans="2:19" ht="15" thickBot="1" x14ac:dyDescent="0.35">
      <c r="B253" s="7" t="s">
        <v>508</v>
      </c>
      <c r="C253" s="7" t="s">
        <v>205</v>
      </c>
      <c r="D253" s="7" t="s">
        <v>272</v>
      </c>
      <c r="E253" s="10" t="s">
        <v>277</v>
      </c>
      <c r="F253" s="10" t="s">
        <v>763</v>
      </c>
      <c r="G253" s="10"/>
      <c r="H253" s="10" t="s">
        <v>3</v>
      </c>
      <c r="M253" s="28"/>
      <c r="S253" s="7" t="s">
        <v>803</v>
      </c>
    </row>
    <row r="254" spans="2:19" ht="15" thickBot="1" x14ac:dyDescent="0.35">
      <c r="B254" s="7" t="s">
        <v>762</v>
      </c>
      <c r="C254" s="7" t="s">
        <v>205</v>
      </c>
      <c r="D254" s="7" t="s">
        <v>272</v>
      </c>
      <c r="E254" s="10" t="s">
        <v>277</v>
      </c>
      <c r="F254" s="10" t="s">
        <v>760</v>
      </c>
      <c r="G254" s="10"/>
      <c r="H254" s="10" t="s">
        <v>761</v>
      </c>
      <c r="M254" s="28"/>
      <c r="S254" s="7" t="s">
        <v>829</v>
      </c>
    </row>
    <row r="255" spans="2:19" x14ac:dyDescent="0.3">
      <c r="B255" s="7" t="s">
        <v>509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19" x14ac:dyDescent="0.3">
      <c r="B256" s="7" t="s">
        <v>510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803</v>
      </c>
    </row>
    <row r="257" spans="2:19" x14ac:dyDescent="0.3">
      <c r="B257" s="7" t="s">
        <v>511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804</v>
      </c>
    </row>
    <row r="258" spans="2:19" x14ac:dyDescent="0.3">
      <c r="B258" s="7" t="s">
        <v>512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803</v>
      </c>
    </row>
    <row r="259" spans="2:19" x14ac:dyDescent="0.3">
      <c r="B259" s="7" t="s">
        <v>513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803</v>
      </c>
    </row>
    <row r="260" spans="2:19" x14ac:dyDescent="0.3">
      <c r="B260" s="7" t="s">
        <v>514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803</v>
      </c>
    </row>
    <row r="261" spans="2:19" x14ac:dyDescent="0.3">
      <c r="B261" s="7" t="s">
        <v>515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803</v>
      </c>
    </row>
    <row r="262" spans="2:19" x14ac:dyDescent="0.3">
      <c r="B262" s="7" t="s">
        <v>516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803</v>
      </c>
    </row>
    <row r="263" spans="2:19" x14ac:dyDescent="0.3">
      <c r="B263" s="7" t="s">
        <v>517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  <c r="S263" s="7">
        <v>2012</v>
      </c>
    </row>
    <row r="264" spans="2:19" x14ac:dyDescent="0.3">
      <c r="B264" s="7" t="s">
        <v>518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803</v>
      </c>
    </row>
    <row r="265" spans="2:19" x14ac:dyDescent="0.3">
      <c r="B265" s="7" t="s">
        <v>519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804</v>
      </c>
    </row>
    <row r="266" spans="2:19" x14ac:dyDescent="0.3">
      <c r="B266" s="7" t="s">
        <v>520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  <c r="S266" s="7">
        <v>30</v>
      </c>
    </row>
    <row r="267" spans="2:19" x14ac:dyDescent="0.3">
      <c r="B267" s="7" t="s">
        <v>521</v>
      </c>
      <c r="C267" s="7" t="s">
        <v>205</v>
      </c>
      <c r="D267" s="7" t="s">
        <v>383</v>
      </c>
      <c r="E267" s="7" t="s">
        <v>384</v>
      </c>
      <c r="F267" s="10"/>
    </row>
    <row r="268" spans="2:19" x14ac:dyDescent="0.3">
      <c r="B268" s="7" t="s">
        <v>522</v>
      </c>
      <c r="C268" s="7" t="s">
        <v>205</v>
      </c>
      <c r="D268" s="7" t="s">
        <v>383</v>
      </c>
      <c r="E268" s="7" t="s">
        <v>385</v>
      </c>
      <c r="F268" s="10"/>
    </row>
    <row r="269" spans="2:19" x14ac:dyDescent="0.3">
      <c r="B269" s="7" t="s">
        <v>523</v>
      </c>
      <c r="C269" s="7" t="s">
        <v>205</v>
      </c>
      <c r="D269" s="7" t="s">
        <v>383</v>
      </c>
      <c r="E269" s="7" t="s">
        <v>386</v>
      </c>
      <c r="F269" s="10"/>
    </row>
    <row r="270" spans="2:19" x14ac:dyDescent="0.3">
      <c r="B270" s="7" t="s">
        <v>524</v>
      </c>
      <c r="C270" s="7" t="s">
        <v>205</v>
      </c>
      <c r="D270" s="7" t="s">
        <v>383</v>
      </c>
      <c r="E270" s="7" t="s">
        <v>387</v>
      </c>
      <c r="F270" s="10"/>
    </row>
    <row r="271" spans="2:19" x14ac:dyDescent="0.3">
      <c r="B271" s="7" t="s">
        <v>525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764</v>
      </c>
      <c r="N271" s="13"/>
      <c r="S271" s="7" t="s">
        <v>823</v>
      </c>
    </row>
    <row r="272" spans="2:19" x14ac:dyDescent="0.3">
      <c r="B272" s="7" t="s">
        <v>526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765</v>
      </c>
      <c r="N272" s="13"/>
      <c r="S272" s="7" t="s">
        <v>830</v>
      </c>
    </row>
    <row r="273" spans="2:19" x14ac:dyDescent="0.3">
      <c r="B273" s="7" t="s">
        <v>766</v>
      </c>
      <c r="C273" s="7" t="s">
        <v>205</v>
      </c>
      <c r="D273" s="10" t="s">
        <v>294</v>
      </c>
      <c r="E273" s="10" t="s">
        <v>295</v>
      </c>
      <c r="F273" s="10" t="s">
        <v>767</v>
      </c>
      <c r="G273" s="10"/>
      <c r="H273" s="10" t="s">
        <v>3</v>
      </c>
      <c r="N273" s="13"/>
      <c r="S273" s="7" t="s">
        <v>803</v>
      </c>
    </row>
    <row r="274" spans="2:19" x14ac:dyDescent="0.3">
      <c r="B274" s="7" t="s">
        <v>527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19" x14ac:dyDescent="0.3">
      <c r="B275" s="7" t="s">
        <v>528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804</v>
      </c>
    </row>
    <row r="276" spans="2:19" x14ac:dyDescent="0.3">
      <c r="B276" s="7" t="s">
        <v>768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  <c r="S276" s="7">
        <v>0</v>
      </c>
    </row>
    <row r="277" spans="2:19" x14ac:dyDescent="0.3">
      <c r="B277" s="7" t="s">
        <v>769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803</v>
      </c>
    </row>
    <row r="278" spans="2:19" x14ac:dyDescent="0.3">
      <c r="B278" s="7" t="s">
        <v>529</v>
      </c>
      <c r="C278" s="7" t="s">
        <v>205</v>
      </c>
      <c r="D278" s="7" t="s">
        <v>388</v>
      </c>
      <c r="E278" s="7" t="s">
        <v>389</v>
      </c>
    </row>
    <row r="279" spans="2:19" x14ac:dyDescent="0.3">
      <c r="B279" s="7" t="s">
        <v>530</v>
      </c>
      <c r="C279" s="7" t="s">
        <v>205</v>
      </c>
      <c r="D279" s="7" t="s">
        <v>388</v>
      </c>
      <c r="E279" s="7" t="s">
        <v>390</v>
      </c>
    </row>
    <row r="280" spans="2:19" x14ac:dyDescent="0.3">
      <c r="B280" s="7" t="s">
        <v>531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803</v>
      </c>
    </row>
    <row r="281" spans="2:19" x14ac:dyDescent="0.3">
      <c r="B281" s="7" t="s">
        <v>532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  <c r="S281" s="7" t="s">
        <v>804</v>
      </c>
    </row>
    <row r="282" spans="2:19" x14ac:dyDescent="0.3">
      <c r="B282" s="7" t="s">
        <v>533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804</v>
      </c>
    </row>
    <row r="283" spans="2:19" x14ac:dyDescent="0.3">
      <c r="B283" s="7" t="s">
        <v>534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19" x14ac:dyDescent="0.3">
      <c r="B284" s="7" t="s">
        <v>535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803</v>
      </c>
    </row>
    <row r="285" spans="2:19" x14ac:dyDescent="0.3">
      <c r="B285" s="7" t="s">
        <v>770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773</v>
      </c>
      <c r="N285" s="13"/>
      <c r="S285" s="7" t="s">
        <v>810</v>
      </c>
    </row>
    <row r="286" spans="2:19" x14ac:dyDescent="0.3">
      <c r="B286" s="7" t="s">
        <v>771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772</v>
      </c>
      <c r="N286" s="13"/>
      <c r="S286" s="7" t="s">
        <v>812</v>
      </c>
    </row>
    <row r="287" spans="2:19" x14ac:dyDescent="0.3">
      <c r="B287" s="7" t="s">
        <v>536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49">
        <v>0.42299999999999999</v>
      </c>
      <c r="N287" s="49">
        <v>0.40699999999999997</v>
      </c>
      <c r="O287" s="49">
        <v>0.41399999999999998</v>
      </c>
      <c r="P287" s="49">
        <v>0.48270000000000002</v>
      </c>
      <c r="Q287" s="49">
        <v>0.52480000000000004</v>
      </c>
      <c r="R287" s="49">
        <v>0.49199999999999999</v>
      </c>
    </row>
    <row r="288" spans="2:19" x14ac:dyDescent="0.3">
      <c r="B288" s="7" t="s">
        <v>537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804</v>
      </c>
    </row>
    <row r="289" spans="2:26" x14ac:dyDescent="0.3">
      <c r="B289" s="7" t="s">
        <v>538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804</v>
      </c>
    </row>
    <row r="290" spans="2:26" x14ac:dyDescent="0.3">
      <c r="B290" s="7" t="s">
        <v>774</v>
      </c>
      <c r="C290" s="7" t="s">
        <v>205</v>
      </c>
      <c r="D290" s="10" t="s">
        <v>316</v>
      </c>
      <c r="E290" s="10" t="s">
        <v>317</v>
      </c>
      <c r="F290" s="10" t="s">
        <v>632</v>
      </c>
      <c r="G290" s="10"/>
      <c r="H290" s="10" t="s">
        <v>3</v>
      </c>
      <c r="S290" s="7" t="s">
        <v>803</v>
      </c>
    </row>
    <row r="291" spans="2:26" x14ac:dyDescent="0.3">
      <c r="B291" s="7" t="s">
        <v>775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803</v>
      </c>
    </row>
    <row r="292" spans="2:26" x14ac:dyDescent="0.3">
      <c r="B292" s="7" t="s">
        <v>539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6" x14ac:dyDescent="0.3">
      <c r="B293" s="7" t="s">
        <v>540</v>
      </c>
      <c r="C293" s="7" t="s">
        <v>205</v>
      </c>
      <c r="D293" s="10" t="s">
        <v>319</v>
      </c>
      <c r="E293" s="10" t="s">
        <v>320</v>
      </c>
      <c r="F293" s="10" t="s">
        <v>776</v>
      </c>
      <c r="G293" s="7" t="s">
        <v>5</v>
      </c>
      <c r="H293" s="7" t="s">
        <v>86</v>
      </c>
      <c r="S293" s="7">
        <v>36</v>
      </c>
      <c r="Z293" s="19"/>
    </row>
    <row r="294" spans="2:26" x14ac:dyDescent="0.3">
      <c r="B294" s="7" t="s">
        <v>541</v>
      </c>
      <c r="C294" s="7" t="s">
        <v>205</v>
      </c>
      <c r="D294" s="10" t="s">
        <v>319</v>
      </c>
      <c r="E294" s="10" t="s">
        <v>321</v>
      </c>
      <c r="F294" s="10" t="s">
        <v>117</v>
      </c>
      <c r="G294" s="10" t="s">
        <v>21</v>
      </c>
      <c r="H294" s="10" t="s">
        <v>3</v>
      </c>
      <c r="N294" s="13"/>
      <c r="S294" s="7" t="s">
        <v>803</v>
      </c>
    </row>
    <row r="295" spans="2:26" x14ac:dyDescent="0.3">
      <c r="B295" s="7" t="s">
        <v>542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6" x14ac:dyDescent="0.3">
      <c r="B296" s="7" t="s">
        <v>543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804</v>
      </c>
    </row>
    <row r="297" spans="2:26" x14ac:dyDescent="0.3">
      <c r="B297" s="7" t="s">
        <v>544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803</v>
      </c>
    </row>
    <row r="298" spans="2:26" x14ac:dyDescent="0.3">
      <c r="B298" s="7" t="s">
        <v>545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803</v>
      </c>
    </row>
    <row r="299" spans="2:26" x14ac:dyDescent="0.3">
      <c r="B299" s="7" t="s">
        <v>546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803</v>
      </c>
    </row>
    <row r="300" spans="2:26" x14ac:dyDescent="0.3">
      <c r="B300" s="7" t="s">
        <v>547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803</v>
      </c>
    </row>
    <row r="301" spans="2:26" x14ac:dyDescent="0.3">
      <c r="B301" s="7" t="s">
        <v>548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 t="s">
        <v>804</v>
      </c>
    </row>
    <row r="302" spans="2:26" x14ac:dyDescent="0.3">
      <c r="B302" s="7" t="s">
        <v>549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803</v>
      </c>
    </row>
    <row r="303" spans="2:26" x14ac:dyDescent="0.3">
      <c r="B303" s="7" t="s">
        <v>550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803</v>
      </c>
    </row>
    <row r="304" spans="2:26" x14ac:dyDescent="0.3">
      <c r="B304" s="7" t="s">
        <v>551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16">
        <v>1</v>
      </c>
    </row>
    <row r="305" spans="2:26" x14ac:dyDescent="0.3">
      <c r="B305" s="7" t="s">
        <v>552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804</v>
      </c>
    </row>
    <row r="306" spans="2:26" x14ac:dyDescent="0.3">
      <c r="B306" s="7" t="s">
        <v>553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804</v>
      </c>
    </row>
    <row r="307" spans="2:26" x14ac:dyDescent="0.3">
      <c r="B307" s="7" t="s">
        <v>554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804</v>
      </c>
    </row>
    <row r="308" spans="2:26" x14ac:dyDescent="0.3">
      <c r="B308" s="7" t="s">
        <v>555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THB</v>
      </c>
      <c r="I308" s="10" t="s">
        <v>650</v>
      </c>
      <c r="J308" s="7" t="str">
        <f>J3</f>
        <v>December</v>
      </c>
      <c r="M308" s="7">
        <v>5340000</v>
      </c>
      <c r="N308" s="7">
        <v>5430000</v>
      </c>
      <c r="O308" s="7">
        <v>6030000</v>
      </c>
      <c r="P308" s="7">
        <v>5990000</v>
      </c>
      <c r="Q308" s="7">
        <v>5980000</v>
      </c>
      <c r="R308" s="7">
        <v>4580000</v>
      </c>
    </row>
    <row r="309" spans="2:26" x14ac:dyDescent="0.3">
      <c r="B309" s="7" t="s">
        <v>556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THB</v>
      </c>
      <c r="I309" s="10" t="s">
        <v>650</v>
      </c>
      <c r="J309" s="7" t="str">
        <f>J3</f>
        <v>December</v>
      </c>
    </row>
    <row r="310" spans="2:26" x14ac:dyDescent="0.3">
      <c r="B310" s="7" t="s">
        <v>557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804</v>
      </c>
    </row>
    <row r="311" spans="2:26" ht="15" thickBot="1" x14ac:dyDescent="0.35">
      <c r="B311" s="7" t="s">
        <v>558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833</v>
      </c>
      <c r="Z311" s="19"/>
    </row>
    <row r="312" spans="2:26" ht="15" thickBot="1" x14ac:dyDescent="0.35">
      <c r="B312" s="7" t="s">
        <v>559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7</v>
      </c>
    </row>
    <row r="313" spans="2:26" ht="15" thickBot="1" x14ac:dyDescent="0.35">
      <c r="B313" s="7" t="s">
        <v>560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</row>
    <row r="314" spans="2:26" ht="15" thickBot="1" x14ac:dyDescent="0.35">
      <c r="B314" s="7" t="s">
        <v>561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 customFormat="1" x14ac:dyDescent="0.3">
      <c r="B315" t="s">
        <v>835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S315" t="s">
        <v>804</v>
      </c>
    </row>
    <row r="316" spans="2:26" x14ac:dyDescent="0.3">
      <c r="S316" s="7" t="s">
        <v>804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S166:S171 S17:S19 S41:S46 S51 S55:S61 S65:S68 S273 S71:S81 S84:S85 S88:S90 S93 S105:S108 S305:S307 S110:S115 S118:S126 S136 S129:S134 S138 S140:S144 S99:S102 S153:S154 S146:S147 S163:S164 S160:S161 S178:S181 S196 S194 S204:S206 S235:S240 S264:S265 S256:S262 S275 S277 S246:S247 S252:S253 S284 S288:S291 S296:S300 S302:S303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S150 S200 S211:S215 S219 S190 S243 S249 S227:S228 S294 S186 S280:S282 S316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AA229 S137 AA135 AA137 S229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25D3-BC05-48B4-BE69-CF7F06AB91B5}">
  <dimension ref="B1:AC316"/>
  <sheetViews>
    <sheetView zoomScale="85" zoomScaleNormal="85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8.88671875" defaultRowHeight="14.4" outlineLevelCol="1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customWidth="1" outlineLevel="1"/>
    <col min="9" max="9" width="20.44140625" style="7" customWidth="1" outlineLevel="1"/>
    <col min="10" max="10" width="12.5546875" style="7" customWidth="1" outlineLevel="1"/>
    <col min="11" max="11" width="5.88671875" style="7" customWidth="1" outlineLevel="1"/>
    <col min="12" max="12" width="2.88671875" style="7" customWidth="1" outlineLevel="1"/>
    <col min="13" max="13" width="13.6640625" style="7" bestFit="1" customWidth="1"/>
    <col min="14" max="14" width="14.6640625" style="7" bestFit="1" customWidth="1"/>
    <col min="15" max="16" width="19.33203125" style="7" bestFit="1" customWidth="1"/>
    <col min="17" max="17" width="15.5546875" style="7" bestFit="1" customWidth="1"/>
    <col min="18" max="18" width="5.33203125" style="7" bestFit="1" customWidth="1"/>
    <col min="19" max="19" width="10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6640625" style="7" bestFit="1" customWidth="1"/>
    <col min="27" max="27" width="10" style="7" bestFit="1" customWidth="1"/>
    <col min="28" max="28" width="8.88671875" style="7"/>
    <col min="29" max="29" width="29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653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814</v>
      </c>
      <c r="J2" s="1" t="s">
        <v>815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646</v>
      </c>
      <c r="C3" s="7" t="s">
        <v>73</v>
      </c>
      <c r="D3" s="7" t="s">
        <v>650</v>
      </c>
      <c r="E3" s="7" t="s">
        <v>74</v>
      </c>
      <c r="F3" s="7" t="str">
        <f>+E3</f>
        <v>Revenue</v>
      </c>
      <c r="G3" s="7" t="s">
        <v>5</v>
      </c>
      <c r="H3" s="32" t="s">
        <v>779</v>
      </c>
      <c r="I3" s="7" t="s">
        <v>650</v>
      </c>
      <c r="J3" s="32" t="s">
        <v>802</v>
      </c>
      <c r="M3" s="34">
        <v>50976036000</v>
      </c>
      <c r="N3" s="8">
        <v>55931901000</v>
      </c>
      <c r="O3" s="8">
        <v>75310820000</v>
      </c>
      <c r="P3" s="34">
        <v>128402626000</v>
      </c>
      <c r="Q3" s="34">
        <v>157030328000</v>
      </c>
      <c r="R3" s="8"/>
    </row>
    <row r="4" spans="2:29" x14ac:dyDescent="0.3">
      <c r="B4" s="7" t="s">
        <v>708</v>
      </c>
      <c r="C4" s="7" t="s">
        <v>73</v>
      </c>
      <c r="D4" s="7" t="s">
        <v>650</v>
      </c>
      <c r="E4" s="7" t="s">
        <v>709</v>
      </c>
      <c r="F4" s="7" t="str">
        <f>+E4</f>
        <v>Cost of sales</v>
      </c>
      <c r="G4" s="7" t="str">
        <f>+G3</f>
        <v>Numeric</v>
      </c>
      <c r="H4" s="7" t="str">
        <f>+H3</f>
        <v>CNY</v>
      </c>
      <c r="I4" s="7" t="s">
        <v>650</v>
      </c>
      <c r="J4" s="7" t="str">
        <f>J3</f>
        <v>December</v>
      </c>
      <c r="M4" s="8"/>
      <c r="N4" s="8"/>
      <c r="O4" s="8"/>
      <c r="P4" s="8"/>
      <c r="Q4" s="8"/>
      <c r="R4" s="8"/>
    </row>
    <row r="5" spans="2:29" x14ac:dyDescent="0.3">
      <c r="B5" s="7" t="s">
        <v>647</v>
      </c>
      <c r="C5" s="7" t="s">
        <v>73</v>
      </c>
      <c r="D5" s="7" t="s">
        <v>650</v>
      </c>
      <c r="E5" s="7" t="s">
        <v>353</v>
      </c>
      <c r="F5" s="7" t="s">
        <v>353</v>
      </c>
      <c r="G5" s="7" t="s">
        <v>5</v>
      </c>
      <c r="H5" s="7" t="str">
        <f>H3</f>
        <v>CNY</v>
      </c>
      <c r="I5" s="7" t="s">
        <v>650</v>
      </c>
      <c r="J5" s="7" t="str">
        <f>J3</f>
        <v>December</v>
      </c>
      <c r="M5" s="34">
        <v>7645048000</v>
      </c>
      <c r="N5" s="34">
        <v>8996766000</v>
      </c>
      <c r="O5" s="34">
        <v>16474858000</v>
      </c>
      <c r="P5" s="35">
        <v>30682138000</v>
      </c>
      <c r="Q5" s="36">
        <v>34391022000</v>
      </c>
      <c r="R5" s="8"/>
    </row>
    <row r="6" spans="2:29" x14ac:dyDescent="0.3">
      <c r="B6" s="7" t="s">
        <v>735</v>
      </c>
      <c r="C6" s="7" t="s">
        <v>73</v>
      </c>
      <c r="D6" s="7" t="s">
        <v>650</v>
      </c>
      <c r="E6" s="7" t="s">
        <v>734</v>
      </c>
      <c r="F6" s="7" t="str">
        <f>+E6</f>
        <v>Total salary expense</v>
      </c>
      <c r="G6" s="7" t="s">
        <v>5</v>
      </c>
      <c r="H6" s="7" t="str">
        <f>H3</f>
        <v>CNY</v>
      </c>
      <c r="I6" s="7" t="s">
        <v>650</v>
      </c>
      <c r="J6" s="7" t="str">
        <f>J3</f>
        <v>December</v>
      </c>
      <c r="M6" s="52">
        <v>3184451</v>
      </c>
      <c r="N6" s="52">
        <v>3529618.0000000005</v>
      </c>
      <c r="O6" s="34">
        <v>3470351</v>
      </c>
      <c r="P6" s="52">
        <v>4037662</v>
      </c>
      <c r="Q6" s="52">
        <v>6109168</v>
      </c>
      <c r="R6" s="8"/>
    </row>
    <row r="7" spans="2:29" x14ac:dyDescent="0.3">
      <c r="B7" s="7" t="s">
        <v>648</v>
      </c>
      <c r="C7" s="7" t="s">
        <v>73</v>
      </c>
      <c r="D7" s="7" t="s">
        <v>651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CNY</v>
      </c>
      <c r="I7" s="7" t="s">
        <v>651</v>
      </c>
      <c r="J7" s="7" t="str">
        <f>J3</f>
        <v>December</v>
      </c>
      <c r="M7" s="34">
        <v>105781392000</v>
      </c>
      <c r="N7" s="34">
        <v>109514121000</v>
      </c>
      <c r="O7" s="34">
        <v>122142585000</v>
      </c>
      <c r="P7" s="36">
        <v>149547352000</v>
      </c>
      <c r="Q7" s="36">
        <v>178777182000</v>
      </c>
      <c r="R7" s="8"/>
      <c r="S7" s="8"/>
      <c r="AA7" s="8"/>
    </row>
    <row r="8" spans="2:29" x14ac:dyDescent="0.3">
      <c r="B8" s="7" t="s">
        <v>649</v>
      </c>
      <c r="C8" s="7" t="s">
        <v>73</v>
      </c>
      <c r="D8" s="7" t="s">
        <v>651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CNY</v>
      </c>
      <c r="I8" s="7" t="s">
        <v>651</v>
      </c>
      <c r="J8" s="7" t="str">
        <f>J3</f>
        <v>December</v>
      </c>
      <c r="M8" s="34">
        <v>32236883000</v>
      </c>
      <c r="N8" s="34">
        <v>29536289000</v>
      </c>
      <c r="O8" s="34">
        <v>30453291000</v>
      </c>
      <c r="P8" s="36">
        <v>33358169000</v>
      </c>
      <c r="Q8" s="36">
        <v>36464408000</v>
      </c>
      <c r="R8" s="8"/>
    </row>
    <row r="9" spans="2:29" x14ac:dyDescent="0.3">
      <c r="B9" s="7" t="s">
        <v>654</v>
      </c>
      <c r="C9" s="7" t="s">
        <v>73</v>
      </c>
      <c r="D9" s="7" t="s">
        <v>651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CNY</v>
      </c>
      <c r="I9" s="7" t="s">
        <v>651</v>
      </c>
      <c r="J9" s="7" t="str">
        <f>J3</f>
        <v>December</v>
      </c>
      <c r="M9" s="34">
        <v>73544509000</v>
      </c>
      <c r="N9" s="34">
        <v>79977832000</v>
      </c>
      <c r="O9" s="34">
        <v>91689294000</v>
      </c>
      <c r="P9" s="36">
        <v>116189183000</v>
      </c>
      <c r="Q9" s="36">
        <v>142130774000</v>
      </c>
      <c r="R9" s="8"/>
    </row>
    <row r="10" spans="2:29" x14ac:dyDescent="0.3">
      <c r="B10" s="7" t="s">
        <v>724</v>
      </c>
      <c r="C10" s="7" t="s">
        <v>73</v>
      </c>
      <c r="D10" s="7" t="s">
        <v>722</v>
      </c>
      <c r="E10" s="7" t="s">
        <v>723</v>
      </c>
      <c r="F10" s="7" t="str">
        <f>E10</f>
        <v>Total number of shares</v>
      </c>
      <c r="G10" s="7" t="s">
        <v>5</v>
      </c>
      <c r="M10" s="8"/>
      <c r="N10" s="8"/>
      <c r="O10" s="8"/>
      <c r="P10" s="8"/>
      <c r="Q10" s="8"/>
      <c r="R10" s="8"/>
    </row>
    <row r="11" spans="2:29" x14ac:dyDescent="0.3">
      <c r="B11" s="7" t="s">
        <v>725</v>
      </c>
      <c r="C11" s="7" t="s">
        <v>73</v>
      </c>
      <c r="D11" s="7" t="s">
        <v>726</v>
      </c>
      <c r="E11" s="7" t="s">
        <v>726</v>
      </c>
      <c r="G11" s="7" t="s">
        <v>5</v>
      </c>
      <c r="H11" s="7" t="str">
        <f>H3</f>
        <v>CNY</v>
      </c>
      <c r="I11" s="7" t="s">
        <v>651</v>
      </c>
      <c r="J11" s="7" t="str">
        <f>J3</f>
        <v>December</v>
      </c>
      <c r="M11" s="8"/>
      <c r="N11" s="8"/>
      <c r="O11" s="8"/>
      <c r="P11" s="8"/>
      <c r="Q11" s="8"/>
      <c r="R11" s="8"/>
    </row>
    <row r="12" spans="2:29" x14ac:dyDescent="0.3">
      <c r="B12" s="7" t="s">
        <v>655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652</v>
      </c>
      <c r="M12" s="37">
        <v>256000000</v>
      </c>
      <c r="N12" s="37">
        <v>277000000</v>
      </c>
      <c r="O12" s="37">
        <v>295000000</v>
      </c>
      <c r="P12" s="37">
        <v>368000000</v>
      </c>
      <c r="Q12" s="37">
        <v>432000000</v>
      </c>
      <c r="R12" s="11"/>
    </row>
    <row r="13" spans="2:29" x14ac:dyDescent="0.3">
      <c r="B13" s="7" t="s">
        <v>656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652</v>
      </c>
      <c r="Q13" s="12"/>
      <c r="R13" s="12"/>
    </row>
    <row r="14" spans="2:29" x14ac:dyDescent="0.3">
      <c r="B14" s="7" t="s">
        <v>657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652</v>
      </c>
      <c r="M14" s="12"/>
      <c r="N14" s="12"/>
      <c r="O14" s="12"/>
      <c r="P14" s="12"/>
      <c r="Q14" s="12"/>
      <c r="R14" s="12"/>
    </row>
    <row r="15" spans="2:29" x14ac:dyDescent="0.3">
      <c r="B15" s="7" t="s">
        <v>658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652</v>
      </c>
      <c r="O15" s="12"/>
      <c r="P15" s="12"/>
      <c r="Q15" s="12"/>
      <c r="R15" s="12"/>
    </row>
    <row r="16" spans="2:29" x14ac:dyDescent="0.3">
      <c r="B16" s="7" t="s">
        <v>659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652</v>
      </c>
      <c r="M16" s="12"/>
      <c r="N16" s="12"/>
      <c r="O16" s="34">
        <v>195000000</v>
      </c>
      <c r="P16" s="36">
        <v>194900000</v>
      </c>
      <c r="Q16" s="36">
        <v>199700000</v>
      </c>
      <c r="R16" s="12"/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803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803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803</v>
      </c>
    </row>
    <row r="20" spans="2:19" x14ac:dyDescent="0.3">
      <c r="B20" s="7" t="s">
        <v>562</v>
      </c>
      <c r="C20" s="7" t="s">
        <v>13</v>
      </c>
      <c r="D20" s="7" t="s">
        <v>14</v>
      </c>
      <c r="E20" s="7" t="s">
        <v>23</v>
      </c>
      <c r="F20" s="7" t="s">
        <v>668</v>
      </c>
      <c r="G20" s="7" t="s">
        <v>5</v>
      </c>
      <c r="H20" s="7" t="s">
        <v>4</v>
      </c>
      <c r="S20" s="40">
        <v>2.4628014366341766E-2</v>
      </c>
    </row>
    <row r="21" spans="2:19" x14ac:dyDescent="0.3">
      <c r="B21" s="7" t="s">
        <v>660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  <c r="S21" s="7" t="s">
        <v>804</v>
      </c>
    </row>
    <row r="22" spans="2:19" x14ac:dyDescent="0.3">
      <c r="B22" s="7" t="s">
        <v>661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19" x14ac:dyDescent="0.3">
      <c r="B23" s="7" t="s">
        <v>662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19" x14ac:dyDescent="0.3">
      <c r="B24" s="7" t="s">
        <v>663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O24" s="7">
        <v>135800</v>
      </c>
      <c r="P24" s="7">
        <v>140972</v>
      </c>
      <c r="Q24" s="7">
        <v>135453</v>
      </c>
    </row>
    <row r="25" spans="2:19" x14ac:dyDescent="0.3">
      <c r="B25" s="7" t="s">
        <v>664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O25" s="7">
        <v>15900</v>
      </c>
      <c r="P25" s="7">
        <v>14448</v>
      </c>
      <c r="Q25" s="7">
        <v>8854</v>
      </c>
    </row>
    <row r="26" spans="2:19" x14ac:dyDescent="0.3">
      <c r="B26" s="7" t="s">
        <v>665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19" x14ac:dyDescent="0.3">
      <c r="B27" s="7" t="s">
        <v>666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12"/>
      <c r="P27" s="12"/>
    </row>
    <row r="28" spans="2:19" x14ac:dyDescent="0.3">
      <c r="B28" s="7" t="s">
        <v>667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12"/>
      <c r="P28" s="12"/>
    </row>
    <row r="29" spans="2:19" x14ac:dyDescent="0.3">
      <c r="B29" s="7" t="s">
        <v>736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19" x14ac:dyDescent="0.3">
      <c r="B30" s="7" t="s">
        <v>737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19" x14ac:dyDescent="0.3">
      <c r="B31" s="7" t="s">
        <v>563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836</v>
      </c>
      <c r="P31" s="7">
        <v>13355.7</v>
      </c>
      <c r="Q31" s="7">
        <v>26628</v>
      </c>
    </row>
    <row r="32" spans="2:19" x14ac:dyDescent="0.3">
      <c r="B32" s="7" t="s">
        <v>564</v>
      </c>
      <c r="C32" s="7" t="s">
        <v>13</v>
      </c>
      <c r="D32" s="7" t="s">
        <v>35</v>
      </c>
      <c r="E32" s="7" t="s">
        <v>36</v>
      </c>
      <c r="F32" s="7" t="s">
        <v>573</v>
      </c>
      <c r="G32" s="7" t="s">
        <v>5</v>
      </c>
      <c r="H32" s="7" t="s">
        <v>4</v>
      </c>
    </row>
    <row r="33" spans="2:19" x14ac:dyDescent="0.3">
      <c r="B33" s="7" t="s">
        <v>738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19" x14ac:dyDescent="0.3">
      <c r="B34" s="7" t="s">
        <v>739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19" x14ac:dyDescent="0.3">
      <c r="B35" s="7" t="s">
        <v>740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669</v>
      </c>
      <c r="N35" s="13"/>
      <c r="S35" s="7" t="s">
        <v>809</v>
      </c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671</v>
      </c>
      <c r="H36" s="7" t="s">
        <v>3</v>
      </c>
      <c r="N36" s="13"/>
      <c r="S36" s="7" t="s">
        <v>804</v>
      </c>
    </row>
    <row r="37" spans="2:19" x14ac:dyDescent="0.3">
      <c r="B37" s="7" t="s">
        <v>670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19" x14ac:dyDescent="0.3">
      <c r="B40" s="7" t="s">
        <v>741</v>
      </c>
      <c r="C40" s="7" t="s">
        <v>13</v>
      </c>
      <c r="D40" s="7" t="s">
        <v>354</v>
      </c>
      <c r="E40" s="7" t="s">
        <v>355</v>
      </c>
      <c r="F40" s="7" t="s">
        <v>672</v>
      </c>
      <c r="G40" s="7" t="s">
        <v>5</v>
      </c>
    </row>
    <row r="41" spans="2:19" x14ac:dyDescent="0.3">
      <c r="B41" s="7" t="s">
        <v>566</v>
      </c>
      <c r="C41" s="7" t="s">
        <v>13</v>
      </c>
      <c r="D41" s="7" t="s">
        <v>354</v>
      </c>
      <c r="E41" s="7" t="s">
        <v>356</v>
      </c>
      <c r="F41" s="7" t="s">
        <v>572</v>
      </c>
      <c r="G41" s="7" t="s">
        <v>570</v>
      </c>
      <c r="H41" s="7" t="s">
        <v>3</v>
      </c>
      <c r="N41" s="13"/>
      <c r="S41" s="7" t="s">
        <v>804</v>
      </c>
    </row>
    <row r="42" spans="2:19" x14ac:dyDescent="0.3">
      <c r="B42" s="7" t="s">
        <v>565</v>
      </c>
      <c r="C42" s="7" t="s">
        <v>13</v>
      </c>
      <c r="D42" s="7" t="s">
        <v>354</v>
      </c>
      <c r="E42" s="7" t="s">
        <v>356</v>
      </c>
      <c r="F42" s="7" t="s">
        <v>572</v>
      </c>
      <c r="G42" s="7" t="s">
        <v>571</v>
      </c>
      <c r="H42" s="7" t="s">
        <v>3</v>
      </c>
      <c r="N42" s="13"/>
      <c r="S42" s="7" t="s">
        <v>804</v>
      </c>
    </row>
    <row r="43" spans="2:19" x14ac:dyDescent="0.3">
      <c r="B43" s="7" t="s">
        <v>568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570</v>
      </c>
      <c r="H43" s="7" t="s">
        <v>3</v>
      </c>
      <c r="N43" s="13"/>
      <c r="S43" s="7" t="s">
        <v>804</v>
      </c>
    </row>
    <row r="44" spans="2:19" x14ac:dyDescent="0.3">
      <c r="B44" s="7" t="s">
        <v>567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571</v>
      </c>
      <c r="H44" s="7" t="s">
        <v>3</v>
      </c>
      <c r="N44" s="13"/>
      <c r="S44" s="7" t="s">
        <v>804</v>
      </c>
    </row>
    <row r="45" spans="2:19" x14ac:dyDescent="0.3">
      <c r="B45" s="7" t="s">
        <v>742</v>
      </c>
      <c r="C45" s="7" t="s">
        <v>13</v>
      </c>
      <c r="D45" s="7" t="s">
        <v>354</v>
      </c>
      <c r="E45" s="7" t="s">
        <v>358</v>
      </c>
      <c r="F45" s="7" t="s">
        <v>569</v>
      </c>
      <c r="G45" s="7" t="s">
        <v>570</v>
      </c>
      <c r="H45" s="7" t="s">
        <v>3</v>
      </c>
      <c r="N45" s="13"/>
      <c r="S45" s="7" t="s">
        <v>804</v>
      </c>
    </row>
    <row r="46" spans="2:19" x14ac:dyDescent="0.3">
      <c r="B46" s="7" t="s">
        <v>743</v>
      </c>
      <c r="C46" s="7" t="s">
        <v>13</v>
      </c>
      <c r="D46" s="7" t="s">
        <v>354</v>
      </c>
      <c r="E46" s="7" t="s">
        <v>358</v>
      </c>
      <c r="F46" s="7" t="s">
        <v>569</v>
      </c>
      <c r="G46" s="7" t="s">
        <v>571</v>
      </c>
      <c r="H46" s="7" t="s">
        <v>3</v>
      </c>
      <c r="N46" s="13"/>
      <c r="S46" s="7" t="s">
        <v>804</v>
      </c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P48" s="14"/>
      <c r="Q48" s="14"/>
      <c r="R48" s="14"/>
    </row>
    <row r="49" spans="2:19" x14ac:dyDescent="0.3">
      <c r="B49" s="7" t="s">
        <v>574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19" x14ac:dyDescent="0.3">
      <c r="B50" s="7" t="s">
        <v>575</v>
      </c>
      <c r="C50" s="7" t="s">
        <v>13</v>
      </c>
      <c r="D50" s="7" t="s">
        <v>40</v>
      </c>
      <c r="E50" s="7" t="s">
        <v>47</v>
      </c>
      <c r="F50" s="7" t="s">
        <v>576</v>
      </c>
      <c r="G50" s="7" t="s">
        <v>5</v>
      </c>
      <c r="H50" s="7" t="s">
        <v>4</v>
      </c>
    </row>
    <row r="51" spans="2:19" x14ac:dyDescent="0.3">
      <c r="B51" s="7" t="s">
        <v>744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803</v>
      </c>
    </row>
    <row r="52" spans="2:19" x14ac:dyDescent="0.3">
      <c r="B52" s="7" t="s">
        <v>745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12"/>
      <c r="N52" s="12"/>
      <c r="O52" s="12">
        <v>14500</v>
      </c>
      <c r="P52" s="12">
        <v>15200</v>
      </c>
      <c r="Q52" s="12">
        <v>15450</v>
      </c>
      <c r="R52" s="12"/>
    </row>
    <row r="53" spans="2:19" x14ac:dyDescent="0.3">
      <c r="B53" s="7" t="s">
        <v>673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O53" s="7">
        <v>417.03100000000001</v>
      </c>
      <c r="P53" s="7">
        <v>429.63600000000002</v>
      </c>
      <c r="Q53" s="7">
        <v>442.255</v>
      </c>
    </row>
    <row r="54" spans="2:19" x14ac:dyDescent="0.3">
      <c r="B54" s="7" t="s">
        <v>674</v>
      </c>
      <c r="C54" s="7" t="s">
        <v>13</v>
      </c>
      <c r="D54" s="7" t="s">
        <v>49</v>
      </c>
      <c r="E54" s="7" t="s">
        <v>52</v>
      </c>
      <c r="F54" s="7" t="s">
        <v>675</v>
      </c>
      <c r="G54" s="7" t="s">
        <v>5</v>
      </c>
      <c r="H54" s="7" t="s">
        <v>4</v>
      </c>
      <c r="O54" s="40">
        <v>2.8760758620689657E-2</v>
      </c>
      <c r="P54" s="40">
        <v>2.8265526315789474E-2</v>
      </c>
      <c r="Q54" s="40">
        <v>2.8624919093851134E-2</v>
      </c>
    </row>
    <row r="55" spans="2:19" x14ac:dyDescent="0.3">
      <c r="B55" s="7" t="s">
        <v>577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570</v>
      </c>
      <c r="H55" s="7" t="s">
        <v>3</v>
      </c>
      <c r="N55" s="13"/>
      <c r="S55" s="7" t="s">
        <v>803</v>
      </c>
    </row>
    <row r="56" spans="2:19" x14ac:dyDescent="0.3">
      <c r="B56" s="7" t="s">
        <v>578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571</v>
      </c>
      <c r="H56" s="7" t="s">
        <v>3</v>
      </c>
      <c r="N56" s="13"/>
      <c r="S56" s="7" t="s">
        <v>803</v>
      </c>
    </row>
    <row r="57" spans="2:19" x14ac:dyDescent="0.3">
      <c r="B57" s="7" t="s">
        <v>580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570</v>
      </c>
      <c r="H57" s="7" t="s">
        <v>3</v>
      </c>
      <c r="N57" s="13"/>
      <c r="S57" s="7" t="s">
        <v>803</v>
      </c>
    </row>
    <row r="58" spans="2:19" x14ac:dyDescent="0.3">
      <c r="B58" s="7" t="s">
        <v>579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571</v>
      </c>
      <c r="H58" s="7" t="s">
        <v>3</v>
      </c>
      <c r="N58" s="13"/>
      <c r="S58" s="7" t="s">
        <v>804</v>
      </c>
    </row>
    <row r="59" spans="2:19" x14ac:dyDescent="0.3">
      <c r="B59" s="7" t="s">
        <v>581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571</v>
      </c>
      <c r="H59" s="7" t="s">
        <v>3</v>
      </c>
      <c r="N59" s="13"/>
      <c r="S59" s="7" t="s">
        <v>804</v>
      </c>
    </row>
    <row r="60" spans="2:19" x14ac:dyDescent="0.3">
      <c r="B60" s="7" t="s">
        <v>583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570</v>
      </c>
      <c r="H60" s="7" t="s">
        <v>3</v>
      </c>
      <c r="N60" s="13"/>
      <c r="S60" s="7" t="s">
        <v>804</v>
      </c>
    </row>
    <row r="61" spans="2:19" x14ac:dyDescent="0.3">
      <c r="B61" s="7" t="s">
        <v>584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571</v>
      </c>
      <c r="H61" s="7" t="s">
        <v>3</v>
      </c>
      <c r="N61" s="13"/>
      <c r="S61" s="7" t="s">
        <v>804</v>
      </c>
    </row>
    <row r="62" spans="2:19" x14ac:dyDescent="0.3">
      <c r="B62" s="7" t="s">
        <v>746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19" x14ac:dyDescent="0.3">
      <c r="B63" s="7" t="s">
        <v>747</v>
      </c>
      <c r="C63" s="7" t="s">
        <v>13</v>
      </c>
      <c r="D63" s="7" t="s">
        <v>53</v>
      </c>
      <c r="E63" s="7" t="s">
        <v>59</v>
      </c>
      <c r="F63" s="7" t="s">
        <v>582</v>
      </c>
      <c r="G63" s="7" t="s">
        <v>5</v>
      </c>
      <c r="H63" s="7" t="s">
        <v>4</v>
      </c>
    </row>
    <row r="64" spans="2:19" x14ac:dyDescent="0.3">
      <c r="B64" s="7" t="s">
        <v>748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 x14ac:dyDescent="0.3">
      <c r="B65" s="7" t="s">
        <v>585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570</v>
      </c>
      <c r="H65" s="7" t="s">
        <v>3</v>
      </c>
      <c r="N65" s="13"/>
      <c r="S65" s="7" t="s">
        <v>804</v>
      </c>
    </row>
    <row r="66" spans="2:19" x14ac:dyDescent="0.3">
      <c r="B66" s="7" t="s">
        <v>586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571</v>
      </c>
      <c r="H66" s="7" t="s">
        <v>3</v>
      </c>
      <c r="N66" s="13"/>
      <c r="S66" s="7" t="s">
        <v>804</v>
      </c>
    </row>
    <row r="67" spans="2:19" x14ac:dyDescent="0.3">
      <c r="B67" s="7" t="s">
        <v>587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570</v>
      </c>
      <c r="H67" s="7" t="s">
        <v>3</v>
      </c>
      <c r="N67" s="13"/>
      <c r="S67" s="7" t="s">
        <v>803</v>
      </c>
    </row>
    <row r="68" spans="2:19" x14ac:dyDescent="0.3">
      <c r="B68" s="7" t="s">
        <v>588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571</v>
      </c>
      <c r="H68" s="7" t="s">
        <v>3</v>
      </c>
      <c r="N68" s="13"/>
      <c r="S68" s="7" t="s">
        <v>803</v>
      </c>
    </row>
    <row r="69" spans="2:19" x14ac:dyDescent="0.3">
      <c r="B69" s="7" t="s">
        <v>749</v>
      </c>
      <c r="C69" s="7" t="s">
        <v>13</v>
      </c>
      <c r="D69" s="7" t="s">
        <v>61</v>
      </c>
      <c r="E69" s="7" t="s">
        <v>64</v>
      </c>
      <c r="F69" s="7" t="s">
        <v>589</v>
      </c>
      <c r="G69" s="7" t="s">
        <v>5</v>
      </c>
      <c r="H69" s="7" t="s">
        <v>16</v>
      </c>
    </row>
    <row r="70" spans="2:19" x14ac:dyDescent="0.3">
      <c r="B70" s="7" t="s">
        <v>750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19" x14ac:dyDescent="0.3">
      <c r="B71" s="7" t="s">
        <v>590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570</v>
      </c>
      <c r="H71" s="7" t="s">
        <v>3</v>
      </c>
      <c r="N71" s="13"/>
      <c r="S71" s="7" t="s">
        <v>804</v>
      </c>
    </row>
    <row r="72" spans="2:19" x14ac:dyDescent="0.3">
      <c r="B72" s="7" t="s">
        <v>591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571</v>
      </c>
      <c r="H72" s="7" t="s">
        <v>3</v>
      </c>
      <c r="N72" s="13"/>
      <c r="S72" s="7" t="s">
        <v>804</v>
      </c>
    </row>
    <row r="73" spans="2:19" x14ac:dyDescent="0.3">
      <c r="B73" s="7" t="s">
        <v>751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763</v>
      </c>
      <c r="H73" s="7" t="s">
        <v>3</v>
      </c>
      <c r="N73" s="13"/>
      <c r="S73" s="7" t="s">
        <v>803</v>
      </c>
    </row>
    <row r="74" spans="2:19" x14ac:dyDescent="0.3">
      <c r="B74" s="7" t="s">
        <v>752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676</v>
      </c>
      <c r="H74" s="7" t="s">
        <v>3</v>
      </c>
      <c r="N74" s="13"/>
      <c r="S74" s="7" t="s">
        <v>804</v>
      </c>
    </row>
    <row r="75" spans="2:19" x14ac:dyDescent="0.3">
      <c r="B75" s="7" t="s">
        <v>753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677</v>
      </c>
      <c r="H75" s="7" t="s">
        <v>3</v>
      </c>
      <c r="N75" s="13"/>
      <c r="S75" s="7" t="s">
        <v>804</v>
      </c>
    </row>
    <row r="76" spans="2:19" x14ac:dyDescent="0.3">
      <c r="B76" s="7" t="s">
        <v>754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678</v>
      </c>
      <c r="H76" s="7" t="s">
        <v>3</v>
      </c>
      <c r="N76" s="13"/>
      <c r="S76" s="7" t="s">
        <v>804</v>
      </c>
    </row>
    <row r="77" spans="2:1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570</v>
      </c>
      <c r="H77" s="7" t="s">
        <v>3</v>
      </c>
      <c r="N77" s="13"/>
      <c r="S77" s="7" t="s">
        <v>804</v>
      </c>
    </row>
    <row r="78" spans="2:1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571</v>
      </c>
      <c r="H78" s="7" t="s">
        <v>3</v>
      </c>
      <c r="N78" s="13"/>
      <c r="S78" s="7" t="s">
        <v>804</v>
      </c>
    </row>
    <row r="79" spans="2:19" x14ac:dyDescent="0.3">
      <c r="B79" s="7" t="s">
        <v>755</v>
      </c>
      <c r="C79" s="7" t="s">
        <v>13</v>
      </c>
      <c r="D79" s="7" t="s">
        <v>361</v>
      </c>
      <c r="E79" s="7" t="s">
        <v>362</v>
      </c>
      <c r="G79" s="7" t="s">
        <v>679</v>
      </c>
      <c r="H79" s="7" t="s">
        <v>3</v>
      </c>
      <c r="N79" s="13"/>
      <c r="S79" s="7" t="s">
        <v>804</v>
      </c>
    </row>
    <row r="80" spans="2:19" x14ac:dyDescent="0.3">
      <c r="B80" s="7" t="s">
        <v>592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570</v>
      </c>
      <c r="H80" s="7" t="s">
        <v>3</v>
      </c>
      <c r="N80" s="13"/>
      <c r="S80" s="7" t="s">
        <v>804</v>
      </c>
    </row>
    <row r="81" spans="2:19" x14ac:dyDescent="0.3">
      <c r="B81" s="7" t="s">
        <v>593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571</v>
      </c>
      <c r="H81" s="7" t="s">
        <v>3</v>
      </c>
      <c r="N81" s="13"/>
      <c r="S81" s="7" t="s">
        <v>804</v>
      </c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680</v>
      </c>
      <c r="G82" s="7" t="s">
        <v>5</v>
      </c>
      <c r="H82" s="7" t="str">
        <f>H3</f>
        <v>CNY</v>
      </c>
      <c r="I82" s="7" t="s">
        <v>650</v>
      </c>
      <c r="J82" s="7" t="str">
        <f>J3</f>
        <v>December</v>
      </c>
      <c r="R82" s="15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/>
      <c r="Q83" s="16"/>
      <c r="R83" s="15"/>
    </row>
    <row r="84" spans="2:19" x14ac:dyDescent="0.3">
      <c r="B84" s="7" t="s">
        <v>594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570</v>
      </c>
      <c r="H84" s="7" t="s">
        <v>3</v>
      </c>
      <c r="N84" s="13"/>
      <c r="S84" s="7" t="s">
        <v>804</v>
      </c>
    </row>
    <row r="85" spans="2:19" x14ac:dyDescent="0.3">
      <c r="B85" s="7" t="s">
        <v>595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571</v>
      </c>
      <c r="H85" s="7" t="s">
        <v>3</v>
      </c>
      <c r="N85" s="13"/>
      <c r="S85" s="7" t="s">
        <v>804</v>
      </c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804</v>
      </c>
    </row>
    <row r="89" spans="2:19" x14ac:dyDescent="0.3">
      <c r="B89" s="7" t="s">
        <v>596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570</v>
      </c>
      <c r="H89" s="7" t="s">
        <v>3</v>
      </c>
      <c r="N89" s="13"/>
      <c r="S89" s="7" t="s">
        <v>803</v>
      </c>
    </row>
    <row r="90" spans="2:19" x14ac:dyDescent="0.3">
      <c r="B90" s="7" t="s">
        <v>597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571</v>
      </c>
      <c r="H90" s="7" t="s">
        <v>3</v>
      </c>
      <c r="N90" s="13"/>
      <c r="S90" s="7" t="s">
        <v>804</v>
      </c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CNY</v>
      </c>
      <c r="I91" s="7" t="s">
        <v>651</v>
      </c>
      <c r="J91" s="7" t="str">
        <f>J3</f>
        <v>December</v>
      </c>
      <c r="P91" s="34">
        <v>2080000000</v>
      </c>
      <c r="Q91" s="34">
        <v>1869000000</v>
      </c>
      <c r="R91" s="15"/>
    </row>
    <row r="92" spans="2:19" x14ac:dyDescent="0.3">
      <c r="B92" s="7" t="s">
        <v>681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806</v>
      </c>
    </row>
    <row r="93" spans="2:19" x14ac:dyDescent="0.3">
      <c r="B93" s="7" t="s">
        <v>684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804</v>
      </c>
    </row>
    <row r="94" spans="2:19" x14ac:dyDescent="0.3">
      <c r="B94" s="7" t="s">
        <v>685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CNY</v>
      </c>
      <c r="I94" s="7" t="s">
        <v>651</v>
      </c>
      <c r="J94" s="7" t="str">
        <f>J3</f>
        <v>December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652</v>
      </c>
      <c r="O95" s="43">
        <v>137</v>
      </c>
      <c r="P95" s="43">
        <v>113</v>
      </c>
      <c r="Q95" s="43">
        <v>125</v>
      </c>
      <c r="R95" s="8"/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652</v>
      </c>
      <c r="R96" s="8"/>
    </row>
    <row r="97" spans="2:1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598</v>
      </c>
      <c r="H97" s="7" t="s">
        <v>352</v>
      </c>
      <c r="N97" s="13"/>
      <c r="S97" s="7" t="s">
        <v>806</v>
      </c>
    </row>
    <row r="98" spans="2:1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652</v>
      </c>
      <c r="R98" s="15"/>
    </row>
    <row r="99" spans="2:19" x14ac:dyDescent="0.3">
      <c r="B99" s="7" t="s">
        <v>599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570</v>
      </c>
      <c r="H99" s="7" t="s">
        <v>3</v>
      </c>
      <c r="N99" s="13"/>
      <c r="S99" s="7" t="s">
        <v>804</v>
      </c>
    </row>
    <row r="100" spans="2:19" x14ac:dyDescent="0.3">
      <c r="B100" s="7" t="s">
        <v>600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571</v>
      </c>
      <c r="H100" s="7" t="s">
        <v>3</v>
      </c>
      <c r="N100" s="13"/>
      <c r="S100" s="7" t="s">
        <v>804</v>
      </c>
    </row>
    <row r="101" spans="2:19" x14ac:dyDescent="0.3">
      <c r="B101" s="7" t="s">
        <v>601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570</v>
      </c>
      <c r="H101" s="7" t="s">
        <v>3</v>
      </c>
      <c r="N101" s="13"/>
      <c r="S101" s="7" t="s">
        <v>804</v>
      </c>
    </row>
    <row r="102" spans="2:19" x14ac:dyDescent="0.3">
      <c r="B102" s="7" t="s">
        <v>602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571</v>
      </c>
      <c r="H102" s="7" t="s">
        <v>3</v>
      </c>
      <c r="N102" s="13"/>
      <c r="S102" s="7" t="s">
        <v>804</v>
      </c>
    </row>
    <row r="103" spans="2:1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N103" s="14"/>
      <c r="O103" s="14"/>
      <c r="P103" s="14"/>
      <c r="Q103" s="14"/>
      <c r="R103" s="15"/>
    </row>
    <row r="104" spans="2:1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682</v>
      </c>
    </row>
    <row r="105" spans="2:19" x14ac:dyDescent="0.3">
      <c r="B105" s="7" t="s">
        <v>603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803</v>
      </c>
    </row>
    <row r="106" spans="2:19" x14ac:dyDescent="0.3">
      <c r="B106" s="7" t="s">
        <v>604</v>
      </c>
      <c r="C106" s="7" t="s">
        <v>13</v>
      </c>
      <c r="D106" s="7" t="s">
        <v>109</v>
      </c>
      <c r="E106" s="7" t="s">
        <v>112</v>
      </c>
      <c r="F106" s="7" t="s">
        <v>683</v>
      </c>
      <c r="G106" s="7" t="s">
        <v>70</v>
      </c>
      <c r="H106" s="7" t="s">
        <v>3</v>
      </c>
      <c r="N106" s="13"/>
      <c r="S106" s="7" t="s">
        <v>804</v>
      </c>
    </row>
    <row r="107" spans="2:19" x14ac:dyDescent="0.3">
      <c r="B107" s="7" t="s">
        <v>605</v>
      </c>
      <c r="C107" s="7" t="s">
        <v>114</v>
      </c>
      <c r="D107" s="7" t="s">
        <v>115</v>
      </c>
      <c r="E107" s="7" t="s">
        <v>116</v>
      </c>
      <c r="F107" s="7" t="s">
        <v>570</v>
      </c>
      <c r="G107" s="7" t="s">
        <v>570</v>
      </c>
      <c r="H107" s="7" t="s">
        <v>3</v>
      </c>
      <c r="N107" s="13"/>
      <c r="S107" s="7" t="s">
        <v>803</v>
      </c>
    </row>
    <row r="108" spans="2:19" x14ac:dyDescent="0.3">
      <c r="B108" s="7" t="s">
        <v>606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571</v>
      </c>
      <c r="H108" s="7" t="s">
        <v>3</v>
      </c>
      <c r="N108" s="13"/>
      <c r="S108" s="7" t="s">
        <v>803</v>
      </c>
    </row>
    <row r="109" spans="2:1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O109" s="14"/>
      <c r="P109" s="44">
        <v>5.6000000000000001E-2</v>
      </c>
      <c r="Q109" s="44">
        <v>5.1200000000000002E-2</v>
      </c>
      <c r="R109" s="14"/>
    </row>
    <row r="110" spans="2:19" x14ac:dyDescent="0.3">
      <c r="B110" s="7" t="s">
        <v>607</v>
      </c>
      <c r="C110" s="7" t="s">
        <v>114</v>
      </c>
      <c r="D110" s="7" t="s">
        <v>115</v>
      </c>
      <c r="E110" s="7" t="s">
        <v>119</v>
      </c>
      <c r="F110" s="7" t="s">
        <v>570</v>
      </c>
      <c r="G110" s="7" t="s">
        <v>570</v>
      </c>
      <c r="H110" s="7" t="s">
        <v>3</v>
      </c>
      <c r="N110" s="13"/>
      <c r="S110" s="7" t="s">
        <v>803</v>
      </c>
    </row>
    <row r="111" spans="2:19" x14ac:dyDescent="0.3">
      <c r="B111" s="7" t="s">
        <v>608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571</v>
      </c>
      <c r="H111" s="7" t="s">
        <v>3</v>
      </c>
      <c r="N111" s="13"/>
      <c r="S111" s="7" t="s">
        <v>803</v>
      </c>
    </row>
    <row r="112" spans="2:19" x14ac:dyDescent="0.3">
      <c r="B112" s="7" t="s">
        <v>611</v>
      </c>
      <c r="C112" s="7" t="s">
        <v>114</v>
      </c>
      <c r="D112" s="7" t="s">
        <v>115</v>
      </c>
      <c r="E112" s="7" t="s">
        <v>120</v>
      </c>
      <c r="F112" s="7" t="s">
        <v>570</v>
      </c>
      <c r="G112" s="7" t="s">
        <v>570</v>
      </c>
      <c r="H112" s="7" t="s">
        <v>3</v>
      </c>
      <c r="N112" s="13"/>
      <c r="S112" s="7" t="s">
        <v>803</v>
      </c>
    </row>
    <row r="113" spans="2:19" x14ac:dyDescent="0.3">
      <c r="B113" s="7" t="s">
        <v>612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571</v>
      </c>
      <c r="H113" s="7" t="s">
        <v>3</v>
      </c>
      <c r="N113" s="13"/>
      <c r="S113" s="7" t="s">
        <v>803</v>
      </c>
    </row>
    <row r="114" spans="2:19" x14ac:dyDescent="0.3">
      <c r="B114" s="7" t="s">
        <v>613</v>
      </c>
      <c r="C114" s="7" t="s">
        <v>114</v>
      </c>
      <c r="D114" s="7" t="s">
        <v>115</v>
      </c>
      <c r="E114" s="7" t="s">
        <v>121</v>
      </c>
      <c r="F114" s="7" t="s">
        <v>609</v>
      </c>
      <c r="G114" s="7" t="s">
        <v>570</v>
      </c>
      <c r="H114" s="7" t="s">
        <v>3</v>
      </c>
      <c r="N114" s="13"/>
      <c r="S114" s="7" t="s">
        <v>804</v>
      </c>
    </row>
    <row r="115" spans="2:19" x14ac:dyDescent="0.3">
      <c r="B115" s="7" t="s">
        <v>614</v>
      </c>
      <c r="C115" s="7" t="s">
        <v>114</v>
      </c>
      <c r="D115" s="7" t="s">
        <v>115</v>
      </c>
      <c r="E115" s="7" t="s">
        <v>121</v>
      </c>
      <c r="F115" s="7" t="s">
        <v>610</v>
      </c>
      <c r="G115" s="7" t="s">
        <v>571</v>
      </c>
      <c r="H115" s="7" t="s">
        <v>3</v>
      </c>
      <c r="N115" s="13"/>
      <c r="S115" s="7" t="s">
        <v>804</v>
      </c>
    </row>
    <row r="116" spans="2:1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5"/>
    </row>
    <row r="117" spans="2:1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O117">
        <v>149</v>
      </c>
      <c r="P117">
        <v>149</v>
      </c>
      <c r="Q117">
        <v>110</v>
      </c>
      <c r="R117" s="18"/>
    </row>
    <row r="118" spans="2:1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803</v>
      </c>
    </row>
    <row r="119" spans="2:19" x14ac:dyDescent="0.3">
      <c r="B119" s="7" t="s">
        <v>615</v>
      </c>
      <c r="C119" s="7" t="s">
        <v>114</v>
      </c>
      <c r="D119" s="7" t="s">
        <v>115</v>
      </c>
      <c r="E119" s="7" t="s">
        <v>129</v>
      </c>
      <c r="F119" s="7" t="s">
        <v>570</v>
      </c>
      <c r="G119" s="7" t="s">
        <v>570</v>
      </c>
      <c r="H119" s="7" t="s">
        <v>3</v>
      </c>
      <c r="N119" s="13"/>
      <c r="S119" s="7" t="s">
        <v>803</v>
      </c>
    </row>
    <row r="120" spans="2:19" x14ac:dyDescent="0.3">
      <c r="B120" s="7" t="s">
        <v>616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571</v>
      </c>
      <c r="H120" s="7" t="s">
        <v>3</v>
      </c>
      <c r="N120" s="13"/>
      <c r="S120" s="7" t="s">
        <v>803</v>
      </c>
    </row>
    <row r="121" spans="2:1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570</v>
      </c>
      <c r="G121" s="7" t="s">
        <v>570</v>
      </c>
      <c r="H121" s="7" t="s">
        <v>3</v>
      </c>
      <c r="N121" s="13"/>
      <c r="S121" s="7" t="s">
        <v>803</v>
      </c>
    </row>
    <row r="122" spans="2:19" x14ac:dyDescent="0.3">
      <c r="B122" s="7" t="s">
        <v>618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571</v>
      </c>
      <c r="H122" s="7" t="s">
        <v>3</v>
      </c>
      <c r="N122" s="13"/>
      <c r="S122" s="7" t="s">
        <v>803</v>
      </c>
    </row>
    <row r="123" spans="2:19" x14ac:dyDescent="0.3">
      <c r="B123" s="7" t="s">
        <v>617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763</v>
      </c>
      <c r="H123" s="7" t="s">
        <v>3</v>
      </c>
      <c r="N123" s="13"/>
      <c r="S123" s="7" t="s">
        <v>803</v>
      </c>
    </row>
    <row r="124" spans="2:19" x14ac:dyDescent="0.3">
      <c r="B124" s="7" t="s">
        <v>619</v>
      </c>
      <c r="C124" s="7" t="s">
        <v>114</v>
      </c>
      <c r="D124" s="7" t="s">
        <v>115</v>
      </c>
      <c r="E124" s="7" t="s">
        <v>132</v>
      </c>
      <c r="F124" s="7" t="s">
        <v>570</v>
      </c>
      <c r="G124" s="7" t="s">
        <v>570</v>
      </c>
      <c r="H124" s="7" t="s">
        <v>3</v>
      </c>
      <c r="N124" s="13"/>
      <c r="S124" s="7" t="s">
        <v>803</v>
      </c>
    </row>
    <row r="125" spans="2:19" x14ac:dyDescent="0.3">
      <c r="B125" s="7" t="s">
        <v>620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571</v>
      </c>
      <c r="H125" s="7" t="s">
        <v>3</v>
      </c>
      <c r="N125" s="13"/>
      <c r="S125" s="7" t="s">
        <v>803</v>
      </c>
    </row>
    <row r="126" spans="2:1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803</v>
      </c>
    </row>
    <row r="127" spans="2:1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R127" s="7">
        <v>0</v>
      </c>
    </row>
    <row r="128" spans="2:1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</row>
    <row r="129" spans="2:28" x14ac:dyDescent="0.3">
      <c r="B129" s="7" t="s">
        <v>622</v>
      </c>
      <c r="C129" s="7" t="s">
        <v>114</v>
      </c>
      <c r="D129" s="7" t="s">
        <v>115</v>
      </c>
      <c r="E129" s="7" t="s">
        <v>137</v>
      </c>
      <c r="F129" s="7" t="s">
        <v>570</v>
      </c>
      <c r="G129" s="7" t="s">
        <v>570</v>
      </c>
      <c r="H129" s="7" t="s">
        <v>3</v>
      </c>
      <c r="N129" s="13"/>
      <c r="S129" s="7" t="s">
        <v>803</v>
      </c>
    </row>
    <row r="130" spans="2:28" x14ac:dyDescent="0.3">
      <c r="B130" s="7" t="s">
        <v>621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571</v>
      </c>
      <c r="H130" s="7" t="s">
        <v>3</v>
      </c>
      <c r="N130" s="13"/>
      <c r="S130" s="7" t="s">
        <v>803</v>
      </c>
    </row>
    <row r="131" spans="2:28" x14ac:dyDescent="0.3">
      <c r="B131" s="7" t="s">
        <v>623</v>
      </c>
      <c r="C131" s="7" t="s">
        <v>114</v>
      </c>
      <c r="D131" s="7" t="s">
        <v>138</v>
      </c>
      <c r="E131" s="7" t="s">
        <v>139</v>
      </c>
      <c r="F131" s="7" t="s">
        <v>570</v>
      </c>
      <c r="G131" s="7" t="s">
        <v>570</v>
      </c>
      <c r="H131" s="7" t="s">
        <v>3</v>
      </c>
      <c r="N131" s="13"/>
      <c r="S131" s="7" t="s">
        <v>803</v>
      </c>
    </row>
    <row r="132" spans="2:28" x14ac:dyDescent="0.3">
      <c r="B132" s="7" t="s">
        <v>624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571</v>
      </c>
      <c r="H132" s="7" t="s">
        <v>3</v>
      </c>
      <c r="N132" s="13"/>
      <c r="S132" s="7" t="s">
        <v>804</v>
      </c>
    </row>
    <row r="133" spans="2:28" x14ac:dyDescent="0.3">
      <c r="B133" s="7" t="s">
        <v>625</v>
      </c>
      <c r="C133" s="7" t="s">
        <v>114</v>
      </c>
      <c r="D133" s="7" t="s">
        <v>138</v>
      </c>
      <c r="E133" s="7" t="s">
        <v>140</v>
      </c>
      <c r="F133" s="7" t="s">
        <v>570</v>
      </c>
      <c r="G133" s="7" t="s">
        <v>570</v>
      </c>
      <c r="H133" s="7" t="s">
        <v>3</v>
      </c>
      <c r="N133" s="13"/>
      <c r="S133" s="7" t="s">
        <v>804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570</v>
      </c>
      <c r="G134" s="7" t="s">
        <v>570</v>
      </c>
      <c r="H134" s="7" t="s">
        <v>3</v>
      </c>
      <c r="N134" s="13"/>
      <c r="S134" s="7" t="s">
        <v>803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807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626</v>
      </c>
      <c r="G136" s="7" t="s">
        <v>570</v>
      </c>
      <c r="H136" s="7" t="s">
        <v>3</v>
      </c>
      <c r="N136" s="13"/>
      <c r="S136" s="7" t="s">
        <v>803</v>
      </c>
    </row>
    <row r="137" spans="2:28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807</v>
      </c>
    </row>
    <row r="138" spans="2:28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627</v>
      </c>
      <c r="G138" s="7" t="s">
        <v>570</v>
      </c>
      <c r="H138" s="7" t="s">
        <v>3</v>
      </c>
      <c r="N138" s="13"/>
      <c r="S138" s="7" t="s">
        <v>803</v>
      </c>
    </row>
    <row r="139" spans="2:28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 x14ac:dyDescent="0.3">
      <c r="B140" s="7" t="s">
        <v>628</v>
      </c>
      <c r="C140" s="7" t="s">
        <v>114</v>
      </c>
      <c r="D140" s="7" t="s">
        <v>138</v>
      </c>
      <c r="E140" s="7" t="s">
        <v>151</v>
      </c>
      <c r="F140" s="7" t="s">
        <v>630</v>
      </c>
      <c r="H140" s="7" t="s">
        <v>3</v>
      </c>
      <c r="S140" s="7" t="s">
        <v>804</v>
      </c>
    </row>
    <row r="141" spans="2:28" x14ac:dyDescent="0.3">
      <c r="B141" s="7" t="s">
        <v>629</v>
      </c>
      <c r="C141" s="7" t="s">
        <v>114</v>
      </c>
      <c r="D141" s="7" t="s">
        <v>364</v>
      </c>
      <c r="E141" s="7" t="s">
        <v>151</v>
      </c>
      <c r="F141" s="7" t="s">
        <v>631</v>
      </c>
      <c r="H141" s="7" t="s">
        <v>3</v>
      </c>
      <c r="S141" s="7" t="s">
        <v>804</v>
      </c>
    </row>
    <row r="142" spans="2:28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632</v>
      </c>
      <c r="G142" s="7" t="s">
        <v>570</v>
      </c>
      <c r="H142" s="7" t="s">
        <v>3</v>
      </c>
      <c r="N142" s="13"/>
      <c r="S142" s="7" t="s">
        <v>803</v>
      </c>
    </row>
    <row r="143" spans="2:28" x14ac:dyDescent="0.3">
      <c r="B143" s="7" t="s">
        <v>686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803</v>
      </c>
    </row>
    <row r="144" spans="2:28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803</v>
      </c>
    </row>
    <row r="145" spans="2:27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>
        <v>0</v>
      </c>
      <c r="S145" s="7">
        <v>0</v>
      </c>
    </row>
    <row r="146" spans="2:27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634</v>
      </c>
      <c r="G146" s="7" t="s">
        <v>570</v>
      </c>
      <c r="H146" s="7" t="s">
        <v>3</v>
      </c>
      <c r="N146" s="13"/>
      <c r="S146" s="7" t="s">
        <v>804</v>
      </c>
    </row>
    <row r="147" spans="2:27" x14ac:dyDescent="0.3">
      <c r="B147" s="7" t="s">
        <v>687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571</v>
      </c>
      <c r="H147" s="7" t="s">
        <v>3</v>
      </c>
      <c r="N147" s="13"/>
      <c r="S147" s="7" t="s">
        <v>804</v>
      </c>
    </row>
    <row r="148" spans="2:27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 x14ac:dyDescent="0.3">
      <c r="B149" s="7" t="s">
        <v>688</v>
      </c>
      <c r="C149" s="7" t="s">
        <v>114</v>
      </c>
      <c r="D149" s="7" t="s">
        <v>365</v>
      </c>
      <c r="E149" s="7" t="s">
        <v>367</v>
      </c>
      <c r="F149" s="7" t="s">
        <v>635</v>
      </c>
      <c r="G149" s="7" t="s">
        <v>5</v>
      </c>
      <c r="H149" s="7" t="s">
        <v>4</v>
      </c>
    </row>
    <row r="150" spans="2:27" x14ac:dyDescent="0.3">
      <c r="B150" s="7" t="s">
        <v>689</v>
      </c>
      <c r="C150" s="7" t="s">
        <v>114</v>
      </c>
      <c r="D150" s="7" t="s">
        <v>365</v>
      </c>
      <c r="E150" s="7" t="s">
        <v>367</v>
      </c>
      <c r="F150" s="7" t="s">
        <v>636</v>
      </c>
      <c r="H150" s="7" t="s">
        <v>3</v>
      </c>
      <c r="N150" s="13"/>
      <c r="S150" s="7" t="s">
        <v>804</v>
      </c>
    </row>
    <row r="151" spans="2:27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 x14ac:dyDescent="0.3">
      <c r="B152" s="7" t="s">
        <v>818</v>
      </c>
      <c r="C152" s="7" t="s">
        <v>114</v>
      </c>
      <c r="D152" s="7" t="s">
        <v>365</v>
      </c>
      <c r="E152" s="7" t="s">
        <v>819</v>
      </c>
    </row>
    <row r="153" spans="2:27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632</v>
      </c>
      <c r="G153" s="7" t="s">
        <v>570</v>
      </c>
      <c r="H153" s="7" t="s">
        <v>3</v>
      </c>
      <c r="N153" s="13"/>
      <c r="S153" s="7" t="s">
        <v>803</v>
      </c>
    </row>
    <row r="154" spans="2:27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633</v>
      </c>
      <c r="G154" s="7" t="s">
        <v>571</v>
      </c>
      <c r="H154" s="7" t="s">
        <v>3</v>
      </c>
      <c r="N154" s="13"/>
      <c r="S154" s="7" t="s">
        <v>804</v>
      </c>
    </row>
    <row r="155" spans="2:27" x14ac:dyDescent="0.3">
      <c r="B155" s="7" t="s">
        <v>637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</row>
    <row r="156" spans="2:27" x14ac:dyDescent="0.3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49">
        <v>0.14299999999999999</v>
      </c>
      <c r="N157" s="49">
        <v>0</v>
      </c>
      <c r="O157" s="49">
        <v>0</v>
      </c>
      <c r="P157" s="49">
        <v>0</v>
      </c>
      <c r="Q157" s="49">
        <v>0.13</v>
      </c>
      <c r="R157"/>
      <c r="S157" s="45"/>
      <c r="AA157" s="20"/>
    </row>
    <row r="158" spans="2:27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M158" s="49">
        <v>0</v>
      </c>
      <c r="N158" s="49">
        <v>0</v>
      </c>
      <c r="O158" s="49">
        <v>0</v>
      </c>
      <c r="P158" s="49">
        <v>0.05</v>
      </c>
      <c r="Q158" s="49">
        <v>0.05</v>
      </c>
      <c r="R158"/>
      <c r="S158" s="45"/>
      <c r="AA158" s="20"/>
    </row>
    <row r="159" spans="2:27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M159" s="49"/>
      <c r="N159" s="49"/>
      <c r="O159" s="49">
        <v>0.18</v>
      </c>
      <c r="P159" s="49">
        <v>0.18</v>
      </c>
      <c r="Q159" s="49">
        <v>0.17</v>
      </c>
      <c r="R159"/>
      <c r="S159" s="45"/>
      <c r="V159" s="22"/>
      <c r="AA159" s="20"/>
    </row>
    <row r="160" spans="2:27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632</v>
      </c>
      <c r="G160" s="7" t="s">
        <v>570</v>
      </c>
      <c r="H160" s="7" t="s">
        <v>3</v>
      </c>
      <c r="N160" s="13"/>
      <c r="S160" s="7" t="s">
        <v>803</v>
      </c>
    </row>
    <row r="161" spans="2:28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633</v>
      </c>
      <c r="G161" s="7" t="s">
        <v>571</v>
      </c>
      <c r="H161" s="7" t="s">
        <v>3</v>
      </c>
      <c r="N161" s="13"/>
      <c r="S161" s="7" t="s">
        <v>803</v>
      </c>
    </row>
    <row r="162" spans="2:28" x14ac:dyDescent="0.3">
      <c r="B162" s="7" t="s">
        <v>640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 x14ac:dyDescent="0.3">
      <c r="B163" s="7" t="s">
        <v>638</v>
      </c>
      <c r="C163" s="7" t="s">
        <v>114</v>
      </c>
      <c r="D163" s="7" t="s">
        <v>164</v>
      </c>
      <c r="E163" s="10" t="s">
        <v>173</v>
      </c>
      <c r="F163" s="7" t="s">
        <v>632</v>
      </c>
      <c r="G163" s="7" t="s">
        <v>570</v>
      </c>
      <c r="H163" s="7" t="s">
        <v>3</v>
      </c>
      <c r="N163" s="13"/>
      <c r="S163" s="7" t="s">
        <v>803</v>
      </c>
    </row>
    <row r="164" spans="2:28" x14ac:dyDescent="0.3">
      <c r="B164" s="7" t="s">
        <v>639</v>
      </c>
      <c r="C164" s="7" t="s">
        <v>114</v>
      </c>
      <c r="D164" s="7" t="s">
        <v>164</v>
      </c>
      <c r="E164" s="10" t="s">
        <v>173</v>
      </c>
      <c r="F164" s="7" t="s">
        <v>633</v>
      </c>
      <c r="G164" s="7" t="s">
        <v>571</v>
      </c>
      <c r="H164" s="7" t="s">
        <v>3</v>
      </c>
      <c r="N164" s="13"/>
      <c r="S164" s="7" t="s">
        <v>804</v>
      </c>
    </row>
    <row r="165" spans="2:28" x14ac:dyDescent="0.3">
      <c r="B165" s="7" t="s">
        <v>641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 x14ac:dyDescent="0.3">
      <c r="B166" s="7" t="s">
        <v>642</v>
      </c>
      <c r="C166" s="7" t="s">
        <v>114</v>
      </c>
      <c r="D166" s="7" t="s">
        <v>164</v>
      </c>
      <c r="E166" s="10" t="s">
        <v>175</v>
      </c>
      <c r="F166" s="7" t="s">
        <v>632</v>
      </c>
      <c r="G166" s="7" t="s">
        <v>570</v>
      </c>
      <c r="H166" s="7" t="s">
        <v>3</v>
      </c>
      <c r="N166" s="13"/>
      <c r="S166" s="7" t="s">
        <v>803</v>
      </c>
    </row>
    <row r="167" spans="2:28" x14ac:dyDescent="0.3">
      <c r="B167" s="7" t="s">
        <v>643</v>
      </c>
      <c r="C167" s="7" t="s">
        <v>114</v>
      </c>
      <c r="D167" s="7" t="s">
        <v>164</v>
      </c>
      <c r="E167" s="10" t="s">
        <v>175</v>
      </c>
      <c r="F167" s="7" t="s">
        <v>633</v>
      </c>
      <c r="G167" s="7" t="s">
        <v>571</v>
      </c>
      <c r="H167" s="7" t="s">
        <v>3</v>
      </c>
      <c r="N167" s="13"/>
      <c r="S167" s="7" t="s">
        <v>804</v>
      </c>
    </row>
    <row r="168" spans="2:28" x14ac:dyDescent="0.3">
      <c r="B168" s="7" t="s">
        <v>644</v>
      </c>
      <c r="C168" s="7" t="s">
        <v>114</v>
      </c>
      <c r="D168" s="7" t="s">
        <v>164</v>
      </c>
      <c r="E168" s="10" t="s">
        <v>176</v>
      </c>
      <c r="F168" s="7" t="s">
        <v>632</v>
      </c>
      <c r="G168" s="7" t="s">
        <v>570</v>
      </c>
      <c r="H168" s="7" t="s">
        <v>3</v>
      </c>
      <c r="N168" s="13"/>
      <c r="S168" s="7" t="s">
        <v>803</v>
      </c>
    </row>
    <row r="169" spans="2:28" x14ac:dyDescent="0.3">
      <c r="B169" s="7" t="s">
        <v>645</v>
      </c>
      <c r="C169" s="7" t="s">
        <v>114</v>
      </c>
      <c r="D169" s="7" t="s">
        <v>164</v>
      </c>
      <c r="E169" s="10" t="s">
        <v>176</v>
      </c>
      <c r="F169" s="7" t="s">
        <v>633</v>
      </c>
      <c r="G169" s="7" t="s">
        <v>571</v>
      </c>
      <c r="H169" s="7" t="s">
        <v>3</v>
      </c>
      <c r="N169" s="13"/>
      <c r="S169" s="7" t="s">
        <v>804</v>
      </c>
    </row>
    <row r="170" spans="2:28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804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804</v>
      </c>
    </row>
    <row r="172" spans="2:28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CNY</v>
      </c>
      <c r="I173" s="7" t="s">
        <v>650</v>
      </c>
      <c r="J173" s="7" t="str">
        <f>J3</f>
        <v>December</v>
      </c>
      <c r="M173" s="8">
        <v>828905</v>
      </c>
      <c r="N173" s="8">
        <v>1062000</v>
      </c>
      <c r="O173" s="8">
        <v>1447000</v>
      </c>
      <c r="P173" s="8">
        <v>1867000</v>
      </c>
      <c r="Q173" s="8">
        <v>2162000</v>
      </c>
    </row>
    <row r="174" spans="2:28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CNY</v>
      </c>
      <c r="I174" s="7" t="s">
        <v>650</v>
      </c>
      <c r="J174" s="7" t="str">
        <f>J3</f>
        <v>December</v>
      </c>
      <c r="M174" s="8">
        <v>78370.086971065393</v>
      </c>
      <c r="N174" s="8">
        <v>95392.674825564536</v>
      </c>
      <c r="O174" s="8">
        <v>116595.03670045438</v>
      </c>
      <c r="P174" s="8">
        <v>140105.14082581352</v>
      </c>
      <c r="Q174" s="8">
        <v>156865.0760224066</v>
      </c>
      <c r="R174" s="18"/>
      <c r="AB174" s="19"/>
    </row>
    <row r="175" spans="2:28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R175" s="18"/>
      <c r="AB175" s="19"/>
    </row>
    <row r="176" spans="2:28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808</v>
      </c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CNY</v>
      </c>
      <c r="I177" s="7" t="s">
        <v>650</v>
      </c>
      <c r="J177" s="7" t="str">
        <f>J3</f>
        <v>December</v>
      </c>
      <c r="M177" s="8"/>
      <c r="N177" s="8"/>
      <c r="O177" s="8"/>
      <c r="P177" s="8"/>
      <c r="Q177" s="8"/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804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763</v>
      </c>
      <c r="H179" s="7" t="s">
        <v>3</v>
      </c>
      <c r="N179" s="13"/>
      <c r="S179" s="7" t="s">
        <v>804</v>
      </c>
    </row>
    <row r="180" spans="2:28" x14ac:dyDescent="0.3">
      <c r="B180" s="7" t="s">
        <v>691</v>
      </c>
      <c r="C180" s="7" t="s">
        <v>114</v>
      </c>
      <c r="D180" s="7" t="s">
        <v>197</v>
      </c>
      <c r="E180" s="10" t="s">
        <v>198</v>
      </c>
      <c r="F180" s="10" t="s">
        <v>632</v>
      </c>
      <c r="G180" s="7" t="s">
        <v>21</v>
      </c>
      <c r="H180" s="7" t="s">
        <v>3</v>
      </c>
      <c r="N180" s="13"/>
      <c r="S180" s="7" t="s">
        <v>803</v>
      </c>
    </row>
    <row r="181" spans="2:28" x14ac:dyDescent="0.3">
      <c r="B181" s="7" t="s">
        <v>690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803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CNY</v>
      </c>
      <c r="I182" s="7" t="s">
        <v>650</v>
      </c>
      <c r="J182" s="7" t="str">
        <f>J3</f>
        <v>December</v>
      </c>
      <c r="M182" s="8"/>
      <c r="N182" s="8"/>
      <c r="O182" s="8"/>
      <c r="P182" s="8"/>
      <c r="Q182" s="8"/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M183" s="34">
        <v>-607</v>
      </c>
      <c r="N183" s="34">
        <v>-2973</v>
      </c>
      <c r="O183" s="34">
        <v>-1944</v>
      </c>
      <c r="P183" s="34">
        <v>969</v>
      </c>
      <c r="Q183" s="34">
        <v>3602</v>
      </c>
      <c r="R183" s="50"/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1</v>
      </c>
      <c r="V185" s="19"/>
      <c r="AB185" s="19"/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804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CNY</v>
      </c>
      <c r="I187" s="7" t="s">
        <v>651</v>
      </c>
      <c r="J187" s="8" t="str">
        <f>J3</f>
        <v>December</v>
      </c>
      <c r="M187" s="7">
        <v>40156</v>
      </c>
      <c r="N187" s="7">
        <v>27967</v>
      </c>
      <c r="O187" s="7">
        <v>36466</v>
      </c>
      <c r="P187" s="7">
        <v>64950</v>
      </c>
      <c r="Q187" s="7">
        <v>85734</v>
      </c>
      <c r="R187" s="15"/>
    </row>
    <row r="188" spans="2:28" x14ac:dyDescent="0.3">
      <c r="B188" s="7" t="s">
        <v>692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  <c r="S188" s="7">
        <v>0</v>
      </c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  <c r="S189" s="7">
        <v>0</v>
      </c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693</v>
      </c>
      <c r="G190" s="10"/>
      <c r="H190" s="7" t="s">
        <v>3</v>
      </c>
      <c r="R190" s="25"/>
      <c r="S190" s="7" t="s">
        <v>804</v>
      </c>
    </row>
    <row r="191" spans="2:28" x14ac:dyDescent="0.3">
      <c r="B191" s="7" t="s">
        <v>697</v>
      </c>
      <c r="C191" s="7" t="s">
        <v>205</v>
      </c>
      <c r="D191" s="7" t="s">
        <v>216</v>
      </c>
      <c r="E191" s="10" t="s">
        <v>217</v>
      </c>
      <c r="F191" s="10" t="s">
        <v>694</v>
      </c>
      <c r="G191" s="10" t="s">
        <v>5</v>
      </c>
      <c r="H191" s="10" t="s">
        <v>4</v>
      </c>
      <c r="R191" s="16"/>
      <c r="S191" s="14">
        <v>0.36399999999999999</v>
      </c>
    </row>
    <row r="192" spans="2:28" x14ac:dyDescent="0.3">
      <c r="B192" s="7" t="s">
        <v>698</v>
      </c>
      <c r="C192" s="7" t="s">
        <v>205</v>
      </c>
      <c r="D192" s="7" t="s">
        <v>216</v>
      </c>
      <c r="E192" s="10" t="s">
        <v>217</v>
      </c>
      <c r="F192" s="10" t="s">
        <v>695</v>
      </c>
      <c r="H192" s="7" t="s">
        <v>696</v>
      </c>
      <c r="R192" s="16"/>
      <c r="S192" s="7" t="s">
        <v>822</v>
      </c>
    </row>
    <row r="193" spans="2:28" x14ac:dyDescent="0.3">
      <c r="B193" s="7" t="s">
        <v>699</v>
      </c>
      <c r="C193" s="7" t="s">
        <v>205</v>
      </c>
      <c r="D193" s="7" t="s">
        <v>216</v>
      </c>
      <c r="E193" s="10" t="s">
        <v>217</v>
      </c>
      <c r="F193" s="10" t="s">
        <v>700</v>
      </c>
      <c r="G193" s="10" t="s">
        <v>350</v>
      </c>
      <c r="R193" s="16"/>
      <c r="S193" s="7" t="s">
        <v>827</v>
      </c>
    </row>
    <row r="194" spans="2:28" x14ac:dyDescent="0.3">
      <c r="B194" s="7" t="s">
        <v>701</v>
      </c>
      <c r="C194" s="7" t="s">
        <v>205</v>
      </c>
      <c r="D194" s="7" t="s">
        <v>216</v>
      </c>
      <c r="E194" s="10" t="s">
        <v>702</v>
      </c>
      <c r="F194" s="7" t="str">
        <f>+E194</f>
        <v>Politcical connections</v>
      </c>
      <c r="H194" s="7" t="s">
        <v>3</v>
      </c>
      <c r="R194" s="16"/>
      <c r="S194" s="7" t="s">
        <v>803</v>
      </c>
    </row>
    <row r="195" spans="2:28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632</v>
      </c>
      <c r="G196" s="7" t="s">
        <v>21</v>
      </c>
      <c r="H196" s="7" t="s">
        <v>3</v>
      </c>
      <c r="N196" s="13"/>
      <c r="S196" s="7" t="s">
        <v>804</v>
      </c>
    </row>
    <row r="197" spans="2:28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705</v>
      </c>
      <c r="G197" s="7" t="s">
        <v>5</v>
      </c>
      <c r="H197" s="7" t="s">
        <v>4</v>
      </c>
      <c r="R197" s="15"/>
      <c r="S197" s="16">
        <v>0</v>
      </c>
    </row>
    <row r="198" spans="2:28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703</v>
      </c>
      <c r="G198" s="10" t="s">
        <v>350</v>
      </c>
      <c r="R198" s="15"/>
    </row>
    <row r="199" spans="2:28" x14ac:dyDescent="0.3">
      <c r="B199" s="7" t="s">
        <v>706</v>
      </c>
      <c r="C199" s="7" t="s">
        <v>205</v>
      </c>
      <c r="D199" s="7" t="s">
        <v>216</v>
      </c>
      <c r="E199" s="10" t="s">
        <v>220</v>
      </c>
      <c r="F199" s="7" t="s">
        <v>704</v>
      </c>
      <c r="G199" s="7" t="s">
        <v>5</v>
      </c>
      <c r="H199" s="7" t="s">
        <v>4</v>
      </c>
      <c r="R199" s="15"/>
      <c r="S199" s="16">
        <v>0</v>
      </c>
    </row>
    <row r="200" spans="2:28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803</v>
      </c>
    </row>
    <row r="201" spans="2:28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707</v>
      </c>
      <c r="G201" s="7" t="s">
        <v>5</v>
      </c>
      <c r="H201" s="7" t="str">
        <f>H3</f>
        <v>CNY</v>
      </c>
      <c r="I201" s="7" t="s">
        <v>650</v>
      </c>
      <c r="J201" s="7" t="str">
        <f>J3</f>
        <v>December</v>
      </c>
      <c r="M201" s="7">
        <v>1743676000</v>
      </c>
      <c r="N201" s="7">
        <v>1335269000</v>
      </c>
      <c r="O201" s="7">
        <v>1426459000</v>
      </c>
      <c r="P201" s="7">
        <v>2042316000</v>
      </c>
      <c r="Q201" s="7">
        <v>3374136000</v>
      </c>
      <c r="R201" s="15"/>
    </row>
    <row r="202" spans="2:28" ht="15" thickBot="1" x14ac:dyDescent="0.35">
      <c r="B202" s="7" t="s">
        <v>816</v>
      </c>
      <c r="C202" s="7" t="s">
        <v>205</v>
      </c>
      <c r="D202" s="7" t="s">
        <v>221</v>
      </c>
      <c r="E202" s="10" t="s">
        <v>223</v>
      </c>
      <c r="F202" s="10" t="s">
        <v>817</v>
      </c>
      <c r="G202" s="7" t="s">
        <v>5</v>
      </c>
      <c r="H202" s="7" t="str">
        <f>H3</f>
        <v>CNY</v>
      </c>
      <c r="I202" s="7" t="s">
        <v>650</v>
      </c>
      <c r="J202" s="7" t="str">
        <f>J3</f>
        <v>December</v>
      </c>
      <c r="R202" s="15"/>
    </row>
    <row r="203" spans="2:28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710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803</v>
      </c>
    </row>
    <row r="205" spans="2:28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803</v>
      </c>
    </row>
    <row r="206" spans="2:28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803</v>
      </c>
    </row>
    <row r="207" spans="2:28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51">
        <v>2.0000000000000001E-4</v>
      </c>
      <c r="AB207" s="19"/>
    </row>
    <row r="208" spans="2:28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51">
        <v>0.36840000000000001</v>
      </c>
      <c r="AB208" s="19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711</v>
      </c>
      <c r="G209" s="7" t="s">
        <v>5</v>
      </c>
      <c r="H209" s="7" t="s">
        <v>4</v>
      </c>
      <c r="Q209" s="26"/>
      <c r="S209" s="51">
        <v>0.40720000000000001</v>
      </c>
      <c r="AB209" s="19"/>
    </row>
    <row r="210" spans="2:28" x14ac:dyDescent="0.3">
      <c r="B210" s="7" t="s">
        <v>713</v>
      </c>
      <c r="C210" s="7" t="s">
        <v>205</v>
      </c>
      <c r="D210" s="7" t="s">
        <v>224</v>
      </c>
      <c r="E210" s="10" t="s">
        <v>231</v>
      </c>
      <c r="F210" s="10" t="s">
        <v>712</v>
      </c>
      <c r="G210" s="7" t="s">
        <v>5</v>
      </c>
      <c r="H210" s="7" t="s">
        <v>4</v>
      </c>
      <c r="Q210" s="26"/>
      <c r="R210" s="15"/>
    </row>
    <row r="211" spans="2:28" x14ac:dyDescent="0.3">
      <c r="B211" s="7" t="s">
        <v>717</v>
      </c>
      <c r="C211" s="7" t="s">
        <v>205</v>
      </c>
      <c r="D211" s="7" t="s">
        <v>224</v>
      </c>
      <c r="E211" s="10" t="s">
        <v>234</v>
      </c>
      <c r="F211" s="10" t="s">
        <v>632</v>
      </c>
      <c r="G211" s="7" t="s">
        <v>21</v>
      </c>
      <c r="H211" s="7" t="s">
        <v>3</v>
      </c>
      <c r="N211" s="13"/>
      <c r="S211" s="7" t="s">
        <v>804</v>
      </c>
    </row>
    <row r="212" spans="2:28" x14ac:dyDescent="0.3">
      <c r="B212" s="7" t="s">
        <v>714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804</v>
      </c>
    </row>
    <row r="213" spans="2:28" x14ac:dyDescent="0.3">
      <c r="B213" s="7" t="s">
        <v>715</v>
      </c>
      <c r="C213" s="7" t="s">
        <v>205</v>
      </c>
      <c r="D213" s="7" t="s">
        <v>224</v>
      </c>
      <c r="E213" s="10" t="s">
        <v>236</v>
      </c>
      <c r="F213" s="10" t="s">
        <v>632</v>
      </c>
      <c r="G213" s="7" t="s">
        <v>21</v>
      </c>
      <c r="H213" s="7" t="s">
        <v>3</v>
      </c>
      <c r="N213" s="13"/>
      <c r="S213" s="7" t="s">
        <v>804</v>
      </c>
    </row>
    <row r="214" spans="2:28" x14ac:dyDescent="0.3">
      <c r="B214" s="7" t="s">
        <v>716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804</v>
      </c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803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104</v>
      </c>
      <c r="AB217" s="19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47</v>
      </c>
      <c r="AB218" s="19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804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0</v>
      </c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CNY</v>
      </c>
      <c r="I221" s="7" t="s">
        <v>650</v>
      </c>
      <c r="J221" s="7" t="str">
        <f>J3</f>
        <v>December</v>
      </c>
      <c r="R221" s="15"/>
      <c r="S221" s="7">
        <v>0</v>
      </c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7">
        <v>223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37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7">
        <v>28</v>
      </c>
    </row>
    <row r="225" spans="2:1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 s="7">
        <v>5</v>
      </c>
    </row>
    <row r="226" spans="2:19" x14ac:dyDescent="0.3">
      <c r="B226" s="7" t="s">
        <v>719</v>
      </c>
      <c r="C226" s="7" t="s">
        <v>205</v>
      </c>
      <c r="D226" s="7" t="s">
        <v>247</v>
      </c>
      <c r="E226" s="10" t="s">
        <v>248</v>
      </c>
      <c r="F226" s="10" t="s">
        <v>720</v>
      </c>
      <c r="G226" s="7" t="s">
        <v>5</v>
      </c>
      <c r="H226" s="7" t="s">
        <v>4</v>
      </c>
      <c r="R226" s="29"/>
      <c r="S226" s="16">
        <v>0.38</v>
      </c>
    </row>
    <row r="227" spans="2:1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803</v>
      </c>
    </row>
    <row r="228" spans="2:1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804</v>
      </c>
    </row>
    <row r="229" spans="2:1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807</v>
      </c>
    </row>
    <row r="230" spans="2:1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M230" s="24">
        <v>7.8320000000000009E-5</v>
      </c>
      <c r="N230" s="24">
        <v>7.3930000000000005E-5</v>
      </c>
      <c r="O230" s="26">
        <v>8.1540000000000009E-5</v>
      </c>
      <c r="P230" s="26">
        <v>7.3930000000000005E-5</v>
      </c>
      <c r="Q230" s="26">
        <v>7.3930000000000005E-5</v>
      </c>
      <c r="R230" s="15"/>
    </row>
    <row r="231" spans="2:19" ht="15" thickBot="1" x14ac:dyDescent="0.35">
      <c r="B231" s="58" t="s">
        <v>490</v>
      </c>
      <c r="C231" s="7" t="s">
        <v>205</v>
      </c>
      <c r="D231" s="7" t="s">
        <v>247</v>
      </c>
      <c r="E231" s="10" t="s">
        <v>259</v>
      </c>
      <c r="F231" s="10" t="s">
        <v>721</v>
      </c>
      <c r="G231" s="7" t="s">
        <v>5</v>
      </c>
      <c r="H231" s="10" t="str">
        <f>H3</f>
        <v>CNY</v>
      </c>
      <c r="I231" s="10" t="s">
        <v>650</v>
      </c>
      <c r="J231" s="7" t="str">
        <f>J3</f>
        <v>December</v>
      </c>
      <c r="M231" s="55">
        <v>7093057.1498026159</v>
      </c>
      <c r="N231" s="18">
        <v>6644545.3767263722</v>
      </c>
      <c r="O231" s="56">
        <v>12673643.530114388</v>
      </c>
      <c r="P231" s="56">
        <v>11471243.433404963</v>
      </c>
      <c r="Q231" s="56">
        <v>21469403.693667758</v>
      </c>
      <c r="R231" s="15"/>
    </row>
    <row r="232" spans="2:1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19" ht="15" thickBot="1" x14ac:dyDescent="0.35">
      <c r="B233" s="58" t="s">
        <v>730</v>
      </c>
      <c r="C233" s="7" t="s">
        <v>205</v>
      </c>
      <c r="D233" s="7" t="s">
        <v>247</v>
      </c>
      <c r="E233" s="10" t="s">
        <v>263</v>
      </c>
      <c r="F233" s="10" t="s">
        <v>727</v>
      </c>
      <c r="G233" s="7" t="s">
        <v>86</v>
      </c>
      <c r="M233" s="30"/>
      <c r="R233" s="15"/>
      <c r="S233" s="7">
        <v>3</v>
      </c>
    </row>
    <row r="234" spans="2:19" ht="15" thickBot="1" x14ac:dyDescent="0.35">
      <c r="B234" s="58" t="s">
        <v>729</v>
      </c>
      <c r="C234" s="7" t="s">
        <v>205</v>
      </c>
      <c r="D234" s="7" t="s">
        <v>247</v>
      </c>
      <c r="E234" s="10" t="s">
        <v>263</v>
      </c>
      <c r="F234" s="10" t="s">
        <v>728</v>
      </c>
      <c r="G234" s="7" t="s">
        <v>86</v>
      </c>
      <c r="M234" s="30"/>
      <c r="R234" s="15"/>
      <c r="S234" s="7">
        <v>9</v>
      </c>
    </row>
    <row r="235" spans="2:19" ht="15" thickBot="1" x14ac:dyDescent="0.35">
      <c r="B235" s="7" t="s">
        <v>731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803</v>
      </c>
    </row>
    <row r="236" spans="2:1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30"/>
      <c r="S236" s="7" t="s">
        <v>804</v>
      </c>
    </row>
    <row r="237" spans="2:1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732</v>
      </c>
      <c r="H237" s="7" t="s">
        <v>3</v>
      </c>
      <c r="S237" s="7" t="s">
        <v>803</v>
      </c>
    </row>
    <row r="238" spans="2:1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733</v>
      </c>
      <c r="H238" s="7" t="s">
        <v>3</v>
      </c>
      <c r="S238" s="7" t="s">
        <v>803</v>
      </c>
    </row>
    <row r="239" spans="2:1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803</v>
      </c>
    </row>
    <row r="240" spans="2:1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803</v>
      </c>
    </row>
    <row r="241" spans="2:1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CNY</v>
      </c>
      <c r="I241" s="10" t="s">
        <v>650</v>
      </c>
      <c r="J241" s="7" t="str">
        <f>J3</f>
        <v>December</v>
      </c>
      <c r="M241" s="34">
        <v>375000</v>
      </c>
      <c r="N241" s="34">
        <v>454411.77</v>
      </c>
      <c r="O241" s="34">
        <v>423528</v>
      </c>
      <c r="P241" s="34">
        <v>397645</v>
      </c>
      <c r="Q241" s="34">
        <v>415241</v>
      </c>
      <c r="R241" s="15"/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756</v>
      </c>
      <c r="G243" s="10"/>
      <c r="H243" s="7" t="s">
        <v>3</v>
      </c>
      <c r="N243" s="13"/>
      <c r="S243" s="7" t="s">
        <v>804</v>
      </c>
    </row>
    <row r="244" spans="2:19" x14ac:dyDescent="0.3">
      <c r="B244" s="7" t="s">
        <v>500</v>
      </c>
      <c r="C244" s="7" t="s">
        <v>205</v>
      </c>
      <c r="D244" s="7" t="s">
        <v>374</v>
      </c>
      <c r="E244" s="7" t="s">
        <v>377</v>
      </c>
      <c r="F244" s="10" t="s">
        <v>757</v>
      </c>
      <c r="G244" s="10" t="s">
        <v>5</v>
      </c>
      <c r="H244" s="10" t="str">
        <f>H3</f>
        <v>CNY</v>
      </c>
      <c r="I244" s="10" t="s">
        <v>651</v>
      </c>
      <c r="J244" s="7" t="str">
        <f>J3</f>
        <v>December</v>
      </c>
      <c r="M244" s="26"/>
      <c r="N244" s="26"/>
      <c r="O244" s="26"/>
      <c r="P244" s="26"/>
      <c r="Q244" s="26"/>
    </row>
    <row r="245" spans="2:19" x14ac:dyDescent="0.3">
      <c r="B245" s="7" t="s">
        <v>500</v>
      </c>
      <c r="C245" s="7" t="s">
        <v>205</v>
      </c>
      <c r="D245" s="7" t="s">
        <v>374</v>
      </c>
      <c r="E245" s="7" t="s">
        <v>377</v>
      </c>
      <c r="F245" s="10" t="s">
        <v>758</v>
      </c>
      <c r="G245" s="10" t="s">
        <v>5</v>
      </c>
      <c r="H245" s="10" t="str">
        <f>H3</f>
        <v>CNY</v>
      </c>
      <c r="I245" s="10" t="s">
        <v>651</v>
      </c>
      <c r="J245" s="7" t="str">
        <f>J3</f>
        <v>December</v>
      </c>
      <c r="M245" s="26"/>
      <c r="N245" s="26"/>
      <c r="O245" s="26"/>
      <c r="P245" s="26"/>
      <c r="Q245" s="26"/>
    </row>
    <row r="246" spans="2:19" x14ac:dyDescent="0.3">
      <c r="B246" s="7" t="s">
        <v>501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  <c r="S246" s="7" t="s">
        <v>804</v>
      </c>
    </row>
    <row r="247" spans="2:19" x14ac:dyDescent="0.3">
      <c r="B247" s="7" t="s">
        <v>502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  <c r="S247" s="7" t="s">
        <v>804</v>
      </c>
    </row>
    <row r="248" spans="2:19" x14ac:dyDescent="0.3">
      <c r="B248" s="7" t="s">
        <v>503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 x14ac:dyDescent="0.35">
      <c r="B249" s="7" t="s">
        <v>504</v>
      </c>
      <c r="C249" s="7" t="s">
        <v>205</v>
      </c>
      <c r="D249" s="7" t="s">
        <v>272</v>
      </c>
      <c r="E249" s="10" t="s">
        <v>273</v>
      </c>
      <c r="F249" s="10" t="s">
        <v>759</v>
      </c>
      <c r="G249" s="10"/>
      <c r="H249" s="10" t="s">
        <v>3</v>
      </c>
      <c r="M249" s="28"/>
      <c r="S249" s="7" t="s">
        <v>803</v>
      </c>
    </row>
    <row r="250" spans="2:19" ht="15" thickBot="1" x14ac:dyDescent="0.35">
      <c r="B250" s="7" t="s">
        <v>505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 x14ac:dyDescent="0.35">
      <c r="B251" s="7" t="s">
        <v>506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19" ht="15" thickBot="1" x14ac:dyDescent="0.35">
      <c r="B252" s="7" t="s">
        <v>507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804</v>
      </c>
    </row>
    <row r="253" spans="2:19" ht="15" thickBot="1" x14ac:dyDescent="0.35">
      <c r="B253" s="7" t="s">
        <v>508</v>
      </c>
      <c r="C253" s="7" t="s">
        <v>205</v>
      </c>
      <c r="D253" s="7" t="s">
        <v>272</v>
      </c>
      <c r="E253" s="10" t="s">
        <v>277</v>
      </c>
      <c r="F253" s="10" t="s">
        <v>763</v>
      </c>
      <c r="G253" s="10"/>
      <c r="H253" s="10" t="s">
        <v>3</v>
      </c>
      <c r="M253" s="28"/>
      <c r="S253" s="7" t="s">
        <v>804</v>
      </c>
    </row>
    <row r="254" spans="2:19" ht="15" thickBot="1" x14ac:dyDescent="0.35">
      <c r="B254" s="7" t="s">
        <v>762</v>
      </c>
      <c r="C254" s="7" t="s">
        <v>205</v>
      </c>
      <c r="D254" s="7" t="s">
        <v>272</v>
      </c>
      <c r="E254" s="10" t="s">
        <v>277</v>
      </c>
      <c r="F254" s="10" t="s">
        <v>760</v>
      </c>
      <c r="G254" s="10"/>
      <c r="H254" s="10" t="s">
        <v>761</v>
      </c>
      <c r="M254" s="28"/>
    </row>
    <row r="255" spans="2:19" x14ac:dyDescent="0.3">
      <c r="B255" s="7" t="s">
        <v>509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19" x14ac:dyDescent="0.3">
      <c r="B256" s="7" t="s">
        <v>510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803</v>
      </c>
    </row>
    <row r="257" spans="2:19" x14ac:dyDescent="0.3">
      <c r="B257" s="7" t="s">
        <v>511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804</v>
      </c>
    </row>
    <row r="258" spans="2:19" x14ac:dyDescent="0.3">
      <c r="B258" s="7" t="s">
        <v>512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803</v>
      </c>
    </row>
    <row r="259" spans="2:19" x14ac:dyDescent="0.3">
      <c r="B259" s="7" t="s">
        <v>513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803</v>
      </c>
    </row>
    <row r="260" spans="2:19" x14ac:dyDescent="0.3">
      <c r="B260" s="7" t="s">
        <v>514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803</v>
      </c>
    </row>
    <row r="261" spans="2:19" x14ac:dyDescent="0.3">
      <c r="B261" s="7" t="s">
        <v>515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804</v>
      </c>
    </row>
    <row r="262" spans="2:19" x14ac:dyDescent="0.3">
      <c r="B262" s="7" t="s">
        <v>516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804</v>
      </c>
    </row>
    <row r="263" spans="2:19" x14ac:dyDescent="0.3">
      <c r="B263" s="7" t="s">
        <v>517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19" x14ac:dyDescent="0.3">
      <c r="B264" s="7" t="s">
        <v>518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803</v>
      </c>
    </row>
    <row r="265" spans="2:19" x14ac:dyDescent="0.3">
      <c r="B265" s="7" t="s">
        <v>519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804</v>
      </c>
    </row>
    <row r="266" spans="2:19" x14ac:dyDescent="0.3">
      <c r="B266" s="7" t="s">
        <v>520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  <c r="S266" s="7">
        <v>5</v>
      </c>
    </row>
    <row r="267" spans="2:19" x14ac:dyDescent="0.3">
      <c r="B267" s="7" t="s">
        <v>521</v>
      </c>
      <c r="C267" s="7" t="s">
        <v>205</v>
      </c>
      <c r="D267" s="7" t="s">
        <v>383</v>
      </c>
      <c r="E267" s="7" t="s">
        <v>384</v>
      </c>
      <c r="F267" s="10"/>
    </row>
    <row r="268" spans="2:19" x14ac:dyDescent="0.3">
      <c r="B268" s="7" t="s">
        <v>522</v>
      </c>
      <c r="C268" s="7" t="s">
        <v>205</v>
      </c>
      <c r="D268" s="7" t="s">
        <v>383</v>
      </c>
      <c r="E268" s="7" t="s">
        <v>385</v>
      </c>
      <c r="F268" s="10"/>
    </row>
    <row r="269" spans="2:19" x14ac:dyDescent="0.3">
      <c r="B269" s="7" t="s">
        <v>523</v>
      </c>
      <c r="C269" s="7" t="s">
        <v>205</v>
      </c>
      <c r="D269" s="7" t="s">
        <v>383</v>
      </c>
      <c r="E269" s="7" t="s">
        <v>386</v>
      </c>
      <c r="F269" s="10"/>
    </row>
    <row r="270" spans="2:19" x14ac:dyDescent="0.3">
      <c r="B270" s="7" t="s">
        <v>524</v>
      </c>
      <c r="C270" s="7" t="s">
        <v>205</v>
      </c>
      <c r="D270" s="7" t="s">
        <v>383</v>
      </c>
      <c r="E270" s="7" t="s">
        <v>387</v>
      </c>
      <c r="F270" s="10"/>
    </row>
    <row r="271" spans="2:19" x14ac:dyDescent="0.3">
      <c r="B271" s="7" t="s">
        <v>525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764</v>
      </c>
      <c r="N271" s="13"/>
      <c r="S271" s="7" t="s">
        <v>824</v>
      </c>
    </row>
    <row r="272" spans="2:19" x14ac:dyDescent="0.3">
      <c r="B272" s="7" t="s">
        <v>526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765</v>
      </c>
      <c r="N272" s="13"/>
      <c r="S272" s="7" t="s">
        <v>831</v>
      </c>
    </row>
    <row r="273" spans="2:19" x14ac:dyDescent="0.3">
      <c r="B273" s="7" t="s">
        <v>766</v>
      </c>
      <c r="C273" s="7" t="s">
        <v>205</v>
      </c>
      <c r="D273" s="10" t="s">
        <v>294</v>
      </c>
      <c r="E273" s="10" t="s">
        <v>295</v>
      </c>
      <c r="F273" s="10" t="s">
        <v>767</v>
      </c>
      <c r="G273" s="10"/>
      <c r="H273" s="10" t="s">
        <v>3</v>
      </c>
      <c r="N273" s="13"/>
      <c r="S273" s="7" t="s">
        <v>803</v>
      </c>
    </row>
    <row r="274" spans="2:19" x14ac:dyDescent="0.3">
      <c r="B274" s="7" t="s">
        <v>527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19" x14ac:dyDescent="0.3">
      <c r="B275" s="7" t="s">
        <v>528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804</v>
      </c>
    </row>
    <row r="276" spans="2:19" x14ac:dyDescent="0.3">
      <c r="B276" s="7" t="s">
        <v>768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</row>
    <row r="277" spans="2:19" x14ac:dyDescent="0.3">
      <c r="B277" s="7" t="s">
        <v>769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804</v>
      </c>
    </row>
    <row r="278" spans="2:19" x14ac:dyDescent="0.3">
      <c r="B278" s="7" t="s">
        <v>529</v>
      </c>
      <c r="C278" s="7" t="s">
        <v>205</v>
      </c>
      <c r="D278" s="7" t="s">
        <v>388</v>
      </c>
      <c r="E278" s="7" t="s">
        <v>389</v>
      </c>
    </row>
    <row r="279" spans="2:19" x14ac:dyDescent="0.3">
      <c r="B279" s="7" t="s">
        <v>530</v>
      </c>
      <c r="C279" s="7" t="s">
        <v>205</v>
      </c>
      <c r="D279" s="7" t="s">
        <v>388</v>
      </c>
      <c r="E279" s="7" t="s">
        <v>390</v>
      </c>
    </row>
    <row r="280" spans="2:19" x14ac:dyDescent="0.3">
      <c r="B280" s="7" t="s">
        <v>531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803</v>
      </c>
    </row>
    <row r="281" spans="2:19" x14ac:dyDescent="0.3">
      <c r="B281" s="7" t="s">
        <v>532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  <c r="S281" s="7" t="s">
        <v>804</v>
      </c>
    </row>
    <row r="282" spans="2:19" x14ac:dyDescent="0.3">
      <c r="B282" s="7" t="s">
        <v>533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804</v>
      </c>
    </row>
    <row r="283" spans="2:19" x14ac:dyDescent="0.3">
      <c r="B283" s="7" t="s">
        <v>534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19" x14ac:dyDescent="0.3">
      <c r="B284" s="7" t="s">
        <v>535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803</v>
      </c>
    </row>
    <row r="285" spans="2:19" x14ac:dyDescent="0.3">
      <c r="B285" s="7" t="s">
        <v>770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773</v>
      </c>
      <c r="N285" s="13"/>
      <c r="S285" s="7" t="s">
        <v>810</v>
      </c>
    </row>
    <row r="286" spans="2:19" x14ac:dyDescent="0.3">
      <c r="B286" s="7" t="s">
        <v>771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772</v>
      </c>
      <c r="N286" s="13"/>
      <c r="S286" s="7" t="s">
        <v>812</v>
      </c>
    </row>
    <row r="287" spans="2:19" x14ac:dyDescent="0.3">
      <c r="B287" s="7" t="s">
        <v>536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49">
        <v>0.30320000000000003</v>
      </c>
      <c r="N287" s="49">
        <v>0.31059999999999999</v>
      </c>
      <c r="O287" s="49">
        <v>0.40110000000000001</v>
      </c>
      <c r="P287" s="49">
        <v>0.30017761989342806</v>
      </c>
      <c r="Q287" s="49">
        <v>0.31496062992125984</v>
      </c>
      <c r="R287" s="53"/>
    </row>
    <row r="288" spans="2:19" x14ac:dyDescent="0.3">
      <c r="B288" s="7" t="s">
        <v>537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804</v>
      </c>
    </row>
    <row r="289" spans="2:26" x14ac:dyDescent="0.3">
      <c r="B289" s="7" t="s">
        <v>538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804</v>
      </c>
    </row>
    <row r="290" spans="2:26" x14ac:dyDescent="0.3">
      <c r="B290" s="7" t="s">
        <v>774</v>
      </c>
      <c r="C290" s="7" t="s">
        <v>205</v>
      </c>
      <c r="D290" s="10" t="s">
        <v>316</v>
      </c>
      <c r="E290" s="10" t="s">
        <v>317</v>
      </c>
      <c r="F290" s="10" t="s">
        <v>632</v>
      </c>
      <c r="G290" s="10"/>
      <c r="H290" s="10" t="s">
        <v>3</v>
      </c>
      <c r="S290" s="7" t="s">
        <v>804</v>
      </c>
    </row>
    <row r="291" spans="2:26" x14ac:dyDescent="0.3">
      <c r="B291" s="7" t="s">
        <v>775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804</v>
      </c>
    </row>
    <row r="292" spans="2:26" x14ac:dyDescent="0.3">
      <c r="B292" s="7" t="s">
        <v>539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6" x14ac:dyDescent="0.3">
      <c r="B293" s="7" t="s">
        <v>540</v>
      </c>
      <c r="C293" s="7" t="s">
        <v>205</v>
      </c>
      <c r="D293" s="10" t="s">
        <v>319</v>
      </c>
      <c r="E293" s="10" t="s">
        <v>320</v>
      </c>
      <c r="F293" s="10" t="s">
        <v>776</v>
      </c>
      <c r="G293" s="7" t="s">
        <v>5</v>
      </c>
      <c r="H293" s="7" t="s">
        <v>86</v>
      </c>
      <c r="S293" s="7">
        <v>43</v>
      </c>
      <c r="Z293" s="19"/>
    </row>
    <row r="294" spans="2:26" x14ac:dyDescent="0.3">
      <c r="B294" s="7" t="s">
        <v>541</v>
      </c>
      <c r="C294" s="7" t="s">
        <v>205</v>
      </c>
      <c r="D294" s="10" t="s">
        <v>319</v>
      </c>
      <c r="E294" s="10" t="s">
        <v>321</v>
      </c>
      <c r="F294" s="10" t="s">
        <v>117</v>
      </c>
      <c r="G294" s="10" t="s">
        <v>21</v>
      </c>
      <c r="H294" s="10" t="s">
        <v>3</v>
      </c>
      <c r="N294" s="13"/>
      <c r="S294" s="7" t="s">
        <v>803</v>
      </c>
    </row>
    <row r="295" spans="2:26" x14ac:dyDescent="0.3">
      <c r="B295" s="7" t="s">
        <v>542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6" x14ac:dyDescent="0.3">
      <c r="B296" s="7" t="s">
        <v>543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804</v>
      </c>
    </row>
    <row r="297" spans="2:26" x14ac:dyDescent="0.3">
      <c r="B297" s="7" t="s">
        <v>544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803</v>
      </c>
    </row>
    <row r="298" spans="2:26" x14ac:dyDescent="0.3">
      <c r="B298" s="7" t="s">
        <v>545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803</v>
      </c>
    </row>
    <row r="299" spans="2:26" x14ac:dyDescent="0.3">
      <c r="B299" s="7" t="s">
        <v>546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804</v>
      </c>
    </row>
    <row r="300" spans="2:26" x14ac:dyDescent="0.3">
      <c r="B300" s="7" t="s">
        <v>547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804</v>
      </c>
    </row>
    <row r="301" spans="2:26" x14ac:dyDescent="0.3">
      <c r="B301" s="7" t="s">
        <v>548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 t="s">
        <v>804</v>
      </c>
    </row>
    <row r="302" spans="2:26" x14ac:dyDescent="0.3">
      <c r="B302" s="7" t="s">
        <v>549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803</v>
      </c>
    </row>
    <row r="303" spans="2:26" x14ac:dyDescent="0.3">
      <c r="B303" s="7" t="s">
        <v>550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803</v>
      </c>
    </row>
    <row r="304" spans="2:26" x14ac:dyDescent="0.3">
      <c r="B304" s="7" t="s">
        <v>551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16">
        <v>1</v>
      </c>
    </row>
    <row r="305" spans="2:26" x14ac:dyDescent="0.3">
      <c r="B305" s="7" t="s">
        <v>552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804</v>
      </c>
    </row>
    <row r="306" spans="2:26" x14ac:dyDescent="0.3">
      <c r="B306" s="7" t="s">
        <v>553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804</v>
      </c>
    </row>
    <row r="307" spans="2:26" x14ac:dyDescent="0.3">
      <c r="B307" s="7" t="s">
        <v>554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804</v>
      </c>
    </row>
    <row r="308" spans="2:26" x14ac:dyDescent="0.3">
      <c r="B308" s="7" t="s">
        <v>555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CNY</v>
      </c>
      <c r="I308" s="10" t="s">
        <v>650</v>
      </c>
      <c r="J308" s="7" t="str">
        <f>J3</f>
        <v>December</v>
      </c>
    </row>
    <row r="309" spans="2:26" x14ac:dyDescent="0.3">
      <c r="B309" s="7" t="s">
        <v>556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CNY</v>
      </c>
      <c r="I309" s="10" t="s">
        <v>650</v>
      </c>
      <c r="J309" s="7" t="str">
        <f>J3</f>
        <v>December</v>
      </c>
      <c r="M309" s="7">
        <v>5000000</v>
      </c>
      <c r="N309" s="7">
        <v>5200000</v>
      </c>
      <c r="O309" s="7">
        <v>5200000</v>
      </c>
      <c r="P309" s="7">
        <v>5200000</v>
      </c>
      <c r="Q309" s="7">
        <v>5500000</v>
      </c>
    </row>
    <row r="310" spans="2:26" x14ac:dyDescent="0.3">
      <c r="B310" s="7" t="s">
        <v>557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804</v>
      </c>
    </row>
    <row r="311" spans="2:26" ht="15" thickBot="1" x14ac:dyDescent="0.35">
      <c r="B311" s="7" t="s">
        <v>558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833</v>
      </c>
      <c r="Z311" s="19"/>
    </row>
    <row r="312" spans="2:26" ht="15" thickBot="1" x14ac:dyDescent="0.35">
      <c r="B312" s="7" t="s">
        <v>559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14</v>
      </c>
    </row>
    <row r="313" spans="2:26" ht="15" thickBot="1" x14ac:dyDescent="0.35">
      <c r="B313" s="7" t="s">
        <v>560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</row>
    <row r="314" spans="2:26" ht="15" thickBot="1" x14ac:dyDescent="0.35">
      <c r="B314" s="7" t="s">
        <v>561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 customFormat="1" x14ac:dyDescent="0.3">
      <c r="B315" t="s">
        <v>835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S315" t="s">
        <v>804</v>
      </c>
    </row>
    <row r="316" spans="2:26" x14ac:dyDescent="0.3">
      <c r="S316" s="7" t="s">
        <v>804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M271:R27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5:R275 M277:R277 M280:R282 M284:R286 M288:R291 M294:R294 M296:R300 M302:R303 M305:R307 M310:R310 M129:R138 J129:J138 I95:I172" xr:uid="{C8A059BC-B9B1-4488-BB90-FA065AFD4D0F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0291C35-786C-4094-9A9D-CFA6B5A56E9B}">
          <x14:formula1>
            <xm:f>'Data validation'!$B$3:$B$25</xm:f>
          </x14:formula1>
          <xm:sqref>H3</xm:sqref>
        </x14:dataValidation>
        <x14:dataValidation type="list" allowBlank="1" showInputMessage="1" showErrorMessage="1" xr:uid="{83B609D6-629A-4035-B892-0CA421404C67}">
          <x14:formula1>
            <xm:f>'Data validation'!$C$3:$C$6</xm:f>
          </x14:formula1>
          <xm:sqref>J3</xm:sqref>
        </x14:dataValidation>
        <x14:dataValidation type="list" allowBlank="1" showInputMessage="1" showErrorMessage="1" xr:uid="{98C83F45-96D1-49A0-B2EF-49C52C9DC27F}">
          <x14:formula1>
            <xm:f>'Data validation'!$D$3:$D$4</xm:f>
          </x14:formula1>
          <xm:sqref>S305:S307 S166:S171 S17:S19 S36 S51 S55:S61 S273 S65:S68 S71:S81 S84:S85 S88:S90 S93 S105:S108 S110:S115 S41:S46 S118:S126 S129:S134 S136 S138 S140:S144 S99:S102 S153:S154 S146:S147 S160:S161 S163:S164 S178:S181 S196 S194 S204:S206 S235:S240 S264:S265 S227:S228 S275 S277 S246:S247 S256:S262 S288:S291 S284 S296:S300 S302:S303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S150 S200 S211:S215 S219 S190 S243 S249 S252:S253 S294 S186 S280:S282 S316</xm:sqref>
        </x14:dataValidation>
        <x14:dataValidation type="list" allowBlank="1" showInputMessage="1" showErrorMessage="1" xr:uid="{9762BEC6-3F86-4930-8095-620B64C4244A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10E5773D-8C89-4134-A3AC-D612EBB08D89}">
          <x14:formula1>
            <xm:f>'Data validation'!$F$3:$F$4</xm:f>
          </x14:formula1>
          <xm:sqref>AA229 S135 S137 AA135 AA137 S229</xm:sqref>
        </x14:dataValidation>
        <x14:dataValidation type="list" allowBlank="1" showInputMessage="1" showErrorMessage="1" xr:uid="{7BCA38DD-25C6-4867-919D-59B3998027E3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FA98CB7A-E327-49AF-892B-BA5C7E9F5E40}">
          <x14:formula1>
            <xm:f>'Data validation'!$H$3:$H$4</xm:f>
          </x14:formula1>
          <xm:sqref>AA285 S285</xm:sqref>
        </x14:dataValidation>
        <x14:dataValidation type="list" allowBlank="1" showInputMessage="1" showErrorMessage="1" xr:uid="{F89C3DC7-A30C-4613-9342-FFACE2124B38}">
          <x14:formula1>
            <xm:f>'Data validation'!$I$3:$I$4</xm:f>
          </x14:formula1>
          <xm:sqref>AA286 S286</xm:sqref>
        </x14:dataValidation>
        <x14:dataValidation type="list" allowBlank="1" showInputMessage="1" showErrorMessage="1" xr:uid="{53EDA5F8-6EF8-4ACE-8620-2A7CD717D14D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96847B6A-E28C-4B19-A2FF-BE963DF50945}">
          <x14:formula1>
            <xm:f>'Data validation'!$K$3:$K$4</xm:f>
          </x14:formula1>
          <xm:sqref>S271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4F82-A788-49A5-99EC-7617AD92494D}">
  <dimension ref="B1:AC315"/>
  <sheetViews>
    <sheetView tabSelected="1" zoomScale="85" zoomScaleNormal="85" workbookViewId="0">
      <pane xSplit="3" ySplit="2" topLeftCell="G291" activePane="bottomRight" state="frozen"/>
      <selection pane="topRight" activeCell="D1" sqref="D1"/>
      <selection pane="bottomLeft" activeCell="A3" sqref="A3"/>
      <selection pane="bottomRight" activeCell="N304" sqref="N304"/>
    </sheetView>
  </sheetViews>
  <sheetFormatPr defaultColWidth="8.88671875" defaultRowHeight="14.4" outlineLevelCol="1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customWidth="1" outlineLevel="1"/>
    <col min="9" max="9" width="20.44140625" style="7" customWidth="1" outlineLevel="1"/>
    <col min="10" max="10" width="12.5546875" style="7" customWidth="1" outlineLevel="1"/>
    <col min="11" max="11" width="5.88671875" style="7" customWidth="1" outlineLevel="1"/>
    <col min="12" max="12" width="2.88671875" style="7" customWidth="1" outlineLevel="1"/>
    <col min="13" max="13" width="13.6640625" style="7" bestFit="1" customWidth="1"/>
    <col min="14" max="15" width="14.6640625" style="7" bestFit="1" customWidth="1"/>
    <col min="16" max="16" width="19.33203125" style="7" bestFit="1" customWidth="1"/>
    <col min="17" max="17" width="15.5546875" style="7" bestFit="1" customWidth="1"/>
    <col min="18" max="18" width="5.33203125" style="7" bestFit="1" customWidth="1"/>
    <col min="19" max="19" width="10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6640625" style="7" bestFit="1" customWidth="1"/>
    <col min="27" max="27" width="10" style="7" bestFit="1" customWidth="1"/>
    <col min="28" max="28" width="8.88671875" style="7"/>
    <col min="29" max="29" width="29.3320312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653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814</v>
      </c>
      <c r="J2" s="1" t="s">
        <v>815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646</v>
      </c>
      <c r="C3" s="7" t="s">
        <v>73</v>
      </c>
      <c r="D3" s="7" t="s">
        <v>650</v>
      </c>
      <c r="E3" s="7" t="s">
        <v>74</v>
      </c>
      <c r="F3" s="7" t="str">
        <f>+E3</f>
        <v>Revenue</v>
      </c>
      <c r="G3" s="7" t="s">
        <v>5</v>
      </c>
      <c r="H3" s="32" t="s">
        <v>787</v>
      </c>
      <c r="I3" s="7" t="s">
        <v>650</v>
      </c>
      <c r="J3" s="32" t="s">
        <v>802</v>
      </c>
      <c r="M3" s="34">
        <v>93679076000</v>
      </c>
      <c r="N3" s="8">
        <v>89564306000</v>
      </c>
      <c r="O3" s="8">
        <v>98311776000</v>
      </c>
      <c r="P3" s="34">
        <v>124594602000</v>
      </c>
      <c r="Q3" s="34">
        <v>122783014000</v>
      </c>
      <c r="R3" s="8"/>
    </row>
    <row r="4" spans="2:29" x14ac:dyDescent="0.3">
      <c r="B4" s="7" t="s">
        <v>708</v>
      </c>
      <c r="C4" s="7" t="s">
        <v>73</v>
      </c>
      <c r="D4" s="7" t="s">
        <v>650</v>
      </c>
      <c r="E4" s="7" t="s">
        <v>709</v>
      </c>
      <c r="F4" s="7" t="str">
        <f>+E4</f>
        <v>Cost of sales</v>
      </c>
      <c r="G4" s="7" t="str">
        <f>+G3</f>
        <v>Numeric</v>
      </c>
      <c r="H4" s="7" t="str">
        <f>+H3</f>
        <v>TWD</v>
      </c>
      <c r="I4" s="7" t="s">
        <v>650</v>
      </c>
      <c r="J4" s="7" t="str">
        <f>J3</f>
        <v>December</v>
      </c>
      <c r="M4" s="8"/>
      <c r="N4" s="8"/>
      <c r="O4" s="8"/>
      <c r="P4" s="8"/>
      <c r="Q4" s="8"/>
      <c r="R4" s="8"/>
    </row>
    <row r="5" spans="2:29" x14ac:dyDescent="0.3">
      <c r="B5" s="7" t="s">
        <v>647</v>
      </c>
      <c r="C5" s="7" t="s">
        <v>73</v>
      </c>
      <c r="D5" s="7" t="s">
        <v>650</v>
      </c>
      <c r="E5" s="7" t="s">
        <v>353</v>
      </c>
      <c r="F5" s="7" t="s">
        <v>353</v>
      </c>
      <c r="G5" s="7" t="s">
        <v>5</v>
      </c>
      <c r="H5" s="7" t="str">
        <f>H3</f>
        <v>TWD</v>
      </c>
      <c r="I5" s="7" t="s">
        <v>650</v>
      </c>
      <c r="J5" s="7" t="str">
        <f>J3</f>
        <v>December</v>
      </c>
      <c r="M5" s="34">
        <v>6925626000</v>
      </c>
      <c r="N5" s="34">
        <v>8842075000</v>
      </c>
      <c r="O5" s="34">
        <v>10322800000</v>
      </c>
      <c r="P5" s="35">
        <v>22644071000</v>
      </c>
      <c r="Q5" s="36">
        <v>25455090000</v>
      </c>
      <c r="R5" s="8"/>
    </row>
    <row r="6" spans="2:29" x14ac:dyDescent="0.3">
      <c r="B6" s="7" t="s">
        <v>735</v>
      </c>
      <c r="C6" s="7" t="s">
        <v>73</v>
      </c>
      <c r="D6" s="7" t="s">
        <v>650</v>
      </c>
      <c r="E6" s="7" t="s">
        <v>734</v>
      </c>
      <c r="F6" s="7" t="str">
        <f>+E6</f>
        <v>Total salary expense</v>
      </c>
      <c r="G6" s="7" t="s">
        <v>5</v>
      </c>
      <c r="H6" s="7" t="str">
        <f>H3</f>
        <v>TWD</v>
      </c>
      <c r="I6" s="7" t="s">
        <v>650</v>
      </c>
      <c r="J6" s="7" t="str">
        <f>J3</f>
        <v>December</v>
      </c>
      <c r="M6" s="8"/>
      <c r="N6" s="8"/>
      <c r="O6" s="8"/>
      <c r="P6" s="8"/>
      <c r="Q6" s="8"/>
      <c r="R6" s="8"/>
    </row>
    <row r="7" spans="2:29" x14ac:dyDescent="0.3">
      <c r="B7" s="7" t="s">
        <v>648</v>
      </c>
      <c r="C7" s="7" t="s">
        <v>73</v>
      </c>
      <c r="D7" s="7" t="s">
        <v>651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TWD</v>
      </c>
      <c r="I7" s="7" t="s">
        <v>651</v>
      </c>
      <c r="J7" s="7" t="str">
        <f>J3</f>
        <v>December</v>
      </c>
      <c r="M7" s="34">
        <v>135684550000</v>
      </c>
      <c r="N7" s="34">
        <v>132459558000</v>
      </c>
      <c r="O7" s="34">
        <v>162688728000</v>
      </c>
      <c r="P7" s="36">
        <v>263459983000</v>
      </c>
      <c r="Q7" s="36">
        <v>288875961000</v>
      </c>
      <c r="R7" s="8"/>
      <c r="S7" s="8"/>
      <c r="AA7" s="8"/>
    </row>
    <row r="8" spans="2:29" x14ac:dyDescent="0.3">
      <c r="B8" s="7" t="s">
        <v>649</v>
      </c>
      <c r="C8" s="7" t="s">
        <v>73</v>
      </c>
      <c r="D8" s="7" t="s">
        <v>651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TWD</v>
      </c>
      <c r="I8" s="7" t="s">
        <v>651</v>
      </c>
      <c r="J8" s="7" t="str">
        <f>J3</f>
        <v>December</v>
      </c>
      <c r="M8" s="34">
        <v>142492697000</v>
      </c>
      <c r="N8" s="34">
        <v>124945680000</v>
      </c>
      <c r="O8" s="34">
        <v>126270597000</v>
      </c>
      <c r="P8" s="36">
        <v>163580248000</v>
      </c>
      <c r="Q8" s="36">
        <v>159020518000</v>
      </c>
      <c r="R8" s="8"/>
    </row>
    <row r="9" spans="2:29" x14ac:dyDescent="0.3">
      <c r="B9" s="7" t="s">
        <v>654</v>
      </c>
      <c r="C9" s="7" t="s">
        <v>73</v>
      </c>
      <c r="D9" s="7" t="s">
        <v>651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TWD</v>
      </c>
      <c r="I9" s="7" t="s">
        <v>651</v>
      </c>
      <c r="J9" s="7" t="str">
        <f>J3</f>
        <v>December</v>
      </c>
      <c r="M9" s="34">
        <v>150573658000</v>
      </c>
      <c r="N9" s="34">
        <v>142043016000</v>
      </c>
      <c r="O9" s="34">
        <v>146286452000</v>
      </c>
      <c r="P9" s="36">
        <v>180504870000</v>
      </c>
      <c r="Q9" s="36">
        <v>197379456000</v>
      </c>
      <c r="R9" s="8"/>
    </row>
    <row r="10" spans="2:29" x14ac:dyDescent="0.3">
      <c r="B10" s="7" t="s">
        <v>724</v>
      </c>
      <c r="C10" s="7" t="s">
        <v>73</v>
      </c>
      <c r="D10" s="7" t="s">
        <v>722</v>
      </c>
      <c r="E10" s="7" t="s">
        <v>723</v>
      </c>
      <c r="F10" s="7" t="str">
        <f>E10</f>
        <v>Total number of shares</v>
      </c>
      <c r="G10" s="7" t="s">
        <v>5</v>
      </c>
      <c r="M10" s="8"/>
      <c r="N10" s="8"/>
      <c r="O10" s="8"/>
      <c r="P10" s="8"/>
      <c r="Q10" s="8"/>
      <c r="R10" s="8"/>
    </row>
    <row r="11" spans="2:29" x14ac:dyDescent="0.3">
      <c r="B11" s="7" t="s">
        <v>725</v>
      </c>
      <c r="C11" s="7" t="s">
        <v>73</v>
      </c>
      <c r="D11" s="7" t="s">
        <v>726</v>
      </c>
      <c r="E11" s="7" t="s">
        <v>726</v>
      </c>
      <c r="G11" s="7" t="s">
        <v>5</v>
      </c>
      <c r="H11" s="7" t="str">
        <f>H3</f>
        <v>TWD</v>
      </c>
      <c r="I11" s="7" t="s">
        <v>651</v>
      </c>
      <c r="J11" s="7" t="str">
        <f>J3</f>
        <v>December</v>
      </c>
      <c r="M11" s="8"/>
      <c r="N11" s="8"/>
      <c r="O11" s="8"/>
      <c r="P11" s="8"/>
      <c r="Q11" s="8"/>
      <c r="R11" s="8"/>
    </row>
    <row r="12" spans="2:29" x14ac:dyDescent="0.3">
      <c r="B12" s="7" t="s">
        <v>655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652</v>
      </c>
      <c r="M12" s="37">
        <v>6300000</v>
      </c>
      <c r="N12" s="37">
        <v>3610000</v>
      </c>
      <c r="O12" s="37">
        <v>3760000</v>
      </c>
      <c r="P12" s="37">
        <v>4500000</v>
      </c>
      <c r="Q12" s="37">
        <v>4450000</v>
      </c>
      <c r="R12" s="11"/>
    </row>
    <row r="13" spans="2:29" x14ac:dyDescent="0.3">
      <c r="B13" s="7" t="s">
        <v>656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652</v>
      </c>
      <c r="M13" s="7">
        <v>4614.8900000000003</v>
      </c>
      <c r="N13" s="7">
        <v>4396.7240000000002</v>
      </c>
      <c r="O13" s="7">
        <v>4146.4309999999996</v>
      </c>
      <c r="P13" s="7">
        <v>4230.68</v>
      </c>
      <c r="Q13" s="12">
        <v>4267.8050000000003</v>
      </c>
      <c r="R13" s="12"/>
    </row>
    <row r="14" spans="2:29" x14ac:dyDescent="0.3">
      <c r="B14" s="7" t="s">
        <v>657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652</v>
      </c>
      <c r="M14" s="12">
        <v>281362</v>
      </c>
      <c r="N14" s="12">
        <v>253768</v>
      </c>
      <c r="O14" s="12">
        <v>249819</v>
      </c>
      <c r="P14" s="12">
        <v>255872</v>
      </c>
      <c r="Q14" s="12">
        <v>230040</v>
      </c>
      <c r="R14" s="12"/>
    </row>
    <row r="15" spans="2:29" x14ac:dyDescent="0.3">
      <c r="B15" s="7" t="s">
        <v>658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652</v>
      </c>
      <c r="M15" s="7">
        <v>0</v>
      </c>
      <c r="N15" s="7">
        <v>0</v>
      </c>
      <c r="O15" s="12">
        <v>8873</v>
      </c>
      <c r="P15" s="12">
        <v>15041</v>
      </c>
      <c r="Q15" s="12">
        <v>21083</v>
      </c>
      <c r="R15" s="12"/>
    </row>
    <row r="16" spans="2:29" x14ac:dyDescent="0.3">
      <c r="B16" s="7" t="s">
        <v>659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652</v>
      </c>
      <c r="M16" s="12">
        <v>4896252</v>
      </c>
      <c r="N16" s="12">
        <v>4396250</v>
      </c>
      <c r="O16" s="12">
        <v>4146430.9999999995</v>
      </c>
      <c r="P16" s="12">
        <v>4486552</v>
      </c>
      <c r="Q16" s="12">
        <v>4497845</v>
      </c>
      <c r="R16" s="12"/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803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803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803</v>
      </c>
    </row>
    <row r="20" spans="2:19" x14ac:dyDescent="0.3">
      <c r="B20" s="7" t="s">
        <v>562</v>
      </c>
      <c r="C20" s="7" t="s">
        <v>13</v>
      </c>
      <c r="D20" s="7" t="s">
        <v>14</v>
      </c>
      <c r="E20" s="7" t="s">
        <v>23</v>
      </c>
      <c r="F20" s="7" t="s">
        <v>668</v>
      </c>
      <c r="G20" s="7" t="s">
        <v>5</v>
      </c>
      <c r="H20" s="7" t="s">
        <v>4</v>
      </c>
      <c r="S20" s="40">
        <v>2.5170777024317026E-3</v>
      </c>
    </row>
    <row r="21" spans="2:19" x14ac:dyDescent="0.3">
      <c r="B21" s="7" t="s">
        <v>660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  <c r="S21" s="7" t="s">
        <v>804</v>
      </c>
    </row>
    <row r="22" spans="2:19" x14ac:dyDescent="0.3">
      <c r="B22" s="7" t="s">
        <v>661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19" x14ac:dyDescent="0.3">
      <c r="B23" s="7" t="s">
        <v>662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  <c r="M23">
        <v>8668</v>
      </c>
      <c r="N23" s="39">
        <v>7876</v>
      </c>
      <c r="O23" s="39">
        <v>7704</v>
      </c>
      <c r="P23" s="39">
        <v>7472</v>
      </c>
      <c r="Q23" s="39">
        <v>6772</v>
      </c>
    </row>
    <row r="24" spans="2:19" x14ac:dyDescent="0.3">
      <c r="B24" s="7" t="s">
        <v>663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M24" s="34">
        <v>7896</v>
      </c>
      <c r="N24" s="34">
        <v>7331</v>
      </c>
      <c r="O24" s="34">
        <v>7035</v>
      </c>
      <c r="P24" s="36">
        <v>6744</v>
      </c>
      <c r="Q24" s="36">
        <v>6388</v>
      </c>
    </row>
    <row r="25" spans="2:19" x14ac:dyDescent="0.3">
      <c r="B25" s="7" t="s">
        <v>664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M25" s="34">
        <v>117</v>
      </c>
      <c r="N25" s="34">
        <v>111</v>
      </c>
      <c r="O25" s="34">
        <v>82</v>
      </c>
      <c r="P25" s="36">
        <v>85</v>
      </c>
      <c r="Q25" s="36">
        <v>79</v>
      </c>
    </row>
    <row r="26" spans="2:19" x14ac:dyDescent="0.3">
      <c r="B26" s="7" t="s">
        <v>665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19" x14ac:dyDescent="0.3">
      <c r="B27" s="7" t="s">
        <v>666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12"/>
      <c r="P27" s="12"/>
    </row>
    <row r="28" spans="2:19" x14ac:dyDescent="0.3">
      <c r="B28" s="7" t="s">
        <v>667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12"/>
      <c r="P28" s="12"/>
    </row>
    <row r="29" spans="2:19" x14ac:dyDescent="0.3">
      <c r="B29" s="7" t="s">
        <v>736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19" x14ac:dyDescent="0.3">
      <c r="B30" s="7" t="s">
        <v>737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19" x14ac:dyDescent="0.3">
      <c r="B31" s="7" t="s">
        <v>563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836</v>
      </c>
      <c r="Q31" s="41">
        <v>19.3</v>
      </c>
    </row>
    <row r="32" spans="2:19" x14ac:dyDescent="0.3">
      <c r="B32" s="7" t="s">
        <v>564</v>
      </c>
      <c r="C32" s="7" t="s">
        <v>13</v>
      </c>
      <c r="D32" s="7" t="s">
        <v>35</v>
      </c>
      <c r="E32" s="7" t="s">
        <v>36</v>
      </c>
      <c r="F32" s="7" t="s">
        <v>573</v>
      </c>
      <c r="G32" s="7" t="s">
        <v>5</v>
      </c>
      <c r="H32" s="7" t="s">
        <v>4</v>
      </c>
    </row>
    <row r="33" spans="2:19" x14ac:dyDescent="0.3">
      <c r="B33" s="7" t="s">
        <v>738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19" x14ac:dyDescent="0.3">
      <c r="B34" s="7" t="s">
        <v>739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19" x14ac:dyDescent="0.3">
      <c r="B35" s="7" t="s">
        <v>740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669</v>
      </c>
      <c r="N35" s="13"/>
      <c r="S35" s="7" t="s">
        <v>809</v>
      </c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671</v>
      </c>
      <c r="H36" s="7" t="s">
        <v>3</v>
      </c>
      <c r="N36" s="13"/>
      <c r="S36" s="7" t="s">
        <v>803</v>
      </c>
    </row>
    <row r="37" spans="2:19" x14ac:dyDescent="0.3">
      <c r="B37" s="7" t="s">
        <v>670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S38" s="7">
        <v>0</v>
      </c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19" x14ac:dyDescent="0.3">
      <c r="B40" s="7" t="s">
        <v>741</v>
      </c>
      <c r="C40" s="7" t="s">
        <v>13</v>
      </c>
      <c r="D40" s="7" t="s">
        <v>354</v>
      </c>
      <c r="E40" s="7" t="s">
        <v>355</v>
      </c>
      <c r="F40" s="7" t="s">
        <v>672</v>
      </c>
      <c r="G40" s="7" t="s">
        <v>5</v>
      </c>
    </row>
    <row r="41" spans="2:19" x14ac:dyDescent="0.3">
      <c r="B41" s="7" t="s">
        <v>566</v>
      </c>
      <c r="C41" s="7" t="s">
        <v>13</v>
      </c>
      <c r="D41" s="7" t="s">
        <v>354</v>
      </c>
      <c r="E41" s="7" t="s">
        <v>356</v>
      </c>
      <c r="F41" s="7" t="s">
        <v>572</v>
      </c>
      <c r="G41" s="7" t="s">
        <v>570</v>
      </c>
      <c r="H41" s="7" t="s">
        <v>3</v>
      </c>
      <c r="N41" s="13"/>
      <c r="S41" s="7" t="s">
        <v>804</v>
      </c>
    </row>
    <row r="42" spans="2:19" x14ac:dyDescent="0.3">
      <c r="B42" s="7" t="s">
        <v>565</v>
      </c>
      <c r="C42" s="7" t="s">
        <v>13</v>
      </c>
      <c r="D42" s="7" t="s">
        <v>354</v>
      </c>
      <c r="E42" s="7" t="s">
        <v>356</v>
      </c>
      <c r="F42" s="7" t="s">
        <v>572</v>
      </c>
      <c r="G42" s="7" t="s">
        <v>571</v>
      </c>
      <c r="H42" s="7" t="s">
        <v>3</v>
      </c>
      <c r="N42" s="13"/>
      <c r="S42" s="7" t="s">
        <v>804</v>
      </c>
    </row>
    <row r="43" spans="2:19" x14ac:dyDescent="0.3">
      <c r="B43" s="7" t="s">
        <v>568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570</v>
      </c>
      <c r="H43" s="7" t="s">
        <v>3</v>
      </c>
      <c r="N43" s="13"/>
      <c r="S43" s="7" t="s">
        <v>804</v>
      </c>
    </row>
    <row r="44" spans="2:19" x14ac:dyDescent="0.3">
      <c r="B44" s="7" t="s">
        <v>567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571</v>
      </c>
      <c r="H44" s="7" t="s">
        <v>3</v>
      </c>
      <c r="N44" s="13"/>
      <c r="S44" s="7" t="s">
        <v>804</v>
      </c>
    </row>
    <row r="45" spans="2:19" x14ac:dyDescent="0.3">
      <c r="B45" s="7" t="s">
        <v>742</v>
      </c>
      <c r="C45" s="7" t="s">
        <v>13</v>
      </c>
      <c r="D45" s="7" t="s">
        <v>354</v>
      </c>
      <c r="E45" s="7" t="s">
        <v>358</v>
      </c>
      <c r="F45" s="7" t="s">
        <v>569</v>
      </c>
      <c r="G45" s="7" t="s">
        <v>570</v>
      </c>
      <c r="H45" s="7" t="s">
        <v>3</v>
      </c>
      <c r="N45" s="13"/>
      <c r="S45" s="7" t="s">
        <v>804</v>
      </c>
    </row>
    <row r="46" spans="2:19" x14ac:dyDescent="0.3">
      <c r="B46" s="7" t="s">
        <v>743</v>
      </c>
      <c r="C46" s="7" t="s">
        <v>13</v>
      </c>
      <c r="D46" s="7" t="s">
        <v>354</v>
      </c>
      <c r="E46" s="7" t="s">
        <v>358</v>
      </c>
      <c r="F46" s="7" t="s">
        <v>569</v>
      </c>
      <c r="G46" s="7" t="s">
        <v>571</v>
      </c>
      <c r="H46" s="7" t="s">
        <v>3</v>
      </c>
      <c r="N46" s="13"/>
      <c r="S46" s="7" t="s">
        <v>804</v>
      </c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S47" s="7">
        <v>0</v>
      </c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P48" s="14"/>
      <c r="Q48" s="14"/>
      <c r="R48" s="14"/>
    </row>
    <row r="49" spans="2:19" x14ac:dyDescent="0.3">
      <c r="B49" s="7" t="s">
        <v>574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19" x14ac:dyDescent="0.3">
      <c r="B50" s="7" t="s">
        <v>575</v>
      </c>
      <c r="C50" s="7" t="s">
        <v>13</v>
      </c>
      <c r="D50" s="7" t="s">
        <v>40</v>
      </c>
      <c r="E50" s="7" t="s">
        <v>47</v>
      </c>
      <c r="F50" s="7" t="s">
        <v>576</v>
      </c>
      <c r="G50" s="7" t="s">
        <v>5</v>
      </c>
      <c r="H50" s="7" t="s">
        <v>4</v>
      </c>
    </row>
    <row r="51" spans="2:19" x14ac:dyDescent="0.3">
      <c r="B51" s="7" t="s">
        <v>744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803</v>
      </c>
    </row>
    <row r="52" spans="2:19" x14ac:dyDescent="0.3">
      <c r="B52" s="7" t="s">
        <v>745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12"/>
      <c r="N52" s="34">
        <v>5553.2309999999998</v>
      </c>
      <c r="O52" s="34">
        <v>5210.5010000000002</v>
      </c>
      <c r="P52" s="34">
        <v>4838.0720000000001</v>
      </c>
      <c r="Q52" s="34">
        <v>4930.3580000000002</v>
      </c>
      <c r="R52" s="12"/>
    </row>
    <row r="53" spans="2:19" x14ac:dyDescent="0.3">
      <c r="B53" s="7" t="s">
        <v>673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N53" s="34">
        <v>5050.0519999999997</v>
      </c>
      <c r="O53" s="34">
        <v>4727.2280000000001</v>
      </c>
      <c r="P53" s="34">
        <v>4358.8329999999996</v>
      </c>
      <c r="Q53" s="34">
        <v>4484.7659999999996</v>
      </c>
    </row>
    <row r="54" spans="2:19" x14ac:dyDescent="0.3">
      <c r="B54" s="7" t="s">
        <v>674</v>
      </c>
      <c r="C54" s="7" t="s">
        <v>13</v>
      </c>
      <c r="D54" s="7" t="s">
        <v>49</v>
      </c>
      <c r="E54" s="7" t="s">
        <v>52</v>
      </c>
      <c r="F54" s="7" t="s">
        <v>675</v>
      </c>
      <c r="G54" s="7" t="s">
        <v>5</v>
      </c>
      <c r="H54" s="7" t="s">
        <v>4</v>
      </c>
    </row>
    <row r="55" spans="2:19" x14ac:dyDescent="0.3">
      <c r="B55" s="7" t="s">
        <v>577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570</v>
      </c>
      <c r="H55" s="7" t="s">
        <v>3</v>
      </c>
      <c r="N55" s="13"/>
      <c r="S55" s="7" t="s">
        <v>803</v>
      </c>
    </row>
    <row r="56" spans="2:19" x14ac:dyDescent="0.3">
      <c r="B56" s="7" t="s">
        <v>578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571</v>
      </c>
      <c r="H56" s="7" t="s">
        <v>3</v>
      </c>
      <c r="N56" s="13"/>
      <c r="S56" s="7" t="s">
        <v>803</v>
      </c>
    </row>
    <row r="57" spans="2:19" x14ac:dyDescent="0.3">
      <c r="B57" s="7" t="s">
        <v>580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570</v>
      </c>
      <c r="H57" s="7" t="s">
        <v>3</v>
      </c>
      <c r="N57" s="13"/>
      <c r="S57" s="7" t="s">
        <v>803</v>
      </c>
    </row>
    <row r="58" spans="2:19" x14ac:dyDescent="0.3">
      <c r="B58" s="7" t="s">
        <v>579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571</v>
      </c>
      <c r="H58" s="7" t="s">
        <v>3</v>
      </c>
      <c r="N58" s="13"/>
      <c r="S58" s="7" t="s">
        <v>804</v>
      </c>
    </row>
    <row r="59" spans="2:19" x14ac:dyDescent="0.3">
      <c r="B59" s="7" t="s">
        <v>581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571</v>
      </c>
      <c r="H59" s="7" t="s">
        <v>3</v>
      </c>
      <c r="N59" s="13"/>
      <c r="S59" s="7" t="s">
        <v>804</v>
      </c>
    </row>
    <row r="60" spans="2:19" x14ac:dyDescent="0.3">
      <c r="B60" s="7" t="s">
        <v>583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570</v>
      </c>
      <c r="H60" s="7" t="s">
        <v>3</v>
      </c>
      <c r="N60" s="13"/>
      <c r="S60" s="7" t="s">
        <v>804</v>
      </c>
    </row>
    <row r="61" spans="2:19" x14ac:dyDescent="0.3">
      <c r="B61" s="7" t="s">
        <v>584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571</v>
      </c>
      <c r="H61" s="7" t="s">
        <v>3</v>
      </c>
      <c r="N61" s="13"/>
      <c r="S61" s="7" t="s">
        <v>804</v>
      </c>
    </row>
    <row r="62" spans="2:19" x14ac:dyDescent="0.3">
      <c r="B62" s="7" t="s">
        <v>746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19" x14ac:dyDescent="0.3">
      <c r="B63" s="7" t="s">
        <v>747</v>
      </c>
      <c r="C63" s="7" t="s">
        <v>13</v>
      </c>
      <c r="D63" s="7" t="s">
        <v>53</v>
      </c>
      <c r="E63" s="7" t="s">
        <v>59</v>
      </c>
      <c r="F63" s="7" t="s">
        <v>582</v>
      </c>
      <c r="G63" s="7" t="s">
        <v>5</v>
      </c>
      <c r="H63" s="7" t="s">
        <v>4</v>
      </c>
    </row>
    <row r="64" spans="2:19" x14ac:dyDescent="0.3">
      <c r="B64" s="7" t="s">
        <v>748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 x14ac:dyDescent="0.3">
      <c r="B65" s="7" t="s">
        <v>585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570</v>
      </c>
      <c r="H65" s="7" t="s">
        <v>3</v>
      </c>
      <c r="N65" s="13"/>
      <c r="S65" s="7" t="s">
        <v>803</v>
      </c>
    </row>
    <row r="66" spans="2:19" x14ac:dyDescent="0.3">
      <c r="B66" s="7" t="s">
        <v>586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571</v>
      </c>
      <c r="H66" s="7" t="s">
        <v>3</v>
      </c>
      <c r="N66" s="13"/>
      <c r="S66" s="7" t="s">
        <v>803</v>
      </c>
    </row>
    <row r="67" spans="2:19" x14ac:dyDescent="0.3">
      <c r="B67" s="7" t="s">
        <v>587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570</v>
      </c>
      <c r="H67" s="7" t="s">
        <v>3</v>
      </c>
      <c r="N67" s="13"/>
      <c r="S67" s="7" t="s">
        <v>803</v>
      </c>
    </row>
    <row r="68" spans="2:19" x14ac:dyDescent="0.3">
      <c r="B68" s="7" t="s">
        <v>588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571</v>
      </c>
      <c r="H68" s="7" t="s">
        <v>3</v>
      </c>
      <c r="N68" s="13"/>
      <c r="S68" s="7" t="s">
        <v>803</v>
      </c>
    </row>
    <row r="69" spans="2:19" x14ac:dyDescent="0.3">
      <c r="B69" s="7" t="s">
        <v>749</v>
      </c>
      <c r="C69" s="7" t="s">
        <v>13</v>
      </c>
      <c r="D69" s="7" t="s">
        <v>61</v>
      </c>
      <c r="E69" s="7" t="s">
        <v>64</v>
      </c>
      <c r="F69" s="7" t="s">
        <v>589</v>
      </c>
      <c r="G69" s="7" t="s">
        <v>5</v>
      </c>
      <c r="H69" s="7" t="s">
        <v>16</v>
      </c>
    </row>
    <row r="70" spans="2:19" x14ac:dyDescent="0.3">
      <c r="B70" s="7" t="s">
        <v>750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19" x14ac:dyDescent="0.3">
      <c r="B71" s="7" t="s">
        <v>590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570</v>
      </c>
      <c r="H71" s="7" t="s">
        <v>3</v>
      </c>
      <c r="N71" s="13"/>
      <c r="S71" s="7" t="s">
        <v>804</v>
      </c>
    </row>
    <row r="72" spans="2:19" x14ac:dyDescent="0.3">
      <c r="B72" s="7" t="s">
        <v>591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571</v>
      </c>
      <c r="H72" s="7" t="s">
        <v>3</v>
      </c>
      <c r="N72" s="13"/>
      <c r="S72" s="7" t="s">
        <v>804</v>
      </c>
    </row>
    <row r="73" spans="2:19" x14ac:dyDescent="0.3">
      <c r="B73" s="7" t="s">
        <v>751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763</v>
      </c>
      <c r="H73" s="7" t="s">
        <v>3</v>
      </c>
      <c r="N73" s="13"/>
      <c r="S73" s="7" t="s">
        <v>803</v>
      </c>
    </row>
    <row r="74" spans="2:19" x14ac:dyDescent="0.3">
      <c r="B74" s="7" t="s">
        <v>752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676</v>
      </c>
      <c r="H74" s="7" t="s">
        <v>3</v>
      </c>
      <c r="N74" s="13"/>
      <c r="S74" s="7" t="s">
        <v>804</v>
      </c>
    </row>
    <row r="75" spans="2:19" x14ac:dyDescent="0.3">
      <c r="B75" s="7" t="s">
        <v>753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677</v>
      </c>
      <c r="H75" s="7" t="s">
        <v>3</v>
      </c>
      <c r="N75" s="13"/>
      <c r="S75" s="7" t="s">
        <v>804</v>
      </c>
    </row>
    <row r="76" spans="2:19" x14ac:dyDescent="0.3">
      <c r="B76" s="7" t="s">
        <v>754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678</v>
      </c>
      <c r="H76" s="7" t="s">
        <v>3</v>
      </c>
      <c r="N76" s="13"/>
      <c r="S76" s="7" t="s">
        <v>804</v>
      </c>
    </row>
    <row r="77" spans="2:1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570</v>
      </c>
      <c r="H77" s="7" t="s">
        <v>3</v>
      </c>
      <c r="N77" s="13"/>
      <c r="S77" s="7" t="s">
        <v>804</v>
      </c>
    </row>
    <row r="78" spans="2:1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571</v>
      </c>
      <c r="H78" s="7" t="s">
        <v>3</v>
      </c>
      <c r="N78" s="13"/>
      <c r="S78" s="7" t="s">
        <v>804</v>
      </c>
    </row>
    <row r="79" spans="2:19" x14ac:dyDescent="0.3">
      <c r="B79" s="7" t="s">
        <v>755</v>
      </c>
      <c r="C79" s="7" t="s">
        <v>13</v>
      </c>
      <c r="D79" s="7" t="s">
        <v>361</v>
      </c>
      <c r="E79" s="7" t="s">
        <v>362</v>
      </c>
      <c r="G79" s="7" t="s">
        <v>679</v>
      </c>
      <c r="H79" s="7" t="s">
        <v>3</v>
      </c>
      <c r="N79" s="13"/>
      <c r="S79" s="7" t="s">
        <v>804</v>
      </c>
    </row>
    <row r="80" spans="2:19" x14ac:dyDescent="0.3">
      <c r="B80" s="7" t="s">
        <v>592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570</v>
      </c>
      <c r="H80" s="7" t="s">
        <v>3</v>
      </c>
      <c r="N80" s="13"/>
      <c r="S80" s="7" t="s">
        <v>804</v>
      </c>
    </row>
    <row r="81" spans="2:19" x14ac:dyDescent="0.3">
      <c r="B81" s="7" t="s">
        <v>593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571</v>
      </c>
      <c r="H81" s="7" t="s">
        <v>3</v>
      </c>
      <c r="N81" s="13"/>
      <c r="S81" s="7" t="s">
        <v>804</v>
      </c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680</v>
      </c>
      <c r="G82" s="7" t="s">
        <v>5</v>
      </c>
      <c r="H82" s="7" t="str">
        <f>H3</f>
        <v>TWD</v>
      </c>
      <c r="I82" s="7" t="s">
        <v>650</v>
      </c>
      <c r="J82" s="7" t="str">
        <f>J3</f>
        <v>December</v>
      </c>
      <c r="R82" s="15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/>
      <c r="Q83" s="16"/>
      <c r="R83" s="15"/>
    </row>
    <row r="84" spans="2:19" x14ac:dyDescent="0.3">
      <c r="B84" s="7" t="s">
        <v>594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570</v>
      </c>
      <c r="H84" s="7" t="s">
        <v>3</v>
      </c>
      <c r="N84" s="13"/>
      <c r="S84" s="7" t="s">
        <v>804</v>
      </c>
    </row>
    <row r="85" spans="2:19" x14ac:dyDescent="0.3">
      <c r="B85" s="7" t="s">
        <v>595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571</v>
      </c>
      <c r="H85" s="7" t="s">
        <v>3</v>
      </c>
      <c r="N85" s="13"/>
      <c r="S85" s="7" t="s">
        <v>804</v>
      </c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>
        <f>+M91*10^6</f>
        <v>0</v>
      </c>
      <c r="N87" s="17"/>
      <c r="O87" s="17"/>
      <c r="P87" s="17"/>
      <c r="Q87" s="17"/>
      <c r="R87" s="15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804</v>
      </c>
    </row>
    <row r="89" spans="2:19" x14ac:dyDescent="0.3">
      <c r="B89" s="7" t="s">
        <v>596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570</v>
      </c>
      <c r="H89" s="7" t="s">
        <v>3</v>
      </c>
      <c r="N89" s="13"/>
      <c r="S89" s="7" t="s">
        <v>803</v>
      </c>
    </row>
    <row r="90" spans="2:19" x14ac:dyDescent="0.3">
      <c r="B90" s="7" t="s">
        <v>597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571</v>
      </c>
      <c r="H90" s="7" t="s">
        <v>3</v>
      </c>
      <c r="N90" s="13"/>
      <c r="S90" s="7" t="s">
        <v>803</v>
      </c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TWD</v>
      </c>
      <c r="I91" s="7" t="s">
        <v>651</v>
      </c>
      <c r="J91" s="7" t="str">
        <f>J3</f>
        <v>December</v>
      </c>
      <c r="O91" s="34">
        <v>52030000</v>
      </c>
      <c r="P91" s="34">
        <v>64040000.000000007</v>
      </c>
      <c r="Q91" s="34">
        <v>180000000</v>
      </c>
      <c r="R91" s="15"/>
    </row>
    <row r="92" spans="2:19" x14ac:dyDescent="0.3">
      <c r="B92" s="7" t="s">
        <v>681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806</v>
      </c>
    </row>
    <row r="93" spans="2:19" x14ac:dyDescent="0.3">
      <c r="B93" s="7" t="s">
        <v>684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804</v>
      </c>
    </row>
    <row r="94" spans="2:19" x14ac:dyDescent="0.3">
      <c r="B94" s="7" t="s">
        <v>685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TWD</v>
      </c>
      <c r="I94" s="7" t="s">
        <v>651</v>
      </c>
      <c r="J94" s="7" t="str">
        <f>J3</f>
        <v>December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652</v>
      </c>
      <c r="N95" s="42">
        <v>3880792</v>
      </c>
      <c r="O95" s="42">
        <v>4181363</v>
      </c>
      <c r="P95" s="42">
        <v>3054447</v>
      </c>
      <c r="Q95" s="42">
        <v>2543294</v>
      </c>
      <c r="R95" s="8"/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652</v>
      </c>
      <c r="R96" s="8"/>
    </row>
    <row r="97" spans="2:1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598</v>
      </c>
      <c r="H97" s="7" t="s">
        <v>352</v>
      </c>
      <c r="N97" s="13"/>
      <c r="S97" s="7" t="s">
        <v>805</v>
      </c>
    </row>
    <row r="98" spans="2:1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652</v>
      </c>
      <c r="R98" s="15"/>
    </row>
    <row r="99" spans="2:19" x14ac:dyDescent="0.3">
      <c r="B99" s="7" t="s">
        <v>599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570</v>
      </c>
      <c r="H99" s="7" t="s">
        <v>3</v>
      </c>
      <c r="N99" s="13"/>
      <c r="S99" s="7" t="s">
        <v>804</v>
      </c>
    </row>
    <row r="100" spans="2:19" x14ac:dyDescent="0.3">
      <c r="B100" s="7" t="s">
        <v>600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571</v>
      </c>
      <c r="H100" s="7" t="s">
        <v>3</v>
      </c>
      <c r="N100" s="13"/>
      <c r="S100" s="7" t="s">
        <v>804</v>
      </c>
    </row>
    <row r="101" spans="2:19" x14ac:dyDescent="0.3">
      <c r="B101" s="7" t="s">
        <v>601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570</v>
      </c>
      <c r="H101" s="7" t="s">
        <v>3</v>
      </c>
      <c r="N101" s="13"/>
      <c r="S101" s="7" t="s">
        <v>804</v>
      </c>
    </row>
    <row r="102" spans="2:19" x14ac:dyDescent="0.3">
      <c r="B102" s="7" t="s">
        <v>602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571</v>
      </c>
      <c r="H102" s="7" t="s">
        <v>3</v>
      </c>
      <c r="N102" s="13"/>
      <c r="S102" s="7" t="s">
        <v>804</v>
      </c>
    </row>
    <row r="103" spans="2:1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N103" s="45">
        <f>797749/3880792</f>
        <v>0.20556345199639661</v>
      </c>
      <c r="O103" s="45">
        <f>595325/3822544</f>
        <v>0.15574052254205575</v>
      </c>
      <c r="P103" s="45">
        <f>452683/2790213</f>
        <v>0.16223958529330915</v>
      </c>
      <c r="Q103" s="45">
        <f>23224/2123457</f>
        <v>1.0936882639959273E-2</v>
      </c>
      <c r="R103" s="15"/>
    </row>
    <row r="104" spans="2:1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682</v>
      </c>
    </row>
    <row r="105" spans="2:19" x14ac:dyDescent="0.3">
      <c r="B105" s="7" t="s">
        <v>603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804</v>
      </c>
    </row>
    <row r="106" spans="2:19" x14ac:dyDescent="0.3">
      <c r="B106" s="7" t="s">
        <v>604</v>
      </c>
      <c r="C106" s="7" t="s">
        <v>13</v>
      </c>
      <c r="D106" s="7" t="s">
        <v>109</v>
      </c>
      <c r="E106" s="7" t="s">
        <v>112</v>
      </c>
      <c r="F106" s="7" t="s">
        <v>683</v>
      </c>
      <c r="G106" s="7" t="s">
        <v>70</v>
      </c>
      <c r="H106" s="7" t="s">
        <v>3</v>
      </c>
      <c r="N106" s="13"/>
      <c r="S106" s="7" t="s">
        <v>804</v>
      </c>
    </row>
    <row r="107" spans="2:19" x14ac:dyDescent="0.3">
      <c r="B107" s="7" t="s">
        <v>605</v>
      </c>
      <c r="C107" s="7" t="s">
        <v>114</v>
      </c>
      <c r="D107" s="7" t="s">
        <v>115</v>
      </c>
      <c r="E107" s="7" t="s">
        <v>116</v>
      </c>
      <c r="F107" s="7" t="s">
        <v>570</v>
      </c>
      <c r="G107" s="7" t="s">
        <v>570</v>
      </c>
      <c r="H107" s="7" t="s">
        <v>3</v>
      </c>
      <c r="N107" s="13"/>
      <c r="S107" s="7" t="s">
        <v>803</v>
      </c>
    </row>
    <row r="108" spans="2:19" x14ac:dyDescent="0.3">
      <c r="B108" s="7" t="s">
        <v>606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571</v>
      </c>
      <c r="H108" s="7" t="s">
        <v>3</v>
      </c>
      <c r="N108" s="13"/>
      <c r="S108" s="7" t="s">
        <v>803</v>
      </c>
    </row>
    <row r="109" spans="2:1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M109" s="53">
        <v>0.24859999999999999</v>
      </c>
      <c r="N109" s="53">
        <v>0.2596</v>
      </c>
      <c r="O109" s="53">
        <v>0.16869999999999999</v>
      </c>
      <c r="P109" s="53">
        <v>0.1103</v>
      </c>
      <c r="Q109" s="53">
        <v>9.2799999999999994E-2</v>
      </c>
      <c r="R109" s="14"/>
    </row>
    <row r="110" spans="2:19" x14ac:dyDescent="0.3">
      <c r="B110" s="7" t="s">
        <v>607</v>
      </c>
      <c r="C110" s="7" t="s">
        <v>114</v>
      </c>
      <c r="D110" s="7" t="s">
        <v>115</v>
      </c>
      <c r="E110" s="7" t="s">
        <v>119</v>
      </c>
      <c r="F110" s="7" t="s">
        <v>570</v>
      </c>
      <c r="G110" s="7" t="s">
        <v>570</v>
      </c>
      <c r="H110" s="7" t="s">
        <v>3</v>
      </c>
      <c r="N110" s="13"/>
      <c r="S110" s="7" t="s">
        <v>803</v>
      </c>
    </row>
    <row r="111" spans="2:19" x14ac:dyDescent="0.3">
      <c r="B111" s="7" t="s">
        <v>608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571</v>
      </c>
      <c r="H111" s="7" t="s">
        <v>3</v>
      </c>
      <c r="N111" s="13"/>
      <c r="S111" s="7" t="s">
        <v>803</v>
      </c>
    </row>
    <row r="112" spans="2:19" x14ac:dyDescent="0.3">
      <c r="B112" s="7" t="s">
        <v>611</v>
      </c>
      <c r="C112" s="7" t="s">
        <v>114</v>
      </c>
      <c r="D112" s="7" t="s">
        <v>115</v>
      </c>
      <c r="E112" s="7" t="s">
        <v>120</v>
      </c>
      <c r="F112" s="7" t="s">
        <v>570</v>
      </c>
      <c r="G112" s="7" t="s">
        <v>570</v>
      </c>
      <c r="H112" s="7" t="s">
        <v>3</v>
      </c>
      <c r="N112" s="13"/>
      <c r="S112" s="7" t="s">
        <v>803</v>
      </c>
    </row>
    <row r="113" spans="2:19" x14ac:dyDescent="0.3">
      <c r="B113" s="7" t="s">
        <v>612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571</v>
      </c>
      <c r="H113" s="7" t="s">
        <v>3</v>
      </c>
      <c r="N113" s="13"/>
      <c r="S113" s="7" t="s">
        <v>803</v>
      </c>
    </row>
    <row r="114" spans="2:19" x14ac:dyDescent="0.3">
      <c r="B114" s="7" t="s">
        <v>613</v>
      </c>
      <c r="C114" s="7" t="s">
        <v>114</v>
      </c>
      <c r="D114" s="7" t="s">
        <v>115</v>
      </c>
      <c r="E114" s="7" t="s">
        <v>121</v>
      </c>
      <c r="F114" s="7" t="s">
        <v>609</v>
      </c>
      <c r="G114" s="7" t="s">
        <v>570</v>
      </c>
      <c r="H114" s="7" t="s">
        <v>3</v>
      </c>
      <c r="N114" s="13"/>
      <c r="S114" s="7" t="s">
        <v>803</v>
      </c>
    </row>
    <row r="115" spans="2:19" x14ac:dyDescent="0.3">
      <c r="B115" s="7" t="s">
        <v>614</v>
      </c>
      <c r="C115" s="7" t="s">
        <v>114</v>
      </c>
      <c r="D115" s="7" t="s">
        <v>115</v>
      </c>
      <c r="E115" s="7" t="s">
        <v>121</v>
      </c>
      <c r="F115" s="7" t="s">
        <v>610</v>
      </c>
      <c r="G115" s="7" t="s">
        <v>571</v>
      </c>
      <c r="H115" s="7" t="s">
        <v>3</v>
      </c>
      <c r="N115" s="13"/>
      <c r="S115" s="7" t="s">
        <v>804</v>
      </c>
    </row>
    <row r="116" spans="2:1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O116"/>
      <c r="P116"/>
      <c r="Q116" s="53">
        <v>0.01</v>
      </c>
      <c r="R116" s="15"/>
    </row>
    <row r="117" spans="2:1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O117" s="34">
        <v>47.25</v>
      </c>
      <c r="P117" s="34">
        <v>130.19999999999999</v>
      </c>
      <c r="Q117" s="34">
        <f>161606.6/4427</f>
        <v>36.504766207363907</v>
      </c>
      <c r="R117" s="18"/>
    </row>
    <row r="118" spans="2:1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803</v>
      </c>
    </row>
    <row r="119" spans="2:19" x14ac:dyDescent="0.3">
      <c r="B119" s="7" t="s">
        <v>615</v>
      </c>
      <c r="C119" s="7" t="s">
        <v>114</v>
      </c>
      <c r="D119" s="7" t="s">
        <v>115</v>
      </c>
      <c r="E119" s="7" t="s">
        <v>129</v>
      </c>
      <c r="F119" s="7" t="s">
        <v>570</v>
      </c>
      <c r="G119" s="7" t="s">
        <v>570</v>
      </c>
      <c r="H119" s="7" t="s">
        <v>3</v>
      </c>
      <c r="N119" s="13"/>
      <c r="S119" s="7" t="s">
        <v>803</v>
      </c>
    </row>
    <row r="120" spans="2:19" x14ac:dyDescent="0.3">
      <c r="B120" s="7" t="s">
        <v>616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571</v>
      </c>
      <c r="H120" s="7" t="s">
        <v>3</v>
      </c>
      <c r="N120" s="13"/>
      <c r="S120" s="7" t="s">
        <v>803</v>
      </c>
    </row>
    <row r="121" spans="2:1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570</v>
      </c>
      <c r="G121" s="7" t="s">
        <v>570</v>
      </c>
      <c r="H121" s="7" t="s">
        <v>3</v>
      </c>
      <c r="N121" s="13"/>
      <c r="S121" s="7" t="s">
        <v>803</v>
      </c>
    </row>
    <row r="122" spans="2:19" x14ac:dyDescent="0.3">
      <c r="B122" s="7" t="s">
        <v>618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571</v>
      </c>
      <c r="H122" s="7" t="s">
        <v>3</v>
      </c>
      <c r="N122" s="13"/>
      <c r="S122" s="7" t="s">
        <v>803</v>
      </c>
    </row>
    <row r="123" spans="2:19" x14ac:dyDescent="0.3">
      <c r="B123" s="7" t="s">
        <v>617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763</v>
      </c>
      <c r="H123" s="7" t="s">
        <v>3</v>
      </c>
      <c r="N123" s="13"/>
      <c r="S123" s="7" t="s">
        <v>803</v>
      </c>
    </row>
    <row r="124" spans="2:19" x14ac:dyDescent="0.3">
      <c r="B124" s="7" t="s">
        <v>619</v>
      </c>
      <c r="C124" s="7" t="s">
        <v>114</v>
      </c>
      <c r="D124" s="7" t="s">
        <v>115</v>
      </c>
      <c r="E124" s="7" t="s">
        <v>132</v>
      </c>
      <c r="F124" s="7" t="s">
        <v>570</v>
      </c>
      <c r="G124" s="7" t="s">
        <v>570</v>
      </c>
      <c r="H124" s="7" t="s">
        <v>3</v>
      </c>
      <c r="N124" s="13"/>
      <c r="S124" s="7" t="s">
        <v>803</v>
      </c>
    </row>
    <row r="125" spans="2:19" x14ac:dyDescent="0.3">
      <c r="B125" s="7" t="s">
        <v>620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571</v>
      </c>
      <c r="H125" s="7" t="s">
        <v>3</v>
      </c>
      <c r="N125" s="13"/>
      <c r="S125" s="7" t="s">
        <v>803</v>
      </c>
    </row>
    <row r="126" spans="2:1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803</v>
      </c>
    </row>
    <row r="127" spans="2:1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O127">
        <v>2</v>
      </c>
      <c r="P127">
        <v>3</v>
      </c>
      <c r="Q127">
        <v>2</v>
      </c>
    </row>
    <row r="128" spans="2:1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O128" s="50">
        <v>36</v>
      </c>
      <c r="P128" s="50">
        <v>29</v>
      </c>
      <c r="Q128" s="50">
        <v>131</v>
      </c>
      <c r="R128" s="15"/>
    </row>
    <row r="129" spans="2:28" x14ac:dyDescent="0.3">
      <c r="B129" s="7" t="s">
        <v>622</v>
      </c>
      <c r="C129" s="7" t="s">
        <v>114</v>
      </c>
      <c r="D129" s="7" t="s">
        <v>115</v>
      </c>
      <c r="E129" s="7" t="s">
        <v>137</v>
      </c>
      <c r="F129" s="7" t="s">
        <v>570</v>
      </c>
      <c r="G129" s="7" t="s">
        <v>570</v>
      </c>
      <c r="H129" s="7" t="s">
        <v>3</v>
      </c>
      <c r="N129" s="13"/>
      <c r="S129" s="7" t="s">
        <v>803</v>
      </c>
    </row>
    <row r="130" spans="2:28" x14ac:dyDescent="0.3">
      <c r="B130" s="7" t="s">
        <v>621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571</v>
      </c>
      <c r="H130" s="7" t="s">
        <v>3</v>
      </c>
      <c r="N130" s="13"/>
      <c r="S130" s="7" t="s">
        <v>803</v>
      </c>
    </row>
    <row r="131" spans="2:28" x14ac:dyDescent="0.3">
      <c r="B131" s="7" t="s">
        <v>623</v>
      </c>
      <c r="C131" s="7" t="s">
        <v>114</v>
      </c>
      <c r="D131" s="7" t="s">
        <v>138</v>
      </c>
      <c r="E131" s="7" t="s">
        <v>139</v>
      </c>
      <c r="F131" s="7" t="s">
        <v>570</v>
      </c>
      <c r="G131" s="7" t="s">
        <v>570</v>
      </c>
      <c r="H131" s="7" t="s">
        <v>3</v>
      </c>
      <c r="N131" s="13"/>
      <c r="S131" s="7" t="s">
        <v>803</v>
      </c>
    </row>
    <row r="132" spans="2:28" x14ac:dyDescent="0.3">
      <c r="B132" s="7" t="s">
        <v>624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571</v>
      </c>
      <c r="H132" s="7" t="s">
        <v>3</v>
      </c>
      <c r="N132" s="13"/>
      <c r="S132" s="7" t="s">
        <v>804</v>
      </c>
    </row>
    <row r="133" spans="2:28" x14ac:dyDescent="0.3">
      <c r="B133" s="7" t="s">
        <v>625</v>
      </c>
      <c r="C133" s="7" t="s">
        <v>114</v>
      </c>
      <c r="D133" s="7" t="s">
        <v>138</v>
      </c>
      <c r="E133" s="7" t="s">
        <v>140</v>
      </c>
      <c r="F133" s="7" t="s">
        <v>570</v>
      </c>
      <c r="G133" s="7" t="s">
        <v>570</v>
      </c>
      <c r="H133" s="7" t="s">
        <v>3</v>
      </c>
      <c r="N133" s="13"/>
      <c r="S133" s="7" t="s">
        <v>803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570</v>
      </c>
      <c r="G134" s="7" t="s">
        <v>570</v>
      </c>
      <c r="H134" s="7" t="s">
        <v>3</v>
      </c>
      <c r="N134" s="13"/>
      <c r="S134" s="7" t="s">
        <v>803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807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626</v>
      </c>
      <c r="G136" s="7" t="s">
        <v>570</v>
      </c>
      <c r="H136" s="7" t="s">
        <v>3</v>
      </c>
      <c r="N136" s="13"/>
      <c r="S136" s="7" t="s">
        <v>803</v>
      </c>
    </row>
    <row r="137" spans="2:28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3"/>
      <c r="S137" s="7" t="s">
        <v>807</v>
      </c>
    </row>
    <row r="138" spans="2:28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627</v>
      </c>
      <c r="G138" s="7" t="s">
        <v>570</v>
      </c>
      <c r="H138" s="7" t="s">
        <v>3</v>
      </c>
      <c r="N138" s="13"/>
      <c r="S138" s="7" t="s">
        <v>803</v>
      </c>
    </row>
    <row r="139" spans="2:28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 x14ac:dyDescent="0.3">
      <c r="B140" s="7" t="s">
        <v>628</v>
      </c>
      <c r="C140" s="7" t="s">
        <v>114</v>
      </c>
      <c r="D140" s="7" t="s">
        <v>138</v>
      </c>
      <c r="E140" s="7" t="s">
        <v>151</v>
      </c>
      <c r="F140" s="7" t="s">
        <v>630</v>
      </c>
      <c r="H140" s="7" t="s">
        <v>3</v>
      </c>
      <c r="S140" s="7" t="s">
        <v>804</v>
      </c>
    </row>
    <row r="141" spans="2:28" x14ac:dyDescent="0.3">
      <c r="B141" s="7" t="s">
        <v>629</v>
      </c>
      <c r="C141" s="7" t="s">
        <v>114</v>
      </c>
      <c r="D141" s="7" t="s">
        <v>364</v>
      </c>
      <c r="E141" s="7" t="s">
        <v>151</v>
      </c>
      <c r="F141" s="7" t="s">
        <v>631</v>
      </c>
      <c r="H141" s="7" t="s">
        <v>3</v>
      </c>
      <c r="S141" s="7" t="s">
        <v>804</v>
      </c>
    </row>
    <row r="142" spans="2:28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632</v>
      </c>
      <c r="G142" s="7" t="s">
        <v>570</v>
      </c>
      <c r="H142" s="7" t="s">
        <v>3</v>
      </c>
      <c r="N142" s="13"/>
      <c r="S142" s="7" t="s">
        <v>803</v>
      </c>
    </row>
    <row r="143" spans="2:28" x14ac:dyDescent="0.3">
      <c r="B143" s="7" t="s">
        <v>686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803</v>
      </c>
    </row>
    <row r="144" spans="2:28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803</v>
      </c>
    </row>
    <row r="145" spans="2:27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7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634</v>
      </c>
      <c r="G146" s="7" t="s">
        <v>570</v>
      </c>
      <c r="H146" s="7" t="s">
        <v>3</v>
      </c>
      <c r="N146" s="13"/>
      <c r="S146" s="7" t="s">
        <v>803</v>
      </c>
    </row>
    <row r="147" spans="2:27" x14ac:dyDescent="0.3">
      <c r="B147" s="7" t="s">
        <v>687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571</v>
      </c>
      <c r="H147" s="7" t="s">
        <v>3</v>
      </c>
      <c r="N147" s="13"/>
      <c r="S147" s="7" t="s">
        <v>803</v>
      </c>
    </row>
    <row r="148" spans="2:27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 x14ac:dyDescent="0.3">
      <c r="B149" s="7" t="s">
        <v>688</v>
      </c>
      <c r="C149" s="7" t="s">
        <v>114</v>
      </c>
      <c r="D149" s="7" t="s">
        <v>365</v>
      </c>
      <c r="E149" s="7" t="s">
        <v>367</v>
      </c>
      <c r="F149" s="7" t="s">
        <v>635</v>
      </c>
      <c r="G149" s="7" t="s">
        <v>5</v>
      </c>
      <c r="H149" s="7" t="s">
        <v>4</v>
      </c>
    </row>
    <row r="150" spans="2:27" x14ac:dyDescent="0.3">
      <c r="B150" s="7" t="s">
        <v>689</v>
      </c>
      <c r="C150" s="7" t="s">
        <v>114</v>
      </c>
      <c r="D150" s="7" t="s">
        <v>365</v>
      </c>
      <c r="E150" s="7" t="s">
        <v>367</v>
      </c>
      <c r="F150" s="7" t="s">
        <v>636</v>
      </c>
      <c r="H150" s="7" t="s">
        <v>3</v>
      </c>
      <c r="N150" s="13"/>
      <c r="S150" s="7" t="s">
        <v>804</v>
      </c>
    </row>
    <row r="151" spans="2:27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 x14ac:dyDescent="0.3">
      <c r="B152" s="7" t="s">
        <v>818</v>
      </c>
      <c r="C152" s="7" t="s">
        <v>114</v>
      </c>
      <c r="D152" s="7" t="s">
        <v>365</v>
      </c>
      <c r="E152" s="7" t="s">
        <v>819</v>
      </c>
    </row>
    <row r="153" spans="2:27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632</v>
      </c>
      <c r="G153" s="7" t="s">
        <v>570</v>
      </c>
      <c r="H153" s="7" t="s">
        <v>3</v>
      </c>
      <c r="N153" s="13"/>
      <c r="S153" s="7" t="s">
        <v>803</v>
      </c>
    </row>
    <row r="154" spans="2:27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633</v>
      </c>
      <c r="G154" s="7" t="s">
        <v>571</v>
      </c>
      <c r="H154" s="7" t="s">
        <v>3</v>
      </c>
      <c r="N154" s="13"/>
      <c r="S154" s="7" t="s">
        <v>804</v>
      </c>
    </row>
    <row r="155" spans="2:27" x14ac:dyDescent="0.3">
      <c r="B155" s="7" t="s">
        <v>637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5</v>
      </c>
    </row>
    <row r="156" spans="2:27" x14ac:dyDescent="0.3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47">
        <v>0</v>
      </c>
      <c r="N157" s="47">
        <v>0</v>
      </c>
      <c r="O157" s="45">
        <f>1/19</f>
        <v>5.2631578947368418E-2</v>
      </c>
      <c r="P157" s="47">
        <f t="shared" ref="P157" si="2">2/19</f>
        <v>0.10526315789473684</v>
      </c>
      <c r="Q157" s="47">
        <f>2/19</f>
        <v>0.10526315789473684</v>
      </c>
      <c r="R157" s="47"/>
      <c r="S157" s="20"/>
      <c r="AA157" s="20"/>
    </row>
    <row r="158" spans="2:27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M158"/>
      <c r="N158"/>
      <c r="O158"/>
      <c r="P158" s="53"/>
      <c r="Q158" s="47">
        <f>20/1023</f>
        <v>1.9550342130987292E-2</v>
      </c>
      <c r="R158"/>
      <c r="S158" s="20"/>
      <c r="AA158" s="20"/>
    </row>
    <row r="159" spans="2:27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M159"/>
      <c r="N159"/>
      <c r="O159" s="45">
        <f>118/818</f>
        <v>0.14425427872860636</v>
      </c>
      <c r="P159" s="45">
        <f>148/908</f>
        <v>0.16299559471365638</v>
      </c>
      <c r="Q159" s="45">
        <f>982/4427</f>
        <v>0.22182064603569007</v>
      </c>
      <c r="R159" s="45"/>
      <c r="S159" s="20"/>
      <c r="V159" s="22"/>
      <c r="AA159" s="20"/>
    </row>
    <row r="160" spans="2:27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632</v>
      </c>
      <c r="G160" s="7" t="s">
        <v>570</v>
      </c>
      <c r="H160" s="7" t="s">
        <v>3</v>
      </c>
      <c r="N160" s="13"/>
      <c r="S160" s="7" t="s">
        <v>803</v>
      </c>
    </row>
    <row r="161" spans="2:28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633</v>
      </c>
      <c r="G161" s="7" t="s">
        <v>571</v>
      </c>
      <c r="H161" s="7" t="s">
        <v>3</v>
      </c>
      <c r="N161" s="13"/>
      <c r="S161" s="7" t="s">
        <v>803</v>
      </c>
    </row>
    <row r="162" spans="2:28" x14ac:dyDescent="0.3">
      <c r="B162" s="7" t="s">
        <v>640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 x14ac:dyDescent="0.3">
      <c r="B163" s="7" t="s">
        <v>638</v>
      </c>
      <c r="C163" s="7" t="s">
        <v>114</v>
      </c>
      <c r="D163" s="7" t="s">
        <v>164</v>
      </c>
      <c r="E163" s="10" t="s">
        <v>173</v>
      </c>
      <c r="F163" s="7" t="s">
        <v>632</v>
      </c>
      <c r="G163" s="7" t="s">
        <v>570</v>
      </c>
      <c r="H163" s="7" t="s">
        <v>3</v>
      </c>
      <c r="N163" s="13"/>
      <c r="S163" s="7" t="s">
        <v>803</v>
      </c>
    </row>
    <row r="164" spans="2:28" x14ac:dyDescent="0.3">
      <c r="B164" s="7" t="s">
        <v>639</v>
      </c>
      <c r="C164" s="7" t="s">
        <v>114</v>
      </c>
      <c r="D164" s="7" t="s">
        <v>164</v>
      </c>
      <c r="E164" s="10" t="s">
        <v>173</v>
      </c>
      <c r="F164" s="7" t="s">
        <v>633</v>
      </c>
      <c r="G164" s="7" t="s">
        <v>571</v>
      </c>
      <c r="H164" s="7" t="s">
        <v>3</v>
      </c>
      <c r="N164" s="13"/>
      <c r="S164" s="7" t="s">
        <v>804</v>
      </c>
    </row>
    <row r="165" spans="2:28" x14ac:dyDescent="0.3">
      <c r="B165" s="7" t="s">
        <v>641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 x14ac:dyDescent="0.3">
      <c r="B166" s="7" t="s">
        <v>642</v>
      </c>
      <c r="C166" s="7" t="s">
        <v>114</v>
      </c>
      <c r="D166" s="7" t="s">
        <v>164</v>
      </c>
      <c r="E166" s="10" t="s">
        <v>175</v>
      </c>
      <c r="F166" s="7" t="s">
        <v>632</v>
      </c>
      <c r="G166" s="7" t="s">
        <v>570</v>
      </c>
      <c r="H166" s="7" t="s">
        <v>3</v>
      </c>
      <c r="N166" s="13"/>
      <c r="S166" s="7" t="s">
        <v>803</v>
      </c>
    </row>
    <row r="167" spans="2:28" x14ac:dyDescent="0.3">
      <c r="B167" s="7" t="s">
        <v>643</v>
      </c>
      <c r="C167" s="7" t="s">
        <v>114</v>
      </c>
      <c r="D167" s="7" t="s">
        <v>164</v>
      </c>
      <c r="E167" s="10" t="s">
        <v>175</v>
      </c>
      <c r="F167" s="7" t="s">
        <v>633</v>
      </c>
      <c r="G167" s="7" t="s">
        <v>571</v>
      </c>
      <c r="H167" s="7" t="s">
        <v>3</v>
      </c>
      <c r="N167" s="13"/>
      <c r="S167" s="7" t="s">
        <v>804</v>
      </c>
    </row>
    <row r="168" spans="2:28" x14ac:dyDescent="0.3">
      <c r="B168" s="7" t="s">
        <v>644</v>
      </c>
      <c r="C168" s="7" t="s">
        <v>114</v>
      </c>
      <c r="D168" s="7" t="s">
        <v>164</v>
      </c>
      <c r="E168" s="10" t="s">
        <v>176</v>
      </c>
      <c r="F168" s="7" t="s">
        <v>632</v>
      </c>
      <c r="G168" s="7" t="s">
        <v>570</v>
      </c>
      <c r="H168" s="7" t="s">
        <v>3</v>
      </c>
      <c r="N168" s="13"/>
      <c r="S168" s="7" t="s">
        <v>803</v>
      </c>
    </row>
    <row r="169" spans="2:28" x14ac:dyDescent="0.3">
      <c r="B169" s="7" t="s">
        <v>645</v>
      </c>
      <c r="C169" s="7" t="s">
        <v>114</v>
      </c>
      <c r="D169" s="7" t="s">
        <v>164</v>
      </c>
      <c r="E169" s="10" t="s">
        <v>176</v>
      </c>
      <c r="F169" s="7" t="s">
        <v>633</v>
      </c>
      <c r="G169" s="7" t="s">
        <v>571</v>
      </c>
      <c r="H169" s="7" t="s">
        <v>3</v>
      </c>
      <c r="N169" s="13"/>
      <c r="S169" s="7" t="s">
        <v>804</v>
      </c>
    </row>
    <row r="170" spans="2:28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803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803</v>
      </c>
    </row>
    <row r="172" spans="2:28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TWD</v>
      </c>
      <c r="I173" s="7" t="s">
        <v>650</v>
      </c>
      <c r="J173" s="7" t="str">
        <f>J3</f>
        <v>December</v>
      </c>
    </row>
    <row r="174" spans="2:28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TWD</v>
      </c>
      <c r="I174" s="7" t="s">
        <v>650</v>
      </c>
      <c r="J174" s="7" t="str">
        <f>J3</f>
        <v>December</v>
      </c>
      <c r="R174" s="18"/>
      <c r="AB174" s="19"/>
    </row>
    <row r="175" spans="2:28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R175" s="18"/>
      <c r="AB175" s="19"/>
    </row>
    <row r="176" spans="2:28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808</v>
      </c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TWD</v>
      </c>
      <c r="I177" s="7" t="s">
        <v>650</v>
      </c>
      <c r="J177" s="7" t="str">
        <f>J3</f>
        <v>December</v>
      </c>
      <c r="M177" s="8"/>
      <c r="N177" s="8"/>
      <c r="O177" s="8"/>
      <c r="P177" s="8"/>
      <c r="Q177" s="8">
        <v>51000</v>
      </c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804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763</v>
      </c>
      <c r="H179" s="7" t="s">
        <v>3</v>
      </c>
      <c r="N179" s="13"/>
      <c r="S179" s="7" t="s">
        <v>804</v>
      </c>
    </row>
    <row r="180" spans="2:28" x14ac:dyDescent="0.3">
      <c r="B180" s="7" t="s">
        <v>691</v>
      </c>
      <c r="C180" s="7" t="s">
        <v>114</v>
      </c>
      <c r="D180" s="7" t="s">
        <v>197</v>
      </c>
      <c r="E180" s="10" t="s">
        <v>198</v>
      </c>
      <c r="F180" s="10" t="s">
        <v>632</v>
      </c>
      <c r="G180" s="7" t="s">
        <v>21</v>
      </c>
      <c r="H180" s="7" t="s">
        <v>3</v>
      </c>
      <c r="N180" s="13"/>
      <c r="S180" s="7" t="s">
        <v>803</v>
      </c>
    </row>
    <row r="181" spans="2:28" x14ac:dyDescent="0.3">
      <c r="B181" s="7" t="s">
        <v>690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803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TWD</v>
      </c>
      <c r="I182" s="7" t="s">
        <v>650</v>
      </c>
      <c r="J182" s="7" t="str">
        <f>J3</f>
        <v>December</v>
      </c>
      <c r="M182" s="8"/>
      <c r="N182" s="8"/>
      <c r="O182" s="8"/>
      <c r="P182" s="8"/>
      <c r="Q182" s="8"/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M183">
        <v>932</v>
      </c>
      <c r="N183">
        <v>-213</v>
      </c>
      <c r="O183">
        <v>-253</v>
      </c>
      <c r="P183">
        <v>637</v>
      </c>
      <c r="Q183">
        <v>625</v>
      </c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1</v>
      </c>
      <c r="V185" s="19"/>
      <c r="AB185" s="19"/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804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TWD</v>
      </c>
      <c r="I187" s="7" t="s">
        <v>651</v>
      </c>
      <c r="J187" s="8" t="str">
        <f>J3</f>
        <v>December</v>
      </c>
      <c r="N187" s="7">
        <v>6073056000</v>
      </c>
      <c r="O187" s="7">
        <v>6374920000</v>
      </c>
      <c r="P187" s="7">
        <v>6344460000</v>
      </c>
      <c r="Q187" s="7">
        <v>6322209000</v>
      </c>
      <c r="R187" s="15"/>
    </row>
    <row r="188" spans="2:28" x14ac:dyDescent="0.3">
      <c r="B188" s="7" t="s">
        <v>692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  <c r="S188" s="7">
        <v>0</v>
      </c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  <c r="S189" s="7">
        <v>0</v>
      </c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693</v>
      </c>
      <c r="G190" s="10"/>
      <c r="H190" s="7" t="s">
        <v>3</v>
      </c>
      <c r="R190" s="25"/>
      <c r="S190" s="7" t="s">
        <v>804</v>
      </c>
    </row>
    <row r="191" spans="2:28" x14ac:dyDescent="0.3">
      <c r="B191" s="7" t="s">
        <v>697</v>
      </c>
      <c r="C191" s="7" t="s">
        <v>205</v>
      </c>
      <c r="D191" s="7" t="s">
        <v>216</v>
      </c>
      <c r="E191" s="10" t="s">
        <v>217</v>
      </c>
      <c r="F191" s="10" t="s">
        <v>694</v>
      </c>
      <c r="G191" s="10" t="s">
        <v>5</v>
      </c>
      <c r="H191" s="10" t="s">
        <v>4</v>
      </c>
      <c r="R191" s="16"/>
      <c r="S191" s="14">
        <v>4.2200000000000001E-2</v>
      </c>
    </row>
    <row r="192" spans="2:28" x14ac:dyDescent="0.3">
      <c r="B192" s="7" t="s">
        <v>698</v>
      </c>
      <c r="C192" s="7" t="s">
        <v>205</v>
      </c>
      <c r="D192" s="7" t="s">
        <v>216</v>
      </c>
      <c r="E192" s="10" t="s">
        <v>217</v>
      </c>
      <c r="F192" s="10" t="s">
        <v>695</v>
      </c>
      <c r="H192" s="7" t="s">
        <v>696</v>
      </c>
      <c r="R192" s="16"/>
      <c r="S192" s="7" t="s">
        <v>822</v>
      </c>
    </row>
    <row r="193" spans="2:28" x14ac:dyDescent="0.3">
      <c r="B193" s="7" t="s">
        <v>699</v>
      </c>
      <c r="C193" s="7" t="s">
        <v>205</v>
      </c>
      <c r="D193" s="7" t="s">
        <v>216</v>
      </c>
      <c r="E193" s="10" t="s">
        <v>217</v>
      </c>
      <c r="F193" s="10" t="s">
        <v>700</v>
      </c>
      <c r="G193" s="10" t="s">
        <v>350</v>
      </c>
      <c r="R193" s="16"/>
      <c r="S193" s="7" t="s">
        <v>826</v>
      </c>
    </row>
    <row r="194" spans="2:28" x14ac:dyDescent="0.3">
      <c r="B194" s="7" t="s">
        <v>701</v>
      </c>
      <c r="C194" s="7" t="s">
        <v>205</v>
      </c>
      <c r="D194" s="7" t="s">
        <v>216</v>
      </c>
      <c r="E194" s="10" t="s">
        <v>702</v>
      </c>
      <c r="F194" s="7" t="str">
        <f>+E194</f>
        <v>Politcical connections</v>
      </c>
      <c r="H194" s="7" t="s">
        <v>3</v>
      </c>
      <c r="R194" s="16"/>
      <c r="S194" s="7" t="s">
        <v>803</v>
      </c>
    </row>
    <row r="195" spans="2:28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632</v>
      </c>
      <c r="G196" s="7" t="s">
        <v>21</v>
      </c>
      <c r="H196" s="7" t="s">
        <v>3</v>
      </c>
      <c r="N196" s="13"/>
      <c r="S196" s="7" t="s">
        <v>804</v>
      </c>
    </row>
    <row r="197" spans="2:28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705</v>
      </c>
      <c r="G197" s="7" t="s">
        <v>5</v>
      </c>
      <c r="H197" s="7" t="s">
        <v>4</v>
      </c>
      <c r="R197" s="15"/>
      <c r="S197" s="16">
        <v>0</v>
      </c>
    </row>
    <row r="198" spans="2:28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703</v>
      </c>
      <c r="G198" s="10" t="s">
        <v>350</v>
      </c>
      <c r="R198" s="15"/>
    </row>
    <row r="199" spans="2:28" x14ac:dyDescent="0.3">
      <c r="B199" s="7" t="s">
        <v>706</v>
      </c>
      <c r="C199" s="7" t="s">
        <v>205</v>
      </c>
      <c r="D199" s="7" t="s">
        <v>216</v>
      </c>
      <c r="E199" s="10" t="s">
        <v>220</v>
      </c>
      <c r="F199" s="7" t="s">
        <v>704</v>
      </c>
      <c r="G199" s="7" t="s">
        <v>5</v>
      </c>
      <c r="H199" s="7" t="s">
        <v>4</v>
      </c>
      <c r="R199" s="15"/>
      <c r="S199" s="16">
        <v>0</v>
      </c>
    </row>
    <row r="200" spans="2:28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803</v>
      </c>
    </row>
    <row r="201" spans="2:28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707</v>
      </c>
      <c r="G201" s="7" t="s">
        <v>5</v>
      </c>
      <c r="H201" s="7" t="str">
        <f>H3</f>
        <v>TWD</v>
      </c>
      <c r="I201" s="7" t="s">
        <v>650</v>
      </c>
      <c r="J201" s="7" t="str">
        <f>J3</f>
        <v>December</v>
      </c>
      <c r="N201" s="34">
        <f>2583390+3853519</f>
        <v>6436909</v>
      </c>
      <c r="O201" s="34">
        <f>2359661+3817721</f>
        <v>6177382</v>
      </c>
      <c r="P201" s="34">
        <f>2288062+4180669</f>
        <v>6468731</v>
      </c>
      <c r="Q201" s="34">
        <f>2574739+4791329</f>
        <v>7366068</v>
      </c>
      <c r="R201" s="15"/>
    </row>
    <row r="202" spans="2:28" ht="15" thickBot="1" x14ac:dyDescent="0.35">
      <c r="B202" s="7" t="s">
        <v>816</v>
      </c>
      <c r="C202" s="7" t="s">
        <v>205</v>
      </c>
      <c r="D202" s="7" t="s">
        <v>221</v>
      </c>
      <c r="E202" s="10" t="s">
        <v>223</v>
      </c>
      <c r="F202" s="10" t="s">
        <v>817</v>
      </c>
      <c r="G202" s="7" t="s">
        <v>5</v>
      </c>
      <c r="H202" s="7" t="str">
        <f>H3</f>
        <v>TWD</v>
      </c>
      <c r="I202" s="7" t="s">
        <v>650</v>
      </c>
      <c r="J202" s="7" t="str">
        <f>J3</f>
        <v>December</v>
      </c>
      <c r="R202" s="15"/>
    </row>
    <row r="203" spans="2:28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710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803</v>
      </c>
    </row>
    <row r="205" spans="2:28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803</v>
      </c>
    </row>
    <row r="206" spans="2:28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803</v>
      </c>
    </row>
    <row r="207" spans="2:28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54">
        <v>0.2112</v>
      </c>
      <c r="AB207" s="19"/>
    </row>
    <row r="208" spans="2:28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54">
        <v>0.44259999999999999</v>
      </c>
      <c r="AB208" s="19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711</v>
      </c>
      <c r="G209" s="7" t="s">
        <v>5</v>
      </c>
      <c r="H209" s="7" t="s">
        <v>4</v>
      </c>
      <c r="Q209" s="26"/>
      <c r="S209" s="54">
        <v>2.0999999999999999E-3</v>
      </c>
      <c r="AB209" s="19"/>
    </row>
    <row r="210" spans="2:28" x14ac:dyDescent="0.3">
      <c r="B210" s="7" t="s">
        <v>713</v>
      </c>
      <c r="C210" s="7" t="s">
        <v>205</v>
      </c>
      <c r="D210" s="7" t="s">
        <v>224</v>
      </c>
      <c r="E210" s="10" t="s">
        <v>231</v>
      </c>
      <c r="F210" s="10" t="s">
        <v>712</v>
      </c>
      <c r="G210" s="7" t="s">
        <v>5</v>
      </c>
      <c r="H210" s="7" t="s">
        <v>4</v>
      </c>
      <c r="Q210" s="26"/>
      <c r="R210" s="15"/>
      <c r="S210" s="54"/>
    </row>
    <row r="211" spans="2:28" x14ac:dyDescent="0.3">
      <c r="B211" s="7" t="s">
        <v>717</v>
      </c>
      <c r="C211" s="7" t="s">
        <v>205</v>
      </c>
      <c r="D211" s="7" t="s">
        <v>224</v>
      </c>
      <c r="E211" s="10" t="s">
        <v>234</v>
      </c>
      <c r="F211" s="10" t="s">
        <v>632</v>
      </c>
      <c r="G211" s="7" t="s">
        <v>21</v>
      </c>
      <c r="H211" s="7" t="s">
        <v>3</v>
      </c>
      <c r="N211" s="13"/>
      <c r="S211" s="7" t="s">
        <v>804</v>
      </c>
    </row>
    <row r="212" spans="2:28" x14ac:dyDescent="0.3">
      <c r="B212" s="7" t="s">
        <v>714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804</v>
      </c>
    </row>
    <row r="213" spans="2:28" x14ac:dyDescent="0.3">
      <c r="B213" s="7" t="s">
        <v>715</v>
      </c>
      <c r="C213" s="7" t="s">
        <v>205</v>
      </c>
      <c r="D213" s="7" t="s">
        <v>224</v>
      </c>
      <c r="E213" s="10" t="s">
        <v>236</v>
      </c>
      <c r="F213" s="10" t="s">
        <v>632</v>
      </c>
      <c r="G213" s="7" t="s">
        <v>21</v>
      </c>
      <c r="H213" s="7" t="s">
        <v>3</v>
      </c>
      <c r="N213" s="13"/>
      <c r="S213" s="7" t="s">
        <v>804</v>
      </c>
    </row>
    <row r="214" spans="2:28" x14ac:dyDescent="0.3">
      <c r="B214" s="7" t="s">
        <v>716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  <c r="S214" s="7" t="s">
        <v>804</v>
      </c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803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9</v>
      </c>
      <c r="AB217" s="19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16</v>
      </c>
      <c r="AB218" s="19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804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1</v>
      </c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TWD</v>
      </c>
      <c r="I221" s="7" t="s">
        <v>650</v>
      </c>
      <c r="J221" s="7" t="str">
        <f>J3</f>
        <v>December</v>
      </c>
      <c r="R221" s="15"/>
      <c r="S221" s="7">
        <v>43000</v>
      </c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 s="7">
        <v>669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7">
        <v>235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 s="7">
        <v>35</v>
      </c>
    </row>
    <row r="225" spans="2:1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 s="7">
        <v>12</v>
      </c>
    </row>
    <row r="226" spans="2:19" x14ac:dyDescent="0.3">
      <c r="B226" s="7" t="s">
        <v>719</v>
      </c>
      <c r="C226" s="7" t="s">
        <v>205</v>
      </c>
      <c r="D226" s="7" t="s">
        <v>247</v>
      </c>
      <c r="E226" s="10" t="s">
        <v>248</v>
      </c>
      <c r="F226" s="10" t="s">
        <v>720</v>
      </c>
      <c r="G226" s="7" t="s">
        <v>5</v>
      </c>
      <c r="H226" s="7" t="s">
        <v>4</v>
      </c>
      <c r="R226" s="29"/>
      <c r="S226" s="16">
        <v>0.21</v>
      </c>
    </row>
    <row r="227" spans="2:1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803</v>
      </c>
    </row>
    <row r="228" spans="2:1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804</v>
      </c>
    </row>
    <row r="229" spans="2:1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807</v>
      </c>
    </row>
    <row r="230" spans="2:1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M230" s="40">
        <v>0</v>
      </c>
      <c r="N230" s="40">
        <v>0</v>
      </c>
      <c r="O230" s="26">
        <v>0.16576553234668756</v>
      </c>
      <c r="P230" s="26">
        <v>0.17180762598716537</v>
      </c>
      <c r="Q230" s="26">
        <v>0.21121131744191191</v>
      </c>
      <c r="R230" s="15"/>
    </row>
    <row r="231" spans="2:19" ht="15" thickBot="1" x14ac:dyDescent="0.35">
      <c r="B231" s="58" t="s">
        <v>490</v>
      </c>
      <c r="C231" s="7" t="s">
        <v>205</v>
      </c>
      <c r="D231" s="7" t="s">
        <v>247</v>
      </c>
      <c r="E231" s="10" t="s">
        <v>259</v>
      </c>
      <c r="F231" s="10" t="s">
        <v>721</v>
      </c>
      <c r="G231" s="7" t="s">
        <v>5</v>
      </c>
      <c r="H231" s="10" t="str">
        <f>H3</f>
        <v>TWD</v>
      </c>
      <c r="I231" s="10" t="s">
        <v>650</v>
      </c>
      <c r="J231" s="7" t="str">
        <f>J3</f>
        <v>December</v>
      </c>
      <c r="M231" s="30"/>
      <c r="O231" s="26"/>
      <c r="P231" s="26"/>
      <c r="Q231" s="26"/>
      <c r="R231" s="15"/>
    </row>
    <row r="232" spans="2:1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19" ht="15" thickBot="1" x14ac:dyDescent="0.35">
      <c r="B233" s="58" t="s">
        <v>730</v>
      </c>
      <c r="C233" s="7" t="s">
        <v>205</v>
      </c>
      <c r="D233" s="7" t="s">
        <v>247</v>
      </c>
      <c r="E233" s="10" t="s">
        <v>263</v>
      </c>
      <c r="F233" s="10" t="s">
        <v>727</v>
      </c>
      <c r="G233" s="7" t="s">
        <v>86</v>
      </c>
      <c r="M233" s="30"/>
      <c r="R233" s="15"/>
      <c r="S233" s="7">
        <v>4</v>
      </c>
    </row>
    <row r="234" spans="2:19" ht="15" thickBot="1" x14ac:dyDescent="0.35">
      <c r="B234" s="58" t="s">
        <v>729</v>
      </c>
      <c r="C234" s="7" t="s">
        <v>205</v>
      </c>
      <c r="D234" s="7" t="s">
        <v>247</v>
      </c>
      <c r="E234" s="10" t="s">
        <v>263</v>
      </c>
      <c r="F234" s="10" t="s">
        <v>728</v>
      </c>
      <c r="G234" s="7" t="s">
        <v>86</v>
      </c>
      <c r="M234" s="30"/>
      <c r="R234" s="15"/>
      <c r="S234" s="7">
        <v>15</v>
      </c>
    </row>
    <row r="235" spans="2:19" ht="15" thickBot="1" x14ac:dyDescent="0.35">
      <c r="B235" s="7" t="s">
        <v>731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803</v>
      </c>
    </row>
    <row r="236" spans="2:1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30"/>
      <c r="S236" s="7" t="s">
        <v>804</v>
      </c>
    </row>
    <row r="237" spans="2:1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732</v>
      </c>
      <c r="H237" s="7" t="s">
        <v>3</v>
      </c>
      <c r="S237" s="7" t="s">
        <v>804</v>
      </c>
    </row>
    <row r="238" spans="2:1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733</v>
      </c>
      <c r="H238" s="7" t="s">
        <v>3</v>
      </c>
      <c r="S238" s="7" t="s">
        <v>804</v>
      </c>
    </row>
    <row r="239" spans="2:1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804</v>
      </c>
    </row>
    <row r="240" spans="2:1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804</v>
      </c>
    </row>
    <row r="241" spans="2:1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TWD</v>
      </c>
      <c r="I241" s="10" t="s">
        <v>650</v>
      </c>
      <c r="J241" s="7" t="str">
        <f>J3</f>
        <v>December</v>
      </c>
      <c r="R241" s="15"/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756</v>
      </c>
      <c r="G243" s="10"/>
      <c r="H243" s="7" t="s">
        <v>3</v>
      </c>
      <c r="N243" s="13"/>
      <c r="S243" s="7" t="s">
        <v>804</v>
      </c>
    </row>
    <row r="244" spans="2:19" x14ac:dyDescent="0.3">
      <c r="B244" s="7" t="s">
        <v>500</v>
      </c>
      <c r="C244" s="7" t="s">
        <v>205</v>
      </c>
      <c r="D244" s="7" t="s">
        <v>374</v>
      </c>
      <c r="E244" s="7" t="s">
        <v>377</v>
      </c>
      <c r="F244" s="10" t="s">
        <v>757</v>
      </c>
      <c r="G244" s="10" t="s">
        <v>5</v>
      </c>
      <c r="H244" s="10" t="str">
        <f>H3</f>
        <v>TWD</v>
      </c>
      <c r="I244" s="10" t="s">
        <v>651</v>
      </c>
      <c r="J244" s="7" t="str">
        <f>J3</f>
        <v>December</v>
      </c>
      <c r="M244" s="26"/>
      <c r="N244" s="26"/>
      <c r="O244" s="26"/>
      <c r="P244" s="26"/>
      <c r="Q244" s="26"/>
    </row>
    <row r="245" spans="2:19" x14ac:dyDescent="0.3">
      <c r="B245" s="7" t="s">
        <v>500</v>
      </c>
      <c r="C245" s="7" t="s">
        <v>205</v>
      </c>
      <c r="D245" s="7" t="s">
        <v>374</v>
      </c>
      <c r="E245" s="7" t="s">
        <v>377</v>
      </c>
      <c r="F245" s="10" t="s">
        <v>758</v>
      </c>
      <c r="G245" s="10" t="s">
        <v>5</v>
      </c>
      <c r="H245" s="10" t="str">
        <f>H3</f>
        <v>TWD</v>
      </c>
      <c r="I245" s="10" t="s">
        <v>651</v>
      </c>
      <c r="J245" s="7" t="str">
        <f>J3</f>
        <v>December</v>
      </c>
      <c r="M245" s="26"/>
      <c r="N245" s="26"/>
      <c r="O245" s="26"/>
      <c r="P245" s="26"/>
      <c r="Q245" s="26"/>
    </row>
    <row r="246" spans="2:19" x14ac:dyDescent="0.3">
      <c r="B246" s="7" t="s">
        <v>501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  <c r="S246" s="7" t="s">
        <v>804</v>
      </c>
    </row>
    <row r="247" spans="2:19" x14ac:dyDescent="0.3">
      <c r="B247" s="7" t="s">
        <v>502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  <c r="S247" s="7" t="s">
        <v>804</v>
      </c>
    </row>
    <row r="248" spans="2:19" x14ac:dyDescent="0.3">
      <c r="B248" s="7" t="s">
        <v>503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 x14ac:dyDescent="0.35">
      <c r="B249" s="7" t="s">
        <v>504</v>
      </c>
      <c r="C249" s="7" t="s">
        <v>205</v>
      </c>
      <c r="D249" s="7" t="s">
        <v>272</v>
      </c>
      <c r="E249" s="10" t="s">
        <v>273</v>
      </c>
      <c r="F249" s="10" t="s">
        <v>759</v>
      </c>
      <c r="G249" s="10"/>
      <c r="H249" s="10" t="s">
        <v>3</v>
      </c>
      <c r="M249" s="28"/>
      <c r="S249" s="7" t="s">
        <v>803</v>
      </c>
    </row>
    <row r="250" spans="2:19" ht="15" thickBot="1" x14ac:dyDescent="0.35">
      <c r="B250" s="7" t="s">
        <v>505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 x14ac:dyDescent="0.35">
      <c r="B251" s="7" t="s">
        <v>506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19" ht="15" thickBot="1" x14ac:dyDescent="0.35">
      <c r="B252" s="7" t="s">
        <v>507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803</v>
      </c>
    </row>
    <row r="253" spans="2:19" ht="15" thickBot="1" x14ac:dyDescent="0.35">
      <c r="B253" s="7" t="s">
        <v>508</v>
      </c>
      <c r="C253" s="7" t="s">
        <v>205</v>
      </c>
      <c r="D253" s="7" t="s">
        <v>272</v>
      </c>
      <c r="E253" s="10" t="s">
        <v>277</v>
      </c>
      <c r="F253" s="10" t="s">
        <v>763</v>
      </c>
      <c r="G253" s="10"/>
      <c r="H253" s="10" t="s">
        <v>3</v>
      </c>
      <c r="M253" s="28"/>
      <c r="S253" s="7" t="s">
        <v>803</v>
      </c>
    </row>
    <row r="254" spans="2:19" ht="15" thickBot="1" x14ac:dyDescent="0.35">
      <c r="B254" s="7" t="s">
        <v>762</v>
      </c>
      <c r="C254" s="7" t="s">
        <v>205</v>
      </c>
      <c r="D254" s="7" t="s">
        <v>272</v>
      </c>
      <c r="E254" s="10" t="s">
        <v>277</v>
      </c>
      <c r="F254" s="10" t="s">
        <v>760</v>
      </c>
      <c r="G254" s="10"/>
      <c r="H254" s="10" t="s">
        <v>761</v>
      </c>
      <c r="M254" s="28"/>
      <c r="S254" s="7" t="s">
        <v>829</v>
      </c>
    </row>
    <row r="255" spans="2:19" x14ac:dyDescent="0.3">
      <c r="B255" s="7" t="s">
        <v>509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19" x14ac:dyDescent="0.3">
      <c r="B256" s="7" t="s">
        <v>510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803</v>
      </c>
    </row>
    <row r="257" spans="2:19" x14ac:dyDescent="0.3">
      <c r="B257" s="7" t="s">
        <v>511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804</v>
      </c>
    </row>
    <row r="258" spans="2:19" x14ac:dyDescent="0.3">
      <c r="B258" s="7" t="s">
        <v>512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803</v>
      </c>
    </row>
    <row r="259" spans="2:19" x14ac:dyDescent="0.3">
      <c r="B259" s="7" t="s">
        <v>513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803</v>
      </c>
    </row>
    <row r="260" spans="2:19" x14ac:dyDescent="0.3">
      <c r="B260" s="7" t="s">
        <v>514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803</v>
      </c>
    </row>
    <row r="261" spans="2:19" x14ac:dyDescent="0.3">
      <c r="B261" s="7" t="s">
        <v>515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803</v>
      </c>
    </row>
    <row r="262" spans="2:19" x14ac:dyDescent="0.3">
      <c r="B262" s="7" t="s">
        <v>516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804</v>
      </c>
    </row>
    <row r="263" spans="2:19" x14ac:dyDescent="0.3">
      <c r="B263" s="7" t="s">
        <v>517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19" x14ac:dyDescent="0.3">
      <c r="B264" s="7" t="s">
        <v>518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803</v>
      </c>
    </row>
    <row r="265" spans="2:19" x14ac:dyDescent="0.3">
      <c r="B265" s="7" t="s">
        <v>519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804</v>
      </c>
    </row>
    <row r="266" spans="2:19" x14ac:dyDescent="0.3">
      <c r="B266" s="7" t="s">
        <v>520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  <c r="S266" s="7">
        <v>7</v>
      </c>
    </row>
    <row r="267" spans="2:19" x14ac:dyDescent="0.3">
      <c r="B267" s="7" t="s">
        <v>521</v>
      </c>
      <c r="C267" s="7" t="s">
        <v>205</v>
      </c>
      <c r="D267" s="7" t="s">
        <v>383</v>
      </c>
      <c r="E267" s="7" t="s">
        <v>384</v>
      </c>
      <c r="F267" s="10"/>
    </row>
    <row r="268" spans="2:19" x14ac:dyDescent="0.3">
      <c r="B268" s="7" t="s">
        <v>522</v>
      </c>
      <c r="C268" s="7" t="s">
        <v>205</v>
      </c>
      <c r="D268" s="7" t="s">
        <v>383</v>
      </c>
      <c r="E268" s="7" t="s">
        <v>385</v>
      </c>
      <c r="F268" s="10"/>
    </row>
    <row r="269" spans="2:19" x14ac:dyDescent="0.3">
      <c r="B269" s="7" t="s">
        <v>523</v>
      </c>
      <c r="C269" s="7" t="s">
        <v>205</v>
      </c>
      <c r="D269" s="7" t="s">
        <v>383</v>
      </c>
      <c r="E269" s="7" t="s">
        <v>386</v>
      </c>
      <c r="F269" s="10"/>
    </row>
    <row r="270" spans="2:19" x14ac:dyDescent="0.3">
      <c r="B270" s="7" t="s">
        <v>524</v>
      </c>
      <c r="C270" s="7" t="s">
        <v>205</v>
      </c>
      <c r="D270" s="7" t="s">
        <v>383</v>
      </c>
      <c r="E270" s="7" t="s">
        <v>387</v>
      </c>
      <c r="F270" s="10"/>
    </row>
    <row r="271" spans="2:19" x14ac:dyDescent="0.3">
      <c r="B271" s="7" t="s">
        <v>525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764</v>
      </c>
      <c r="N271" s="13"/>
      <c r="S271" s="7" t="s">
        <v>824</v>
      </c>
    </row>
    <row r="272" spans="2:19" x14ac:dyDescent="0.3">
      <c r="B272" s="7" t="s">
        <v>526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765</v>
      </c>
      <c r="N272" s="13"/>
      <c r="S272" s="7" t="s">
        <v>832</v>
      </c>
    </row>
    <row r="273" spans="2:19" x14ac:dyDescent="0.3">
      <c r="B273" s="7" t="s">
        <v>766</v>
      </c>
      <c r="C273" s="7" t="s">
        <v>205</v>
      </c>
      <c r="D273" s="10" t="s">
        <v>294</v>
      </c>
      <c r="E273" s="10" t="s">
        <v>295</v>
      </c>
      <c r="F273" s="10" t="s">
        <v>767</v>
      </c>
      <c r="G273" s="10"/>
      <c r="H273" s="10" t="s">
        <v>3</v>
      </c>
      <c r="N273" s="13"/>
      <c r="S273" s="7" t="s">
        <v>803</v>
      </c>
    </row>
    <row r="274" spans="2:19" x14ac:dyDescent="0.3">
      <c r="B274" s="7" t="s">
        <v>527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19" x14ac:dyDescent="0.3">
      <c r="B275" s="7" t="s">
        <v>528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804</v>
      </c>
    </row>
    <row r="276" spans="2:19" x14ac:dyDescent="0.3">
      <c r="B276" s="7" t="s">
        <v>768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</row>
    <row r="277" spans="2:19" x14ac:dyDescent="0.3">
      <c r="B277" s="7" t="s">
        <v>769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803</v>
      </c>
    </row>
    <row r="278" spans="2:19" x14ac:dyDescent="0.3">
      <c r="B278" s="7" t="s">
        <v>529</v>
      </c>
      <c r="C278" s="7" t="s">
        <v>205</v>
      </c>
      <c r="D278" s="7" t="s">
        <v>388</v>
      </c>
      <c r="E278" s="7" t="s">
        <v>389</v>
      </c>
    </row>
    <row r="279" spans="2:19" x14ac:dyDescent="0.3">
      <c r="B279" s="7" t="s">
        <v>530</v>
      </c>
      <c r="C279" s="7" t="s">
        <v>205</v>
      </c>
      <c r="D279" s="7" t="s">
        <v>388</v>
      </c>
      <c r="E279" s="7" t="s">
        <v>390</v>
      </c>
    </row>
    <row r="280" spans="2:19" x14ac:dyDescent="0.3">
      <c r="B280" s="7" t="s">
        <v>531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803</v>
      </c>
    </row>
    <row r="281" spans="2:19" x14ac:dyDescent="0.3">
      <c r="B281" s="7" t="s">
        <v>532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  <c r="S281" s="7" t="s">
        <v>804</v>
      </c>
    </row>
    <row r="282" spans="2:19" x14ac:dyDescent="0.3">
      <c r="B282" s="7" t="s">
        <v>533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804</v>
      </c>
    </row>
    <row r="283" spans="2:19" x14ac:dyDescent="0.3">
      <c r="B283" s="7" t="s">
        <v>534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19" x14ac:dyDescent="0.3">
      <c r="B284" s="7" t="s">
        <v>535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803</v>
      </c>
    </row>
    <row r="285" spans="2:19" x14ac:dyDescent="0.3">
      <c r="B285" s="7" t="s">
        <v>770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773</v>
      </c>
      <c r="N285" s="13"/>
      <c r="S285" s="7" t="s">
        <v>811</v>
      </c>
    </row>
    <row r="286" spans="2:19" x14ac:dyDescent="0.3">
      <c r="B286" s="7" t="s">
        <v>771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772</v>
      </c>
      <c r="N286" s="13"/>
      <c r="S286" s="7" t="s">
        <v>812</v>
      </c>
    </row>
    <row r="287" spans="2:19" x14ac:dyDescent="0.3">
      <c r="B287" s="7" t="s">
        <v>536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6"/>
      <c r="N287" s="49">
        <v>0.84302325581395343</v>
      </c>
      <c r="O287" s="53">
        <v>1.2315270935960592</v>
      </c>
      <c r="P287" s="47">
        <v>0.91533180778032031</v>
      </c>
      <c r="Q287" s="47">
        <v>0.67720090293453727</v>
      </c>
      <c r="R287" s="15"/>
    </row>
    <row r="288" spans="2:19" x14ac:dyDescent="0.3">
      <c r="B288" s="7" t="s">
        <v>537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803</v>
      </c>
    </row>
    <row r="289" spans="2:26" x14ac:dyDescent="0.3">
      <c r="B289" s="7" t="s">
        <v>538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803</v>
      </c>
    </row>
    <row r="290" spans="2:26" x14ac:dyDescent="0.3">
      <c r="B290" s="7" t="s">
        <v>774</v>
      </c>
      <c r="C290" s="7" t="s">
        <v>205</v>
      </c>
      <c r="D290" s="10" t="s">
        <v>316</v>
      </c>
      <c r="E290" s="10" t="s">
        <v>317</v>
      </c>
      <c r="F290" s="10" t="s">
        <v>632</v>
      </c>
      <c r="G290" s="10"/>
      <c r="H290" s="10" t="s">
        <v>3</v>
      </c>
      <c r="S290" s="7" t="s">
        <v>803</v>
      </c>
    </row>
    <row r="291" spans="2:26" x14ac:dyDescent="0.3">
      <c r="B291" s="7" t="s">
        <v>775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803</v>
      </c>
    </row>
    <row r="292" spans="2:26" x14ac:dyDescent="0.3">
      <c r="B292" s="7" t="s">
        <v>539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6" x14ac:dyDescent="0.3">
      <c r="B293" s="7" t="s">
        <v>540</v>
      </c>
      <c r="C293" s="7" t="s">
        <v>205</v>
      </c>
      <c r="D293" s="10" t="s">
        <v>319</v>
      </c>
      <c r="E293" s="10" t="s">
        <v>320</v>
      </c>
      <c r="F293" s="10" t="s">
        <v>776</v>
      </c>
      <c r="G293" s="7" t="s">
        <v>5</v>
      </c>
      <c r="H293" s="7" t="s">
        <v>86</v>
      </c>
      <c r="S293" s="7">
        <v>58</v>
      </c>
      <c r="Z293" s="19"/>
    </row>
    <row r="294" spans="2:26" x14ac:dyDescent="0.3">
      <c r="B294" s="7" t="s">
        <v>541</v>
      </c>
      <c r="C294" s="7" t="s">
        <v>205</v>
      </c>
      <c r="D294" s="10" t="s">
        <v>319</v>
      </c>
      <c r="E294" s="10" t="s">
        <v>321</v>
      </c>
      <c r="F294" s="10" t="s">
        <v>117</v>
      </c>
      <c r="G294" s="10" t="s">
        <v>21</v>
      </c>
      <c r="H294" s="10" t="s">
        <v>3</v>
      </c>
      <c r="N294" s="13"/>
      <c r="S294" s="7" t="s">
        <v>803</v>
      </c>
    </row>
    <row r="295" spans="2:26" x14ac:dyDescent="0.3">
      <c r="B295" s="7" t="s">
        <v>542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6" x14ac:dyDescent="0.3">
      <c r="B296" s="7" t="s">
        <v>543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804</v>
      </c>
    </row>
    <row r="297" spans="2:26" x14ac:dyDescent="0.3">
      <c r="B297" s="7" t="s">
        <v>544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803</v>
      </c>
    </row>
    <row r="298" spans="2:26" x14ac:dyDescent="0.3">
      <c r="B298" s="7" t="s">
        <v>545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803</v>
      </c>
    </row>
    <row r="299" spans="2:26" x14ac:dyDescent="0.3">
      <c r="B299" s="7" t="s">
        <v>546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803</v>
      </c>
    </row>
    <row r="300" spans="2:26" x14ac:dyDescent="0.3">
      <c r="B300" s="7" t="s">
        <v>547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804</v>
      </c>
    </row>
    <row r="301" spans="2:26" x14ac:dyDescent="0.3">
      <c r="B301" s="7" t="s">
        <v>548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 t="s">
        <v>804</v>
      </c>
    </row>
    <row r="302" spans="2:26" x14ac:dyDescent="0.3">
      <c r="B302" s="7" t="s">
        <v>549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803</v>
      </c>
    </row>
    <row r="303" spans="2:26" x14ac:dyDescent="0.3">
      <c r="B303" s="7" t="s">
        <v>550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803</v>
      </c>
    </row>
    <row r="304" spans="2:26" x14ac:dyDescent="0.3">
      <c r="B304" s="7" t="s">
        <v>551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16">
        <v>1</v>
      </c>
    </row>
    <row r="305" spans="2:26" x14ac:dyDescent="0.3">
      <c r="B305" s="7" t="s">
        <v>552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804</v>
      </c>
    </row>
    <row r="306" spans="2:26" x14ac:dyDescent="0.3">
      <c r="B306" s="7" t="s">
        <v>553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804</v>
      </c>
    </row>
    <row r="307" spans="2:26" x14ac:dyDescent="0.3">
      <c r="B307" s="7" t="s">
        <v>554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804</v>
      </c>
    </row>
    <row r="308" spans="2:26" x14ac:dyDescent="0.3">
      <c r="B308" s="7" t="s">
        <v>555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TWD</v>
      </c>
      <c r="I308" s="10" t="s">
        <v>650</v>
      </c>
      <c r="J308" s="7" t="str">
        <f>J3</f>
        <v>December</v>
      </c>
      <c r="N308" s="7">
        <v>19560000</v>
      </c>
      <c r="O308" s="7">
        <v>22475000</v>
      </c>
      <c r="P308" s="7">
        <v>24425000</v>
      </c>
    </row>
    <row r="309" spans="2:26" x14ac:dyDescent="0.3">
      <c r="B309" s="7" t="s">
        <v>556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TWD</v>
      </c>
      <c r="I309" s="10" t="s">
        <v>650</v>
      </c>
      <c r="J309" s="7" t="str">
        <f>J3</f>
        <v>December</v>
      </c>
      <c r="N309" s="7">
        <v>3430000</v>
      </c>
      <c r="O309" s="7">
        <v>13541000</v>
      </c>
      <c r="P309" s="7">
        <v>8269000</v>
      </c>
    </row>
    <row r="310" spans="2:26" x14ac:dyDescent="0.3">
      <c r="B310" s="7" t="s">
        <v>557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804</v>
      </c>
    </row>
    <row r="311" spans="2:26" ht="15" thickBot="1" x14ac:dyDescent="0.35">
      <c r="B311" s="7" t="s">
        <v>558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834</v>
      </c>
      <c r="Z311" s="19"/>
    </row>
    <row r="312" spans="2:26" ht="15" thickBot="1" x14ac:dyDescent="0.35">
      <c r="B312" s="7" t="s">
        <v>559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8</v>
      </c>
    </row>
    <row r="313" spans="2:26" ht="15" thickBot="1" x14ac:dyDescent="0.35">
      <c r="B313" s="7" t="s">
        <v>560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</row>
    <row r="314" spans="2:26" ht="15" thickBot="1" x14ac:dyDescent="0.35">
      <c r="B314" s="7" t="s">
        <v>561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 customFormat="1" x14ac:dyDescent="0.3">
      <c r="B315" t="s">
        <v>835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S315" t="s">
        <v>804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M271:R27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5:R275 M277:R277 M280:R282 M284:R286 M288:R291 M294:R294 M296:R300 M302:R303 M305:R307 M310:R310 M129:R138 J129:J138 I95:I172" xr:uid="{34C37A78-F84E-4C38-8A30-F2F39EAB7A6E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5496024-3A1B-4D91-8572-031029B6F9A9}">
          <x14:formula1>
            <xm:f>'Data validation'!$K$3:$K$4</xm:f>
          </x14:formula1>
          <xm:sqref>S271</xm:sqref>
        </x14:dataValidation>
        <x14:dataValidation type="list" allowBlank="1" showInputMessage="1" showErrorMessage="1" xr:uid="{A70D0684-4DED-4ECF-8A8D-AFA3B505AA39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D12CB8A4-DF6C-49A7-807B-AAA301A9DAE6}">
          <x14:formula1>
            <xm:f>'Data validation'!$I$3:$I$4</xm:f>
          </x14:formula1>
          <xm:sqref>AA286 S286</xm:sqref>
        </x14:dataValidation>
        <x14:dataValidation type="list" allowBlank="1" showInputMessage="1" showErrorMessage="1" xr:uid="{1F2F7577-DEB0-4CEF-83C8-F6F817751A80}">
          <x14:formula1>
            <xm:f>'Data validation'!$H$3:$H$4</xm:f>
          </x14:formula1>
          <xm:sqref>AA285 S285</xm:sqref>
        </x14:dataValidation>
        <x14:dataValidation type="list" allowBlank="1" showInputMessage="1" showErrorMessage="1" xr:uid="{E68BF90B-12AA-4D9A-9A8D-95B02E8DDA5F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0017BFD0-B3A5-42E9-8C07-C87BB84E65BD}">
          <x14:formula1>
            <xm:f>'Data validation'!$F$3:$F$4</xm:f>
          </x14:formula1>
          <xm:sqref>AA229 S135 S229 AA135 AA137 S137</xm:sqref>
        </x14:dataValidation>
        <x14:dataValidation type="list" allowBlank="1" showInputMessage="1" showErrorMessage="1" xr:uid="{A3D4D4E1-CB5B-4262-BB79-836291167E6D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18045C62-E6A2-480A-A5D8-A138FF64DF29}">
          <x14:formula1>
            <xm:f>'Data validation'!$D$3:$D$4</xm:f>
          </x14:formula1>
          <xm:sqref>S36 S166:S171 S17:S19 S305:S307 S51 S55:S61 S273 S65:S68 S71:S81 S84:S85 S88:S90 S93 S105:S108 S110:S115 S41:S46 S118:S126 S129:S134 S136 S138 S140:S144 S99:S102 S153:S154 S146:S147 S163:S164 S160:S161 S186 S196 S204:S206 S194 S235:S240 S256:S262 S227:S228 S275 S277 S246:S247 S284 S294 S264:S265 S296:S300 S302:S303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S150 S200 S219 S211:S215 S190 S243 S249 S252:S253 S288:S291 S178:S181 S280:S282</xm:sqref>
        </x14:dataValidation>
        <x14:dataValidation type="list" allowBlank="1" showInputMessage="1" showErrorMessage="1" xr:uid="{3E05B182-4B87-4E87-9D30-73BFA4B669DF}">
          <x14:formula1>
            <xm:f>'Data validation'!$C$3:$C$6</xm:f>
          </x14:formula1>
          <xm:sqref>J3</xm:sqref>
        </x14:dataValidation>
        <x14:dataValidation type="list" allowBlank="1" showInputMessage="1" showErrorMessage="1" xr:uid="{F2BFD24D-0BB3-47AE-A2ED-0EF38E4E5900}">
          <x14:formula1>
            <xm:f>'Data validation'!$B$3:$B$25</xm:f>
          </x14:formula1>
          <xm:sqref>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B29" sqref="B29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777</v>
      </c>
      <c r="C3" t="s">
        <v>799</v>
      </c>
      <c r="D3" t="s">
        <v>803</v>
      </c>
      <c r="E3" t="s">
        <v>805</v>
      </c>
      <c r="F3" t="s">
        <v>805</v>
      </c>
      <c r="G3" t="s">
        <v>808</v>
      </c>
      <c r="H3" t="s">
        <v>810</v>
      </c>
      <c r="I3" t="s">
        <v>812</v>
      </c>
      <c r="J3" t="s">
        <v>711</v>
      </c>
      <c r="K3" t="s">
        <v>823</v>
      </c>
    </row>
    <row r="4" spans="2:11" x14ac:dyDescent="0.3">
      <c r="B4" t="s">
        <v>778</v>
      </c>
      <c r="C4" t="s">
        <v>800</v>
      </c>
      <c r="D4" t="s">
        <v>804</v>
      </c>
      <c r="E4" t="s">
        <v>806</v>
      </c>
      <c r="F4" t="s">
        <v>807</v>
      </c>
      <c r="G4" t="s">
        <v>809</v>
      </c>
      <c r="H4" t="s">
        <v>811</v>
      </c>
      <c r="I4" t="s">
        <v>813</v>
      </c>
      <c r="J4" t="s">
        <v>821</v>
      </c>
      <c r="K4" t="s">
        <v>824</v>
      </c>
    </row>
    <row r="5" spans="2:11" x14ac:dyDescent="0.3">
      <c r="B5" t="s">
        <v>779</v>
      </c>
      <c r="C5" t="s">
        <v>801</v>
      </c>
      <c r="E5" t="s">
        <v>807</v>
      </c>
      <c r="J5" t="s">
        <v>822</v>
      </c>
    </row>
    <row r="6" spans="2:11" x14ac:dyDescent="0.3">
      <c r="B6" t="s">
        <v>780</v>
      </c>
      <c r="C6" t="s">
        <v>802</v>
      </c>
    </row>
    <row r="7" spans="2:11" x14ac:dyDescent="0.3">
      <c r="B7" t="s">
        <v>781</v>
      </c>
    </row>
    <row r="8" spans="2:11" x14ac:dyDescent="0.3">
      <c r="B8" t="s">
        <v>782</v>
      </c>
    </row>
    <row r="9" spans="2:11" x14ac:dyDescent="0.3">
      <c r="B9" t="s">
        <v>783</v>
      </c>
    </row>
    <row r="10" spans="2:11" x14ac:dyDescent="0.3">
      <c r="B10" t="s">
        <v>784</v>
      </c>
    </row>
    <row r="11" spans="2:11" x14ac:dyDescent="0.3">
      <c r="B11" t="s">
        <v>785</v>
      </c>
    </row>
    <row r="12" spans="2:11" x14ac:dyDescent="0.3">
      <c r="B12" t="s">
        <v>786</v>
      </c>
    </row>
    <row r="13" spans="2:11" x14ac:dyDescent="0.3">
      <c r="B13" t="s">
        <v>787</v>
      </c>
    </row>
    <row r="14" spans="2:11" x14ac:dyDescent="0.3">
      <c r="B14" t="s">
        <v>788</v>
      </c>
    </row>
    <row r="15" spans="2:11" x14ac:dyDescent="0.3">
      <c r="B15" t="s">
        <v>789</v>
      </c>
    </row>
    <row r="16" spans="2:11" x14ac:dyDescent="0.3">
      <c r="B16" t="s">
        <v>790</v>
      </c>
    </row>
    <row r="17" spans="2:2" x14ac:dyDescent="0.3">
      <c r="B17" t="s">
        <v>791</v>
      </c>
    </row>
    <row r="18" spans="2:2" x14ac:dyDescent="0.3">
      <c r="B18" t="s">
        <v>792</v>
      </c>
    </row>
    <row r="19" spans="2:2" x14ac:dyDescent="0.3">
      <c r="B19" t="s">
        <v>793</v>
      </c>
    </row>
    <row r="20" spans="2:2" x14ac:dyDescent="0.3">
      <c r="B20" t="s">
        <v>794</v>
      </c>
    </row>
    <row r="21" spans="2:2" x14ac:dyDescent="0.3">
      <c r="B21" t="s">
        <v>795</v>
      </c>
    </row>
    <row r="22" spans="2:2" x14ac:dyDescent="0.3">
      <c r="B22" t="s">
        <v>796</v>
      </c>
    </row>
    <row r="23" spans="2:2" x14ac:dyDescent="0.3">
      <c r="B23" t="s">
        <v>797</v>
      </c>
    </row>
    <row r="24" spans="2:2" x14ac:dyDescent="0.3">
      <c r="B24" t="s">
        <v>798</v>
      </c>
    </row>
    <row r="25" spans="2:2" x14ac:dyDescent="0.3">
      <c r="B25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D5" sqref="D5"/>
    </sheetView>
  </sheetViews>
  <sheetFormatPr defaultRowHeight="14.4" x14ac:dyDescent="0.3"/>
  <sheetData>
    <row r="2" spans="2:6" x14ac:dyDescent="0.3">
      <c r="B2" t="s">
        <v>371</v>
      </c>
      <c r="C2" t="s">
        <v>718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Siam Cement</vt:lpstr>
      <vt:lpstr>Anhui Conch</vt:lpstr>
      <vt:lpstr>Taiwan Cement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Rakesh</cp:lastModifiedBy>
  <dcterms:created xsi:type="dcterms:W3CDTF">2015-06-05T18:17:20Z</dcterms:created>
  <dcterms:modified xsi:type="dcterms:W3CDTF">2021-05-24T11:35:35Z</dcterms:modified>
</cp:coreProperties>
</file>