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esg uploader\"/>
    </mc:Choice>
  </mc:AlternateContent>
  <xr:revisionPtr revIDLastSave="0" documentId="13_ncr:1_{B82471BF-BFCA-4CA1-B0D3-C0923B6812A4}" xr6:coauthVersionLast="46" xr6:coauthVersionMax="46" xr10:uidLastSave="{00000000-0000-0000-0000-000000000000}"/>
  <bookViews>
    <workbookView xWindow="-108" yWindow="-108" windowWidth="23256" windowHeight="12576" tabRatio="834" xr2:uid="{00000000-000D-0000-FFFF-FFFF00000000}"/>
  </bookViews>
  <sheets>
    <sheet name="Baba" sheetId="6" r:id="rId1"/>
    <sheet name="Baidu" sheetId="2" r:id="rId2"/>
    <sheet name="Naspers" sheetId="8" r:id="rId3"/>
    <sheet name="JD" sheetId="7" r:id="rId4"/>
    <sheet name="InfoEdge" sheetId="9" r:id="rId5"/>
    <sheet name="Data validation" sheetId="5" r:id="rId6"/>
    <sheet name="Other Data" sheetId="4" r:id="rId7"/>
  </sheets>
  <definedNames>
    <definedName name="_xlnm._FilterDatabase" localSheetId="0" hidden="1">Baba!$B$2:$AC$2</definedName>
    <definedName name="_xlnm._FilterDatabase" localSheetId="1" hidden="1">Baidu!$A$2:$AD$314</definedName>
    <definedName name="_xlnm._FilterDatabase" localSheetId="4" hidden="1">InfoEdge!$A$2:$AD$314</definedName>
    <definedName name="_xlnm._FilterDatabase" localSheetId="3" hidden="1">JD!$A$2:$AD$314</definedName>
    <definedName name="_xlnm._FilterDatabase" localSheetId="2" hidden="1">Naspers!$A$2:$AD$314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09" i="9" l="1"/>
  <c r="N308" i="9"/>
  <c r="O309" i="9"/>
  <c r="O308" i="9"/>
  <c r="P309" i="9"/>
  <c r="P308" i="9"/>
  <c r="Q309" i="9"/>
  <c r="Q308" i="9"/>
  <c r="R308" i="9"/>
  <c r="R309" i="9"/>
  <c r="S226" i="9"/>
  <c r="N201" i="9" l="1"/>
  <c r="O201" i="9"/>
  <c r="P201" i="9"/>
  <c r="S226" i="7"/>
  <c r="Q231" i="8" l="1"/>
  <c r="R231" i="8"/>
  <c r="P231" i="8"/>
  <c r="O231" i="8"/>
  <c r="S226" i="8"/>
  <c r="N201" i="8" l="1"/>
  <c r="O201" i="8"/>
  <c r="P201" i="8"/>
  <c r="Q201" i="8"/>
  <c r="R201" i="8"/>
  <c r="J318" i="9"/>
  <c r="H318" i="9"/>
  <c r="J318" i="7"/>
  <c r="H318" i="7"/>
  <c r="J318" i="8"/>
  <c r="H318" i="8"/>
  <c r="J318" i="2"/>
  <c r="H318" i="2"/>
  <c r="O201" i="2" l="1"/>
  <c r="N201" i="2"/>
  <c r="R201" i="2"/>
  <c r="Q201" i="2"/>
  <c r="P201" i="2"/>
  <c r="S263" i="2"/>
  <c r="S158" i="9" l="1"/>
  <c r="S157" i="9"/>
  <c r="P158" i="7" l="1"/>
  <c r="Q158" i="7"/>
  <c r="R117" i="7"/>
  <c r="N158" i="2" l="1"/>
  <c r="Q158" i="2"/>
  <c r="F87" i="7"/>
  <c r="F89" i="7"/>
  <c r="F90" i="7"/>
  <c r="H91" i="7"/>
  <c r="J91" i="7"/>
  <c r="F93" i="7"/>
  <c r="F94" i="7"/>
  <c r="H94" i="7"/>
  <c r="J94" i="7"/>
  <c r="F95" i="7"/>
  <c r="F96" i="7"/>
  <c r="F98" i="7"/>
  <c r="F99" i="7"/>
  <c r="F100" i="7"/>
  <c r="F103" i="7"/>
  <c r="F105" i="7"/>
  <c r="R50" i="7" l="1"/>
  <c r="N8" i="8"/>
  <c r="O8" i="8"/>
  <c r="R8" i="8"/>
  <c r="P8" i="8"/>
  <c r="Q8" i="8"/>
  <c r="Q53" i="2" l="1"/>
  <c r="Q54" i="2" s="1"/>
  <c r="R53" i="2"/>
  <c r="R54" i="2" s="1"/>
  <c r="O158" i="6" l="1"/>
  <c r="P157" i="6"/>
  <c r="Q158" i="6"/>
  <c r="Q157" i="6"/>
  <c r="O157" i="6"/>
  <c r="N158" i="6"/>
  <c r="N157" i="6"/>
  <c r="R157" i="8"/>
  <c r="R309" i="6" l="1"/>
  <c r="Q308" i="6"/>
  <c r="P308" i="6"/>
  <c r="O308" i="6"/>
  <c r="N308" i="6"/>
  <c r="M308" i="6"/>
  <c r="R308" i="2" l="1"/>
  <c r="Q308" i="2"/>
  <c r="R159" i="2"/>
  <c r="F314" i="9" l="1"/>
  <c r="J309" i="9"/>
  <c r="H309" i="9"/>
  <c r="J308" i="9"/>
  <c r="H308" i="9"/>
  <c r="F303" i="9"/>
  <c r="F302" i="9"/>
  <c r="F295" i="9"/>
  <c r="F292" i="9"/>
  <c r="F281" i="9"/>
  <c r="F280" i="9"/>
  <c r="F276" i="9"/>
  <c r="F256" i="9"/>
  <c r="J245" i="9"/>
  <c r="H245" i="9"/>
  <c r="J244" i="9"/>
  <c r="H244" i="9"/>
  <c r="J241" i="9"/>
  <c r="H241" i="9"/>
  <c r="F241" i="9"/>
  <c r="J231" i="9"/>
  <c r="H231" i="9"/>
  <c r="J221" i="9"/>
  <c r="H221" i="9"/>
  <c r="J202" i="9"/>
  <c r="H202" i="9"/>
  <c r="J201" i="9"/>
  <c r="H201" i="9"/>
  <c r="F195" i="9"/>
  <c r="F194" i="9"/>
  <c r="J187" i="9"/>
  <c r="H187" i="9"/>
  <c r="F185" i="9"/>
  <c r="J182" i="9"/>
  <c r="H182" i="9"/>
  <c r="J177" i="9"/>
  <c r="H177" i="9"/>
  <c r="F177" i="9"/>
  <c r="J174" i="9"/>
  <c r="H174" i="9"/>
  <c r="J173" i="9"/>
  <c r="H173" i="9"/>
  <c r="F109" i="9"/>
  <c r="F105" i="9"/>
  <c r="F103" i="9"/>
  <c r="F102" i="9"/>
  <c r="F101" i="9"/>
  <c r="F100" i="9"/>
  <c r="F99" i="9"/>
  <c r="F98" i="9"/>
  <c r="F96" i="9"/>
  <c r="F95" i="9"/>
  <c r="J94" i="9"/>
  <c r="H94" i="9"/>
  <c r="F94" i="9"/>
  <c r="F93" i="9"/>
  <c r="J91" i="9"/>
  <c r="H91" i="9"/>
  <c r="F90" i="9"/>
  <c r="F89" i="9"/>
  <c r="F87" i="9"/>
  <c r="F86" i="9"/>
  <c r="F85" i="9"/>
  <c r="F84" i="9"/>
  <c r="J82" i="9"/>
  <c r="H82" i="9"/>
  <c r="F81" i="9"/>
  <c r="F80" i="9"/>
  <c r="F78" i="9"/>
  <c r="F77" i="9"/>
  <c r="F74" i="9"/>
  <c r="F73" i="9"/>
  <c r="F72" i="9"/>
  <c r="F71" i="9"/>
  <c r="F70" i="9"/>
  <c r="F66" i="9"/>
  <c r="F65" i="9"/>
  <c r="F64" i="9"/>
  <c r="F62" i="9"/>
  <c r="F61" i="9"/>
  <c r="F60" i="9"/>
  <c r="F58" i="9"/>
  <c r="F57" i="9"/>
  <c r="F51" i="9"/>
  <c r="F49" i="9"/>
  <c r="F35" i="9"/>
  <c r="F33" i="9"/>
  <c r="F30" i="9"/>
  <c r="F29" i="9"/>
  <c r="F28" i="9"/>
  <c r="F27" i="9"/>
  <c r="F26" i="9"/>
  <c r="F25" i="9"/>
  <c r="F24" i="9"/>
  <c r="F23" i="9"/>
  <c r="F22" i="9"/>
  <c r="F21" i="9"/>
  <c r="F16" i="9"/>
  <c r="F15" i="9"/>
  <c r="F14" i="9"/>
  <c r="F13" i="9"/>
  <c r="F12" i="9"/>
  <c r="J11" i="9"/>
  <c r="H11" i="9"/>
  <c r="F10" i="9"/>
  <c r="J9" i="9"/>
  <c r="H9" i="9"/>
  <c r="F9" i="9"/>
  <c r="J8" i="9"/>
  <c r="H8" i="9"/>
  <c r="F8" i="9"/>
  <c r="J7" i="9"/>
  <c r="H7" i="9"/>
  <c r="F7" i="9"/>
  <c r="J6" i="9"/>
  <c r="H6" i="9"/>
  <c r="F6" i="9"/>
  <c r="J5" i="9"/>
  <c r="H5" i="9"/>
  <c r="J4" i="9"/>
  <c r="H4" i="9"/>
  <c r="G4" i="9"/>
  <c r="F4" i="9"/>
  <c r="F3" i="9"/>
  <c r="F314" i="8"/>
  <c r="J309" i="8"/>
  <c r="H309" i="8"/>
  <c r="J308" i="8"/>
  <c r="H308" i="8"/>
  <c r="F303" i="8"/>
  <c r="F302" i="8"/>
  <c r="F295" i="8"/>
  <c r="F292" i="8"/>
  <c r="F281" i="8"/>
  <c r="F280" i="8"/>
  <c r="F276" i="8"/>
  <c r="F256" i="8"/>
  <c r="J245" i="8"/>
  <c r="H245" i="8"/>
  <c r="J244" i="8"/>
  <c r="H244" i="8"/>
  <c r="J241" i="8"/>
  <c r="H241" i="8"/>
  <c r="F241" i="8"/>
  <c r="J231" i="8"/>
  <c r="H231" i="8"/>
  <c r="J221" i="8"/>
  <c r="H221" i="8"/>
  <c r="J202" i="8"/>
  <c r="H202" i="8"/>
  <c r="J201" i="8"/>
  <c r="H201" i="8"/>
  <c r="F195" i="8"/>
  <c r="F194" i="8"/>
  <c r="J187" i="8"/>
  <c r="H187" i="8"/>
  <c r="F185" i="8"/>
  <c r="J182" i="8"/>
  <c r="H182" i="8"/>
  <c r="J177" i="8"/>
  <c r="H177" i="8"/>
  <c r="F177" i="8"/>
  <c r="J174" i="8"/>
  <c r="H174" i="8"/>
  <c r="J173" i="8"/>
  <c r="H173" i="8"/>
  <c r="F109" i="8"/>
  <c r="F105" i="8"/>
  <c r="F103" i="8"/>
  <c r="F102" i="8"/>
  <c r="F101" i="8"/>
  <c r="F100" i="8"/>
  <c r="F99" i="8"/>
  <c r="F98" i="8"/>
  <c r="F96" i="8"/>
  <c r="F95" i="8"/>
  <c r="J94" i="8"/>
  <c r="H94" i="8"/>
  <c r="F94" i="8"/>
  <c r="F93" i="8"/>
  <c r="J91" i="8"/>
  <c r="H91" i="8"/>
  <c r="F90" i="8"/>
  <c r="F89" i="8"/>
  <c r="F87" i="8"/>
  <c r="F86" i="8"/>
  <c r="F85" i="8"/>
  <c r="F84" i="8"/>
  <c r="J82" i="8"/>
  <c r="H82" i="8"/>
  <c r="F81" i="8"/>
  <c r="F80" i="8"/>
  <c r="F78" i="8"/>
  <c r="F77" i="8"/>
  <c r="F74" i="8"/>
  <c r="F73" i="8"/>
  <c r="F72" i="8"/>
  <c r="F71" i="8"/>
  <c r="F70" i="8"/>
  <c r="F66" i="8"/>
  <c r="F65" i="8"/>
  <c r="F64" i="8"/>
  <c r="F62" i="8"/>
  <c r="F61" i="8"/>
  <c r="F60" i="8"/>
  <c r="F58" i="8"/>
  <c r="F57" i="8"/>
  <c r="F51" i="8"/>
  <c r="F49" i="8"/>
  <c r="F35" i="8"/>
  <c r="F33" i="8"/>
  <c r="F30" i="8"/>
  <c r="F29" i="8"/>
  <c r="F28" i="8"/>
  <c r="F27" i="8"/>
  <c r="F26" i="8"/>
  <c r="F25" i="8"/>
  <c r="F24" i="8"/>
  <c r="F23" i="8"/>
  <c r="F22" i="8"/>
  <c r="F21" i="8"/>
  <c r="F16" i="8"/>
  <c r="F15" i="8"/>
  <c r="F14" i="8"/>
  <c r="F13" i="8"/>
  <c r="F12" i="8"/>
  <c r="J11" i="8"/>
  <c r="H11" i="8"/>
  <c r="F10" i="8"/>
  <c r="J9" i="8"/>
  <c r="H9" i="8"/>
  <c r="F9" i="8"/>
  <c r="J8" i="8"/>
  <c r="H8" i="8"/>
  <c r="F8" i="8"/>
  <c r="J7" i="8"/>
  <c r="H7" i="8"/>
  <c r="F7" i="8"/>
  <c r="J6" i="8"/>
  <c r="H6" i="8"/>
  <c r="F6" i="8"/>
  <c r="J5" i="8"/>
  <c r="H5" i="8"/>
  <c r="J4" i="8"/>
  <c r="H4" i="8"/>
  <c r="G4" i="8"/>
  <c r="F4" i="8"/>
  <c r="F3" i="8"/>
  <c r="F314" i="7"/>
  <c r="J309" i="7"/>
  <c r="H309" i="7"/>
  <c r="J308" i="7"/>
  <c r="H308" i="7"/>
  <c r="F303" i="7"/>
  <c r="F302" i="7"/>
  <c r="F295" i="7"/>
  <c r="F292" i="7"/>
  <c r="F281" i="7"/>
  <c r="F280" i="7"/>
  <c r="F276" i="7"/>
  <c r="F256" i="7"/>
  <c r="J245" i="7"/>
  <c r="H245" i="7"/>
  <c r="J244" i="7"/>
  <c r="H244" i="7"/>
  <c r="J241" i="7"/>
  <c r="H241" i="7"/>
  <c r="F241" i="7"/>
  <c r="J231" i="7"/>
  <c r="H231" i="7"/>
  <c r="J221" i="7"/>
  <c r="H221" i="7"/>
  <c r="J202" i="7"/>
  <c r="H202" i="7"/>
  <c r="J201" i="7"/>
  <c r="H201" i="7"/>
  <c r="F195" i="7"/>
  <c r="F194" i="7"/>
  <c r="J187" i="7"/>
  <c r="H187" i="7"/>
  <c r="F185" i="7"/>
  <c r="J182" i="7"/>
  <c r="H182" i="7"/>
  <c r="J177" i="7"/>
  <c r="H177" i="7"/>
  <c r="F177" i="7"/>
  <c r="J174" i="7"/>
  <c r="H174" i="7"/>
  <c r="J173" i="7"/>
  <c r="H173" i="7"/>
  <c r="F109" i="7"/>
  <c r="F102" i="7"/>
  <c r="F101" i="7"/>
  <c r="F86" i="7"/>
  <c r="F85" i="7"/>
  <c r="F84" i="7"/>
  <c r="J82" i="7"/>
  <c r="H82" i="7"/>
  <c r="F81" i="7"/>
  <c r="F80" i="7"/>
  <c r="F78" i="7"/>
  <c r="F77" i="7"/>
  <c r="F74" i="7"/>
  <c r="F73" i="7"/>
  <c r="F72" i="7"/>
  <c r="F71" i="7"/>
  <c r="F70" i="7"/>
  <c r="F66" i="7"/>
  <c r="F65" i="7"/>
  <c r="F64" i="7"/>
  <c r="F62" i="7"/>
  <c r="F61" i="7"/>
  <c r="F60" i="7"/>
  <c r="F58" i="7"/>
  <c r="F57" i="7"/>
  <c r="F51" i="7"/>
  <c r="F49" i="7"/>
  <c r="F35" i="7"/>
  <c r="F33" i="7"/>
  <c r="F30" i="7"/>
  <c r="F29" i="7"/>
  <c r="F28" i="7"/>
  <c r="F27" i="7"/>
  <c r="F26" i="7"/>
  <c r="F25" i="7"/>
  <c r="F24" i="7"/>
  <c r="F23" i="7"/>
  <c r="F22" i="7"/>
  <c r="F21" i="7"/>
  <c r="F16" i="7"/>
  <c r="F15" i="7"/>
  <c r="F14" i="7"/>
  <c r="F13" i="7"/>
  <c r="F12" i="7"/>
  <c r="J11" i="7"/>
  <c r="H11" i="7"/>
  <c r="F10" i="7"/>
  <c r="J9" i="7"/>
  <c r="H9" i="7"/>
  <c r="F9" i="7"/>
  <c r="J8" i="7"/>
  <c r="H8" i="7"/>
  <c r="F8" i="7"/>
  <c r="J7" i="7"/>
  <c r="H7" i="7"/>
  <c r="F7" i="7"/>
  <c r="J6" i="7"/>
  <c r="H6" i="7"/>
  <c r="F6" i="7"/>
  <c r="J5" i="7"/>
  <c r="H5" i="7"/>
  <c r="J4" i="7"/>
  <c r="H4" i="7"/>
  <c r="G4" i="7"/>
  <c r="F4" i="7"/>
  <c r="F3" i="7"/>
  <c r="F314" i="6"/>
  <c r="J309" i="6"/>
  <c r="H309" i="6"/>
  <c r="J308" i="6"/>
  <c r="H308" i="6"/>
  <c r="F303" i="6"/>
  <c r="F302" i="6"/>
  <c r="F295" i="6"/>
  <c r="F292" i="6"/>
  <c r="F281" i="6"/>
  <c r="F280" i="6"/>
  <c r="F276" i="6"/>
  <c r="F256" i="6"/>
  <c r="J245" i="6"/>
  <c r="H245" i="6"/>
  <c r="J244" i="6"/>
  <c r="H244" i="6"/>
  <c r="J241" i="6"/>
  <c r="H241" i="6"/>
  <c r="F241" i="6"/>
  <c r="J231" i="6"/>
  <c r="H231" i="6"/>
  <c r="J221" i="6"/>
  <c r="H221" i="6"/>
  <c r="J202" i="6"/>
  <c r="H202" i="6"/>
  <c r="J201" i="6"/>
  <c r="H201" i="6"/>
  <c r="F195" i="6"/>
  <c r="F194" i="6"/>
  <c r="J187" i="6"/>
  <c r="H187" i="6"/>
  <c r="F185" i="6"/>
  <c r="J182" i="6"/>
  <c r="H182" i="6"/>
  <c r="J177" i="6"/>
  <c r="H177" i="6"/>
  <c r="F177" i="6"/>
  <c r="J174" i="6"/>
  <c r="H174" i="6"/>
  <c r="J173" i="6"/>
  <c r="H173" i="6"/>
  <c r="F109" i="6"/>
  <c r="F105" i="6"/>
  <c r="F103" i="6"/>
  <c r="F102" i="6"/>
  <c r="F101" i="6"/>
  <c r="F100" i="6"/>
  <c r="F99" i="6"/>
  <c r="F98" i="6"/>
  <c r="F96" i="6"/>
  <c r="F95" i="6"/>
  <c r="J94" i="6"/>
  <c r="H94" i="6"/>
  <c r="F94" i="6"/>
  <c r="F93" i="6"/>
  <c r="J91" i="6"/>
  <c r="H91" i="6"/>
  <c r="F90" i="6"/>
  <c r="F89" i="6"/>
  <c r="F87" i="6"/>
  <c r="F86" i="6"/>
  <c r="F85" i="6"/>
  <c r="F84" i="6"/>
  <c r="J82" i="6"/>
  <c r="H82" i="6"/>
  <c r="F81" i="6"/>
  <c r="F80" i="6"/>
  <c r="F78" i="6"/>
  <c r="F77" i="6"/>
  <c r="F74" i="6"/>
  <c r="F73" i="6"/>
  <c r="F72" i="6"/>
  <c r="F71" i="6"/>
  <c r="F70" i="6"/>
  <c r="F66" i="6"/>
  <c r="F65" i="6"/>
  <c r="F64" i="6"/>
  <c r="F62" i="6"/>
  <c r="F61" i="6"/>
  <c r="F60" i="6"/>
  <c r="F58" i="6"/>
  <c r="F57" i="6"/>
  <c r="F51" i="6"/>
  <c r="F49" i="6"/>
  <c r="F35" i="6"/>
  <c r="F33" i="6"/>
  <c r="F30" i="6"/>
  <c r="F29" i="6"/>
  <c r="F28" i="6"/>
  <c r="F27" i="6"/>
  <c r="F26" i="6"/>
  <c r="F25" i="6"/>
  <c r="F24" i="6"/>
  <c r="F23" i="6"/>
  <c r="F22" i="6"/>
  <c r="F21" i="6"/>
  <c r="F16" i="6"/>
  <c r="F15" i="6"/>
  <c r="F14" i="6"/>
  <c r="F13" i="6"/>
  <c r="F12" i="6"/>
  <c r="J11" i="6"/>
  <c r="H11" i="6"/>
  <c r="F10" i="6"/>
  <c r="J9" i="6"/>
  <c r="H9" i="6"/>
  <c r="F9" i="6"/>
  <c r="J8" i="6"/>
  <c r="H8" i="6"/>
  <c r="F8" i="6"/>
  <c r="J7" i="6"/>
  <c r="H7" i="6"/>
  <c r="F7" i="6"/>
  <c r="J6" i="6"/>
  <c r="H6" i="6"/>
  <c r="F6" i="6"/>
  <c r="J5" i="6"/>
  <c r="H5" i="6"/>
  <c r="J4" i="6"/>
  <c r="J318" i="6" s="1"/>
  <c r="H4" i="6"/>
  <c r="H318" i="6" s="1"/>
  <c r="G4" i="6"/>
  <c r="F4" i="6"/>
  <c r="F3" i="6"/>
  <c r="J202" i="2"/>
  <c r="H202" i="2"/>
  <c r="J308" i="2"/>
  <c r="J241" i="2"/>
  <c r="J221" i="2"/>
  <c r="J201" i="2"/>
  <c r="J187" i="2"/>
  <c r="J182" i="2"/>
  <c r="J91" i="2"/>
  <c r="J82" i="2"/>
  <c r="J9" i="2"/>
  <c r="J309" i="2"/>
  <c r="J245" i="2"/>
  <c r="J244" i="2"/>
  <c r="J231" i="2"/>
  <c r="J177" i="2"/>
  <c r="J174" i="2"/>
  <c r="J173" i="2"/>
  <c r="J94" i="2"/>
  <c r="J11" i="2"/>
  <c r="J8" i="2"/>
  <c r="J7" i="2"/>
  <c r="J6" i="2"/>
  <c r="J5" i="2"/>
  <c r="J4" i="2"/>
  <c r="H309" i="2"/>
  <c r="H308" i="2"/>
  <c r="H245" i="2"/>
  <c r="H244" i="2"/>
  <c r="H241" i="2"/>
  <c r="H231" i="2"/>
  <c r="H221" i="2"/>
  <c r="H201" i="2"/>
  <c r="H187" i="2"/>
  <c r="H182" i="2"/>
  <c r="H177" i="2"/>
  <c r="H174" i="2"/>
  <c r="H173" i="2"/>
  <c r="H94" i="2"/>
  <c r="H91" i="2"/>
  <c r="H82" i="2"/>
  <c r="H11" i="2"/>
  <c r="H9" i="2"/>
  <c r="H8" i="2"/>
  <c r="H7" i="2"/>
  <c r="H6" i="2"/>
  <c r="H5" i="2"/>
  <c r="F6" i="2"/>
  <c r="F10" i="2"/>
  <c r="H4" i="2"/>
  <c r="G4" i="2"/>
  <c r="F4" i="2"/>
  <c r="F194" i="2"/>
  <c r="F94" i="2"/>
  <c r="F87" i="2"/>
  <c r="F74" i="2"/>
  <c r="F21" i="2"/>
  <c r="F102" i="2"/>
  <c r="F100" i="2"/>
  <c r="F90" i="2"/>
  <c r="F86" i="2"/>
  <c r="F85" i="2"/>
  <c r="F81" i="2"/>
  <c r="F78" i="2"/>
  <c r="F72" i="2"/>
  <c r="F66" i="2"/>
  <c r="F64" i="2"/>
  <c r="F61" i="2"/>
  <c r="F60" i="2"/>
  <c r="F58" i="2"/>
  <c r="F9" i="2" l="1"/>
  <c r="F8" i="2"/>
  <c r="F314" i="2" l="1"/>
  <c r="F302" i="2"/>
  <c r="F303" i="2"/>
  <c r="F295" i="2"/>
  <c r="F292" i="2"/>
  <c r="F281" i="2"/>
  <c r="F280" i="2"/>
  <c r="F276" i="2"/>
  <c r="F256" i="2"/>
  <c r="F241" i="2"/>
  <c r="F195" i="2"/>
  <c r="F185" i="2"/>
  <c r="F177" i="2"/>
  <c r="F109" i="2"/>
  <c r="F93" i="2"/>
  <c r="F105" i="2"/>
  <c r="F103" i="2"/>
  <c r="F101" i="2"/>
  <c r="F99" i="2"/>
  <c r="F98" i="2"/>
  <c r="F96" i="2"/>
  <c r="F95" i="2"/>
  <c r="F89" i="2"/>
  <c r="F84" i="2"/>
  <c r="F80" i="2"/>
  <c r="F77" i="2"/>
  <c r="F71" i="2"/>
  <c r="F73" i="2"/>
  <c r="F26" i="2" l="1"/>
  <c r="F16" i="2"/>
  <c r="F12" i="2" l="1"/>
  <c r="F7" i="2"/>
  <c r="F3" i="2"/>
  <c r="F15" i="2"/>
  <c r="F35" i="2"/>
  <c r="F70" i="2"/>
  <c r="F65" i="2"/>
  <c r="F62" i="2"/>
  <c r="F57" i="2"/>
  <c r="F51" i="2"/>
  <c r="F49" i="2"/>
  <c r="F33" i="2"/>
  <c r="F30" i="2"/>
  <c r="F29" i="2"/>
  <c r="F28" i="2"/>
  <c r="F27" i="2"/>
  <c r="F25" i="2"/>
  <c r="F24" i="2"/>
  <c r="F23" i="2"/>
  <c r="F22" i="2"/>
  <c r="F14" i="2"/>
  <c r="F13" i="2"/>
</calcChain>
</file>

<file path=xl/sharedStrings.xml><?xml version="1.0" encoding="utf-8"?>
<sst xmlns="http://schemas.openxmlformats.org/spreadsheetml/2006/main" count="11286" uniqueCount="1075">
  <si>
    <t>Code</t>
  </si>
  <si>
    <t>Type</t>
  </si>
  <si>
    <t>Unit</t>
  </si>
  <si>
    <t>Yes/No</t>
  </si>
  <si>
    <t>%</t>
  </si>
  <si>
    <t>Numeric</t>
  </si>
  <si>
    <t>Subfactor</t>
  </si>
  <si>
    <t>Pillar</t>
  </si>
  <si>
    <t>Factor</t>
  </si>
  <si>
    <t>Indicator</t>
  </si>
  <si>
    <t>Source</t>
  </si>
  <si>
    <t>Weblink</t>
  </si>
  <si>
    <t>Additional Comment</t>
  </si>
  <si>
    <t>Environment</t>
  </si>
  <si>
    <t>Carbon Emissions</t>
  </si>
  <si>
    <t>Carbon Emissions Scope 1</t>
  </si>
  <si>
    <t>Tons</t>
  </si>
  <si>
    <t>Data</t>
  </si>
  <si>
    <t>Carbon Emissions Scope 2</t>
  </si>
  <si>
    <t>Environment management systems</t>
  </si>
  <si>
    <t>EMS system</t>
  </si>
  <si>
    <t>Policy</t>
  </si>
  <si>
    <t>ISO 14001 certification</t>
  </si>
  <si>
    <t>Carbon emission reduction initiatives</t>
  </si>
  <si>
    <t>Disclosure/initiative</t>
  </si>
  <si>
    <t>Non-carbon emissions</t>
  </si>
  <si>
    <t>Inorganic pollutants</t>
  </si>
  <si>
    <t>Air pollutants</t>
  </si>
  <si>
    <t>NO'x emissions</t>
  </si>
  <si>
    <t>SO'x emissions</t>
  </si>
  <si>
    <t>Other emissions</t>
  </si>
  <si>
    <t>Business travel</t>
  </si>
  <si>
    <t>Employee commute</t>
  </si>
  <si>
    <t>Usage of company products</t>
  </si>
  <si>
    <t>Transportation and distribution</t>
  </si>
  <si>
    <t>Renewable energy</t>
  </si>
  <si>
    <t>Renewable energy program</t>
  </si>
  <si>
    <t>Green logistics programs</t>
  </si>
  <si>
    <t>Program</t>
  </si>
  <si>
    <t>Emission reduction</t>
  </si>
  <si>
    <t>Waste management</t>
  </si>
  <si>
    <t>Solid waste management</t>
  </si>
  <si>
    <t>Solid waste</t>
  </si>
  <si>
    <t>Solid waste recycled</t>
  </si>
  <si>
    <t>Hazardous waste management</t>
  </si>
  <si>
    <t>Hazardous waste</t>
  </si>
  <si>
    <t>Hazardous waste as % of total waste</t>
  </si>
  <si>
    <t>Non-recycled waste</t>
  </si>
  <si>
    <t>Waste recycling programs</t>
  </si>
  <si>
    <t>Energy consumption</t>
  </si>
  <si>
    <t>Total energy consumption</t>
  </si>
  <si>
    <t>MWh</t>
  </si>
  <si>
    <t>Energy consumption from non-renewable resources</t>
  </si>
  <si>
    <t>Biodiversity</t>
  </si>
  <si>
    <t xml:space="preserve">Biodiversity and eco system preservation practices </t>
  </si>
  <si>
    <t>Deforestation</t>
  </si>
  <si>
    <t>Natural species and protected areas</t>
  </si>
  <si>
    <t>Sites impact natural species &amp; protected areas</t>
  </si>
  <si>
    <t xml:space="preserve">Land degradation, desertification, soil sealing </t>
  </si>
  <si>
    <t>FSC certified sourcing</t>
  </si>
  <si>
    <t>Sustainable land / forestry / agri practices</t>
  </si>
  <si>
    <t>Product stewardship</t>
  </si>
  <si>
    <t>Raw material sourcing</t>
  </si>
  <si>
    <t>Raw material policy</t>
  </si>
  <si>
    <t>Co-processing</t>
  </si>
  <si>
    <t>Recycled material use</t>
  </si>
  <si>
    <t>Green procurement policy</t>
  </si>
  <si>
    <t>Electronic Waste</t>
  </si>
  <si>
    <t>Product impact on renewables</t>
  </si>
  <si>
    <t>Electronic waste</t>
  </si>
  <si>
    <t>Qualitative</t>
  </si>
  <si>
    <t>Carbon Emissions Scope 3</t>
  </si>
  <si>
    <t>Apply</t>
  </si>
  <si>
    <t>Financials</t>
  </si>
  <si>
    <t>Revenue</t>
  </si>
  <si>
    <t>Total Assets</t>
  </si>
  <si>
    <t>Production Volume</t>
  </si>
  <si>
    <t>Production</t>
  </si>
  <si>
    <t>Carbon footprint and intensity trend</t>
  </si>
  <si>
    <t>Ozone depletion substances</t>
  </si>
  <si>
    <t>Alternate fuels</t>
  </si>
  <si>
    <t>Supplier environmental certification</t>
  </si>
  <si>
    <t>Green building council membership</t>
  </si>
  <si>
    <t>Food &amp; beverage sustainability initiatives</t>
  </si>
  <si>
    <t>Sustainable initiatives</t>
  </si>
  <si>
    <t>Nutrition and health program</t>
  </si>
  <si>
    <t>Number</t>
  </si>
  <si>
    <t>GMO policy</t>
  </si>
  <si>
    <t>Organic products</t>
  </si>
  <si>
    <t>Sustainable agri programs</t>
  </si>
  <si>
    <t>Hazardous waste to total waste ratio</t>
  </si>
  <si>
    <t>Last</t>
  </si>
  <si>
    <t>Packing material used</t>
  </si>
  <si>
    <t>Sustainable product innovation</t>
  </si>
  <si>
    <t>Climate change policy</t>
  </si>
  <si>
    <t>Climate</t>
  </si>
  <si>
    <t>Financing environmental policy</t>
  </si>
  <si>
    <t>Funding</t>
  </si>
  <si>
    <t>Exposure to extreme weather</t>
  </si>
  <si>
    <t>Country climate risk index</t>
  </si>
  <si>
    <t>Water usage</t>
  </si>
  <si>
    <t>Water consumption</t>
  </si>
  <si>
    <t>Water emission</t>
  </si>
  <si>
    <t>Exposure to areas of high water stress</t>
  </si>
  <si>
    <t>Water stress</t>
  </si>
  <si>
    <t>Untreated discharged waste water</t>
  </si>
  <si>
    <t>Water management initiatives</t>
  </si>
  <si>
    <t>Sustainable oceans / seas practices</t>
  </si>
  <si>
    <t>Water recycled and reused</t>
  </si>
  <si>
    <t>Regulations</t>
  </si>
  <si>
    <t>Noncompliance of environmental licenses &amp; permits</t>
  </si>
  <si>
    <t>Noncompliance incidents</t>
  </si>
  <si>
    <t>Environmental audits</t>
  </si>
  <si>
    <t>Green securities</t>
  </si>
  <si>
    <t>Social</t>
  </si>
  <si>
    <t>Human capital</t>
  </si>
  <si>
    <t>Human capital development</t>
  </si>
  <si>
    <t>Policy disclosure</t>
  </si>
  <si>
    <t>Employee turnover rate</t>
  </si>
  <si>
    <t>Freedom of association policy</t>
  </si>
  <si>
    <t>Collective bargaining agreement</t>
  </si>
  <si>
    <t>Work hours policy</t>
  </si>
  <si>
    <t>Temporary workers</t>
  </si>
  <si>
    <t>% of temporary workers</t>
  </si>
  <si>
    <t>Employee training</t>
  </si>
  <si>
    <t>Training hours/employee</t>
  </si>
  <si>
    <t>Hours</t>
  </si>
  <si>
    <t>Implementation of fundamental ILO conventions</t>
  </si>
  <si>
    <t>Statement/disclosure</t>
  </si>
  <si>
    <t>Whistleblower protection</t>
  </si>
  <si>
    <t>Occupational health &amp; safety</t>
  </si>
  <si>
    <t>ISO 45001 certification</t>
  </si>
  <si>
    <t>Emergency response program</t>
  </si>
  <si>
    <t>Contractor safety program</t>
  </si>
  <si>
    <t>Number / rate of accidents, injuries, fatalities, frequency</t>
  </si>
  <si>
    <t>Number of days lost for injuries, accidents, fatalities, illness</t>
  </si>
  <si>
    <t>Days</t>
  </si>
  <si>
    <t>Workplace incident prevention policies</t>
  </si>
  <si>
    <t>Human rights</t>
  </si>
  <si>
    <t>Human rights policy</t>
  </si>
  <si>
    <t>Human rights due diligence</t>
  </si>
  <si>
    <t xml:space="preserve">Processes and measures to prevent human trafficking </t>
  </si>
  <si>
    <t>Risk of incidents of child labor</t>
  </si>
  <si>
    <t>Risk of child labor</t>
  </si>
  <si>
    <t>Risk</t>
  </si>
  <si>
    <t>Low/High</t>
  </si>
  <si>
    <t>Risk of incidents of forced labor</t>
  </si>
  <si>
    <t>Risk of forced labor</t>
  </si>
  <si>
    <t>S.3.6</t>
  </si>
  <si>
    <t>Number &amp; nature of identified cases of human rights issues &amp; incidents</t>
  </si>
  <si>
    <t>Cases of human rights issues &amp; incidents</t>
  </si>
  <si>
    <t>Exposure to controversial weapons</t>
  </si>
  <si>
    <t>Supply chain</t>
  </si>
  <si>
    <t>Supplier human right disclosures</t>
  </si>
  <si>
    <t>Supplier human rights audit</t>
  </si>
  <si>
    <t>Social supplier certification</t>
  </si>
  <si>
    <t>Certification consideration</t>
  </si>
  <si>
    <t>Controvertial sourcing</t>
  </si>
  <si>
    <t>Incidents</t>
  </si>
  <si>
    <t>Supplier code of conduct</t>
  </si>
  <si>
    <t>Code disclosure</t>
  </si>
  <si>
    <t>Product availability</t>
  </si>
  <si>
    <t>Product safety and quality</t>
  </si>
  <si>
    <t>Number of product controversies</t>
  </si>
  <si>
    <t>Diversity</t>
  </si>
  <si>
    <t xml:space="preserve">Board gender diversity </t>
  </si>
  <si>
    <t>Female members to total board members ratio</t>
  </si>
  <si>
    <t>Female employees in top management</t>
  </si>
  <si>
    <t>% Female Executives/ Total Executive Management</t>
  </si>
  <si>
    <t>Female employees in work force</t>
  </si>
  <si>
    <t>% Female Workforce/ Total Staff</t>
  </si>
  <si>
    <t>Anti discrimination policies</t>
  </si>
  <si>
    <t>Discrimination incidents</t>
  </si>
  <si>
    <t>Gender policy</t>
  </si>
  <si>
    <t>Gender discrimination incidents</t>
  </si>
  <si>
    <t>Employee Remuneration/ Satisfaction</t>
  </si>
  <si>
    <t>Employee welfare policy</t>
  </si>
  <si>
    <t>Grievances / complaints handling mechanism</t>
  </si>
  <si>
    <t>Grievance mechanism</t>
  </si>
  <si>
    <t>Supplier diversity</t>
  </si>
  <si>
    <t>S.7.10</t>
  </si>
  <si>
    <t>Gender pay gap</t>
  </si>
  <si>
    <t>Gender pay gap ratio</t>
  </si>
  <si>
    <t>Excessive CEO pay ratio</t>
  </si>
  <si>
    <t>CEO salary</t>
  </si>
  <si>
    <t>Average employee salary</t>
  </si>
  <si>
    <t>Social impact</t>
  </si>
  <si>
    <t>Product impact on consumers</t>
  </si>
  <si>
    <t>Product impact</t>
  </si>
  <si>
    <t>Impact</t>
  </si>
  <si>
    <t>Positive/Negative</t>
  </si>
  <si>
    <t>Charity/Philanthropy</t>
  </si>
  <si>
    <t>Social / Labor regulators</t>
  </si>
  <si>
    <t>Social regulatory incident</t>
  </si>
  <si>
    <t>Incident</t>
  </si>
  <si>
    <t>Social certification</t>
  </si>
  <si>
    <t>SA8000 certification</t>
  </si>
  <si>
    <t>Community relations</t>
  </si>
  <si>
    <t>Community relation policies</t>
  </si>
  <si>
    <t>CSR activities</t>
  </si>
  <si>
    <t>CSR spending</t>
  </si>
  <si>
    <t>Employment creation</t>
  </si>
  <si>
    <t>Jobs added</t>
  </si>
  <si>
    <t>Tax domicile and compliance</t>
  </si>
  <si>
    <t>Tax incidents/fines</t>
  </si>
  <si>
    <t>Governance</t>
  </si>
  <si>
    <t>Company profile</t>
  </si>
  <si>
    <t>Past controversies</t>
  </si>
  <si>
    <t>Large related party transactions</t>
  </si>
  <si>
    <t xml:space="preserve">Significant M&amp;As, sale of property </t>
  </si>
  <si>
    <t>Major M&amp;A (Especially non-core business or Property Investments)</t>
  </si>
  <si>
    <t>Investment Property (IP) – As reported on Balance Sheet</t>
  </si>
  <si>
    <t>Total equity</t>
  </si>
  <si>
    <t>Non- Core Strategic M&amp;A</t>
  </si>
  <si>
    <t>Spinoffs and their success</t>
  </si>
  <si>
    <t>Spin offs</t>
  </si>
  <si>
    <t>Owner/ Promoter Profile</t>
  </si>
  <si>
    <t>Family/ Owner background</t>
  </si>
  <si>
    <t>Number of family members in Business</t>
  </si>
  <si>
    <t>Succession planning</t>
  </si>
  <si>
    <t>Cross shareholding</t>
  </si>
  <si>
    <t>Conflict of interest</t>
  </si>
  <si>
    <t>Other businesses owned by the promoter &amp; potential controversies</t>
  </si>
  <si>
    <t>Recurring related party transactions</t>
  </si>
  <si>
    <t>Governance framework</t>
  </si>
  <si>
    <t>Governance &amp; Business Practices Controversies</t>
  </si>
  <si>
    <t>No. of controversies</t>
  </si>
  <si>
    <t>Risk oversight</t>
  </si>
  <si>
    <t>Separate risk committee</t>
  </si>
  <si>
    <t>Management level risk committee</t>
  </si>
  <si>
    <t>Risk management system</t>
  </si>
  <si>
    <t>Ownership structure</t>
  </si>
  <si>
    <t>Insiders</t>
  </si>
  <si>
    <t xml:space="preserve">Institutional </t>
  </si>
  <si>
    <t>CEO Termination Scenarios</t>
  </si>
  <si>
    <t>Disclosure</t>
  </si>
  <si>
    <t>Claw back policy</t>
  </si>
  <si>
    <t>Compliance with Corporate Governance practices &amp; policies</t>
  </si>
  <si>
    <t>Code of corporate governance exists</t>
  </si>
  <si>
    <t>Non-compliance incidents</t>
  </si>
  <si>
    <t>Subsidiary disclosures</t>
  </si>
  <si>
    <t>Number of wholly owned subsidiaries</t>
  </si>
  <si>
    <t xml:space="preserve">Number of partially owned </t>
  </si>
  <si>
    <t>Subsidiary disclosure detail</t>
  </si>
  <si>
    <t>Number of regulatory actions, penalties and fines</t>
  </si>
  <si>
    <t>No. of Penalties/ fines</t>
  </si>
  <si>
    <t>Amount</t>
  </si>
  <si>
    <t>Board assessment</t>
  </si>
  <si>
    <t>Board profile</t>
  </si>
  <si>
    <t>Cumulative board experience</t>
  </si>
  <si>
    <t>Years</t>
  </si>
  <si>
    <t xml:space="preserve">Relevant experience </t>
  </si>
  <si>
    <t>Average total experience</t>
  </si>
  <si>
    <t>Average relevant experience</t>
  </si>
  <si>
    <t>Separate board member / committee responsible for ESG matters</t>
  </si>
  <si>
    <t>Board Committee / member</t>
  </si>
  <si>
    <t>Board continuity</t>
  </si>
  <si>
    <t>Staggered board</t>
  </si>
  <si>
    <t>Continuity risk</t>
  </si>
  <si>
    <t>Director Stock Ownership</t>
  </si>
  <si>
    <t>Director holding %</t>
  </si>
  <si>
    <t>Executive / Board Misconduct</t>
  </si>
  <si>
    <t>No. of incidents</t>
  </si>
  <si>
    <t>Board Independence</t>
  </si>
  <si>
    <t>Independent</t>
  </si>
  <si>
    <t>CEO &amp; Board separation</t>
  </si>
  <si>
    <t>CEO &amp; board relationship</t>
  </si>
  <si>
    <t>CEO &amp; Chair separation</t>
  </si>
  <si>
    <t>Nominating Committee</t>
  </si>
  <si>
    <t>Committee Exists</t>
  </si>
  <si>
    <t>Oversees committee evaluation</t>
  </si>
  <si>
    <t>Non-executive director pay</t>
  </si>
  <si>
    <t>Product governance</t>
  </si>
  <si>
    <t>Marketing Practices</t>
  </si>
  <si>
    <t>Marketing Controversies</t>
  </si>
  <si>
    <t>Malpractice Incidents</t>
  </si>
  <si>
    <t>Product Controversies</t>
  </si>
  <si>
    <t>Quality Management System (QMS)</t>
  </si>
  <si>
    <t>Quality Management System</t>
  </si>
  <si>
    <t>Product recall management</t>
  </si>
  <si>
    <t>ESG Reporting Standards</t>
  </si>
  <si>
    <t>Full compliance &amp; detailed disclosures</t>
  </si>
  <si>
    <t>GRI Criteria Compliance</t>
  </si>
  <si>
    <t>Some disclosures without regulatory compliance</t>
  </si>
  <si>
    <t>Verification of ESG Reporting</t>
  </si>
  <si>
    <t xml:space="preserve">ESG Reporting </t>
  </si>
  <si>
    <t>GRI Verification</t>
  </si>
  <si>
    <t>External Verification</t>
  </si>
  <si>
    <t>Global Compact Signatory</t>
  </si>
  <si>
    <t xml:space="preserve">Signatory since </t>
  </si>
  <si>
    <t>ESG Performance Targets</t>
  </si>
  <si>
    <t>SDGs Target</t>
  </si>
  <si>
    <t>Renewable Energy Target</t>
  </si>
  <si>
    <t>Internal Targets</t>
  </si>
  <si>
    <t>Business ethics</t>
  </si>
  <si>
    <t>Accounting Standards</t>
  </si>
  <si>
    <t>Accounting Standard Applied</t>
  </si>
  <si>
    <t>Anti Competitive practices</t>
  </si>
  <si>
    <t>No. of anti-competitive incidents</t>
  </si>
  <si>
    <t>Intellectual Property</t>
  </si>
  <si>
    <t>Intellectual Property incidents</t>
  </si>
  <si>
    <t>Lobbying/ Political Contributions</t>
  </si>
  <si>
    <t>Business Ethics Programs</t>
  </si>
  <si>
    <t>Animal Welfare Policy</t>
  </si>
  <si>
    <t>Tax Disclosure</t>
  </si>
  <si>
    <t>Tax related penalties</t>
  </si>
  <si>
    <t>Minority treatment</t>
  </si>
  <si>
    <t>Minority rights policy</t>
  </si>
  <si>
    <t>Minority Voting rights Policy</t>
  </si>
  <si>
    <t xml:space="preserve">Voting Proportionality </t>
  </si>
  <si>
    <t>Share class</t>
  </si>
  <si>
    <t>Voting rights</t>
  </si>
  <si>
    <t>Dividend Policy</t>
  </si>
  <si>
    <t>Dividend Payout Ratio</t>
  </si>
  <si>
    <t>Pre-emptive Rights</t>
  </si>
  <si>
    <t>Corporate law</t>
  </si>
  <si>
    <t>Data security</t>
  </si>
  <si>
    <t>Data Privacy and Security Policy</t>
  </si>
  <si>
    <t>Data Privacy and Security Incidents</t>
  </si>
  <si>
    <t>Bribery &amp; Corruption</t>
  </si>
  <si>
    <t>Regional corruption</t>
  </si>
  <si>
    <t>Bribery and corruption policy</t>
  </si>
  <si>
    <t xml:space="preserve">Bribery &amp; corruption incidents </t>
  </si>
  <si>
    <t xml:space="preserve">Insufficient action taken to address breaches of standards of anti-corruption and anti-bribery </t>
  </si>
  <si>
    <t>Insufficient action</t>
  </si>
  <si>
    <t>Remuneration Policies</t>
  </si>
  <si>
    <t>Remuneration KPIs and their appropriateness</t>
  </si>
  <si>
    <t>Renumeration KPIs</t>
  </si>
  <si>
    <t>Remuneration KPIs are appropriate</t>
  </si>
  <si>
    <t>ESG KPIs in remuneration</t>
  </si>
  <si>
    <t>ESG KPIs in Renumeration KPIs</t>
  </si>
  <si>
    <t>Say on Pay</t>
  </si>
  <si>
    <t>Policy disclosed</t>
  </si>
  <si>
    <t>Pay Controversies</t>
  </si>
  <si>
    <t>Number of controversies</t>
  </si>
  <si>
    <t>STI Performance Metrics</t>
  </si>
  <si>
    <t>LTI Performance Metrics</t>
  </si>
  <si>
    <t>Audit</t>
  </si>
  <si>
    <t>Audit Committee Independence</t>
  </si>
  <si>
    <t>% of Independent Board Members</t>
  </si>
  <si>
    <t>Family links with board</t>
  </si>
  <si>
    <t>Alumni links with board</t>
  </si>
  <si>
    <t>Previous experience in the same company</t>
  </si>
  <si>
    <t>Auditor Fees</t>
  </si>
  <si>
    <t xml:space="preserve">Total Audit Compensation </t>
  </si>
  <si>
    <t>Non audit fees</t>
  </si>
  <si>
    <t>Audit Rotation Policy</t>
  </si>
  <si>
    <t>Current Auditor</t>
  </si>
  <si>
    <t xml:space="preserve">Auditor since </t>
  </si>
  <si>
    <t>Last Auditor</t>
  </si>
  <si>
    <t>Name</t>
  </si>
  <si>
    <t>Reporting Irregularities</t>
  </si>
  <si>
    <t>Low/Med/High</t>
  </si>
  <si>
    <t>Net Income</t>
  </si>
  <si>
    <t>Wastage Management</t>
  </si>
  <si>
    <t>Oil Spill disclosure</t>
  </si>
  <si>
    <t>Offshore well management</t>
  </si>
  <si>
    <t>Tailings management</t>
  </si>
  <si>
    <t xml:space="preserve">Mineral waste management
</t>
  </si>
  <si>
    <t>Site closure &amp; rehabilitation</t>
  </si>
  <si>
    <t>Use of pesticides</t>
  </si>
  <si>
    <t>Product Stewardship</t>
  </si>
  <si>
    <t>Product health statement</t>
  </si>
  <si>
    <t>Fleet emissions</t>
  </si>
  <si>
    <t>Human Rights</t>
  </si>
  <si>
    <t>Social Opportunity</t>
  </si>
  <si>
    <t>Access to Communications</t>
  </si>
  <si>
    <t>Access to Finance</t>
  </si>
  <si>
    <t>Access to Health Care</t>
  </si>
  <si>
    <t>Product Liability</t>
  </si>
  <si>
    <t xml:space="preserve">Strategy to Improve Access to Drugs or Products </t>
  </si>
  <si>
    <t>G.4.8</t>
  </si>
  <si>
    <t>G.5.2</t>
  </si>
  <si>
    <t xml:space="preserve">Board Assessment </t>
  </si>
  <si>
    <t>Financial Integration</t>
  </si>
  <si>
    <t>Leverage ratio</t>
  </si>
  <si>
    <t>Credit &amp; loan standards</t>
  </si>
  <si>
    <t>Asset Quality</t>
  </si>
  <si>
    <t>UNEPFI Signatory</t>
  </si>
  <si>
    <t>Equator Principles Signatory</t>
  </si>
  <si>
    <t>Tier 1 Capital Buffer</t>
  </si>
  <si>
    <t>Product Governance</t>
  </si>
  <si>
    <t>Trial Data Transparency</t>
  </si>
  <si>
    <t>Access to Healthcare</t>
  </si>
  <si>
    <t>Neglected Diseases R&amp;D</t>
  </si>
  <si>
    <t>Access to medicine program</t>
  </si>
  <si>
    <t>Access to Intellectual Property</t>
  </si>
  <si>
    <t>Equitable Pricing and Availability</t>
  </si>
  <si>
    <t>Business Ethics</t>
  </si>
  <si>
    <t>Compliance Program</t>
  </si>
  <si>
    <t>Anti-Money Laundering Program</t>
  </si>
  <si>
    <t>Policy on Government Payments</t>
  </si>
  <si>
    <t>Total liabilities</t>
  </si>
  <si>
    <t>Solid fossil fuel sector exposure</t>
  </si>
  <si>
    <t>Count</t>
  </si>
  <si>
    <t>Directors Profile ( 1. total experience, 2. relevant experience 3) other directorships currently held and past controversies in those companies 4) other directorships held in the past and past controversies in those companies)</t>
  </si>
  <si>
    <t xml:space="preserve">G.3.1	</t>
  </si>
  <si>
    <t xml:space="preserve">G.3.2.0	</t>
  </si>
  <si>
    <t xml:space="preserve">E.1.5.0	</t>
  </si>
  <si>
    <t xml:space="preserve">E.1.5.1	</t>
  </si>
  <si>
    <t>E.1.6.0</t>
  </si>
  <si>
    <t xml:space="preserve">E.4.5.0	</t>
  </si>
  <si>
    <t xml:space="preserve">E.5.1.0	</t>
  </si>
  <si>
    <t xml:space="preserve">E.5.1.1	</t>
  </si>
  <si>
    <t xml:space="preserve">E.5.6.0	</t>
  </si>
  <si>
    <t xml:space="preserve">E.5.6.1	</t>
  </si>
  <si>
    <t xml:space="preserve">E.8.8.0	</t>
  </si>
  <si>
    <t xml:space="preserve">E.8.8.1	</t>
  </si>
  <si>
    <t xml:space="preserve">E.8.11	</t>
  </si>
  <si>
    <t xml:space="preserve">E.8.12	</t>
  </si>
  <si>
    <t xml:space="preserve">E.8.14	</t>
  </si>
  <si>
    <t xml:space="preserve">E.8.15	</t>
  </si>
  <si>
    <t xml:space="preserve">E.8.16	</t>
  </si>
  <si>
    <t xml:space="preserve">E.9.2	</t>
  </si>
  <si>
    <t xml:space="preserve">E.10.1	</t>
  </si>
  <si>
    <t xml:space="preserve">E.10.2	</t>
  </si>
  <si>
    <t xml:space="preserve">E.10.3	</t>
  </si>
  <si>
    <t xml:space="preserve">E.10.4	</t>
  </si>
  <si>
    <t xml:space="preserve">E.10.7	</t>
  </si>
  <si>
    <t xml:space="preserve">E.11.1.0	</t>
  </si>
  <si>
    <t xml:space="preserve">S.1.2	</t>
  </si>
  <si>
    <t xml:space="preserve">S.1.6	</t>
  </si>
  <si>
    <t xml:space="preserve">S.1.7	</t>
  </si>
  <si>
    <t xml:space="preserve">S.1.8	</t>
  </si>
  <si>
    <t xml:space="preserve">S.2.1.0	</t>
  </si>
  <si>
    <t xml:space="preserve">S.2.3	</t>
  </si>
  <si>
    <t xml:space="preserve">S.2.4	</t>
  </si>
  <si>
    <t xml:space="preserve">S.2.5	</t>
  </si>
  <si>
    <t xml:space="preserve">S.3.3	</t>
  </si>
  <si>
    <t xml:space="preserve">S.3.4.0	</t>
  </si>
  <si>
    <t xml:space="preserve">S.3.4.1	</t>
  </si>
  <si>
    <t xml:space="preserve">S.3.5.0	</t>
  </si>
  <si>
    <t xml:space="preserve">S.3.5.1	</t>
  </si>
  <si>
    <t xml:space="preserve">S.4.1.0	</t>
  </si>
  <si>
    <t xml:space="preserve">S.4.2	</t>
  </si>
  <si>
    <t xml:space="preserve">S.4.3	</t>
  </si>
  <si>
    <t xml:space="preserve">S.4.4.0	</t>
  </si>
  <si>
    <t xml:space="preserve">S.5.1	</t>
  </si>
  <si>
    <t xml:space="preserve">S.5.3	</t>
  </si>
  <si>
    <t xml:space="preserve">S.6.1.0	</t>
  </si>
  <si>
    <t xml:space="preserve">S.6.1.1	</t>
  </si>
  <si>
    <t xml:space="preserve">S.6.2	</t>
  </si>
  <si>
    <t xml:space="preserve">S.7.1	</t>
  </si>
  <si>
    <t xml:space="preserve">S.7.2	</t>
  </si>
  <si>
    <t xml:space="preserve">S.7.3	</t>
  </si>
  <si>
    <t xml:space="preserve">S.7.4.0	</t>
  </si>
  <si>
    <t xml:space="preserve">S.7.4.1	</t>
  </si>
  <si>
    <t xml:space="preserve">S.7.9	</t>
  </si>
  <si>
    <t xml:space="preserve">S.7.11	</t>
  </si>
  <si>
    <t xml:space="preserve">S.7.12.0	</t>
  </si>
  <si>
    <t xml:space="preserve">S.7.12.1	</t>
  </si>
  <si>
    <t xml:space="preserve">S.7.12.2	</t>
  </si>
  <si>
    <t xml:space="preserve">S.8.1	</t>
  </si>
  <si>
    <t xml:space="preserve">S.8.2	</t>
  </si>
  <si>
    <t xml:space="preserve">S.8.3	</t>
  </si>
  <si>
    <t xml:space="preserve">S.8.4	</t>
  </si>
  <si>
    <t xml:space="preserve">S.9.2	</t>
  </si>
  <si>
    <t xml:space="preserve">S.9.3	</t>
  </si>
  <si>
    <t xml:space="preserve">S.9.4	</t>
  </si>
  <si>
    <t xml:space="preserve">G.1.1	</t>
  </si>
  <si>
    <t xml:space="preserve">G.1.2	</t>
  </si>
  <si>
    <t xml:space="preserve">G.1.3.0	</t>
  </si>
  <si>
    <t xml:space="preserve">G.1.4	</t>
  </si>
  <si>
    <t xml:space="preserve">G.2.3	</t>
  </si>
  <si>
    <t xml:space="preserve">G.2.4	</t>
  </si>
  <si>
    <t xml:space="preserve">G.2.5.0	</t>
  </si>
  <si>
    <t xml:space="preserve">G.2.5.1	</t>
  </si>
  <si>
    <t xml:space="preserve">G.4.1	</t>
  </si>
  <si>
    <t xml:space="preserve">G.4.2.0	</t>
  </si>
  <si>
    <t xml:space="preserve">G.4.2.1	</t>
  </si>
  <si>
    <t xml:space="preserve">G.4.2.2	</t>
  </si>
  <si>
    <t xml:space="preserve">G.4.3.0	</t>
  </si>
  <si>
    <t xml:space="preserve">G.4.3.1	</t>
  </si>
  <si>
    <t xml:space="preserve">G.4.3.2	</t>
  </si>
  <si>
    <t xml:space="preserve">G.4.6.0	</t>
  </si>
  <si>
    <t xml:space="preserve">G.4.6.1	</t>
  </si>
  <si>
    <t xml:space="preserve">G.4.7.0	</t>
  </si>
  <si>
    <t xml:space="preserve">G.4.7.1	</t>
  </si>
  <si>
    <t xml:space="preserve">G.4.7.2	</t>
  </si>
  <si>
    <t xml:space="preserve">G.4.9.0	</t>
  </si>
  <si>
    <t xml:space="preserve">G.4.9.1	</t>
  </si>
  <si>
    <t xml:space="preserve">G.5.1.0	</t>
  </si>
  <si>
    <t xml:space="preserve">G.5.1.1	</t>
  </si>
  <si>
    <t xml:space="preserve">G.5.1.2	</t>
  </si>
  <si>
    <t xml:space="preserve">G.5.1.3	</t>
  </si>
  <si>
    <t xml:space="preserve">G.5.2	</t>
  </si>
  <si>
    <t xml:space="preserve">G.5.3	</t>
  </si>
  <si>
    <t xml:space="preserve">G.5.4.0	</t>
  </si>
  <si>
    <t xml:space="preserve">G.5.4.1	</t>
  </si>
  <si>
    <t xml:space="preserve">G.5.5.0	</t>
  </si>
  <si>
    <t xml:space="preserve">G.5.5.1	</t>
  </si>
  <si>
    <t xml:space="preserve">G.5.6	</t>
  </si>
  <si>
    <t xml:space="preserve">G.5.8	</t>
  </si>
  <si>
    <t xml:space="preserve">G.5.9.0	</t>
  </si>
  <si>
    <t xml:space="preserve">G.5.9.1	</t>
  </si>
  <si>
    <t xml:space="preserve">G.5.10.0	</t>
  </si>
  <si>
    <t xml:space="preserve">G.5.10.1	</t>
  </si>
  <si>
    <t xml:space="preserve">G.5.11.0	</t>
  </si>
  <si>
    <t xml:space="preserve">G.6.1	</t>
  </si>
  <si>
    <t xml:space="preserve">G.6.2	</t>
  </si>
  <si>
    <t xml:space="preserve">G.6.3	</t>
  </si>
  <si>
    <t xml:space="preserve">G.6.4	</t>
  </si>
  <si>
    <t xml:space="preserve">G.6.5	</t>
  </si>
  <si>
    <t xml:space="preserve">G.6.6	</t>
  </si>
  <si>
    <t xml:space="preserve">G.7.1	</t>
  </si>
  <si>
    <t xml:space="preserve">G.7.2	</t>
  </si>
  <si>
    <t xml:space="preserve">G.7.3	</t>
  </si>
  <si>
    <t xml:space="preserve">G.7.4.0	</t>
  </si>
  <si>
    <t xml:space="preserve">G.7.4.1	</t>
  </si>
  <si>
    <t xml:space="preserve">G.7.5	</t>
  </si>
  <si>
    <t xml:space="preserve">G.7.6	</t>
  </si>
  <si>
    <t xml:space="preserve">G.8.1.0	</t>
  </si>
  <si>
    <t xml:space="preserve">G.8.1.1	</t>
  </si>
  <si>
    <t xml:space="preserve">G.8.1.2	</t>
  </si>
  <si>
    <t xml:space="preserve">G.8.2.0	</t>
  </si>
  <si>
    <t xml:space="preserve">G.8.2.1	</t>
  </si>
  <si>
    <t xml:space="preserve">G.8.3.0	</t>
  </si>
  <si>
    <t xml:space="preserve">G.8.3.1	</t>
  </si>
  <si>
    <t xml:space="preserve">G.8.4.0	</t>
  </si>
  <si>
    <t xml:space="preserve">G.8.4.1	</t>
  </si>
  <si>
    <t xml:space="preserve">G.8.4.2	</t>
  </si>
  <si>
    <t xml:space="preserve">G.9.1	</t>
  </si>
  <si>
    <t xml:space="preserve">G.9.2	</t>
  </si>
  <si>
    <t xml:space="preserve">G.9.3	</t>
  </si>
  <si>
    <t xml:space="preserve">G.9.4	</t>
  </si>
  <si>
    <t xml:space="preserve">G.10.1.0	</t>
  </si>
  <si>
    <t xml:space="preserve">G.10.1.1	</t>
  </si>
  <si>
    <t xml:space="preserve">G.10.2	</t>
  </si>
  <si>
    <t xml:space="preserve">G.10.3	</t>
  </si>
  <si>
    <t xml:space="preserve">G.10.5	</t>
  </si>
  <si>
    <t xml:space="preserve">G.10.6	</t>
  </si>
  <si>
    <t xml:space="preserve">G.10.7	</t>
  </si>
  <si>
    <t xml:space="preserve">G.10.8	</t>
  </si>
  <si>
    <t xml:space="preserve">G.10.9	</t>
  </si>
  <si>
    <t xml:space="preserve">G.10.10	</t>
  </si>
  <si>
    <t xml:space="preserve">G.11.1	</t>
  </si>
  <si>
    <t xml:space="preserve">G.11.3	</t>
  </si>
  <si>
    <t xml:space="preserve">G.11.4.0	</t>
  </si>
  <si>
    <t xml:space="preserve">G.11.4.1	</t>
  </si>
  <si>
    <t xml:space="preserve">G.12.2	</t>
  </si>
  <si>
    <t xml:space="preserve">G.13.1	</t>
  </si>
  <si>
    <t xml:space="preserve">G.13.3	</t>
  </si>
  <si>
    <t xml:space="preserve">G.13.4	</t>
  </si>
  <si>
    <t xml:space="preserve">G.14.1.0	</t>
  </si>
  <si>
    <t xml:space="preserve">G.14.1.1	</t>
  </si>
  <si>
    <t xml:space="preserve">G.14.2	</t>
  </si>
  <si>
    <t xml:space="preserve">G.14.3	</t>
  </si>
  <si>
    <t xml:space="preserve">G.14.4	</t>
  </si>
  <si>
    <t xml:space="preserve">G.14.5	</t>
  </si>
  <si>
    <t xml:space="preserve">G.14.6	</t>
  </si>
  <si>
    <t xml:space="preserve">G.15.1.0	</t>
  </si>
  <si>
    <t xml:space="preserve">G.15.1.1	</t>
  </si>
  <si>
    <t xml:space="preserve">G.15.1.2	</t>
  </si>
  <si>
    <t xml:space="preserve">G.15.1.3	</t>
  </si>
  <si>
    <t xml:space="preserve">G.15.2.0	</t>
  </si>
  <si>
    <t xml:space="preserve">G.15.2.1	</t>
  </si>
  <si>
    <t xml:space="preserve">G.15.3.0	</t>
  </si>
  <si>
    <t xml:space="preserve">G.15.3.1	</t>
  </si>
  <si>
    <t xml:space="preserve">G.15.3.2	</t>
  </si>
  <si>
    <t xml:space="preserve">G.15.3.3	</t>
  </si>
  <si>
    <t xml:space="preserve">G.15.4	</t>
  </si>
  <si>
    <t>E.1.6.1</t>
  </si>
  <si>
    <t>E.4.1	.0</t>
  </si>
  <si>
    <t>E.4.1.1</t>
  </si>
  <si>
    <t>E.5.3.1</t>
  </si>
  <si>
    <t>E.5.3.0</t>
  </si>
  <si>
    <t>E.5.4.1</t>
  </si>
  <si>
    <t>E.5.4.0</t>
  </si>
  <si>
    <t>Mineral waste management</t>
  </si>
  <si>
    <t>Policy Exists</t>
  </si>
  <si>
    <t>Policy Disclosure</t>
  </si>
  <si>
    <t>Offshore well</t>
  </si>
  <si>
    <t>Renewable energy as % of Total energy</t>
  </si>
  <si>
    <t>E.5.7.0</t>
  </si>
  <si>
    <t>E.5.7.1</t>
  </si>
  <si>
    <t>Non-recycled waste as % of total waste</t>
  </si>
  <si>
    <t xml:space="preserve">E.7.1.0	</t>
  </si>
  <si>
    <t>E.7.1.1</t>
  </si>
  <si>
    <t>E.7.2.1</t>
  </si>
  <si>
    <t>E.7.2.0</t>
  </si>
  <si>
    <t>E.7.3.0</t>
  </si>
  <si>
    <t>FSC certified sourcing as % of total sourcing</t>
  </si>
  <si>
    <t>E.7.4.0</t>
  </si>
  <si>
    <t>E.7.4.1</t>
  </si>
  <si>
    <t>E.7.8.0</t>
  </si>
  <si>
    <t>E.7.8.1</t>
  </si>
  <si>
    <t xml:space="preserve">E.8.1.0	</t>
  </si>
  <si>
    <t>E.8.1.1</t>
  </si>
  <si>
    <t>Waste used in tons for energy and as raw materials</t>
  </si>
  <si>
    <t>E.8.4.0</t>
  </si>
  <si>
    <t>E.8.4.1</t>
  </si>
  <si>
    <t>E.8.10.0</t>
  </si>
  <si>
    <t>E.8.10.1</t>
  </si>
  <si>
    <t>E.8.13.0</t>
  </si>
  <si>
    <t>E.8.13.1</t>
  </si>
  <si>
    <t>E.9.1.0</t>
  </si>
  <si>
    <t>E.9.1.1</t>
  </si>
  <si>
    <t>Exposure</t>
  </si>
  <si>
    <t xml:space="preserve">E.10.5.0	</t>
  </si>
  <si>
    <t>E.10.5.1</t>
  </si>
  <si>
    <t>E.10.6.0</t>
  </si>
  <si>
    <t>E.10.6.1</t>
  </si>
  <si>
    <t>E.11.2.0</t>
  </si>
  <si>
    <t>E.11.2.1</t>
  </si>
  <si>
    <t>S.1.1.0</t>
  </si>
  <si>
    <t>S.1.1.1</t>
  </si>
  <si>
    <t>S.1.3.0</t>
  </si>
  <si>
    <t>S.1.3.1</t>
  </si>
  <si>
    <t>Work hours policy exists</t>
  </si>
  <si>
    <t>Work hours policy disclosure</t>
  </si>
  <si>
    <t>S.1.4.0</t>
  </si>
  <si>
    <t>S.1.4.1</t>
  </si>
  <si>
    <t>S.1.5.0</t>
  </si>
  <si>
    <t>S.1.5.1</t>
  </si>
  <si>
    <t>S.1.9.0</t>
  </si>
  <si>
    <t>S.1.9.1</t>
  </si>
  <si>
    <t>S.2.1.2</t>
  </si>
  <si>
    <t>S.2.1.1</t>
  </si>
  <si>
    <t>S.2.2.0</t>
  </si>
  <si>
    <t>S.2.2.1</t>
  </si>
  <si>
    <t>S.2.6.1</t>
  </si>
  <si>
    <t>S.2.6.0</t>
  </si>
  <si>
    <t>S.3.1.0</t>
  </si>
  <si>
    <t>S.3.1.1</t>
  </si>
  <si>
    <t>S.3.2.0</t>
  </si>
  <si>
    <t>Policy exist against child labor</t>
  </si>
  <si>
    <t>Policy exist against forced labor</t>
  </si>
  <si>
    <t>S.3.7.0</t>
  </si>
  <si>
    <t>S.3.7.1</t>
  </si>
  <si>
    <t>Exposure to controversial weapons - Present</t>
  </si>
  <si>
    <t>Exposure to controversial weapons - Past</t>
  </si>
  <si>
    <t>Policy exists</t>
  </si>
  <si>
    <t>Policy Disclosures</t>
  </si>
  <si>
    <t>Code exists</t>
  </si>
  <si>
    <t>rural branches as % of total branches</t>
  </si>
  <si>
    <t>Microfinance facility available</t>
  </si>
  <si>
    <t>S.6.1.2</t>
  </si>
  <si>
    <t xml:space="preserve">S.7.6.0	</t>
  </si>
  <si>
    <t xml:space="preserve">S.7.6.1	</t>
  </si>
  <si>
    <t xml:space="preserve">S.7.5	</t>
  </si>
  <si>
    <t>S.7.6.2</t>
  </si>
  <si>
    <t>S.7.7.0</t>
  </si>
  <si>
    <t>S.7.7.1</t>
  </si>
  <si>
    <t>S.7.8.0</t>
  </si>
  <si>
    <t>S.7.8.1</t>
  </si>
  <si>
    <t>F.1.1.0</t>
  </si>
  <si>
    <t>F.1.2.0</t>
  </si>
  <si>
    <t>F.2.1.0</t>
  </si>
  <si>
    <t>F.2.2.0</t>
  </si>
  <si>
    <t>PL</t>
  </si>
  <si>
    <t>BS</t>
  </si>
  <si>
    <t xml:space="preserve"> Tons</t>
  </si>
  <si>
    <t>Drop Down</t>
  </si>
  <si>
    <t>F.2.3.0</t>
  </si>
  <si>
    <t>F.3.1.0</t>
  </si>
  <si>
    <t>E.1.1.0</t>
  </si>
  <si>
    <t>E.1.2.0</t>
  </si>
  <si>
    <t>E.1.3.0</t>
  </si>
  <si>
    <t>E.1.4.0</t>
  </si>
  <si>
    <t>E.1.7.0</t>
  </si>
  <si>
    <t>E.2.1.0</t>
  </si>
  <si>
    <t>E.2.2.0</t>
  </si>
  <si>
    <t>E.2.3.0</t>
  </si>
  <si>
    <t>E.2.4.0</t>
  </si>
  <si>
    <t>E.2.5.0</t>
  </si>
  <si>
    <t>E.3.1.0</t>
  </si>
  <si>
    <t>E.3.2.0</t>
  </si>
  <si>
    <t>Change in carbon intensity (last 1 year)</t>
  </si>
  <si>
    <t>Negative/Positive</t>
  </si>
  <si>
    <t>E.4.5.1</t>
  </si>
  <si>
    <t>Program exists</t>
  </si>
  <si>
    <t>Number of incidents</t>
  </si>
  <si>
    <t>E.6.2.1</t>
  </si>
  <si>
    <t>E.6.2.0</t>
  </si>
  <si>
    <t xml:space="preserve"> non-renewable /total energy consumption</t>
  </si>
  <si>
    <t>membership</t>
  </si>
  <si>
    <t>Initiatives exist</t>
  </si>
  <si>
    <t>Initiatives disclosed</t>
  </si>
  <si>
    <t>Statement disclosed</t>
  </si>
  <si>
    <t>Organic products revenue</t>
  </si>
  <si>
    <t>E.9.3.0</t>
  </si>
  <si>
    <t>No. of instances</t>
  </si>
  <si>
    <t>Environmental audit body / auditor disclosed</t>
  </si>
  <si>
    <t>E.9.4.0</t>
  </si>
  <si>
    <t>E.9.4.1</t>
  </si>
  <si>
    <t>S.4.1.1</t>
  </si>
  <si>
    <t xml:space="preserve">S.4.4.1	</t>
  </si>
  <si>
    <t>S.5.2.0</t>
  </si>
  <si>
    <t>S.5.2.1</t>
  </si>
  <si>
    <t>S.9.1.1</t>
  </si>
  <si>
    <t>S.9.1.0</t>
  </si>
  <si>
    <t>G.1.3.1</t>
  </si>
  <si>
    <t>Spin offs success</t>
  </si>
  <si>
    <t>Shareholding by majority holder</t>
  </si>
  <si>
    <t>Majority holder type</t>
  </si>
  <si>
    <t>Govt/Public/Institution</t>
  </si>
  <si>
    <t>G.2.1.0</t>
  </si>
  <si>
    <t>G.2.1.1</t>
  </si>
  <si>
    <t>G.2.1.2</t>
  </si>
  <si>
    <t>Majority holder name</t>
  </si>
  <si>
    <t xml:space="preserve">G.2.2.0	</t>
  </si>
  <si>
    <t>Politcical connections</t>
  </si>
  <si>
    <t>Cross shareholder name</t>
  </si>
  <si>
    <t>% shares held by cross holder</t>
  </si>
  <si>
    <t>% shares held by company</t>
  </si>
  <si>
    <t>G.2.5.2</t>
  </si>
  <si>
    <t>Related party transactions</t>
  </si>
  <si>
    <t>F.1.1.1</t>
  </si>
  <si>
    <t>Cost of sales</t>
  </si>
  <si>
    <t>No. of controversies over last 5 years</t>
  </si>
  <si>
    <t>Government</t>
  </si>
  <si>
    <t>Others</t>
  </si>
  <si>
    <t>G.4.3.3</t>
  </si>
  <si>
    <t>G.4.4.1</t>
  </si>
  <si>
    <t>G.4.5.0</t>
  </si>
  <si>
    <t>G.4.5.1</t>
  </si>
  <si>
    <t>G.4.4.0</t>
  </si>
  <si>
    <t>List of regulators</t>
  </si>
  <si>
    <t>G.5.1.4</t>
  </si>
  <si>
    <t>% Independent directors</t>
  </si>
  <si>
    <t>Director remuneration</t>
  </si>
  <si>
    <t>Shares</t>
  </si>
  <si>
    <t>Total number of shares</t>
  </si>
  <si>
    <t>F.2.4.0</t>
  </si>
  <si>
    <t>F.2.4.1</t>
  </si>
  <si>
    <t>Avg share price</t>
  </si>
  <si>
    <t>No. of independent directors</t>
  </si>
  <si>
    <t>No. of non-independent directors</t>
  </si>
  <si>
    <t>G.5.7.1</t>
  </si>
  <si>
    <t>G.5.7.0</t>
  </si>
  <si>
    <t>G.5.7.2</t>
  </si>
  <si>
    <t>CEO &amp; Chair separation (Recent)</t>
  </si>
  <si>
    <t>CEO &amp; Chair separation (Last 5 years)</t>
  </si>
  <si>
    <t>Total salary expense</t>
  </si>
  <si>
    <t>F.1.2.1</t>
  </si>
  <si>
    <t>E.3.3.0</t>
  </si>
  <si>
    <t>E.3.4.0</t>
  </si>
  <si>
    <t>E.4.2.0</t>
  </si>
  <si>
    <t>E.4.3.0</t>
  </si>
  <si>
    <t>E.4.4.0</t>
  </si>
  <si>
    <t>E.5.2.0</t>
  </si>
  <si>
    <t>E.5.5.0</t>
  </si>
  <si>
    <t>E.5.5.1</t>
  </si>
  <si>
    <t>E.5.8.0</t>
  </si>
  <si>
    <t>E.6.1.0</t>
  </si>
  <si>
    <t>E.7.5.0</t>
  </si>
  <si>
    <t>E.7.6.0</t>
  </si>
  <si>
    <t>E.7.7.0</t>
  </si>
  <si>
    <t>E.8.2.0</t>
  </si>
  <si>
    <t>E.8.3.0</t>
  </si>
  <si>
    <t>E.8.5.0</t>
  </si>
  <si>
    <t>E.8.6.0</t>
  </si>
  <si>
    <t>E.8.7.0</t>
  </si>
  <si>
    <t>E.8.7.1</t>
  </si>
  <si>
    <t>E.8.9.0</t>
  </si>
  <si>
    <t>Disclosed</t>
  </si>
  <si>
    <t>Gross NPL</t>
  </si>
  <si>
    <t>Total Advances</t>
  </si>
  <si>
    <t>Compliance with Laws/ Regulations/ Practices</t>
  </si>
  <si>
    <t>Certification Name</t>
  </si>
  <si>
    <t>ISO9001</t>
  </si>
  <si>
    <t>G.7.4.2</t>
  </si>
  <si>
    <t>Certification</t>
  </si>
  <si>
    <t>Local/International</t>
  </si>
  <si>
    <t>Name of standard</t>
  </si>
  <si>
    <t>G.10.1.2</t>
  </si>
  <si>
    <t>Compliance with  accounting standards</t>
  </si>
  <si>
    <t>G.10.4.0</t>
  </si>
  <si>
    <t>G.10.4.1</t>
  </si>
  <si>
    <t>G.11.2.0</t>
  </si>
  <si>
    <t>G.11.2.1</t>
  </si>
  <si>
    <t>Equal/Not Equal</t>
  </si>
  <si>
    <t>Ordinary/Ordinary &amp; Preffered</t>
  </si>
  <si>
    <t>G.12.1.0</t>
  </si>
  <si>
    <t>G.12.1.1</t>
  </si>
  <si>
    <t>Weigthed average corruption perception score</t>
  </si>
  <si>
    <t>EUR</t>
  </si>
  <si>
    <t>PKR</t>
  </si>
  <si>
    <t>CNY</t>
  </si>
  <si>
    <t>INR</t>
  </si>
  <si>
    <t>HKD</t>
  </si>
  <si>
    <t>ZAR</t>
  </si>
  <si>
    <t>IDR</t>
  </si>
  <si>
    <t>KRW</t>
  </si>
  <si>
    <t>MYR</t>
  </si>
  <si>
    <t>PHP</t>
  </si>
  <si>
    <t>TWD</t>
  </si>
  <si>
    <t>THB</t>
  </si>
  <si>
    <t>VND</t>
  </si>
  <si>
    <t>SAR</t>
  </si>
  <si>
    <t>ARS</t>
  </si>
  <si>
    <t>HUF</t>
  </si>
  <si>
    <t>KWD</t>
  </si>
  <si>
    <t>MXN</t>
  </si>
  <si>
    <t>PLN</t>
  </si>
  <si>
    <t>BRL</t>
  </si>
  <si>
    <t>QAR</t>
  </si>
  <si>
    <t>RUB</t>
  </si>
  <si>
    <t>March</t>
  </si>
  <si>
    <t>June</t>
  </si>
  <si>
    <t>September</t>
  </si>
  <si>
    <t>December</t>
  </si>
  <si>
    <t>Yes</t>
  </si>
  <si>
    <t>No</t>
  </si>
  <si>
    <t>Low</t>
  </si>
  <si>
    <t>Medium</t>
  </si>
  <si>
    <t>High</t>
  </si>
  <si>
    <t>Positive</t>
  </si>
  <si>
    <t>Negative</t>
  </si>
  <si>
    <t>Ordinary Shares</t>
  </si>
  <si>
    <t>Ordinary &amp; Preference Shares</t>
  </si>
  <si>
    <t>Equal</t>
  </si>
  <si>
    <t>Not Equal</t>
  </si>
  <si>
    <t>P&amp;L / Balance Sheet</t>
  </si>
  <si>
    <t>Year end</t>
  </si>
  <si>
    <t xml:space="preserve">G.3.3.0	</t>
  </si>
  <si>
    <t>Non-arms length transactions</t>
  </si>
  <si>
    <t>S.5.4</t>
  </si>
  <si>
    <t>Access to Education</t>
  </si>
  <si>
    <t>USD</t>
  </si>
  <si>
    <t>Public</t>
  </si>
  <si>
    <t>Institution</t>
  </si>
  <si>
    <t>Local</t>
  </si>
  <si>
    <t>International</t>
  </si>
  <si>
    <t xml:space="preserve"> </t>
  </si>
  <si>
    <t>66 of ESG 2020</t>
  </si>
  <si>
    <t>70 of ESG 2020</t>
  </si>
  <si>
    <t>72 of ESG 2020</t>
  </si>
  <si>
    <t>67 of ESG 2020</t>
  </si>
  <si>
    <t>71 of ESG 2020</t>
  </si>
  <si>
    <t>Diesel Oil (L) 386404.6     739508.7         Gasoline (L) 10913             Natural Gas (m³)  2409789.6         2565301             Stream (t) 8221.2           8897.9                 Purchased heat (GJ) 51166.1</t>
  </si>
  <si>
    <t>73 of ESG 2020</t>
  </si>
  <si>
    <t>62 of ESG 2020</t>
  </si>
  <si>
    <t>53 of ESG 2020</t>
  </si>
  <si>
    <t>61 of ESG 2020</t>
  </si>
  <si>
    <t>08 of ESG 2020</t>
  </si>
  <si>
    <t>60 of ESG 2020</t>
  </si>
  <si>
    <t>63 of ESG 2020</t>
  </si>
  <si>
    <t>35 of ESG 2020</t>
  </si>
  <si>
    <t>http://esg.baidu.com/Uploads/File/2020/11/11/u5fab50e7e2c4b.pdf</t>
  </si>
  <si>
    <t>51 of ESG 2020</t>
  </si>
  <si>
    <t>52 of ESG 2020</t>
  </si>
  <si>
    <t>https://www.comparably.com/companies/baidu/executive-salaries</t>
  </si>
  <si>
    <t>http://www.chinadaily.com.cn/bizchina/2013-03/16/content_16313056.htm</t>
  </si>
  <si>
    <t>23 of ESG 2020</t>
  </si>
  <si>
    <t>https://www.finanztreff.de/aktien/unternehmen/Baidu-Inc-ADR/</t>
  </si>
  <si>
    <t>https://www.sec.gov/Archives/edgar/data/1329099/000119312506133151/dex81.htm</t>
  </si>
  <si>
    <t>34 of ESG report</t>
  </si>
  <si>
    <t>https://www.forbes.com/sites/thomasbrewster/2020/11/24/warning-banned-baidu-apps-exposed-sensitive-data-on-up-to-14-billion-android-phones/?sh=68a313ea1357</t>
  </si>
  <si>
    <t>58 of ESG report</t>
  </si>
  <si>
    <t>Audit committee members have links in the board in the form of friends or alumni of the institute studied from (Robin Li &amp; James Ding)</t>
  </si>
  <si>
    <t>Ernst and Young Hua Ming</t>
  </si>
  <si>
    <t>https://ir.baidu.com/shareholder-services/investor-faqs</t>
  </si>
  <si>
    <t>27 of ESG 2018</t>
  </si>
  <si>
    <t>46 of ESG 2018</t>
  </si>
  <si>
    <t>33 of ESG 2018</t>
  </si>
  <si>
    <t>88 of CSR 2018</t>
  </si>
  <si>
    <t>https://www.alibabagroup.com/en/about/leadership</t>
  </si>
  <si>
    <t>36 of ESG 2018</t>
  </si>
  <si>
    <t>35 of ESG 2018</t>
  </si>
  <si>
    <t>12 of ESG 2018</t>
  </si>
  <si>
    <t>https://www.comparably.com/companies/alibaba-group-holding-limited/executive-salaries</t>
  </si>
  <si>
    <t>38 of ESG 2018</t>
  </si>
  <si>
    <t>https://www.reuters.com/article/us-alibaba-jack-ma-idUSKCN1NW073</t>
  </si>
  <si>
    <t>182 of AR 2020</t>
  </si>
  <si>
    <t>Daraz
Cainiao
Alisports.com
Ele.me
Beijing Ruixin Lingtong Technology
Shanghai Huyi Information
Youku Tudou
cnzz.com
Autonavi
SB cloud
UC Web
Data Artisans GmbH
KT Play
AdChina
Hema Xiansheng
Taobao China
Ali Telecom
Alibaba investing
The OpenSky project
Alibaba group sevices
Zhejiang Taobao network
Ali Trip
Koubei holding Limited
Youku Information Technology
Des Voeux Investment
Local Services Holding
Perfect Advance Holding
PingTouGe Semiconductors Limited
Alibaba group treasury limited
Al Panini Investment Limited
Alibaba software Technology
Ali JK Nutritional product
Alibaba Marketing
Hangzhou Yihong Advertising
Beijing Chuanyun Logistics
Guangzhou Advertising Football club</t>
  </si>
  <si>
    <t>Jack Ma 4.8%
Joseph C. Tsai 1.6%</t>
  </si>
  <si>
    <t>185 of AR 2020</t>
  </si>
  <si>
    <t>Daniel Yong Zhang is the Chairman and CEO</t>
  </si>
  <si>
    <t>89 of ESG 2018</t>
  </si>
  <si>
    <t>248 of AR 2020</t>
  </si>
  <si>
    <t>90 of ESG 2020</t>
  </si>
  <si>
    <t>https://www.abc.net.au/news/2021-01-10/alibaba-investigation-amid-speculation-jack-ma-whereabouts-china/13042044</t>
  </si>
  <si>
    <t>26 of ESG 2018</t>
  </si>
  <si>
    <t>PwC</t>
  </si>
  <si>
    <t>FAQs (Website)</t>
  </si>
  <si>
    <t>14 of CSR</t>
  </si>
  <si>
    <t>https://edition.cnn.com/2019/04/17/business/jd-richard-liu-jingyao-liu/index.html</t>
  </si>
  <si>
    <t>https://www.reuters.com/article/us-jd-com-china-ceo-idUSKBN1XH1KM</t>
  </si>
  <si>
    <t>FactSet</t>
  </si>
  <si>
    <t>https://www.reuters.com/article/us-china-market-regulation-idUSKBN29413C</t>
  </si>
  <si>
    <t>CEO &amp; Chairman is same</t>
  </si>
  <si>
    <t>IFRS</t>
  </si>
  <si>
    <t>Deloitte</t>
  </si>
  <si>
    <t>69 of Sustainability</t>
  </si>
  <si>
    <t>59 of Sustainability</t>
  </si>
  <si>
    <t>71 of Sustainability</t>
  </si>
  <si>
    <t>74 of Sustainability</t>
  </si>
  <si>
    <t>67 of Sustainability</t>
  </si>
  <si>
    <t>No incidents</t>
  </si>
  <si>
    <t>66 of Sustainability</t>
  </si>
  <si>
    <t xml:space="preserve">03 of C. Governance </t>
  </si>
  <si>
    <t>Website</t>
  </si>
  <si>
    <t>https://www.naspers.com/about#leadership</t>
  </si>
  <si>
    <t xml:space="preserve">25 of C. Governance </t>
  </si>
  <si>
    <t>18 of remuneration policy</t>
  </si>
  <si>
    <t xml:space="preserve">06 of C. Governance </t>
  </si>
  <si>
    <t>24 of Remuneration report</t>
  </si>
  <si>
    <t>13 of C. Governance</t>
  </si>
  <si>
    <t>17 of Remuneration</t>
  </si>
  <si>
    <t>https://www.cnbcafrica.com/2017/south-africas-naspers-pay-tv-unit-agrees-13-mln-fine/</t>
  </si>
  <si>
    <t>133 of Annual Report</t>
  </si>
  <si>
    <t>http://www.dividendsranking.com/Naspers-dividend-yield.html</t>
  </si>
  <si>
    <t>https://www.naspers.com/getattachment/cada20cc-2a37-44e3-be07-de20862bdb1b/AMCO-11006800-v1-Prosus_N_V__Articles_of_Association__EN_.PDF.aspx?lang=en-US</t>
  </si>
  <si>
    <t>60 of Annual Report</t>
  </si>
  <si>
    <t>https://www.transparency.org/en/cpi/2020/index/zaf</t>
  </si>
  <si>
    <t>91 of Annual Report</t>
  </si>
  <si>
    <t>SoftBank</t>
  </si>
  <si>
    <t>https://www.ft.com/content/dc6cd806-9403-11e9-b7ea-60e35ef678d2</t>
  </si>
  <si>
    <t>https://www.abc.net.au/news/2021-01-10/alibaba-investigation-amid-speculation-jack-ma-whereabouts-china/13042044
https://www.nytimes.com/2021/04/09/technology/china-alibaba-monopoly-fine.html</t>
  </si>
  <si>
    <t>https://www.nytimes.com/2021/04/09/technology/china-alibaba-monopoly-fine.html</t>
  </si>
  <si>
    <t>2.8b $</t>
  </si>
  <si>
    <t>https://www.alibabagroup.com/en/ir/governance_4</t>
  </si>
  <si>
    <t>-</t>
  </si>
  <si>
    <t>https://www.alibabagroup.com/assets2/pdf/Code_of_Ethics_en.pdf</t>
  </si>
  <si>
    <t>https://www.alibabagroup.com/en/ir/governance_6</t>
  </si>
  <si>
    <t>https://docs.alibabagroup.com/assets2/pdf/Code_of_Ethics_en.pdf</t>
  </si>
  <si>
    <t>45 of ESG 2018</t>
  </si>
  <si>
    <t>https://retail.economictimes.indiatimes.com/news/e-commerce/e-tailing/woman-workforce-is-secret-sauce-behind-alibabas-success/59544320#:~:text=SHE%E2%80%A2ERA.-,Women%20account%20for%2047%25%20of%20Alibaba%20Group's%2050%2C000%2Dplus%20employees,are%20women%2C%20said%20the%20company.</t>
  </si>
  <si>
    <t>https://www.investing.com/equities/alibaba-historical-data</t>
  </si>
  <si>
    <t>https://ycharts.com/companies/BABA/shares_outstanding</t>
  </si>
  <si>
    <t>https://wol.iza.org/news/child-labor-sees-sharp-rise-in-russia-and-china-</t>
  </si>
  <si>
    <t>https://www.business-humanrights.org/en/latest-news/china-83-major-brands-implicated-in-report-on-forced-labour-of-ethnic-minorities-from-xinjiang-assigned-to-factories-across-provinces-includes-company-responses/</t>
  </si>
  <si>
    <t>https://www.firstpost.com/world/chinese-firms-including-alibaba-criticised-in-human-rights-watch-report-for-men-only-job-culture-4442527.html
https://money.cnn.com/2018/04/23/technology/china-women-sexist-job-ads-hrw/index.html</t>
  </si>
  <si>
    <t>https://www.alibabagroup.com/en/ir/governance_4#:~:text=Alibaba%20Group%20is%20committed%20to%20providing%20equal%20opportunity%20and%20fair,be%20prohibited%20by%20applicable%20laws.</t>
  </si>
  <si>
    <t>https://www.theverge.com/2018/4/23/17272620/chinese-tech-companies-alibaba-tencent-baidu-gender-discrimination</t>
  </si>
  <si>
    <t>Annual Reports</t>
  </si>
  <si>
    <t>https://www.abc.net.au/news/2021-01-10/alibaba-investigation-amid-speculation-jack-ma-whereabouts-china/13042044
https://www.nytimes.com/2021/04/09/technology/china-alibaba-monopoly-fine.html
https://www.firstpost.com/world/chinese-firms-including-alibaba-criticised-in-human-rights-watch-report-for-men-only-job-culture-4442527.html
https://money.cnn.com/2018/04/23/technology/china-women-sexist-job-ads-hrw/index.html</t>
  </si>
  <si>
    <t>https://www.alibabagroup.com/en/ir/governance_7c</t>
  </si>
  <si>
    <t>https://group.softbank/en/segments/group</t>
  </si>
  <si>
    <t>US GAAP</t>
  </si>
  <si>
    <t>292 of AR 2020</t>
  </si>
  <si>
    <t>https://www.alibabagroup.com/en/ir/governance_7b</t>
  </si>
  <si>
    <t>https://www.reuters.com/article/us-alibaba-moves-breakingviews-idUSKBN1O40FF</t>
  </si>
  <si>
    <t>AliPay
Yu'e Bao
Ant Fortune
Ant Insurance
Zhima Credit
Jiebei
Huabei
MyBank
Ant Financial Technology</t>
  </si>
  <si>
    <t>Pg 66</t>
  </si>
  <si>
    <t>Pg 68</t>
  </si>
  <si>
    <t>recheck from the website link in methodology document</t>
  </si>
  <si>
    <t>recheck</t>
  </si>
  <si>
    <t>https://www.germanwatch.org/sites/germanwatch.org/files/2019-12/climate_risk_index_2020_world_map_ranking_2018.jpg</t>
  </si>
  <si>
    <t>https://www.wri.org/insights/17-countries-home-one-quarter-worlds-population-face-extremely-high-water-stress</t>
  </si>
  <si>
    <t>Pg 35</t>
  </si>
  <si>
    <t>68 of ESG</t>
  </si>
  <si>
    <t>Unable to find 2019 number on the given pg no.</t>
  </si>
  <si>
    <t>47 of ESG 2020</t>
  </si>
  <si>
    <t>34 of ESG 2020</t>
  </si>
  <si>
    <t>20 of ESG 2020</t>
  </si>
  <si>
    <t>21 of ESG 2020</t>
  </si>
  <si>
    <t>24 of ESG 2020</t>
  </si>
  <si>
    <t>19 of ESG 2020</t>
  </si>
  <si>
    <t xml:space="preserve"> Environmental 
Management System Certification</t>
  </si>
  <si>
    <t>28 of ESG 2020</t>
  </si>
  <si>
    <t>https://ir.baidu.com/corporate-governance/board-of-directors</t>
  </si>
  <si>
    <t>Separate document in folder</t>
  </si>
  <si>
    <t>https://www.dol.gov/agencies/ilab/resources/reports/child-labor/south-africa</t>
  </si>
  <si>
    <t>65 of sustainability</t>
  </si>
  <si>
    <t>https://www.businessinsider.co.za/beautiful-girls-work-here-tencent-tells-men-in-job-ads-2018-4</t>
  </si>
  <si>
    <t>48 of ESG 2020</t>
  </si>
  <si>
    <t>17 of ESG 2020</t>
  </si>
  <si>
    <t>11 of ESG 2020</t>
  </si>
  <si>
    <t>36 of ESG 2020</t>
  </si>
  <si>
    <t>27 of ESG 2020</t>
  </si>
  <si>
    <t>https://news.cgtn.com/news/3d3d774d79516a4d30457a6333566d54/share_p.html</t>
  </si>
  <si>
    <t>29 of ESG 2020</t>
  </si>
  <si>
    <t>39 of ESG 2020</t>
  </si>
  <si>
    <t>44 of ESG 2020</t>
  </si>
  <si>
    <t>To be reported of every respective year</t>
  </si>
  <si>
    <t>recheck, unable to find the number</t>
  </si>
  <si>
    <t>https://www.bbc.com/news/business-36189252
https://technerds.com/news/china-regulator-fines-tencent-baidu-others-over-investment-deals/</t>
  </si>
  <si>
    <t>154 of Annual Report</t>
  </si>
  <si>
    <t>Robin Li is CEO &amp; Chairman</t>
  </si>
  <si>
    <t>http://esg.baidu.com/en/detial/413.html</t>
  </si>
  <si>
    <t>ESG Report</t>
  </si>
  <si>
    <t>30 of ESG</t>
  </si>
  <si>
    <t>https://www.reuters.com/article/us-china-anti-trust-idUSKBN2B40EF</t>
  </si>
  <si>
    <t>24 of ESG</t>
  </si>
  <si>
    <t>395 of Annual Report</t>
  </si>
  <si>
    <t>https://variety.com/2020/biz/asia/baidu-former-executive-corruption-allegations-1234587072/</t>
  </si>
  <si>
    <t>iQIYI</t>
  </si>
  <si>
    <t>separate policy</t>
  </si>
  <si>
    <t>61 of Annual Report</t>
  </si>
  <si>
    <t>94 of Annual Report</t>
  </si>
  <si>
    <t>125 of Annual Report</t>
  </si>
  <si>
    <t>7 of Annual Report</t>
  </si>
  <si>
    <t>https://www.soschildrensvillages.ca/news/child-labour-in-india-588</t>
  </si>
  <si>
    <t>123 of Annual Report</t>
  </si>
  <si>
    <t>https://accountabilityhub.org/country/india/#:~:text=Forced%20labour%20and%20debt%20bondage,%2C%20manual%20scavenging%2C%20and%20agriculture.</t>
  </si>
  <si>
    <t>52 of Annual Report</t>
  </si>
  <si>
    <t>57 of Annual Report</t>
  </si>
  <si>
    <t>t</t>
  </si>
  <si>
    <t>F-21 of 2020</t>
  </si>
  <si>
    <t>122 of Annual Report</t>
  </si>
  <si>
    <t>https://www.cnbc.com/2019/05/10/netflix-has-a-china-strategy-it-doesnt-involve-launching-there-soon.html#:~:text=Instead%2C%20it%20partnered%20with%20iQiyi,to%20access%20the%20Chinese%20market.
https://www.forbes.com/sites/ywang/2019/05/29/iqiyi-is-no-longer-content-with-being-the-netflix-of-china/?sh=4bda225229cb</t>
  </si>
  <si>
    <t>119 of AR</t>
  </si>
  <si>
    <t>155 of AR</t>
  </si>
  <si>
    <t>F-2 of Annual Report</t>
  </si>
  <si>
    <t>G.10.10	.0</t>
  </si>
  <si>
    <t>G.10.10.1</t>
  </si>
  <si>
    <t>MWhs</t>
  </si>
  <si>
    <t xml:space="preserve">G.13.2.0	</t>
  </si>
  <si>
    <t>G.13.2.1</t>
  </si>
  <si>
    <t>G.11.3.1</t>
  </si>
  <si>
    <t>F.2.5</t>
  </si>
  <si>
    <t>Employees</t>
  </si>
  <si>
    <t>Total no. of employees</t>
  </si>
  <si>
    <t>Total no.of employees</t>
  </si>
  <si>
    <t>Tax Penalties</t>
  </si>
  <si>
    <t>25 of ESG 2020</t>
  </si>
  <si>
    <t>g.10</t>
  </si>
  <si>
    <t>159 of AR 2020</t>
  </si>
  <si>
    <t>https://www.google.com/search?q=baidu+total+exployees&amp;oq=baidu+total+exployees&amp;aqs=chrome..69i57j69i64.4413j0j7&amp;sourceid=chrome&amp;ie=UTF-8</t>
  </si>
  <si>
    <t>G.13.2	.0</t>
  </si>
  <si>
    <t>216 of AR 2020</t>
  </si>
  <si>
    <t>https://en.wikipedia.org/wiki/Alibaba_Group#cite_note-FY-5</t>
  </si>
  <si>
    <t>https://www.ilo.org/global/topics/forced-labour/WCMS_082041/lang--en/index.htm</t>
  </si>
  <si>
    <t>Prosus</t>
  </si>
  <si>
    <t>https://www.nytimes.com/2019/09/11/business/dealbook/naspers-prosus-tencent-euronext.html
https://www.reuters.com/article/us-prosus-ipo-idINKCN1VW0S8</t>
  </si>
  <si>
    <t>133 of AR</t>
  </si>
  <si>
    <t>Public Investment Corporation of South Africa</t>
  </si>
  <si>
    <t>5 of C. Governance</t>
  </si>
  <si>
    <t>Refer Subsidiaries tab</t>
  </si>
  <si>
    <t>181 of Annual Report</t>
  </si>
  <si>
    <t>113 of Annual Report</t>
  </si>
  <si>
    <t>168 of Annual Report</t>
  </si>
  <si>
    <t>166 of Annual Report</t>
  </si>
  <si>
    <t>01 of Governance report</t>
  </si>
  <si>
    <t>14 of Governance report</t>
  </si>
  <si>
    <t>98 Annual Report</t>
  </si>
  <si>
    <t>105 Annual Report</t>
  </si>
  <si>
    <t>81 of Annual Report</t>
  </si>
  <si>
    <t>Doc in folder for reference</t>
  </si>
  <si>
    <t>Separate Doc</t>
  </si>
  <si>
    <t>12 of Remuneration Report</t>
  </si>
  <si>
    <t>Doc in folder</t>
  </si>
  <si>
    <t>https://www.forbes.com/companies/naspers/?sh=41960cb7170d</t>
  </si>
  <si>
    <t>JD Logistics</t>
  </si>
  <si>
    <t>https://www.freightwaves.com/news/asia/china/jd-logistics-builds-last-mile-efficiency</t>
  </si>
  <si>
    <t>Huang River Investment Limited</t>
  </si>
  <si>
    <t>14 of ESG</t>
  </si>
  <si>
    <t>https://ir.jd.com/corporate-governance/highlights</t>
  </si>
  <si>
    <t>https://ir.jd.com/static-files/12d3791c-52c3-4edb-b126-13896acc66ab</t>
  </si>
  <si>
    <t>36 of ESG</t>
  </si>
  <si>
    <t>34 of ESG</t>
  </si>
  <si>
    <t>51 of ESG</t>
  </si>
  <si>
    <t>53 of ESG</t>
  </si>
  <si>
    <t>19 of ESG.</t>
  </si>
  <si>
    <t>U.S. GAAP</t>
  </si>
  <si>
    <t>F-2 of AR</t>
  </si>
  <si>
    <t>Separatae doc in folder</t>
  </si>
  <si>
    <t>https://ir.jd.com/node/8196/html</t>
  </si>
  <si>
    <t>pg # 11</t>
  </si>
  <si>
    <t>16 of ESG</t>
  </si>
  <si>
    <t>https://ecommercechinaagency.com/jd-ecommerce-giant-made-apology-user-data-leakage/</t>
  </si>
  <si>
    <t>https://jingdaily.com/jd-corrupt-employees/</t>
  </si>
  <si>
    <t>https://en.wikipedia.org/wiki/JD.com#cite_note-JD-2</t>
  </si>
  <si>
    <t>https://craft.co/jdcom</t>
  </si>
  <si>
    <t>JD Technology
JD Health
JD Logistics
JD Digits
JD Industries</t>
  </si>
  <si>
    <t>Separate Policy</t>
  </si>
  <si>
    <t>Zomato</t>
  </si>
  <si>
    <t>https://www.symsweb.com/zomato-success-story-how-it-emerged-as-the-most-downloaded-food-delivery-app/</t>
  </si>
  <si>
    <t>Axis Mutual Fund Trustee Limited A/C Axis Mutual Fund A/C Axis Long Term
Equity Fund</t>
  </si>
  <si>
    <t>33 of AR</t>
  </si>
  <si>
    <t>72 of AR</t>
  </si>
  <si>
    <t>74 of AR</t>
  </si>
  <si>
    <t>Naukri.com
iimjobs.com
hirist.com</t>
  </si>
  <si>
    <t>shiksha.com
jeevansathi.com
99acres.com
ambitionbox.com
bigshyft.com
jobhai.com</t>
  </si>
  <si>
    <t>http://www.infoedge.in/ir-corporate-governance-ac.asp#A3</t>
  </si>
  <si>
    <t>GAAP</t>
  </si>
  <si>
    <t>60 of AR</t>
  </si>
  <si>
    <t>120 of AR</t>
  </si>
  <si>
    <t>39 of AR</t>
  </si>
  <si>
    <t>122 of AR</t>
  </si>
  <si>
    <t>S. R. Batliboi &amp; Associates A</t>
  </si>
  <si>
    <t>65 of AR</t>
  </si>
  <si>
    <t>http://www.infoedge.in/corporate-overview.asp#:~:text=With%20a%20network%20of%2062,sales%2C%20marketing%20and%20payment%20collection.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</si>
</sst>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_(* #,##0.0000_);_(* \(#,##0.0000\);_(* &quot;-&quot;??_);_(@_)"/>
    <numFmt numFmtId="166" formatCode="0.0%"/>
    <numFmt numFmtId="167" formatCode="0.0"/>
    <numFmt numFmtId="168"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8"/>
      <color rgb="FF000000"/>
      <name val="Calibri Light"/>
      <family val="2"/>
    </font>
    <font>
      <sz val="8"/>
      <color theme="1"/>
      <name val="Calibri Light"/>
      <family val="2"/>
    </font>
    <font>
      <u/>
      <sz val="11"/>
      <color theme="10"/>
      <name val="Calibri"/>
      <family val="2"/>
      <scheme val="minor"/>
    </font>
    <font>
      <sz val="11"/>
      <color rgb="FF000000"/>
      <name val="Calibri Light"/>
      <family val="2"/>
    </font>
    <font>
      <sz val="11"/>
      <color rgb="FF000000"/>
      <name val="Calibri"/>
      <family val="2"/>
      <scheme val="minor"/>
    </font>
    <font>
      <sz val="10"/>
      <color rgb="FF3F3F3F"/>
      <name val="Arial"/>
      <family val="2"/>
    </font>
    <font>
      <sz val="11"/>
      <color rgb="FFFF0000"/>
      <name val="Calibri"/>
      <family val="2"/>
      <scheme val="minor"/>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D9E2F3"/>
      </bottom>
      <diagonal/>
    </border>
    <border>
      <left/>
      <right/>
      <top style="medium">
        <color rgb="FFD9E2F3"/>
      </top>
      <bottom style="medium">
        <color rgb="FFD9E2F3"/>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57">
    <xf numFmtId="0" fontId="0" fillId="0" borderId="0" xfId="0"/>
    <xf numFmtId="0" fontId="2" fillId="2" borderId="0" xfId="0" applyFont="1" applyFill="1"/>
    <xf numFmtId="0" fontId="2" fillId="3" borderId="1" xfId="0" applyFont="1" applyFill="1" applyBorder="1" applyAlignment="1"/>
    <xf numFmtId="0" fontId="2" fillId="3" borderId="2" xfId="0" applyFont="1" applyFill="1" applyBorder="1" applyAlignment="1"/>
    <xf numFmtId="0" fontId="2" fillId="4" borderId="1" xfId="0" applyFont="1" applyFill="1" applyBorder="1" applyAlignment="1"/>
    <xf numFmtId="0" fontId="2" fillId="4" borderId="2" xfId="0" applyFont="1" applyFill="1" applyBorder="1" applyAlignment="1"/>
    <xf numFmtId="0" fontId="2" fillId="0" borderId="0" xfId="0" applyFont="1" applyFill="1"/>
    <xf numFmtId="0" fontId="0" fillId="0" borderId="0" xfId="0" applyFill="1"/>
    <xf numFmtId="164" fontId="0" fillId="0" borderId="0" xfId="2" applyNumberFormat="1" applyFont="1" applyFill="1"/>
    <xf numFmtId="0" fontId="2" fillId="4" borderId="0" xfId="0" applyFont="1" applyFill="1" applyBorder="1" applyAlignment="1"/>
    <xf numFmtId="0" fontId="0" fillId="0" borderId="0" xfId="0" applyFont="1" applyFill="1"/>
    <xf numFmtId="41" fontId="0" fillId="0" borderId="0" xfId="0" applyNumberFormat="1" applyFill="1" applyAlignment="1">
      <alignment horizontal="right"/>
    </xf>
    <xf numFmtId="43" fontId="0" fillId="0" borderId="0" xfId="2" applyFont="1" applyFill="1"/>
    <xf numFmtId="43" fontId="0" fillId="0" borderId="0" xfId="0" applyNumberFormat="1" applyFill="1"/>
    <xf numFmtId="10" fontId="0" fillId="0" borderId="0" xfId="0" applyNumberFormat="1" applyFill="1"/>
    <xf numFmtId="165" fontId="0" fillId="0" borderId="0" xfId="0" applyNumberFormat="1" applyFill="1"/>
    <xf numFmtId="9" fontId="0" fillId="0" borderId="0" xfId="0" applyNumberFormat="1" applyFill="1"/>
    <xf numFmtId="164" fontId="0" fillId="0" borderId="0" xfId="0" applyNumberFormat="1" applyFill="1"/>
    <xf numFmtId="2" fontId="0" fillId="0" borderId="0" xfId="0" applyNumberFormat="1" applyFill="1"/>
    <xf numFmtId="0" fontId="5" fillId="0" borderId="0" xfId="3" applyFill="1"/>
    <xf numFmtId="0" fontId="3" fillId="0" borderId="3" xfId="0" applyFont="1" applyFill="1" applyBorder="1" applyAlignment="1">
      <alignment horizontal="center" vertical="center"/>
    </xf>
    <xf numFmtId="0" fontId="0" fillId="0" borderId="0" xfId="0" applyFill="1" applyAlignment="1">
      <alignment wrapText="1"/>
    </xf>
    <xf numFmtId="167" fontId="0" fillId="0" borderId="0" xfId="0" applyNumberFormat="1" applyFill="1"/>
    <xf numFmtId="3" fontId="3" fillId="0" borderId="3" xfId="0" applyNumberFormat="1" applyFont="1" applyFill="1" applyBorder="1" applyAlignment="1">
      <alignment horizontal="center" vertical="center"/>
    </xf>
    <xf numFmtId="166" fontId="0" fillId="0" borderId="0" xfId="1" applyNumberFormat="1" applyFont="1" applyFill="1"/>
    <xf numFmtId="0" fontId="0" fillId="0" borderId="0" xfId="0" applyFill="1" applyAlignment="1"/>
    <xf numFmtId="10" fontId="0" fillId="0" borderId="0" xfId="1" applyNumberFormat="1" applyFont="1" applyFill="1"/>
    <xf numFmtId="10" fontId="3" fillId="0" borderId="4" xfId="0" applyNumberFormat="1" applyFont="1" applyFill="1" applyBorder="1" applyAlignment="1">
      <alignment horizontal="center" vertical="center"/>
    </xf>
    <xf numFmtId="10" fontId="3" fillId="0" borderId="3" xfId="0" applyNumberFormat="1" applyFont="1" applyFill="1" applyBorder="1" applyAlignment="1">
      <alignment horizontal="center" vertical="center"/>
    </xf>
    <xf numFmtId="1" fontId="0" fillId="0" borderId="0" xfId="0" applyNumberFormat="1" applyFill="1"/>
    <xf numFmtId="10" fontId="4" fillId="0" borderId="3"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0" fillId="4" borderId="0" xfId="0" applyFill="1"/>
    <xf numFmtId="0" fontId="0" fillId="0" borderId="0" xfId="0" applyFill="1" applyAlignment="1">
      <alignment horizontal="left"/>
    </xf>
    <xf numFmtId="164" fontId="0" fillId="0" borderId="0" xfId="2" applyNumberFormat="1" applyFont="1"/>
    <xf numFmtId="10" fontId="0" fillId="0" borderId="0" xfId="0" applyNumberFormat="1"/>
    <xf numFmtId="2" fontId="0" fillId="0" borderId="0" xfId="0" applyNumberFormat="1"/>
    <xf numFmtId="164" fontId="0" fillId="0" borderId="0" xfId="0" applyNumberFormat="1"/>
    <xf numFmtId="1" fontId="0" fillId="0" borderId="0" xfId="0" applyNumberFormat="1"/>
    <xf numFmtId="9" fontId="6" fillId="0" borderId="3" xfId="0" applyNumberFormat="1" applyFont="1" applyFill="1" applyBorder="1" applyAlignment="1">
      <alignment horizontal="center" vertical="center"/>
    </xf>
    <xf numFmtId="0" fontId="0" fillId="0" borderId="0" xfId="0" applyAlignment="1">
      <alignment wrapText="1"/>
    </xf>
    <xf numFmtId="9" fontId="0" fillId="0" borderId="0" xfId="0" applyNumberFormat="1"/>
    <xf numFmtId="0" fontId="5" fillId="0" borderId="0" xfId="3" applyFill="1" applyAlignment="1"/>
    <xf numFmtId="9" fontId="0" fillId="0" borderId="0" xfId="1" applyNumberFormat="1" applyFont="1" applyFill="1"/>
    <xf numFmtId="9" fontId="6" fillId="0" borderId="3" xfId="0" applyNumberFormat="1" applyFont="1" applyFill="1" applyBorder="1" applyAlignment="1">
      <alignment horizontal="right" vertical="center"/>
    </xf>
    <xf numFmtId="0" fontId="7" fillId="0" borderId="3" xfId="0" applyFont="1" applyFill="1" applyBorder="1" applyAlignment="1">
      <alignment horizontal="center" vertical="center"/>
    </xf>
    <xf numFmtId="14" fontId="8" fillId="0" borderId="0" xfId="0" applyNumberFormat="1" applyFont="1"/>
    <xf numFmtId="164" fontId="0" fillId="0" borderId="0" xfId="0" applyNumberFormat="1" applyFill="1" applyAlignment="1">
      <alignment horizontal="left" indent="1"/>
    </xf>
    <xf numFmtId="164" fontId="0" fillId="0" borderId="0" xfId="2" applyNumberFormat="1" applyFont="1" applyFill="1" applyAlignment="1">
      <alignment horizontal="left" indent="1"/>
    </xf>
    <xf numFmtId="168" fontId="0" fillId="0" borderId="0" xfId="1" applyNumberFormat="1" applyFont="1" applyFill="1"/>
    <xf numFmtId="43" fontId="0" fillId="0" borderId="0" xfId="2" applyNumberFormat="1" applyFont="1" applyFill="1"/>
    <xf numFmtId="0" fontId="2" fillId="0" borderId="1" xfId="0" applyFont="1" applyFill="1" applyBorder="1" applyAlignment="1"/>
    <xf numFmtId="0" fontId="2" fillId="0" borderId="2" xfId="0" applyFont="1" applyFill="1" applyBorder="1" applyAlignment="1"/>
    <xf numFmtId="0" fontId="2" fillId="0" borderId="0" xfId="0" applyFont="1" applyFill="1" applyBorder="1" applyAlignment="1"/>
    <xf numFmtId="0" fontId="9" fillId="0" borderId="0" xfId="0" applyFont="1" applyFill="1"/>
    <xf numFmtId="9" fontId="10" fillId="0" borderId="3" xfId="0" applyNumberFormat="1" applyFont="1" applyFill="1" applyBorder="1" applyAlignment="1">
      <alignment horizontal="center" vertical="center"/>
    </xf>
    <xf numFmtId="0" fontId="5" fillId="0" borderId="0" xfId="3"/>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ytimes.com/2021/04/09/technology/china-alibaba-monopoly-fine.html" TargetMode="External"/><Relationship Id="rId13" Type="http://schemas.openxmlformats.org/officeDocument/2006/relationships/hyperlink" Target="https://www.alibabagroup.com/en/ir/governance_6" TargetMode="External"/><Relationship Id="rId18" Type="http://schemas.openxmlformats.org/officeDocument/2006/relationships/hyperlink" Target="https://www.business-humanrights.org/en/latest-news/china-83-major-brands-implicated-in-report-on-forced-labour-of-ethnic-minorities-from-xinjiang-assigned-to-factories-across-provinces-includes-company-responses/" TargetMode="External"/><Relationship Id="rId26" Type="http://schemas.openxmlformats.org/officeDocument/2006/relationships/hyperlink" Target="https://www.alibabagroup.com/en/ir/governance_7b" TargetMode="External"/><Relationship Id="rId3" Type="http://schemas.openxmlformats.org/officeDocument/2006/relationships/hyperlink" Target="https://www.reuters.com/article/us-alibaba-jack-ma-idUSKCN1NW073" TargetMode="External"/><Relationship Id="rId21" Type="http://schemas.openxmlformats.org/officeDocument/2006/relationships/hyperlink" Target="https://www.theverge.com/2018/4/23/17272620/chinese-tech-companies-alibaba-tencent-baidu-gender-discrimination" TargetMode="External"/><Relationship Id="rId7" Type="http://schemas.openxmlformats.org/officeDocument/2006/relationships/hyperlink" Target="https://www.abc.net.au/news/2021-01-10/alibaba-investigation-amid-speculation-jack-ma-whereabouts-china/13042044" TargetMode="External"/><Relationship Id="rId12" Type="http://schemas.openxmlformats.org/officeDocument/2006/relationships/hyperlink" Target="https://docs.alibabagroup.com/assets2/pdf/Code_of_Ethics_en.pdf" TargetMode="External"/><Relationship Id="rId17" Type="http://schemas.openxmlformats.org/officeDocument/2006/relationships/hyperlink" Target="https://wol.iza.org/news/child-labor-sees-sharp-rise-in-russia-and-china-" TargetMode="External"/><Relationship Id="rId25" Type="http://schemas.openxmlformats.org/officeDocument/2006/relationships/hyperlink" Target="https://www.alibabagroup.com/en/ir/governance_7b" TargetMode="External"/><Relationship Id="rId2" Type="http://schemas.openxmlformats.org/officeDocument/2006/relationships/hyperlink" Target="https://www.comparably.com/companies/alibaba-group-holding-limited/executive-salaries" TargetMode="External"/><Relationship Id="rId16" Type="http://schemas.openxmlformats.org/officeDocument/2006/relationships/hyperlink" Target="https://ycharts.com/companies/BABA/shares_outstanding" TargetMode="External"/><Relationship Id="rId20" Type="http://schemas.openxmlformats.org/officeDocument/2006/relationships/hyperlink" Target="https://www.alibabagroup.com/en/ir/governance_4" TargetMode="External"/><Relationship Id="rId29" Type="http://schemas.openxmlformats.org/officeDocument/2006/relationships/printerSettings" Target="../printerSettings/printerSettings1.bin"/><Relationship Id="rId1" Type="http://schemas.openxmlformats.org/officeDocument/2006/relationships/hyperlink" Target="https://www.alibabagroup.com/en/about/leadership" TargetMode="External"/><Relationship Id="rId6" Type="http://schemas.openxmlformats.org/officeDocument/2006/relationships/hyperlink" Target="https://www.ft.com/content/dc6cd806-9403-11e9-b7ea-60e35ef678d2" TargetMode="External"/><Relationship Id="rId11" Type="http://schemas.openxmlformats.org/officeDocument/2006/relationships/hyperlink" Target="https://www.alibabagroup.com/en/ir/governance_6" TargetMode="External"/><Relationship Id="rId24" Type="http://schemas.openxmlformats.org/officeDocument/2006/relationships/hyperlink" Target="https://group.softbank/en/segments/group" TargetMode="External"/><Relationship Id="rId5" Type="http://schemas.openxmlformats.org/officeDocument/2006/relationships/hyperlink" Target="https://www.abc.net.au/news/2021-01-10/alibaba-investigation-amid-speculation-jack-ma-whereabouts-china/13042044" TargetMode="External"/><Relationship Id="rId15" Type="http://schemas.openxmlformats.org/officeDocument/2006/relationships/hyperlink" Target="https://www.investing.com/equities/alibaba-historical-data" TargetMode="External"/><Relationship Id="rId23" Type="http://schemas.openxmlformats.org/officeDocument/2006/relationships/hyperlink" Target="https://www.alibabagroup.com/en/ir/governance_7c" TargetMode="External"/><Relationship Id="rId28" Type="http://schemas.openxmlformats.org/officeDocument/2006/relationships/hyperlink" Target="https://en.wikipedia.org/wiki/Alibaba_Group" TargetMode="External"/><Relationship Id="rId10" Type="http://schemas.openxmlformats.org/officeDocument/2006/relationships/hyperlink" Target="https://www.alibabagroup.com/assets2/pdf/Code_of_Ethics_en.pdf" TargetMode="External"/><Relationship Id="rId19" Type="http://schemas.openxmlformats.org/officeDocument/2006/relationships/hyperlink" Target="https://www.firstpost.com/world/chinese-firms-including-alibaba-criticised-in-human-rights-watch-report-for-men-only-job-culture-4442527.html" TargetMode="External"/><Relationship Id="rId4" Type="http://schemas.openxmlformats.org/officeDocument/2006/relationships/hyperlink" Target="https://www.abc.net.au/news/2021-01-10/alibaba-investigation-amid-speculation-jack-ma-whereabouts-china/13042044" TargetMode="External"/><Relationship Id="rId9" Type="http://schemas.openxmlformats.org/officeDocument/2006/relationships/hyperlink" Target="https://www.alibabagroup.com/en/ir/governance_4" TargetMode="External"/><Relationship Id="rId14" Type="http://schemas.openxmlformats.org/officeDocument/2006/relationships/hyperlink" Target="https://retail.economictimes.indiatimes.com/news/e-commerce/e-tailing/woman-workforce-is-secret-sauce-behind-alibabas-success/59544320" TargetMode="External"/><Relationship Id="rId22" Type="http://schemas.openxmlformats.org/officeDocument/2006/relationships/hyperlink" Target="https://www.alibabagroup.com/en/ir/governance_7c" TargetMode="External"/><Relationship Id="rId27" Type="http://schemas.openxmlformats.org/officeDocument/2006/relationships/hyperlink" Target="https://www.reuters.com/article/us-alibaba-moves-breakingviews-idUSKBN1O40F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ec.gov/Archives/edgar/data/1329099/000119312506133151/dex81.htm" TargetMode="External"/><Relationship Id="rId13" Type="http://schemas.openxmlformats.org/officeDocument/2006/relationships/hyperlink" Target="http://esg.baidu.com/Uploads/File/2020/11/11/u5fab50e7e2c4b.pdf" TargetMode="External"/><Relationship Id="rId18" Type="http://schemas.openxmlformats.org/officeDocument/2006/relationships/hyperlink" Target="http://esg.baidu.com/en/detial/413.html" TargetMode="External"/><Relationship Id="rId3" Type="http://schemas.openxmlformats.org/officeDocument/2006/relationships/hyperlink" Target="https://www.bbc.com/news/business-36189252" TargetMode="External"/><Relationship Id="rId21" Type="http://schemas.openxmlformats.org/officeDocument/2006/relationships/hyperlink" Target="https://variety.com/2020/biz/asia/baidu-former-executive-corruption-allegations-1234587072/" TargetMode="External"/><Relationship Id="rId7" Type="http://schemas.openxmlformats.org/officeDocument/2006/relationships/hyperlink" Target="https://www.sec.gov/Archives/edgar/data/1329099/000119312506133151/dex81.htm" TargetMode="External"/><Relationship Id="rId12" Type="http://schemas.openxmlformats.org/officeDocument/2006/relationships/hyperlink" Target="https://www.wri.org/insights/17-countries-home-one-quarter-worlds-population-face-extremely-high-water-stress" TargetMode="External"/><Relationship Id="rId17" Type="http://schemas.openxmlformats.org/officeDocument/2006/relationships/hyperlink" Target="https://www.theverge.com/2018/4/23/17272620/chinese-tech-companies-alibaba-tencent-baidu-gender-discrimination" TargetMode="External"/><Relationship Id="rId2" Type="http://schemas.openxmlformats.org/officeDocument/2006/relationships/hyperlink" Target="https://www.comparably.com/companies/baidu/executive-salaries" TargetMode="External"/><Relationship Id="rId16" Type="http://schemas.openxmlformats.org/officeDocument/2006/relationships/hyperlink" Target="https://ir.baidu.com/corporate-governance/board-of-directors" TargetMode="External"/><Relationship Id="rId20" Type="http://schemas.openxmlformats.org/officeDocument/2006/relationships/hyperlink" Target="https://www.reuters.com/article/us-china-anti-trust-idUSKBN2B40EF" TargetMode="External"/><Relationship Id="rId1" Type="http://schemas.openxmlformats.org/officeDocument/2006/relationships/hyperlink" Target="http://esg.baidu.com/Uploads/File/2020/11/11/u5fab50e7e2c4b.pdf" TargetMode="External"/><Relationship Id="rId6" Type="http://schemas.openxmlformats.org/officeDocument/2006/relationships/hyperlink" Target="https://www.finanztreff.de/aktien/unternehmen/Baidu-Inc-ADR/" TargetMode="External"/><Relationship Id="rId11" Type="http://schemas.openxmlformats.org/officeDocument/2006/relationships/hyperlink" Target="https://www.germanwatch.org/sites/germanwatch.org/files/2019-12/climate_risk_index_2020_world_map_ranking_2018.jpg" TargetMode="External"/><Relationship Id="rId24" Type="http://schemas.openxmlformats.org/officeDocument/2006/relationships/printerSettings" Target="../printerSettings/printerSettings2.bin"/><Relationship Id="rId5" Type="http://schemas.openxmlformats.org/officeDocument/2006/relationships/hyperlink" Target="https://www.finanztreff.de/aktien/unternehmen/Baidu-Inc-ADR/" TargetMode="External"/><Relationship Id="rId15" Type="http://schemas.openxmlformats.org/officeDocument/2006/relationships/hyperlink" Target="https://www.business-humanrights.org/en/latest-news/china-83-major-brands-implicated-in-report-on-forced-labour-of-ethnic-minorities-from-xinjiang-assigned-to-factories-across-provinces-includes-company-responses/" TargetMode="External"/><Relationship Id="rId23" Type="http://schemas.openxmlformats.org/officeDocument/2006/relationships/hyperlink" Target="https://www.google.com/search?q=baidu+total+exployees&amp;oq=baidu+total+exployees&amp;aqs=chrome..69i57j69i64.4413j0j7&amp;sourceid=chrome&amp;ie=UTF-8" TargetMode="External"/><Relationship Id="rId10" Type="http://schemas.openxmlformats.org/officeDocument/2006/relationships/hyperlink" Target="https://ir.baidu.com/shareholder-services/investor-faqs" TargetMode="External"/><Relationship Id="rId19" Type="http://schemas.openxmlformats.org/officeDocument/2006/relationships/hyperlink" Target="https://www.reuters.com/article/us-china-anti-trust-idUSKBN2B40EF" TargetMode="External"/><Relationship Id="rId4" Type="http://schemas.openxmlformats.org/officeDocument/2006/relationships/hyperlink" Target="http://www.chinadaily.com.cn/bizchina/2013-03/16/content_16313056.htm" TargetMode="External"/><Relationship Id="rId9" Type="http://schemas.openxmlformats.org/officeDocument/2006/relationships/hyperlink" Target="https://www.forbes.com/sites/thomasbrewster/2020/11/24/warning-banned-baidu-apps-exposed-sensitive-data-on-up-to-14-billion-android-phones/?sh=68a313ea1357" TargetMode="External"/><Relationship Id="rId14" Type="http://schemas.openxmlformats.org/officeDocument/2006/relationships/hyperlink" Target="https://wol.iza.org/news/child-labor-sees-sharp-rise-in-russia-and-china-" TargetMode="External"/><Relationship Id="rId22" Type="http://schemas.openxmlformats.org/officeDocument/2006/relationships/hyperlink" Target="https://www.cnbc.com/2019/05/10/netflix-has-a-china-strategy-it-doesnt-involve-launching-there-soon.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dol.gov/agencies/ilab/resources/reports/child-labor/south-africa" TargetMode="External"/><Relationship Id="rId13" Type="http://schemas.openxmlformats.org/officeDocument/2006/relationships/hyperlink" Target="https://www.forbes.com/companies/naspers/?sh=41960cb7170d" TargetMode="External"/><Relationship Id="rId3" Type="http://schemas.openxmlformats.org/officeDocument/2006/relationships/hyperlink" Target="http://www.dividendsranking.com/Naspers-dividend-yield.html" TargetMode="External"/><Relationship Id="rId7" Type="http://schemas.openxmlformats.org/officeDocument/2006/relationships/hyperlink" Target="https://www.wri.org/insights/17-countries-home-one-quarter-worlds-population-face-extremely-high-water-stress" TargetMode="External"/><Relationship Id="rId12" Type="http://schemas.openxmlformats.org/officeDocument/2006/relationships/hyperlink" Target="https://www.cnbcafrica.com/2017/south-africas-naspers-pay-tv-unit-agrees-13-mln-fine/" TargetMode="External"/><Relationship Id="rId2" Type="http://schemas.openxmlformats.org/officeDocument/2006/relationships/hyperlink" Target="https://www.cnbcafrica.com/2017/south-africas-naspers-pay-tv-unit-agrees-13-mln-fine/" TargetMode="External"/><Relationship Id="rId1" Type="http://schemas.openxmlformats.org/officeDocument/2006/relationships/hyperlink" Target="https://www.naspers.com/about" TargetMode="External"/><Relationship Id="rId6" Type="http://schemas.openxmlformats.org/officeDocument/2006/relationships/hyperlink" Target="https://www.germanwatch.org/sites/germanwatch.org/files/2019-12/climate_risk_index_2020_world_map_ranking_2018.jpg" TargetMode="External"/><Relationship Id="rId11" Type="http://schemas.openxmlformats.org/officeDocument/2006/relationships/hyperlink" Target="https://www.nytimes.com/2019/09/11/business/dealbook/naspers-prosus-tencent-euronext.html" TargetMode="External"/><Relationship Id="rId5" Type="http://schemas.openxmlformats.org/officeDocument/2006/relationships/hyperlink" Target="https://www.transparency.org/en/cpi/2020/index/zaf" TargetMode="External"/><Relationship Id="rId10" Type="http://schemas.openxmlformats.org/officeDocument/2006/relationships/hyperlink" Target="https://www.ilo.org/global/topics/forced-labour/WCMS_082041/lang--en/index.htm" TargetMode="External"/><Relationship Id="rId4" Type="http://schemas.openxmlformats.org/officeDocument/2006/relationships/hyperlink" Target="https://www.naspers.com/getattachment/cada20cc-2a37-44e3-be07-de20862bdb1b/AMCO-11006800-v1-Prosus_N_V__Articles_of_Association__EN_.PDF.aspx?lang=en-US" TargetMode="External"/><Relationship Id="rId9" Type="http://schemas.openxmlformats.org/officeDocument/2006/relationships/hyperlink" Target="https://www.businessinsider.co.za/beautiful-girls-work-here-tencent-tells-men-in-job-ads-2018-4"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news.cgtn.com/news/3d3d774d79516a4d30457a6333566d54/share_p.html" TargetMode="External"/><Relationship Id="rId13" Type="http://schemas.openxmlformats.org/officeDocument/2006/relationships/hyperlink" Target="https://ir.jd.com/node/8196/html" TargetMode="External"/><Relationship Id="rId18" Type="http://schemas.openxmlformats.org/officeDocument/2006/relationships/hyperlink" Target="https://craft.co/jdcom" TargetMode="External"/><Relationship Id="rId3" Type="http://schemas.openxmlformats.org/officeDocument/2006/relationships/hyperlink" Target="https://www.reuters.com/article/us-china-market-regulation-idUSKBN29413C" TargetMode="External"/><Relationship Id="rId7" Type="http://schemas.openxmlformats.org/officeDocument/2006/relationships/hyperlink" Target="https://www.business-humanrights.org/en/latest-news/china-83-major-brands-implicated-in-report-on-forced-labour-of-ethnic-minorities-from-xinjiang-assigned-to-factories-across-provinces-includes-company-responses/" TargetMode="External"/><Relationship Id="rId12" Type="http://schemas.openxmlformats.org/officeDocument/2006/relationships/hyperlink" Target="https://ir.jd.com/static-files/12d3791c-52c3-4edb-b126-13896acc66ab" TargetMode="External"/><Relationship Id="rId17" Type="http://schemas.openxmlformats.org/officeDocument/2006/relationships/hyperlink" Target="https://en.wikipedia.org/wiki/JD.com" TargetMode="External"/><Relationship Id="rId2" Type="http://schemas.openxmlformats.org/officeDocument/2006/relationships/hyperlink" Target="https://www.reuters.com/article/us-jd-com-china-ceo-idUSKBN1XH1KM" TargetMode="External"/><Relationship Id="rId16" Type="http://schemas.openxmlformats.org/officeDocument/2006/relationships/hyperlink" Target="https://docs.alibabagroup.com/assets2/pdf/Code_of_Ethics_en.pdf" TargetMode="External"/><Relationship Id="rId1" Type="http://schemas.openxmlformats.org/officeDocument/2006/relationships/hyperlink" Target="https://edition.cnn.com/2019/04/17/business/jd-richard-liu-jingyao-liu/index.html" TargetMode="External"/><Relationship Id="rId6" Type="http://schemas.openxmlformats.org/officeDocument/2006/relationships/hyperlink" Target="https://wol.iza.org/news/child-labor-sees-sharp-rise-in-russia-and-china-" TargetMode="External"/><Relationship Id="rId11" Type="http://schemas.openxmlformats.org/officeDocument/2006/relationships/hyperlink" Target="https://ir.jd.com/corporate-governance/highlights" TargetMode="External"/><Relationship Id="rId5" Type="http://schemas.openxmlformats.org/officeDocument/2006/relationships/hyperlink" Target="https://www.germanwatch.org/sites/germanwatch.org/files/2019-12/climate_risk_index_2020_world_map_ranking_2018.jpg" TargetMode="External"/><Relationship Id="rId15" Type="http://schemas.openxmlformats.org/officeDocument/2006/relationships/hyperlink" Target="https://jingdaily.com/jd-corrupt-employees/" TargetMode="External"/><Relationship Id="rId10" Type="http://schemas.openxmlformats.org/officeDocument/2006/relationships/hyperlink" Target="https://www.freightwaves.com/news/asia/china/jd-logistics-builds-last-mile-efficiency" TargetMode="External"/><Relationship Id="rId19" Type="http://schemas.openxmlformats.org/officeDocument/2006/relationships/printerSettings" Target="../printerSettings/printerSettings4.bin"/><Relationship Id="rId4" Type="http://schemas.openxmlformats.org/officeDocument/2006/relationships/hyperlink" Target="https://www.wri.org/insights/17-countries-home-one-quarter-worlds-population-face-extremely-high-water-stress" TargetMode="External"/><Relationship Id="rId9" Type="http://schemas.openxmlformats.org/officeDocument/2006/relationships/hyperlink" Target="https://news.cgtn.com/news/3d3d774d79516a4d30457a6333566d54/share_p.html" TargetMode="External"/><Relationship Id="rId14" Type="http://schemas.openxmlformats.org/officeDocument/2006/relationships/hyperlink" Target="https://ecommercechinaagency.com/jd-ecommerce-giant-made-apology-user-data-leakage/"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ocs.alibabagroup.com/assets2/pdf/Code_of_Ethics_en.pdf" TargetMode="External"/><Relationship Id="rId7" Type="http://schemas.openxmlformats.org/officeDocument/2006/relationships/hyperlink" Target="http://www.infoedge.in/corporate-overview.asp" TargetMode="External"/><Relationship Id="rId2" Type="http://schemas.openxmlformats.org/officeDocument/2006/relationships/hyperlink" Target="https://accountabilityhub.org/country/india/" TargetMode="External"/><Relationship Id="rId1" Type="http://schemas.openxmlformats.org/officeDocument/2006/relationships/hyperlink" Target="https://www.soschildrensvillages.ca/news/child-labour-in-india-588" TargetMode="External"/><Relationship Id="rId6" Type="http://schemas.openxmlformats.org/officeDocument/2006/relationships/hyperlink" Target="http://www.infoedge.in/ir-corporate-governance-ac.asp" TargetMode="External"/><Relationship Id="rId5" Type="http://schemas.openxmlformats.org/officeDocument/2006/relationships/hyperlink" Target="http://www.infoedge.in/ir-corporate-governance-ac.asp" TargetMode="External"/><Relationship Id="rId4" Type="http://schemas.openxmlformats.org/officeDocument/2006/relationships/hyperlink" Target="https://www.symsweb.com/zomato-success-story-how-it-emerged-as-the-most-downloaded-food-delivery-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2B4C9-1169-48AB-B6E2-C7B40297511B}">
  <dimension ref="B1:AC318"/>
  <sheetViews>
    <sheetView tabSelected="1" zoomScale="115" zoomScaleNormal="115" workbookViewId="0">
      <pane xSplit="3" ySplit="2" topLeftCell="F3" activePane="bottomRight" state="frozen"/>
      <selection pane="topRight" activeCell="D1" sqref="D1"/>
      <selection pane="bottomLeft" activeCell="A3" sqref="A3"/>
      <selection pane="bottomRight" activeCell="B318" sqref="B315:B318"/>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15.6640625" style="7" customWidth="1"/>
    <col min="12" max="12" width="2.88671875" style="7" customWidth="1"/>
    <col min="13" max="13" width="13.77734375" style="7" bestFit="1" customWidth="1"/>
    <col min="14" max="14" width="17.88671875" style="7" bestFit="1" customWidth="1"/>
    <col min="15" max="15" width="17.5546875" style="7" bestFit="1" customWidth="1"/>
    <col min="16" max="16" width="19.33203125" style="7" bestFit="1" customWidth="1"/>
    <col min="17" max="17" width="20.88671875" style="7" bestFit="1" customWidth="1"/>
    <col min="18" max="18" width="18.77734375" style="7" bestFit="1" customWidth="1"/>
    <col min="19" max="19" width="19.77734375" style="7" bestFit="1" customWidth="1"/>
    <col min="20" max="20" width="3.6640625" style="7" customWidth="1"/>
    <col min="21" max="21" width="8.88671875" style="7"/>
    <col min="22" max="22" width="19.77734375" style="7" bestFit="1" customWidth="1"/>
    <col min="23" max="23" width="8.88671875" style="7"/>
    <col min="24" max="24" width="15.6640625" style="7" bestFit="1" customWidth="1"/>
    <col min="25" max="25" width="19.77734375" style="7" bestFit="1" customWidth="1"/>
    <col min="26" max="26" width="16.77734375" style="7" bestFit="1" customWidth="1"/>
    <col min="27" max="27" width="18.44140625" style="7" bestFit="1" customWidth="1"/>
    <col min="28" max="28" width="8.88671875" style="7"/>
    <col min="29" max="29" width="29.21875" style="7" bestFit="1" customWidth="1"/>
    <col min="30" max="16384" width="8.88671875" style="7"/>
  </cols>
  <sheetData>
    <row r="1" spans="2:29" customFormat="1" x14ac:dyDescent="0.3">
      <c r="C1" s="7" t="s">
        <v>3</v>
      </c>
      <c r="J1" t="s">
        <v>652</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813</v>
      </c>
      <c r="J2" s="1" t="s">
        <v>814</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32" t="s">
        <v>778</v>
      </c>
      <c r="I3" s="7" t="s">
        <v>649</v>
      </c>
      <c r="J3" s="32" t="s">
        <v>798</v>
      </c>
      <c r="M3" s="34"/>
      <c r="N3" s="8">
        <v>101143000000</v>
      </c>
      <c r="O3" s="8">
        <v>158273000000</v>
      </c>
      <c r="P3" s="8">
        <v>250266000000</v>
      </c>
      <c r="Q3" s="8">
        <v>376844000000</v>
      </c>
      <c r="R3" s="8">
        <v>509711000000</v>
      </c>
    </row>
    <row r="4" spans="2:29" x14ac:dyDescent="0.3">
      <c r="B4" s="7" t="s">
        <v>707</v>
      </c>
      <c r="C4" s="7" t="s">
        <v>73</v>
      </c>
      <c r="D4" s="7" t="s">
        <v>649</v>
      </c>
      <c r="E4" s="7" t="s">
        <v>708</v>
      </c>
      <c r="F4" s="7" t="str">
        <f>+E4</f>
        <v>Cost of sales</v>
      </c>
      <c r="G4" s="7" t="str">
        <f>+G3</f>
        <v>Numeric</v>
      </c>
      <c r="H4" s="7" t="str">
        <f>+H3</f>
        <v>CNY</v>
      </c>
      <c r="I4" s="7" t="s">
        <v>649</v>
      </c>
      <c r="J4" s="7" t="str">
        <f>J3</f>
        <v>March</v>
      </c>
      <c r="M4" s="8"/>
      <c r="N4" s="8">
        <v>34355000000</v>
      </c>
      <c r="O4" s="8">
        <v>59483000000</v>
      </c>
      <c r="P4" s="47">
        <v>107044000000</v>
      </c>
      <c r="Q4" s="48">
        <v>206929000000</v>
      </c>
      <c r="R4" s="8">
        <v>282367000000</v>
      </c>
    </row>
    <row r="5" spans="2:29" x14ac:dyDescent="0.3">
      <c r="B5" s="7" t="s">
        <v>646</v>
      </c>
      <c r="C5" s="7" t="s">
        <v>73</v>
      </c>
      <c r="D5" s="7" t="s">
        <v>649</v>
      </c>
      <c r="E5" s="7" t="s">
        <v>353</v>
      </c>
      <c r="F5" s="7" t="s">
        <v>353</v>
      </c>
      <c r="G5" s="7" t="s">
        <v>5</v>
      </c>
      <c r="H5" s="7" t="str">
        <f>H3</f>
        <v>CNY</v>
      </c>
      <c r="I5" s="7" t="s">
        <v>649</v>
      </c>
      <c r="J5" s="7" t="str">
        <f>J3</f>
        <v>March</v>
      </c>
      <c r="M5" s="34"/>
      <c r="N5" s="8">
        <v>71289000000</v>
      </c>
      <c r="O5" s="8">
        <v>41226000000</v>
      </c>
      <c r="P5" s="47">
        <v>61412000000</v>
      </c>
      <c r="Q5" s="48">
        <v>80234000000</v>
      </c>
      <c r="R5" s="8">
        <v>140350000000</v>
      </c>
    </row>
    <row r="6" spans="2:29" x14ac:dyDescent="0.3">
      <c r="B6" s="7" t="s">
        <v>734</v>
      </c>
      <c r="C6" s="7" t="s">
        <v>73</v>
      </c>
      <c r="D6" s="7" t="s">
        <v>649</v>
      </c>
      <c r="E6" s="7" t="s">
        <v>733</v>
      </c>
      <c r="F6" s="7" t="str">
        <f>+E6</f>
        <v>Total salary expense</v>
      </c>
      <c r="G6" s="7" t="s">
        <v>5</v>
      </c>
      <c r="H6" s="7" t="str">
        <f>H3</f>
        <v>CNY</v>
      </c>
      <c r="I6" s="7" t="s">
        <v>649</v>
      </c>
      <c r="J6" s="7" t="str">
        <f>J3</f>
        <v>March</v>
      </c>
    </row>
    <row r="7" spans="2:29" x14ac:dyDescent="0.3">
      <c r="B7" s="7" t="s">
        <v>647</v>
      </c>
      <c r="C7" s="7" t="s">
        <v>73</v>
      </c>
      <c r="D7" s="7" t="s">
        <v>650</v>
      </c>
      <c r="E7" s="7" t="s">
        <v>75</v>
      </c>
      <c r="F7" s="7" t="str">
        <f>+E7</f>
        <v>Total Assets</v>
      </c>
      <c r="G7" s="7" t="s">
        <v>5</v>
      </c>
      <c r="H7" s="7" t="str">
        <f>H3</f>
        <v>CNY</v>
      </c>
      <c r="I7" s="7" t="s">
        <v>650</v>
      </c>
      <c r="J7" s="7" t="str">
        <f>J3</f>
        <v>March</v>
      </c>
      <c r="M7" s="34"/>
      <c r="N7" s="8">
        <v>364245000000</v>
      </c>
      <c r="O7" s="8">
        <v>506812000000</v>
      </c>
      <c r="P7" s="48">
        <v>717124000000</v>
      </c>
      <c r="Q7" s="48">
        <v>965076000000</v>
      </c>
      <c r="R7" s="8">
        <v>1312985000000</v>
      </c>
      <c r="S7" s="8"/>
      <c r="AA7" s="8"/>
    </row>
    <row r="8" spans="2:29" x14ac:dyDescent="0.3">
      <c r="B8" s="7" t="s">
        <v>648</v>
      </c>
      <c r="C8" s="7" t="s">
        <v>73</v>
      </c>
      <c r="D8" s="7" t="s">
        <v>650</v>
      </c>
      <c r="E8" s="7" t="s">
        <v>392</v>
      </c>
      <c r="F8" s="7" t="str">
        <f>E8</f>
        <v>Total liabilities</v>
      </c>
      <c r="G8" s="7" t="s">
        <v>5</v>
      </c>
      <c r="H8" s="7" t="str">
        <f>H3</f>
        <v>CNY</v>
      </c>
      <c r="I8" s="7" t="s">
        <v>650</v>
      </c>
      <c r="J8" s="7" t="str">
        <f>J3</f>
        <v>March</v>
      </c>
      <c r="M8" s="34"/>
      <c r="N8" s="8">
        <v>114356000000</v>
      </c>
      <c r="O8" s="8">
        <v>182691000000</v>
      </c>
      <c r="P8" s="48">
        <v>277685000000</v>
      </c>
      <c r="Q8" s="48">
        <v>349674000000</v>
      </c>
      <c r="R8" s="8">
        <v>433334000000</v>
      </c>
    </row>
    <row r="9" spans="2:29" x14ac:dyDescent="0.3">
      <c r="B9" s="7" t="s">
        <v>653</v>
      </c>
      <c r="C9" s="7" t="s">
        <v>73</v>
      </c>
      <c r="D9" s="7" t="s">
        <v>650</v>
      </c>
      <c r="E9" s="7" t="s">
        <v>212</v>
      </c>
      <c r="F9" s="7" t="str">
        <f>E9</f>
        <v>Total equity</v>
      </c>
      <c r="G9" s="7" t="s">
        <v>5</v>
      </c>
      <c r="H9" s="7" t="str">
        <f>H3</f>
        <v>CNY</v>
      </c>
      <c r="I9" s="7" t="s">
        <v>650</v>
      </c>
      <c r="J9" s="7" t="str">
        <f>J3</f>
        <v>March</v>
      </c>
      <c r="M9" s="34"/>
      <c r="N9" s="8">
        <v>216987000000</v>
      </c>
      <c r="O9" s="8">
        <v>278799000000</v>
      </c>
      <c r="P9" s="48">
        <v>365822000000</v>
      </c>
      <c r="Q9" s="48">
        <v>492257000000</v>
      </c>
      <c r="R9" s="8">
        <v>755401000000</v>
      </c>
      <c r="S9" s="12"/>
    </row>
    <row r="10" spans="2:29" x14ac:dyDescent="0.3">
      <c r="B10" s="7" t="s">
        <v>723</v>
      </c>
      <c r="C10" s="7" t="s">
        <v>73</v>
      </c>
      <c r="D10" s="7" t="s">
        <v>721</v>
      </c>
      <c r="E10" s="7" t="s">
        <v>722</v>
      </c>
      <c r="F10" s="7" t="str">
        <f>E10</f>
        <v>Total number of shares</v>
      </c>
      <c r="G10" s="7" t="s">
        <v>5</v>
      </c>
      <c r="M10" s="8"/>
      <c r="N10" s="8">
        <v>2474000000</v>
      </c>
      <c r="O10" s="8">
        <v>2529000000</v>
      </c>
      <c r="P10" s="8">
        <v>2572000000</v>
      </c>
      <c r="Q10" s="8">
        <v>2587000000</v>
      </c>
      <c r="R10" s="8">
        <v>2686000000</v>
      </c>
      <c r="AB10" s="19" t="s">
        <v>920</v>
      </c>
    </row>
    <row r="11" spans="2:29" x14ac:dyDescent="0.3">
      <c r="B11" s="7" t="s">
        <v>724</v>
      </c>
      <c r="C11" s="7" t="s">
        <v>73</v>
      </c>
      <c r="D11" s="7" t="s">
        <v>725</v>
      </c>
      <c r="E11" s="7" t="s">
        <v>725</v>
      </c>
      <c r="G11" s="7" t="s">
        <v>5</v>
      </c>
      <c r="H11" s="7" t="str">
        <f>H3</f>
        <v>CNY</v>
      </c>
      <c r="I11" s="7" t="s">
        <v>650</v>
      </c>
      <c r="J11" s="7" t="str">
        <f>J3</f>
        <v>March</v>
      </c>
      <c r="M11" s="8"/>
      <c r="N11" s="8">
        <v>549.69000000000005</v>
      </c>
      <c r="O11" s="8">
        <v>931.25</v>
      </c>
      <c r="P11" s="8">
        <v>1131.72</v>
      </c>
      <c r="Q11" s="8">
        <v>1157.5899999999999</v>
      </c>
      <c r="R11" s="8">
        <v>1545.61</v>
      </c>
      <c r="AB11" s="19" t="s">
        <v>919</v>
      </c>
    </row>
    <row r="12" spans="2:29" x14ac:dyDescent="0.3">
      <c r="B12" s="7" t="s">
        <v>654</v>
      </c>
      <c r="C12" s="7" t="s">
        <v>73</v>
      </c>
      <c r="D12" s="7" t="s">
        <v>77</v>
      </c>
      <c r="E12" s="7" t="s">
        <v>76</v>
      </c>
      <c r="F12" s="7" t="str">
        <f>+E12</f>
        <v>Production Volume</v>
      </c>
      <c r="G12" s="7" t="s">
        <v>5</v>
      </c>
      <c r="H12" s="33" t="s">
        <v>651</v>
      </c>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Q13" s="12"/>
      <c r="R13" s="12"/>
    </row>
    <row r="14" spans="2:29" x14ac:dyDescent="0.3">
      <c r="B14" s="7" t="s">
        <v>656</v>
      </c>
      <c r="C14" s="7" t="s">
        <v>13</v>
      </c>
      <c r="D14" s="7" t="s">
        <v>14</v>
      </c>
      <c r="E14" s="7" t="s">
        <v>18</v>
      </c>
      <c r="F14" s="7" t="str">
        <f>E14</f>
        <v>Carbon Emissions Scope 2</v>
      </c>
      <c r="G14" s="7" t="s">
        <v>5</v>
      </c>
      <c r="H14" s="33" t="s">
        <v>651</v>
      </c>
      <c r="M14" s="12"/>
      <c r="N14" s="12"/>
      <c r="O14" s="12"/>
      <c r="P14" s="12"/>
      <c r="Q14" s="12"/>
      <c r="R14" s="12"/>
    </row>
    <row r="15" spans="2:29" x14ac:dyDescent="0.3">
      <c r="B15" s="7" t="s">
        <v>657</v>
      </c>
      <c r="C15" s="7" t="s">
        <v>13</v>
      </c>
      <c r="D15" s="7" t="s">
        <v>14</v>
      </c>
      <c r="E15" s="7" t="s">
        <v>71</v>
      </c>
      <c r="F15" s="7" t="str">
        <f>E15</f>
        <v>Carbon Emissions Scope 3</v>
      </c>
      <c r="G15" s="7" t="s">
        <v>5</v>
      </c>
      <c r="H15" s="33" t="s">
        <v>651</v>
      </c>
      <c r="O15" s="12"/>
      <c r="P15" s="12"/>
      <c r="Q15" s="12"/>
      <c r="R15" s="12"/>
    </row>
    <row r="16" spans="2:29" x14ac:dyDescent="0.3">
      <c r="B16" s="7" t="s">
        <v>658</v>
      </c>
      <c r="C16" s="7" t="s">
        <v>13</v>
      </c>
      <c r="D16" s="7" t="s">
        <v>14</v>
      </c>
      <c r="E16" s="7" t="s">
        <v>78</v>
      </c>
      <c r="F16" s="7" t="str">
        <f>E16</f>
        <v>Carbon footprint and intensity trend</v>
      </c>
      <c r="G16" s="7" t="s">
        <v>5</v>
      </c>
      <c r="H16" s="33" t="s">
        <v>651</v>
      </c>
      <c r="M16" s="12"/>
      <c r="N16" s="12"/>
      <c r="O16" s="12"/>
      <c r="P16" s="12"/>
      <c r="Q16" s="12"/>
      <c r="R16" s="12"/>
    </row>
    <row r="17" spans="2:27" x14ac:dyDescent="0.3">
      <c r="B17" s="7" t="s">
        <v>398</v>
      </c>
      <c r="C17" s="7" t="s">
        <v>13</v>
      </c>
      <c r="D17" s="7" t="s">
        <v>14</v>
      </c>
      <c r="E17" s="7" t="s">
        <v>19</v>
      </c>
      <c r="F17" s="7" t="s">
        <v>20</v>
      </c>
      <c r="H17" s="7" t="s">
        <v>3</v>
      </c>
      <c r="N17" s="13"/>
      <c r="S17" s="7" t="s">
        <v>802</v>
      </c>
      <c r="X17" t="s">
        <v>853</v>
      </c>
    </row>
    <row r="18" spans="2:27" x14ac:dyDescent="0.3">
      <c r="B18" s="7" t="s">
        <v>399</v>
      </c>
      <c r="C18" s="7" t="s">
        <v>13</v>
      </c>
      <c r="D18" s="7" t="s">
        <v>14</v>
      </c>
      <c r="E18" s="7" t="s">
        <v>19</v>
      </c>
      <c r="F18" s="7" t="s">
        <v>22</v>
      </c>
      <c r="H18" s="7" t="s">
        <v>3</v>
      </c>
      <c r="N18" s="13"/>
      <c r="S18" s="7" t="s">
        <v>803</v>
      </c>
      <c r="X18"/>
    </row>
    <row r="19" spans="2:27" x14ac:dyDescent="0.3">
      <c r="B19" s="7" t="s">
        <v>400</v>
      </c>
      <c r="C19" s="7" t="s">
        <v>13</v>
      </c>
      <c r="D19" s="7" t="s">
        <v>14</v>
      </c>
      <c r="E19" s="7" t="s">
        <v>23</v>
      </c>
      <c r="F19" s="7" t="s">
        <v>24</v>
      </c>
      <c r="G19" s="7" t="s">
        <v>235</v>
      </c>
      <c r="H19" s="7" t="s">
        <v>3</v>
      </c>
      <c r="N19" s="13"/>
      <c r="S19" s="7" t="s">
        <v>802</v>
      </c>
      <c r="X19" t="s">
        <v>853</v>
      </c>
    </row>
    <row r="20" spans="2:27" x14ac:dyDescent="0.3">
      <c r="B20" s="7" t="s">
        <v>561</v>
      </c>
      <c r="C20" s="7" t="s">
        <v>13</v>
      </c>
      <c r="D20" s="7" t="s">
        <v>14</v>
      </c>
      <c r="E20" s="7" t="s">
        <v>23</v>
      </c>
      <c r="F20" s="7" t="s">
        <v>667</v>
      </c>
      <c r="G20" s="7" t="s">
        <v>5</v>
      </c>
      <c r="H20" s="7" t="s">
        <v>4</v>
      </c>
    </row>
    <row r="21" spans="2:27" x14ac:dyDescent="0.3">
      <c r="B21" s="7" t="s">
        <v>659</v>
      </c>
      <c r="C21" s="7" t="s">
        <v>13</v>
      </c>
      <c r="D21" s="7" t="s">
        <v>14</v>
      </c>
      <c r="E21" s="7" t="s">
        <v>393</v>
      </c>
      <c r="F21" s="7" t="str">
        <f>+E21</f>
        <v>Solid fossil fuel sector exposure</v>
      </c>
    </row>
    <row r="22" spans="2:27" x14ac:dyDescent="0.3">
      <c r="B22" s="7" t="s">
        <v>660</v>
      </c>
      <c r="C22" s="7" t="s">
        <v>13</v>
      </c>
      <c r="D22" s="7" t="s">
        <v>25</v>
      </c>
      <c r="E22" s="7" t="s">
        <v>26</v>
      </c>
      <c r="F22" s="7" t="str">
        <f t="shared" ref="F22:F33" si="0">E22</f>
        <v>Inorganic pollutants</v>
      </c>
      <c r="G22" s="7" t="s">
        <v>5</v>
      </c>
      <c r="H22" s="7" t="s">
        <v>16</v>
      </c>
    </row>
    <row r="23" spans="2:27" x14ac:dyDescent="0.3">
      <c r="B23" s="7" t="s">
        <v>661</v>
      </c>
      <c r="C23" s="7" t="s">
        <v>13</v>
      </c>
      <c r="D23" s="7" t="s">
        <v>25</v>
      </c>
      <c r="E23" s="7" t="s">
        <v>27</v>
      </c>
      <c r="F23" s="7" t="str">
        <f t="shared" si="0"/>
        <v>Air pollutants</v>
      </c>
      <c r="G23" s="7" t="s">
        <v>5</v>
      </c>
      <c r="H23" s="7" t="s">
        <v>16</v>
      </c>
    </row>
    <row r="24" spans="2:27" x14ac:dyDescent="0.3">
      <c r="B24" s="7" t="s">
        <v>662</v>
      </c>
      <c r="C24" s="7" t="s">
        <v>13</v>
      </c>
      <c r="D24" s="7" t="s">
        <v>25</v>
      </c>
      <c r="E24" s="7" t="s">
        <v>28</v>
      </c>
      <c r="F24" s="7" t="str">
        <f t="shared" si="0"/>
        <v>NO'x emissions</v>
      </c>
      <c r="G24" s="7" t="s">
        <v>5</v>
      </c>
      <c r="H24" s="7" t="s">
        <v>16</v>
      </c>
    </row>
    <row r="25" spans="2:27" x14ac:dyDescent="0.3">
      <c r="B25" s="7" t="s">
        <v>663</v>
      </c>
      <c r="C25" s="7" t="s">
        <v>13</v>
      </c>
      <c r="D25" s="7" t="s">
        <v>25</v>
      </c>
      <c r="E25" s="7" t="s">
        <v>29</v>
      </c>
      <c r="F25" s="7" t="str">
        <f t="shared" si="0"/>
        <v>SO'x emissions</v>
      </c>
      <c r="G25" s="7" t="s">
        <v>5</v>
      </c>
      <c r="H25" s="7" t="s">
        <v>16</v>
      </c>
    </row>
    <row r="26" spans="2:27" x14ac:dyDescent="0.3">
      <c r="B26" s="7" t="s">
        <v>664</v>
      </c>
      <c r="C26" s="7" t="s">
        <v>13</v>
      </c>
      <c r="D26" s="7" t="s">
        <v>25</v>
      </c>
      <c r="E26" s="7" t="s">
        <v>79</v>
      </c>
      <c r="F26" s="7" t="str">
        <f>E26</f>
        <v>Ozone depletion substances</v>
      </c>
      <c r="G26" s="7" t="s">
        <v>5</v>
      </c>
      <c r="H26" s="7" t="s">
        <v>16</v>
      </c>
    </row>
    <row r="27" spans="2:27" x14ac:dyDescent="0.3">
      <c r="B27" s="7" t="s">
        <v>665</v>
      </c>
      <c r="C27" s="7" t="s">
        <v>13</v>
      </c>
      <c r="D27" s="7" t="s">
        <v>30</v>
      </c>
      <c r="E27" s="7" t="s">
        <v>31</v>
      </c>
      <c r="F27" s="7" t="str">
        <f t="shared" si="0"/>
        <v>Business travel</v>
      </c>
      <c r="G27" s="7" t="s">
        <v>5</v>
      </c>
      <c r="H27" s="7" t="s">
        <v>16</v>
      </c>
      <c r="O27" s="12"/>
      <c r="P27" s="12"/>
    </row>
    <row r="28" spans="2:27" x14ac:dyDescent="0.3">
      <c r="B28" s="7" t="s">
        <v>666</v>
      </c>
      <c r="C28" s="7" t="s">
        <v>13</v>
      </c>
      <c r="D28" s="7" t="s">
        <v>30</v>
      </c>
      <c r="E28" s="7" t="s">
        <v>32</v>
      </c>
      <c r="F28" s="7" t="str">
        <f t="shared" si="0"/>
        <v>Employee commute</v>
      </c>
      <c r="G28" s="7" t="s">
        <v>5</v>
      </c>
      <c r="H28" s="7" t="s">
        <v>16</v>
      </c>
      <c r="O28" s="12"/>
      <c r="P28" s="12"/>
    </row>
    <row r="29" spans="2:27" x14ac:dyDescent="0.3">
      <c r="B29" s="7" t="s">
        <v>735</v>
      </c>
      <c r="C29" s="7" t="s">
        <v>13</v>
      </c>
      <c r="D29" s="7" t="s">
        <v>30</v>
      </c>
      <c r="E29" s="7" t="s">
        <v>33</v>
      </c>
      <c r="F29" s="7" t="str">
        <f t="shared" si="0"/>
        <v>Usage of company products</v>
      </c>
      <c r="G29" s="7" t="s">
        <v>5</v>
      </c>
      <c r="H29" s="7" t="s">
        <v>16</v>
      </c>
    </row>
    <row r="30" spans="2:27" x14ac:dyDescent="0.3">
      <c r="B30" s="7" t="s">
        <v>736</v>
      </c>
      <c r="C30" s="7" t="s">
        <v>13</v>
      </c>
      <c r="D30" s="7" t="s">
        <v>30</v>
      </c>
      <c r="E30" s="7" t="s">
        <v>34</v>
      </c>
      <c r="F30" s="7" t="str">
        <f t="shared" si="0"/>
        <v>Transportation and distribution</v>
      </c>
      <c r="G30" s="7" t="s">
        <v>5</v>
      </c>
      <c r="H30" s="7" t="s">
        <v>16</v>
      </c>
    </row>
    <row r="31" spans="2:27" x14ac:dyDescent="0.3">
      <c r="B31" s="7" t="s">
        <v>562</v>
      </c>
      <c r="C31" s="7" t="s">
        <v>13</v>
      </c>
      <c r="D31" s="7" t="s">
        <v>35</v>
      </c>
      <c r="E31" s="7" t="s">
        <v>36</v>
      </c>
      <c r="F31" s="7" t="s">
        <v>35</v>
      </c>
      <c r="G31" s="7" t="s">
        <v>5</v>
      </c>
      <c r="H31" s="7" t="s">
        <v>998</v>
      </c>
    </row>
    <row r="32" spans="2:27" x14ac:dyDescent="0.3">
      <c r="B32" s="7" t="s">
        <v>563</v>
      </c>
      <c r="C32" s="7" t="s">
        <v>13</v>
      </c>
      <c r="D32" s="7" t="s">
        <v>35</v>
      </c>
      <c r="E32" s="7" t="s">
        <v>36</v>
      </c>
      <c r="F32" s="7" t="s">
        <v>572</v>
      </c>
      <c r="G32" s="7" t="s">
        <v>5</v>
      </c>
      <c r="H32" s="7" t="s">
        <v>4</v>
      </c>
      <c r="P32" s="16">
        <v>1</v>
      </c>
      <c r="Q32" s="16"/>
      <c r="S32" s="16"/>
      <c r="AA32" s="7" t="s">
        <v>917</v>
      </c>
    </row>
    <row r="33" spans="2:24" x14ac:dyDescent="0.3">
      <c r="B33" s="7" t="s">
        <v>737</v>
      </c>
      <c r="C33" s="7" t="s">
        <v>13</v>
      </c>
      <c r="D33" s="7" t="s">
        <v>35</v>
      </c>
      <c r="E33" s="7" t="s">
        <v>80</v>
      </c>
      <c r="F33" s="7" t="str">
        <f t="shared" si="0"/>
        <v>Alternate fuels</v>
      </c>
      <c r="G33" s="7" t="s">
        <v>5</v>
      </c>
      <c r="H33" s="7" t="s">
        <v>16</v>
      </c>
    </row>
    <row r="34" spans="2:24" x14ac:dyDescent="0.3">
      <c r="B34" s="7" t="s">
        <v>738</v>
      </c>
      <c r="C34" s="7" t="s">
        <v>13</v>
      </c>
      <c r="D34" s="7" t="s">
        <v>35</v>
      </c>
      <c r="E34" s="7" t="s">
        <v>67</v>
      </c>
      <c r="F34" s="7" t="s">
        <v>69</v>
      </c>
      <c r="G34" s="7" t="s">
        <v>5</v>
      </c>
      <c r="H34" s="7" t="s">
        <v>16</v>
      </c>
    </row>
    <row r="35" spans="2:24" x14ac:dyDescent="0.3">
      <c r="B35" s="7" t="s">
        <v>739</v>
      </c>
      <c r="C35" s="7" t="s">
        <v>13</v>
      </c>
      <c r="D35" s="7" t="s">
        <v>35</v>
      </c>
      <c r="E35" s="7" t="s">
        <v>68</v>
      </c>
      <c r="F35" s="7" t="str">
        <f>+E35</f>
        <v>Product impact on renewables</v>
      </c>
      <c r="G35" s="7" t="s">
        <v>70</v>
      </c>
      <c r="H35" s="7" t="s">
        <v>668</v>
      </c>
      <c r="N35" s="13"/>
    </row>
    <row r="36" spans="2:24" x14ac:dyDescent="0.3">
      <c r="B36" s="7" t="s">
        <v>401</v>
      </c>
      <c r="C36" s="7" t="s">
        <v>13</v>
      </c>
      <c r="D36" s="7" t="s">
        <v>35</v>
      </c>
      <c r="E36" s="7" t="s">
        <v>37</v>
      </c>
      <c r="F36" s="7" t="s">
        <v>38</v>
      </c>
      <c r="G36" s="7" t="s">
        <v>670</v>
      </c>
      <c r="H36" s="7" t="s">
        <v>3</v>
      </c>
      <c r="N36" s="13"/>
      <c r="S36" s="7" t="s">
        <v>802</v>
      </c>
      <c r="X36" t="s">
        <v>854</v>
      </c>
    </row>
    <row r="37" spans="2:24" x14ac:dyDescent="0.3">
      <c r="B37" s="7" t="s">
        <v>669</v>
      </c>
      <c r="C37" s="7" t="s">
        <v>13</v>
      </c>
      <c r="D37" s="7" t="s">
        <v>35</v>
      </c>
      <c r="E37" s="7" t="s">
        <v>37</v>
      </c>
      <c r="F37" s="7" t="s">
        <v>39</v>
      </c>
      <c r="G37" s="7" t="s">
        <v>5</v>
      </c>
      <c r="H37" s="7" t="s">
        <v>16</v>
      </c>
    </row>
    <row r="38" spans="2:24" x14ac:dyDescent="0.3">
      <c r="B38" s="7" t="s">
        <v>402</v>
      </c>
      <c r="C38" s="7" t="s">
        <v>13</v>
      </c>
      <c r="D38" s="7" t="s">
        <v>40</v>
      </c>
      <c r="E38" s="7" t="s">
        <v>41</v>
      </c>
      <c r="F38" s="7" t="s">
        <v>42</v>
      </c>
      <c r="G38" s="7" t="s">
        <v>5</v>
      </c>
      <c r="H38" s="7" t="s">
        <v>16</v>
      </c>
      <c r="K38" s="7">
        <v>0</v>
      </c>
    </row>
    <row r="39" spans="2:24" x14ac:dyDescent="0.3">
      <c r="B39" s="7" t="s">
        <v>403</v>
      </c>
      <c r="C39" s="7" t="s">
        <v>13</v>
      </c>
      <c r="D39" s="7" t="s">
        <v>40</v>
      </c>
      <c r="E39" s="7" t="s">
        <v>41</v>
      </c>
      <c r="F39" s="7" t="s">
        <v>43</v>
      </c>
      <c r="G39" s="7" t="s">
        <v>5</v>
      </c>
      <c r="H39" s="7" t="s">
        <v>4</v>
      </c>
      <c r="K39" s="7">
        <v>0</v>
      </c>
    </row>
    <row r="40" spans="2:24" x14ac:dyDescent="0.3">
      <c r="B40" s="7" t="s">
        <v>740</v>
      </c>
      <c r="C40" s="7" t="s">
        <v>13</v>
      </c>
      <c r="D40" s="7" t="s">
        <v>354</v>
      </c>
      <c r="E40" s="7" t="s">
        <v>355</v>
      </c>
      <c r="F40" s="7" t="s">
        <v>671</v>
      </c>
      <c r="G40" s="7" t="s">
        <v>5</v>
      </c>
      <c r="K40" s="7">
        <v>0</v>
      </c>
    </row>
    <row r="41" spans="2:24" x14ac:dyDescent="0.3">
      <c r="B41" s="7" t="s">
        <v>565</v>
      </c>
      <c r="C41" s="7" t="s">
        <v>13</v>
      </c>
      <c r="D41" s="7" t="s">
        <v>354</v>
      </c>
      <c r="E41" s="7" t="s">
        <v>356</v>
      </c>
      <c r="F41" s="7" t="s">
        <v>571</v>
      </c>
      <c r="G41" s="7" t="s">
        <v>569</v>
      </c>
      <c r="H41" s="7" t="s">
        <v>3</v>
      </c>
      <c r="K41" s="7">
        <v>0</v>
      </c>
      <c r="N41" s="13"/>
    </row>
    <row r="42" spans="2:24" x14ac:dyDescent="0.3">
      <c r="B42" s="7" t="s">
        <v>564</v>
      </c>
      <c r="C42" s="7" t="s">
        <v>13</v>
      </c>
      <c r="D42" s="7" t="s">
        <v>354</v>
      </c>
      <c r="E42" s="7" t="s">
        <v>356</v>
      </c>
      <c r="F42" s="7" t="s">
        <v>571</v>
      </c>
      <c r="G42" s="7" t="s">
        <v>570</v>
      </c>
      <c r="H42" s="7" t="s">
        <v>3</v>
      </c>
      <c r="K42" s="7">
        <v>0</v>
      </c>
      <c r="N42" s="13"/>
    </row>
    <row r="43" spans="2:24" x14ac:dyDescent="0.3">
      <c r="B43" s="7" t="s">
        <v>567</v>
      </c>
      <c r="C43" s="7" t="s">
        <v>13</v>
      </c>
      <c r="D43" s="7" t="s">
        <v>354</v>
      </c>
      <c r="E43" s="7" t="s">
        <v>357</v>
      </c>
      <c r="F43" s="7" t="s">
        <v>357</v>
      </c>
      <c r="G43" s="7" t="s">
        <v>569</v>
      </c>
      <c r="H43" s="7" t="s">
        <v>3</v>
      </c>
      <c r="K43" s="7">
        <v>0</v>
      </c>
      <c r="N43" s="13"/>
    </row>
    <row r="44" spans="2:24" x14ac:dyDescent="0.3">
      <c r="B44" s="7" t="s">
        <v>566</v>
      </c>
      <c r="C44" s="7" t="s">
        <v>13</v>
      </c>
      <c r="D44" s="7" t="s">
        <v>354</v>
      </c>
      <c r="E44" s="7" t="s">
        <v>357</v>
      </c>
      <c r="F44" s="7" t="s">
        <v>357</v>
      </c>
      <c r="G44" s="7" t="s">
        <v>570</v>
      </c>
      <c r="H44" s="7" t="s">
        <v>3</v>
      </c>
      <c r="K44" s="7">
        <v>0</v>
      </c>
      <c r="N44" s="13"/>
    </row>
    <row r="45" spans="2:24" x14ac:dyDescent="0.3">
      <c r="B45" s="7" t="s">
        <v>741</v>
      </c>
      <c r="C45" s="7" t="s">
        <v>13</v>
      </c>
      <c r="D45" s="7" t="s">
        <v>354</v>
      </c>
      <c r="E45" s="7" t="s">
        <v>358</v>
      </c>
      <c r="F45" s="7" t="s">
        <v>568</v>
      </c>
      <c r="G45" s="7" t="s">
        <v>569</v>
      </c>
      <c r="H45" s="7" t="s">
        <v>3</v>
      </c>
      <c r="K45" s="7">
        <v>0</v>
      </c>
      <c r="N45" s="13"/>
    </row>
    <row r="46" spans="2:24" x14ac:dyDescent="0.3">
      <c r="B46" s="7" t="s">
        <v>742</v>
      </c>
      <c r="C46" s="7" t="s">
        <v>13</v>
      </c>
      <c r="D46" s="7" t="s">
        <v>354</v>
      </c>
      <c r="E46" s="7" t="s">
        <v>358</v>
      </c>
      <c r="F46" s="7" t="s">
        <v>568</v>
      </c>
      <c r="G46" s="7" t="s">
        <v>570</v>
      </c>
      <c r="H46" s="7" t="s">
        <v>3</v>
      </c>
      <c r="K46" s="7">
        <v>0</v>
      </c>
      <c r="N46" s="13"/>
    </row>
    <row r="47" spans="2:24" x14ac:dyDescent="0.3">
      <c r="B47" s="7" t="s">
        <v>404</v>
      </c>
      <c r="C47" s="7" t="s">
        <v>13</v>
      </c>
      <c r="D47" s="7" t="s">
        <v>40</v>
      </c>
      <c r="E47" s="7" t="s">
        <v>44</v>
      </c>
      <c r="F47" s="7" t="s">
        <v>45</v>
      </c>
      <c r="G47" s="7" t="s">
        <v>5</v>
      </c>
      <c r="H47" s="7" t="s">
        <v>16</v>
      </c>
    </row>
    <row r="48" spans="2:24" x14ac:dyDescent="0.3">
      <c r="B48" s="7" t="s">
        <v>405</v>
      </c>
      <c r="C48" s="7" t="s">
        <v>13</v>
      </c>
      <c r="D48" s="7" t="s">
        <v>40</v>
      </c>
      <c r="E48" s="7" t="s">
        <v>44</v>
      </c>
      <c r="F48" s="7" t="s">
        <v>46</v>
      </c>
      <c r="G48" s="7" t="s">
        <v>5</v>
      </c>
      <c r="H48" s="7" t="s">
        <v>4</v>
      </c>
      <c r="P48" s="14"/>
      <c r="Q48" s="14"/>
      <c r="R48" s="14"/>
    </row>
    <row r="49" spans="2:19" x14ac:dyDescent="0.3">
      <c r="B49" s="7" t="s">
        <v>573</v>
      </c>
      <c r="C49" s="7" t="s">
        <v>13</v>
      </c>
      <c r="D49" s="7" t="s">
        <v>40</v>
      </c>
      <c r="E49" s="7" t="s">
        <v>47</v>
      </c>
      <c r="F49" s="7" t="str">
        <f>E49</f>
        <v>Non-recycled waste</v>
      </c>
      <c r="G49" s="7" t="s">
        <v>5</v>
      </c>
      <c r="H49" s="7" t="s">
        <v>16</v>
      </c>
    </row>
    <row r="50" spans="2:19" x14ac:dyDescent="0.3">
      <c r="B50" s="7" t="s">
        <v>574</v>
      </c>
      <c r="C50" s="7" t="s">
        <v>13</v>
      </c>
      <c r="D50" s="7" t="s">
        <v>40</v>
      </c>
      <c r="E50" s="7" t="s">
        <v>47</v>
      </c>
      <c r="F50" s="7" t="s">
        <v>575</v>
      </c>
      <c r="G50" s="7" t="s">
        <v>5</v>
      </c>
      <c r="H50" s="7" t="s">
        <v>4</v>
      </c>
    </row>
    <row r="51" spans="2:19" x14ac:dyDescent="0.3">
      <c r="B51" s="7" t="s">
        <v>743</v>
      </c>
      <c r="C51" s="7" t="s">
        <v>13</v>
      </c>
      <c r="D51" s="7" t="s">
        <v>40</v>
      </c>
      <c r="E51" s="7" t="s">
        <v>48</v>
      </c>
      <c r="F51" s="7" t="str">
        <f>E51</f>
        <v>Waste recycling programs</v>
      </c>
      <c r="G51" s="7" t="s">
        <v>38</v>
      </c>
      <c r="H51" s="7" t="s">
        <v>3</v>
      </c>
      <c r="N51" s="13"/>
    </row>
    <row r="52" spans="2:19" x14ac:dyDescent="0.3">
      <c r="B52" s="7" t="s">
        <v>744</v>
      </c>
      <c r="C52" s="7" t="s">
        <v>13</v>
      </c>
      <c r="D52" s="7" t="s">
        <v>49</v>
      </c>
      <c r="E52" s="7" t="s">
        <v>49</v>
      </c>
      <c r="F52" s="7" t="s">
        <v>50</v>
      </c>
      <c r="G52" s="7" t="s">
        <v>5</v>
      </c>
      <c r="H52" s="7" t="s">
        <v>51</v>
      </c>
      <c r="M52" s="12"/>
      <c r="N52" s="12"/>
      <c r="O52" s="12"/>
      <c r="P52" s="12"/>
      <c r="Q52" s="12"/>
      <c r="R52" s="12"/>
    </row>
    <row r="53" spans="2:19" x14ac:dyDescent="0.3">
      <c r="B53" s="7" t="s">
        <v>672</v>
      </c>
      <c r="C53" s="7" t="s">
        <v>13</v>
      </c>
      <c r="D53" s="7" t="s">
        <v>49</v>
      </c>
      <c r="E53" s="7" t="s">
        <v>52</v>
      </c>
      <c r="F53" s="7" t="s">
        <v>52</v>
      </c>
      <c r="G53" s="7" t="s">
        <v>5</v>
      </c>
      <c r="H53" s="7" t="s">
        <v>51</v>
      </c>
    </row>
    <row r="54" spans="2:19" x14ac:dyDescent="0.3">
      <c r="B54" s="7" t="s">
        <v>673</v>
      </c>
      <c r="C54" s="7" t="s">
        <v>13</v>
      </c>
      <c r="D54" s="7" t="s">
        <v>49</v>
      </c>
      <c r="E54" s="7" t="s">
        <v>52</v>
      </c>
      <c r="F54" s="7" t="s">
        <v>674</v>
      </c>
      <c r="G54" s="7" t="s">
        <v>5</v>
      </c>
      <c r="H54" s="7" t="s">
        <v>4</v>
      </c>
    </row>
    <row r="55" spans="2:19" x14ac:dyDescent="0.3">
      <c r="B55" s="7" t="s">
        <v>576</v>
      </c>
      <c r="C55" s="7" t="s">
        <v>13</v>
      </c>
      <c r="D55" s="7" t="s">
        <v>53</v>
      </c>
      <c r="E55" s="7" t="s">
        <v>54</v>
      </c>
      <c r="F55" s="7" t="s">
        <v>54</v>
      </c>
      <c r="G55" s="7" t="s">
        <v>569</v>
      </c>
      <c r="H55" s="7" t="s">
        <v>3</v>
      </c>
      <c r="N55" s="13"/>
      <c r="S55" s="7" t="s">
        <v>803</v>
      </c>
    </row>
    <row r="56" spans="2:19" x14ac:dyDescent="0.3">
      <c r="B56" s="7" t="s">
        <v>577</v>
      </c>
      <c r="C56" s="7" t="s">
        <v>13</v>
      </c>
      <c r="D56" s="7" t="s">
        <v>53</v>
      </c>
      <c r="E56" s="7" t="s">
        <v>54</v>
      </c>
      <c r="F56" s="7" t="s">
        <v>54</v>
      </c>
      <c r="G56" s="7" t="s">
        <v>570</v>
      </c>
      <c r="H56" s="7" t="s">
        <v>3</v>
      </c>
      <c r="N56" s="13"/>
      <c r="S56" s="7" t="s">
        <v>803</v>
      </c>
    </row>
    <row r="57" spans="2:19" x14ac:dyDescent="0.3">
      <c r="B57" s="7" t="s">
        <v>579</v>
      </c>
      <c r="C57" s="7" t="s">
        <v>13</v>
      </c>
      <c r="D57" s="7" t="s">
        <v>53</v>
      </c>
      <c r="E57" s="7" t="s">
        <v>55</v>
      </c>
      <c r="F57" s="7" t="str">
        <f>E57</f>
        <v>Deforestation</v>
      </c>
      <c r="G57" s="7" t="s">
        <v>569</v>
      </c>
      <c r="H57" s="7" t="s">
        <v>3</v>
      </c>
      <c r="N57" s="13"/>
      <c r="S57" s="7" t="s">
        <v>803</v>
      </c>
    </row>
    <row r="58" spans="2:19" x14ac:dyDescent="0.3">
      <c r="B58" s="7" t="s">
        <v>578</v>
      </c>
      <c r="C58" s="7" t="s">
        <v>13</v>
      </c>
      <c r="D58" s="7" t="s">
        <v>53</v>
      </c>
      <c r="E58" s="7" t="s">
        <v>55</v>
      </c>
      <c r="F58" s="7" t="str">
        <f>E58</f>
        <v>Deforestation</v>
      </c>
      <c r="G58" s="7" t="s">
        <v>570</v>
      </c>
      <c r="H58" s="7" t="s">
        <v>3</v>
      </c>
      <c r="N58" s="13"/>
      <c r="S58" s="7" t="s">
        <v>803</v>
      </c>
    </row>
    <row r="59" spans="2:19" x14ac:dyDescent="0.3">
      <c r="B59" s="7" t="s">
        <v>580</v>
      </c>
      <c r="C59" s="7" t="s">
        <v>13</v>
      </c>
      <c r="D59" s="7" t="s">
        <v>53</v>
      </c>
      <c r="E59" s="7" t="s">
        <v>56</v>
      </c>
      <c r="F59" s="7" t="s">
        <v>57</v>
      </c>
      <c r="G59" s="7" t="s">
        <v>570</v>
      </c>
      <c r="H59" s="7" t="s">
        <v>3</v>
      </c>
      <c r="N59" s="13"/>
      <c r="S59" s="7" t="s">
        <v>803</v>
      </c>
    </row>
    <row r="60" spans="2:19" x14ac:dyDescent="0.3">
      <c r="B60" s="7" t="s">
        <v>582</v>
      </c>
      <c r="C60" s="7" t="s">
        <v>13</v>
      </c>
      <c r="D60" s="7" t="s">
        <v>53</v>
      </c>
      <c r="E60" s="7" t="s">
        <v>359</v>
      </c>
      <c r="F60" s="7" t="str">
        <f>E60</f>
        <v>Site closure &amp; rehabilitation</v>
      </c>
      <c r="G60" s="7" t="s">
        <v>569</v>
      </c>
      <c r="H60" s="7" t="s">
        <v>3</v>
      </c>
      <c r="K60" s="7">
        <v>0</v>
      </c>
      <c r="N60" s="13"/>
    </row>
    <row r="61" spans="2:19" x14ac:dyDescent="0.3">
      <c r="B61" s="7" t="s">
        <v>583</v>
      </c>
      <c r="C61" s="7" t="s">
        <v>13</v>
      </c>
      <c r="D61" s="7" t="s">
        <v>53</v>
      </c>
      <c r="E61" s="7" t="s">
        <v>359</v>
      </c>
      <c r="F61" s="7" t="str">
        <f>E61</f>
        <v>Site closure &amp; rehabilitation</v>
      </c>
      <c r="G61" s="7" t="s">
        <v>570</v>
      </c>
      <c r="H61" s="7" t="s">
        <v>3</v>
      </c>
      <c r="K61" s="7">
        <v>0</v>
      </c>
      <c r="N61" s="13"/>
    </row>
    <row r="62" spans="2:19" x14ac:dyDescent="0.3">
      <c r="B62" s="7" t="s">
        <v>745</v>
      </c>
      <c r="C62" s="7" t="s">
        <v>13</v>
      </c>
      <c r="D62" s="7" t="s">
        <v>53</v>
      </c>
      <c r="E62" s="7" t="s">
        <v>58</v>
      </c>
      <c r="F62" s="7" t="str">
        <f>E62</f>
        <v xml:space="preserve">Land degradation, desertification, soil sealing </v>
      </c>
      <c r="G62" s="7" t="s">
        <v>5</v>
      </c>
      <c r="H62" s="7" t="s">
        <v>4</v>
      </c>
      <c r="K62" s="7">
        <v>0</v>
      </c>
    </row>
    <row r="63" spans="2:19" x14ac:dyDescent="0.3">
      <c r="B63" s="7" t="s">
        <v>746</v>
      </c>
      <c r="C63" s="7" t="s">
        <v>13</v>
      </c>
      <c r="D63" s="7" t="s">
        <v>53</v>
      </c>
      <c r="E63" s="7" t="s">
        <v>59</v>
      </c>
      <c r="F63" s="7" t="s">
        <v>581</v>
      </c>
      <c r="G63" s="7" t="s">
        <v>5</v>
      </c>
      <c r="H63" s="7" t="s">
        <v>4</v>
      </c>
    </row>
    <row r="64" spans="2:19" x14ac:dyDescent="0.3">
      <c r="B64" s="7" t="s">
        <v>747</v>
      </c>
      <c r="C64" s="7" t="s">
        <v>13</v>
      </c>
      <c r="D64" s="7" t="s">
        <v>53</v>
      </c>
      <c r="E64" s="7" t="s">
        <v>360</v>
      </c>
      <c r="F64" s="7" t="str">
        <f>E64</f>
        <v>Use of pesticides</v>
      </c>
      <c r="G64" s="7" t="s">
        <v>5</v>
      </c>
      <c r="H64" s="7" t="s">
        <v>16</v>
      </c>
      <c r="K64" s="7">
        <v>0</v>
      </c>
    </row>
    <row r="65" spans="2:19" x14ac:dyDescent="0.3">
      <c r="B65" s="7" t="s">
        <v>584</v>
      </c>
      <c r="C65" s="7" t="s">
        <v>13</v>
      </c>
      <c r="D65" s="7" t="s">
        <v>53</v>
      </c>
      <c r="E65" s="7" t="s">
        <v>60</v>
      </c>
      <c r="F65" s="7" t="str">
        <f>E65</f>
        <v>Sustainable land / forestry / agri practices</v>
      </c>
      <c r="G65" s="7" t="s">
        <v>569</v>
      </c>
      <c r="H65" s="7" t="s">
        <v>3</v>
      </c>
      <c r="K65" s="7">
        <v>0</v>
      </c>
      <c r="N65" s="13"/>
    </row>
    <row r="66" spans="2:19" x14ac:dyDescent="0.3">
      <c r="B66" s="7" t="s">
        <v>585</v>
      </c>
      <c r="C66" s="7" t="s">
        <v>13</v>
      </c>
      <c r="D66" s="7" t="s">
        <v>53</v>
      </c>
      <c r="E66" s="7" t="s">
        <v>60</v>
      </c>
      <c r="F66" s="7" t="str">
        <f>E66</f>
        <v>Sustainable land / forestry / agri practices</v>
      </c>
      <c r="G66" s="7" t="s">
        <v>570</v>
      </c>
      <c r="H66" s="7" t="s">
        <v>3</v>
      </c>
      <c r="K66" s="7">
        <v>0</v>
      </c>
      <c r="N66" s="13"/>
    </row>
    <row r="67" spans="2:19" x14ac:dyDescent="0.3">
      <c r="B67" s="7" t="s">
        <v>586</v>
      </c>
      <c r="C67" s="7" t="s">
        <v>13</v>
      </c>
      <c r="D67" s="7" t="s">
        <v>61</v>
      </c>
      <c r="E67" s="7" t="s">
        <v>62</v>
      </c>
      <c r="F67" s="7" t="s">
        <v>63</v>
      </c>
      <c r="G67" s="7" t="s">
        <v>569</v>
      </c>
      <c r="H67" s="7" t="s">
        <v>3</v>
      </c>
      <c r="N67" s="13"/>
      <c r="S67" s="7" t="s">
        <v>803</v>
      </c>
    </row>
    <row r="68" spans="2:19" x14ac:dyDescent="0.3">
      <c r="B68" s="7" t="s">
        <v>587</v>
      </c>
      <c r="C68" s="7" t="s">
        <v>13</v>
      </c>
      <c r="D68" s="7" t="s">
        <v>61</v>
      </c>
      <c r="E68" s="7" t="s">
        <v>62</v>
      </c>
      <c r="F68" s="7" t="s">
        <v>63</v>
      </c>
      <c r="G68" s="7" t="s">
        <v>570</v>
      </c>
      <c r="H68" s="7" t="s">
        <v>3</v>
      </c>
      <c r="N68" s="13"/>
      <c r="S68" s="7" t="s">
        <v>803</v>
      </c>
    </row>
    <row r="69" spans="2:19" x14ac:dyDescent="0.3">
      <c r="B69" s="7" t="s">
        <v>748</v>
      </c>
      <c r="C69" s="7" t="s">
        <v>13</v>
      </c>
      <c r="D69" s="7" t="s">
        <v>61</v>
      </c>
      <c r="E69" s="7" t="s">
        <v>64</v>
      </c>
      <c r="F69" s="7" t="s">
        <v>588</v>
      </c>
      <c r="G69" s="7" t="s">
        <v>5</v>
      </c>
      <c r="H69" s="7" t="s">
        <v>16</v>
      </c>
    </row>
    <row r="70" spans="2:19" x14ac:dyDescent="0.3">
      <c r="B70" s="7" t="s">
        <v>749</v>
      </c>
      <c r="C70" s="7" t="s">
        <v>13</v>
      </c>
      <c r="D70" s="7" t="s">
        <v>61</v>
      </c>
      <c r="E70" s="7" t="s">
        <v>65</v>
      </c>
      <c r="F70" s="7" t="str">
        <f>E70</f>
        <v>Recycled material use</v>
      </c>
      <c r="G70" s="7" t="s">
        <v>5</v>
      </c>
      <c r="H70" s="7" t="s">
        <v>16</v>
      </c>
    </row>
    <row r="71" spans="2:19" x14ac:dyDescent="0.3">
      <c r="B71" s="7" t="s">
        <v>589</v>
      </c>
      <c r="C71" s="7" t="s">
        <v>13</v>
      </c>
      <c r="D71" s="7" t="s">
        <v>61</v>
      </c>
      <c r="E71" s="7" t="s">
        <v>66</v>
      </c>
      <c r="F71" s="7" t="str">
        <f>E71</f>
        <v>Green procurement policy</v>
      </c>
      <c r="G71" s="7" t="s">
        <v>569</v>
      </c>
      <c r="H71" s="7" t="s">
        <v>3</v>
      </c>
      <c r="N71" s="13"/>
      <c r="S71" s="7" t="s">
        <v>803</v>
      </c>
    </row>
    <row r="72" spans="2:19" x14ac:dyDescent="0.3">
      <c r="B72" s="7" t="s">
        <v>590</v>
      </c>
      <c r="C72" s="7" t="s">
        <v>13</v>
      </c>
      <c r="D72" s="7" t="s">
        <v>61</v>
      </c>
      <c r="E72" s="7" t="s">
        <v>66</v>
      </c>
      <c r="F72" s="7" t="str">
        <f>E72</f>
        <v>Green procurement policy</v>
      </c>
      <c r="G72" s="7" t="s">
        <v>570</v>
      </c>
      <c r="H72" s="7" t="s">
        <v>3</v>
      </c>
      <c r="N72" s="13"/>
    </row>
    <row r="73" spans="2:19" x14ac:dyDescent="0.3">
      <c r="B73" s="7" t="s">
        <v>750</v>
      </c>
      <c r="C73" s="7" t="s">
        <v>13</v>
      </c>
      <c r="D73" s="7" t="s">
        <v>61</v>
      </c>
      <c r="E73" s="7" t="s">
        <v>81</v>
      </c>
      <c r="F73" s="7" t="str">
        <f>E73</f>
        <v>Supplier environmental certification</v>
      </c>
      <c r="G73" s="7" t="s">
        <v>762</v>
      </c>
      <c r="H73" s="7" t="s">
        <v>3</v>
      </c>
      <c r="N73" s="13"/>
    </row>
    <row r="74" spans="2:19" x14ac:dyDescent="0.3">
      <c r="B74" s="7" t="s">
        <v>751</v>
      </c>
      <c r="C74" s="7" t="s">
        <v>13</v>
      </c>
      <c r="D74" s="7" t="s">
        <v>61</v>
      </c>
      <c r="E74" s="7" t="s">
        <v>82</v>
      </c>
      <c r="F74" s="7" t="str">
        <f>+E74</f>
        <v>Green building council membership</v>
      </c>
      <c r="G74" s="7" t="s">
        <v>675</v>
      </c>
      <c r="H74" s="7" t="s">
        <v>3</v>
      </c>
      <c r="N74" s="13"/>
    </row>
    <row r="75" spans="2:19" x14ac:dyDescent="0.3">
      <c r="B75" s="7" t="s">
        <v>752</v>
      </c>
      <c r="C75" s="7" t="s">
        <v>13</v>
      </c>
      <c r="D75" s="7" t="s">
        <v>61</v>
      </c>
      <c r="E75" s="7" t="s">
        <v>83</v>
      </c>
      <c r="F75" s="7" t="s">
        <v>84</v>
      </c>
      <c r="G75" s="7" t="s">
        <v>676</v>
      </c>
      <c r="H75" s="7" t="s">
        <v>3</v>
      </c>
      <c r="K75" s="7">
        <v>0</v>
      </c>
      <c r="N75" s="13"/>
    </row>
    <row r="76" spans="2:19" x14ac:dyDescent="0.3">
      <c r="B76" s="7" t="s">
        <v>753</v>
      </c>
      <c r="C76" s="7" t="s">
        <v>13</v>
      </c>
      <c r="D76" s="7" t="s">
        <v>61</v>
      </c>
      <c r="E76" s="7" t="s">
        <v>83</v>
      </c>
      <c r="F76" s="7" t="s">
        <v>84</v>
      </c>
      <c r="G76" s="7" t="s">
        <v>677</v>
      </c>
      <c r="H76" s="7" t="s">
        <v>3</v>
      </c>
      <c r="K76" s="7">
        <v>0</v>
      </c>
      <c r="N76" s="13"/>
    </row>
    <row r="77" spans="2:19" x14ac:dyDescent="0.3">
      <c r="B77" s="7" t="s">
        <v>406</v>
      </c>
      <c r="C77" s="7" t="s">
        <v>13</v>
      </c>
      <c r="D77" s="7" t="s">
        <v>61</v>
      </c>
      <c r="E77" s="7" t="s">
        <v>85</v>
      </c>
      <c r="F77" s="7" t="str">
        <f>E77</f>
        <v>Nutrition and health program</v>
      </c>
      <c r="G77" s="7" t="s">
        <v>569</v>
      </c>
      <c r="H77" s="7" t="s">
        <v>3</v>
      </c>
      <c r="K77" s="7">
        <v>0</v>
      </c>
      <c r="N77" s="13"/>
    </row>
    <row r="78" spans="2:19" x14ac:dyDescent="0.3">
      <c r="B78" s="7" t="s">
        <v>407</v>
      </c>
      <c r="C78" s="7" t="s">
        <v>13</v>
      </c>
      <c r="D78" s="7" t="s">
        <v>61</v>
      </c>
      <c r="E78" s="7" t="s">
        <v>85</v>
      </c>
      <c r="F78" s="7" t="str">
        <f>E78</f>
        <v>Nutrition and health program</v>
      </c>
      <c r="G78" s="7" t="s">
        <v>570</v>
      </c>
      <c r="H78" s="7" t="s">
        <v>3</v>
      </c>
      <c r="K78" s="7">
        <v>0</v>
      </c>
      <c r="N78" s="13"/>
    </row>
    <row r="79" spans="2:19" x14ac:dyDescent="0.3">
      <c r="B79" s="7" t="s">
        <v>754</v>
      </c>
      <c r="C79" s="7" t="s">
        <v>13</v>
      </c>
      <c r="D79" s="7" t="s">
        <v>361</v>
      </c>
      <c r="E79" s="7" t="s">
        <v>362</v>
      </c>
      <c r="G79" s="7" t="s">
        <v>678</v>
      </c>
      <c r="H79" s="7" t="s">
        <v>3</v>
      </c>
      <c r="K79" s="7">
        <v>0</v>
      </c>
      <c r="N79" s="13"/>
    </row>
    <row r="80" spans="2:19" x14ac:dyDescent="0.3">
      <c r="B80" s="7" t="s">
        <v>591</v>
      </c>
      <c r="C80" s="7" t="s">
        <v>13</v>
      </c>
      <c r="D80" s="7" t="s">
        <v>61</v>
      </c>
      <c r="E80" s="7" t="s">
        <v>87</v>
      </c>
      <c r="F80" s="7" t="str">
        <f>E80</f>
        <v>GMO policy</v>
      </c>
      <c r="G80" s="7" t="s">
        <v>569</v>
      </c>
      <c r="H80" s="7" t="s">
        <v>3</v>
      </c>
      <c r="K80" s="7">
        <v>0</v>
      </c>
      <c r="N80" s="13"/>
    </row>
    <row r="81" spans="2:18" x14ac:dyDescent="0.3">
      <c r="B81" s="7" t="s">
        <v>592</v>
      </c>
      <c r="C81" s="7" t="s">
        <v>13</v>
      </c>
      <c r="D81" s="7" t="s">
        <v>61</v>
      </c>
      <c r="E81" s="7" t="s">
        <v>87</v>
      </c>
      <c r="F81" s="7" t="str">
        <f>E81</f>
        <v>GMO policy</v>
      </c>
      <c r="G81" s="7" t="s">
        <v>570</v>
      </c>
      <c r="H81" s="7" t="s">
        <v>3</v>
      </c>
      <c r="K81" s="7">
        <v>0</v>
      </c>
      <c r="N81" s="13"/>
    </row>
    <row r="82" spans="2:18" x14ac:dyDescent="0.3">
      <c r="B82" s="7" t="s">
        <v>408</v>
      </c>
      <c r="C82" s="7" t="s">
        <v>13</v>
      </c>
      <c r="D82" s="7" t="s">
        <v>61</v>
      </c>
      <c r="E82" s="7" t="s">
        <v>88</v>
      </c>
      <c r="F82" s="7" t="s">
        <v>679</v>
      </c>
      <c r="G82" s="7" t="s">
        <v>5</v>
      </c>
      <c r="H82" s="7" t="str">
        <f>H3</f>
        <v>CNY</v>
      </c>
      <c r="I82" s="7" t="s">
        <v>649</v>
      </c>
      <c r="J82" s="7" t="str">
        <f>J3</f>
        <v>March</v>
      </c>
      <c r="K82" s="7">
        <v>0</v>
      </c>
      <c r="R82" s="15"/>
    </row>
    <row r="83" spans="2:18" x14ac:dyDescent="0.3">
      <c r="B83" s="7" t="s">
        <v>409</v>
      </c>
      <c r="C83" s="7" t="s">
        <v>13</v>
      </c>
      <c r="D83" s="7" t="s">
        <v>61</v>
      </c>
      <c r="E83" s="7" t="s">
        <v>45</v>
      </c>
      <c r="F83" s="7" t="s">
        <v>90</v>
      </c>
      <c r="G83" s="7" t="s">
        <v>5</v>
      </c>
      <c r="H83" s="7" t="s">
        <v>4</v>
      </c>
      <c r="P83" s="16"/>
      <c r="Q83" s="16"/>
      <c r="R83" s="15"/>
    </row>
    <row r="84" spans="2:18" x14ac:dyDescent="0.3">
      <c r="B84" s="7" t="s">
        <v>593</v>
      </c>
      <c r="C84" s="7" t="s">
        <v>13</v>
      </c>
      <c r="D84" s="7" t="s">
        <v>61</v>
      </c>
      <c r="E84" s="7" t="s">
        <v>89</v>
      </c>
      <c r="F84" s="7" t="str">
        <f>E84</f>
        <v>Sustainable agri programs</v>
      </c>
      <c r="G84" s="7" t="s">
        <v>569</v>
      </c>
      <c r="H84" s="7" t="s">
        <v>3</v>
      </c>
      <c r="K84" s="7">
        <v>0</v>
      </c>
      <c r="N84" s="13"/>
    </row>
    <row r="85" spans="2:18" x14ac:dyDescent="0.3">
      <c r="B85" s="7" t="s">
        <v>594</v>
      </c>
      <c r="C85" s="7" t="s">
        <v>13</v>
      </c>
      <c r="D85" s="7" t="s">
        <v>61</v>
      </c>
      <c r="E85" s="7" t="s">
        <v>89</v>
      </c>
      <c r="F85" s="7" t="str">
        <f>E85</f>
        <v>Sustainable agri programs</v>
      </c>
      <c r="G85" s="7" t="s">
        <v>570</v>
      </c>
      <c r="H85" s="7" t="s">
        <v>3</v>
      </c>
      <c r="K85" s="7">
        <v>0</v>
      </c>
      <c r="N85" s="13"/>
    </row>
    <row r="86" spans="2:18" x14ac:dyDescent="0.3">
      <c r="B86" s="7" t="s">
        <v>410</v>
      </c>
      <c r="C86" s="7" t="s">
        <v>13</v>
      </c>
      <c r="D86" s="7" t="s">
        <v>361</v>
      </c>
      <c r="E86" s="7" t="s">
        <v>363</v>
      </c>
      <c r="F86" s="7" t="str">
        <f>E86</f>
        <v>Fleet emissions</v>
      </c>
      <c r="G86" s="7" t="s">
        <v>5</v>
      </c>
      <c r="H86" s="7" t="s">
        <v>16</v>
      </c>
      <c r="K86" s="7">
        <v>0</v>
      </c>
      <c r="R86" s="15"/>
    </row>
    <row r="87" spans="2:18" x14ac:dyDescent="0.3">
      <c r="B87" s="7" t="s">
        <v>411</v>
      </c>
      <c r="C87" s="7" t="s">
        <v>13</v>
      </c>
      <c r="D87" s="7" t="s">
        <v>61</v>
      </c>
      <c r="E87" s="7" t="s">
        <v>92</v>
      </c>
      <c r="F87" s="7" t="str">
        <f>E87</f>
        <v>Packing material used</v>
      </c>
      <c r="G87" s="7" t="s">
        <v>5</v>
      </c>
      <c r="H87" s="7" t="s">
        <v>16</v>
      </c>
      <c r="M87" s="17"/>
      <c r="N87" s="17"/>
      <c r="O87" s="17"/>
      <c r="P87" s="17"/>
      <c r="Q87" s="17"/>
      <c r="R87" s="15"/>
    </row>
    <row r="88" spans="2:18" x14ac:dyDescent="0.3">
      <c r="B88" s="7" t="s">
        <v>412</v>
      </c>
      <c r="C88" s="7" t="s">
        <v>13</v>
      </c>
      <c r="D88" s="7" t="s">
        <v>61</v>
      </c>
      <c r="E88" s="7" t="s">
        <v>93</v>
      </c>
      <c r="F88" s="7" t="s">
        <v>89</v>
      </c>
      <c r="G88" s="7" t="s">
        <v>38</v>
      </c>
      <c r="H88" s="7" t="s">
        <v>3</v>
      </c>
      <c r="N88" s="13"/>
    </row>
    <row r="89" spans="2:18" x14ac:dyDescent="0.3">
      <c r="B89" s="7" t="s">
        <v>595</v>
      </c>
      <c r="C89" s="7" t="s">
        <v>13</v>
      </c>
      <c r="D89" s="7" t="s">
        <v>95</v>
      </c>
      <c r="E89" s="7" t="s">
        <v>94</v>
      </c>
      <c r="F89" s="7" t="str">
        <f>E89</f>
        <v>Climate change policy</v>
      </c>
      <c r="G89" s="7" t="s">
        <v>569</v>
      </c>
      <c r="H89" s="7" t="s">
        <v>3</v>
      </c>
      <c r="N89" s="13"/>
    </row>
    <row r="90" spans="2:18" x14ac:dyDescent="0.3">
      <c r="B90" s="7" t="s">
        <v>596</v>
      </c>
      <c r="C90" s="7" t="s">
        <v>13</v>
      </c>
      <c r="D90" s="7" t="s">
        <v>95</v>
      </c>
      <c r="E90" s="7" t="s">
        <v>94</v>
      </c>
      <c r="F90" s="7" t="str">
        <f>E90</f>
        <v>Climate change policy</v>
      </c>
      <c r="G90" s="7" t="s">
        <v>570</v>
      </c>
      <c r="H90" s="7" t="s">
        <v>3</v>
      </c>
      <c r="N90" s="13"/>
    </row>
    <row r="91" spans="2:18" x14ac:dyDescent="0.3">
      <c r="B91" s="7" t="s">
        <v>413</v>
      </c>
      <c r="C91" s="7" t="s">
        <v>13</v>
      </c>
      <c r="D91" s="7" t="s">
        <v>95</v>
      </c>
      <c r="E91" s="7" t="s">
        <v>96</v>
      </c>
      <c r="F91" s="7" t="s">
        <v>97</v>
      </c>
      <c r="G91" s="7" t="s">
        <v>5</v>
      </c>
      <c r="H91" s="7" t="str">
        <f>H3</f>
        <v>CNY</v>
      </c>
      <c r="I91" s="7" t="s">
        <v>650</v>
      </c>
      <c r="J91" s="7" t="str">
        <f>J3</f>
        <v>March</v>
      </c>
      <c r="R91" s="15"/>
    </row>
    <row r="92" spans="2:18" x14ac:dyDescent="0.3">
      <c r="B92" s="7" t="s">
        <v>680</v>
      </c>
      <c r="C92" s="7" t="s">
        <v>13</v>
      </c>
      <c r="D92" s="7" t="s">
        <v>95</v>
      </c>
      <c r="E92" s="7" t="s">
        <v>98</v>
      </c>
      <c r="F92" s="7" t="s">
        <v>99</v>
      </c>
      <c r="G92" s="7" t="s">
        <v>144</v>
      </c>
      <c r="H92" s="7" t="s">
        <v>352</v>
      </c>
      <c r="N92" s="13"/>
    </row>
    <row r="93" spans="2:18" x14ac:dyDescent="0.3">
      <c r="B93" s="7" t="s">
        <v>683</v>
      </c>
      <c r="C93" s="7" t="s">
        <v>13</v>
      </c>
      <c r="D93" s="7" t="s">
        <v>95</v>
      </c>
      <c r="E93" s="7" t="s">
        <v>113</v>
      </c>
      <c r="F93" s="7" t="str">
        <f>E93</f>
        <v>Green securities</v>
      </c>
      <c r="H93" s="7" t="s">
        <v>3</v>
      </c>
      <c r="N93" s="13"/>
    </row>
    <row r="94" spans="2:18" x14ac:dyDescent="0.3">
      <c r="B94" s="7" t="s">
        <v>684</v>
      </c>
      <c r="C94" s="7" t="s">
        <v>13</v>
      </c>
      <c r="D94" s="7" t="s">
        <v>95</v>
      </c>
      <c r="E94" s="7" t="s">
        <v>113</v>
      </c>
      <c r="F94" s="7" t="str">
        <f>E94</f>
        <v>Green securities</v>
      </c>
      <c r="G94" s="7" t="s">
        <v>5</v>
      </c>
      <c r="H94" s="7" t="str">
        <f>H3</f>
        <v>CNY</v>
      </c>
      <c r="I94" s="7" t="s">
        <v>650</v>
      </c>
      <c r="J94" s="7" t="str">
        <f>J3</f>
        <v>March</v>
      </c>
    </row>
    <row r="95" spans="2:18" x14ac:dyDescent="0.3">
      <c r="B95" s="7" t="s">
        <v>414</v>
      </c>
      <c r="C95" s="7" t="s">
        <v>13</v>
      </c>
      <c r="D95" s="7" t="s">
        <v>100</v>
      </c>
      <c r="E95" s="7" t="s">
        <v>101</v>
      </c>
      <c r="F95" s="7" t="str">
        <f>E95</f>
        <v>Water consumption</v>
      </c>
      <c r="G95" s="7" t="s">
        <v>5</v>
      </c>
      <c r="H95" s="7" t="s">
        <v>651</v>
      </c>
      <c r="R95" s="8"/>
    </row>
    <row r="96" spans="2:18" x14ac:dyDescent="0.3">
      <c r="B96" s="7" t="s">
        <v>415</v>
      </c>
      <c r="C96" s="7" t="s">
        <v>13</v>
      </c>
      <c r="D96" s="7" t="s">
        <v>100</v>
      </c>
      <c r="E96" s="7" t="s">
        <v>102</v>
      </c>
      <c r="F96" s="7" t="str">
        <f>E96</f>
        <v>Water emission</v>
      </c>
      <c r="G96" s="7" t="s">
        <v>5</v>
      </c>
      <c r="H96" s="7" t="s">
        <v>651</v>
      </c>
      <c r="R96" s="8"/>
    </row>
    <row r="97" spans="2:25" x14ac:dyDescent="0.3">
      <c r="B97" s="7" t="s">
        <v>416</v>
      </c>
      <c r="C97" s="7" t="s">
        <v>13</v>
      </c>
      <c r="D97" s="7" t="s">
        <v>100</v>
      </c>
      <c r="E97" s="7" t="s">
        <v>103</v>
      </c>
      <c r="F97" s="7" t="s">
        <v>104</v>
      </c>
      <c r="G97" s="7" t="s">
        <v>597</v>
      </c>
      <c r="H97" s="7" t="s">
        <v>352</v>
      </c>
      <c r="N97" s="13"/>
    </row>
    <row r="98" spans="2:25" x14ac:dyDescent="0.3">
      <c r="B98" s="7" t="s">
        <v>417</v>
      </c>
      <c r="C98" s="7" t="s">
        <v>13</v>
      </c>
      <c r="D98" s="7" t="s">
        <v>100</v>
      </c>
      <c r="E98" s="7" t="s">
        <v>105</v>
      </c>
      <c r="F98" s="7" t="str">
        <f t="shared" ref="F98:F103" si="1">E98</f>
        <v>Untreated discharged waste water</v>
      </c>
      <c r="G98" s="7" t="s">
        <v>5</v>
      </c>
      <c r="H98" s="7" t="s">
        <v>651</v>
      </c>
      <c r="R98" s="15"/>
    </row>
    <row r="99" spans="2:25" x14ac:dyDescent="0.3">
      <c r="B99" s="7" t="s">
        <v>598</v>
      </c>
      <c r="C99" s="7" t="s">
        <v>13</v>
      </c>
      <c r="D99" s="7" t="s">
        <v>100</v>
      </c>
      <c r="E99" s="7" t="s">
        <v>106</v>
      </c>
      <c r="F99" s="7" t="str">
        <f t="shared" si="1"/>
        <v>Water management initiatives</v>
      </c>
      <c r="G99" s="7" t="s">
        <v>569</v>
      </c>
      <c r="H99" s="7" t="s">
        <v>3</v>
      </c>
      <c r="N99" s="13"/>
    </row>
    <row r="100" spans="2:25" x14ac:dyDescent="0.3">
      <c r="B100" s="7" t="s">
        <v>599</v>
      </c>
      <c r="C100" s="7" t="s">
        <v>13</v>
      </c>
      <c r="D100" s="7" t="s">
        <v>100</v>
      </c>
      <c r="E100" s="7" t="s">
        <v>106</v>
      </c>
      <c r="F100" s="7" t="str">
        <f t="shared" si="1"/>
        <v>Water management initiatives</v>
      </c>
      <c r="G100" s="7" t="s">
        <v>570</v>
      </c>
      <c r="H100" s="7" t="s">
        <v>3</v>
      </c>
      <c r="N100" s="13"/>
    </row>
    <row r="101" spans="2:25" x14ac:dyDescent="0.3">
      <c r="B101" s="7" t="s">
        <v>600</v>
      </c>
      <c r="C101" s="7" t="s">
        <v>13</v>
      </c>
      <c r="D101" s="7" t="s">
        <v>100</v>
      </c>
      <c r="E101" s="7" t="s">
        <v>107</v>
      </c>
      <c r="F101" s="7" t="str">
        <f t="shared" si="1"/>
        <v>Sustainable oceans / seas practices</v>
      </c>
      <c r="G101" s="7" t="s">
        <v>569</v>
      </c>
      <c r="H101" s="7" t="s">
        <v>3</v>
      </c>
      <c r="K101" s="7">
        <v>0</v>
      </c>
      <c r="N101" s="13"/>
    </row>
    <row r="102" spans="2:25" x14ac:dyDescent="0.3">
      <c r="B102" s="7" t="s">
        <v>601</v>
      </c>
      <c r="C102" s="7" t="s">
        <v>13</v>
      </c>
      <c r="D102" s="7" t="s">
        <v>100</v>
      </c>
      <c r="E102" s="7" t="s">
        <v>107</v>
      </c>
      <c r="F102" s="7" t="str">
        <f t="shared" si="1"/>
        <v>Sustainable oceans / seas practices</v>
      </c>
      <c r="G102" s="7" t="s">
        <v>570</v>
      </c>
      <c r="H102" s="7" t="s">
        <v>3</v>
      </c>
      <c r="K102" s="7">
        <v>0</v>
      </c>
      <c r="N102" s="13"/>
    </row>
    <row r="103" spans="2:25" x14ac:dyDescent="0.3">
      <c r="B103" s="7" t="s">
        <v>418</v>
      </c>
      <c r="C103" s="7" t="s">
        <v>13</v>
      </c>
      <c r="D103" s="7" t="s">
        <v>100</v>
      </c>
      <c r="E103" s="7" t="s">
        <v>108</v>
      </c>
      <c r="F103" s="7" t="str">
        <f t="shared" si="1"/>
        <v>Water recycled and reused</v>
      </c>
      <c r="G103" s="7" t="s">
        <v>5</v>
      </c>
      <c r="H103" s="7" t="s">
        <v>4</v>
      </c>
      <c r="N103" s="14"/>
      <c r="O103" s="14"/>
      <c r="P103" s="14"/>
      <c r="Q103" s="14"/>
      <c r="R103" s="15"/>
    </row>
    <row r="104" spans="2:25" x14ac:dyDescent="0.3">
      <c r="B104" s="7" t="s">
        <v>419</v>
      </c>
      <c r="C104" s="7" t="s">
        <v>13</v>
      </c>
      <c r="D104" s="7" t="s">
        <v>109</v>
      </c>
      <c r="E104" s="7" t="s">
        <v>110</v>
      </c>
      <c r="F104" s="7" t="s">
        <v>111</v>
      </c>
      <c r="G104" s="7" t="s">
        <v>5</v>
      </c>
      <c r="H104" s="7" t="s">
        <v>681</v>
      </c>
    </row>
    <row r="105" spans="2:25" x14ac:dyDescent="0.3">
      <c r="B105" s="7" t="s">
        <v>602</v>
      </c>
      <c r="C105" s="7" t="s">
        <v>13</v>
      </c>
      <c r="D105" s="7" t="s">
        <v>109</v>
      </c>
      <c r="E105" s="7" t="s">
        <v>112</v>
      </c>
      <c r="F105" s="7" t="str">
        <f>E105</f>
        <v>Environmental audits</v>
      </c>
      <c r="H105" s="7" t="s">
        <v>3</v>
      </c>
      <c r="N105" s="13"/>
    </row>
    <row r="106" spans="2:25" x14ac:dyDescent="0.3">
      <c r="B106" s="7" t="s">
        <v>603</v>
      </c>
      <c r="C106" s="7" t="s">
        <v>13</v>
      </c>
      <c r="D106" s="7" t="s">
        <v>109</v>
      </c>
      <c r="E106" s="7" t="s">
        <v>112</v>
      </c>
      <c r="F106" s="7" t="s">
        <v>682</v>
      </c>
      <c r="G106" s="7" t="s">
        <v>70</v>
      </c>
      <c r="H106" s="7" t="s">
        <v>3</v>
      </c>
      <c r="N106" s="13"/>
    </row>
    <row r="107" spans="2:25" x14ac:dyDescent="0.3">
      <c r="B107" s="7" t="s">
        <v>604</v>
      </c>
      <c r="C107" s="7" t="s">
        <v>114</v>
      </c>
      <c r="D107" s="7" t="s">
        <v>115</v>
      </c>
      <c r="E107" s="7" t="s">
        <v>116</v>
      </c>
      <c r="F107" s="7" t="s">
        <v>569</v>
      </c>
      <c r="G107" s="7" t="s">
        <v>569</v>
      </c>
      <c r="H107" s="7" t="s">
        <v>3</v>
      </c>
      <c r="N107" s="13"/>
      <c r="S107" s="7" t="s">
        <v>802</v>
      </c>
      <c r="Y107" s="7" t="s">
        <v>855</v>
      </c>
    </row>
    <row r="108" spans="2:25" x14ac:dyDescent="0.3">
      <c r="B108" s="7" t="s">
        <v>605</v>
      </c>
      <c r="C108" s="7" t="s">
        <v>114</v>
      </c>
      <c r="D108" s="7" t="s">
        <v>115</v>
      </c>
      <c r="E108" s="7" t="s">
        <v>116</v>
      </c>
      <c r="F108" s="7" t="s">
        <v>117</v>
      </c>
      <c r="G108" s="7" t="s">
        <v>570</v>
      </c>
      <c r="H108" s="7" t="s">
        <v>3</v>
      </c>
      <c r="N108" s="13"/>
      <c r="S108" s="7" t="s">
        <v>803</v>
      </c>
    </row>
    <row r="109" spans="2:25" x14ac:dyDescent="0.3">
      <c r="B109" s="7" t="s">
        <v>420</v>
      </c>
      <c r="C109" s="7" t="s">
        <v>114</v>
      </c>
      <c r="D109" s="7" t="s">
        <v>115</v>
      </c>
      <c r="E109" s="7" t="s">
        <v>118</v>
      </c>
      <c r="F109" s="7" t="str">
        <f>E109</f>
        <v>Employee turnover rate</v>
      </c>
      <c r="G109" s="7" t="s">
        <v>5</v>
      </c>
      <c r="H109" s="7" t="s">
        <v>4</v>
      </c>
      <c r="O109" s="14"/>
      <c r="R109" s="14"/>
    </row>
    <row r="110" spans="2:25" x14ac:dyDescent="0.3">
      <c r="B110" s="7" t="s">
        <v>606</v>
      </c>
      <c r="C110" s="7" t="s">
        <v>114</v>
      </c>
      <c r="D110" s="7" t="s">
        <v>115</v>
      </c>
      <c r="E110" s="7" t="s">
        <v>119</v>
      </c>
      <c r="F110" s="7" t="s">
        <v>569</v>
      </c>
      <c r="G110" s="7" t="s">
        <v>569</v>
      </c>
      <c r="H110" s="7" t="s">
        <v>3</v>
      </c>
      <c r="N110" s="13"/>
      <c r="S110" s="7" t="s">
        <v>803</v>
      </c>
    </row>
    <row r="111" spans="2:25" x14ac:dyDescent="0.3">
      <c r="B111" s="7" t="s">
        <v>607</v>
      </c>
      <c r="C111" s="7" t="s">
        <v>114</v>
      </c>
      <c r="D111" s="7" t="s">
        <v>115</v>
      </c>
      <c r="E111" s="7" t="s">
        <v>119</v>
      </c>
      <c r="F111" s="7" t="s">
        <v>117</v>
      </c>
      <c r="G111" s="7" t="s">
        <v>570</v>
      </c>
      <c r="H111" s="7" t="s">
        <v>3</v>
      </c>
      <c r="N111" s="13"/>
      <c r="S111" s="7" t="s">
        <v>803</v>
      </c>
    </row>
    <row r="112" spans="2:25" x14ac:dyDescent="0.3">
      <c r="B112" s="7" t="s">
        <v>610</v>
      </c>
      <c r="C112" s="7" t="s">
        <v>114</v>
      </c>
      <c r="D112" s="7" t="s">
        <v>115</v>
      </c>
      <c r="E112" s="7" t="s">
        <v>120</v>
      </c>
      <c r="F112" s="7" t="s">
        <v>569</v>
      </c>
      <c r="G112" s="7" t="s">
        <v>569</v>
      </c>
      <c r="H112" s="7" t="s">
        <v>3</v>
      </c>
      <c r="N112" s="13"/>
      <c r="S112" s="7" t="s">
        <v>803</v>
      </c>
    </row>
    <row r="113" spans="2:29" x14ac:dyDescent="0.3">
      <c r="B113" s="7" t="s">
        <v>611</v>
      </c>
      <c r="C113" s="7" t="s">
        <v>114</v>
      </c>
      <c r="D113" s="7" t="s">
        <v>115</v>
      </c>
      <c r="E113" s="7" t="s">
        <v>120</v>
      </c>
      <c r="F113" s="7" t="s">
        <v>117</v>
      </c>
      <c r="G113" s="7" t="s">
        <v>570</v>
      </c>
      <c r="H113" s="7" t="s">
        <v>3</v>
      </c>
      <c r="N113" s="13"/>
      <c r="S113" s="7" t="s">
        <v>803</v>
      </c>
    </row>
    <row r="114" spans="2:29" x14ac:dyDescent="0.3">
      <c r="B114" s="7" t="s">
        <v>612</v>
      </c>
      <c r="C114" s="7" t="s">
        <v>114</v>
      </c>
      <c r="D114" s="7" t="s">
        <v>115</v>
      </c>
      <c r="E114" s="7" t="s">
        <v>121</v>
      </c>
      <c r="F114" s="7" t="s">
        <v>608</v>
      </c>
      <c r="G114" s="7" t="s">
        <v>569</v>
      </c>
      <c r="H114" s="7" t="s">
        <v>3</v>
      </c>
      <c r="N114" s="13"/>
      <c r="S114" s="7" t="s">
        <v>803</v>
      </c>
    </row>
    <row r="115" spans="2:29" x14ac:dyDescent="0.3">
      <c r="B115" s="7" t="s">
        <v>613</v>
      </c>
      <c r="C115" s="7" t="s">
        <v>114</v>
      </c>
      <c r="D115" s="7" t="s">
        <v>115</v>
      </c>
      <c r="E115" s="7" t="s">
        <v>121</v>
      </c>
      <c r="F115" s="7" t="s">
        <v>609</v>
      </c>
      <c r="G115" s="7" t="s">
        <v>570</v>
      </c>
      <c r="H115" s="7" t="s">
        <v>3</v>
      </c>
      <c r="N115" s="13"/>
      <c r="S115" s="7" t="s">
        <v>803</v>
      </c>
    </row>
    <row r="116" spans="2:29" x14ac:dyDescent="0.3">
      <c r="B116" s="7" t="s">
        <v>421</v>
      </c>
      <c r="C116" s="7" t="s">
        <v>114</v>
      </c>
      <c r="D116" s="7" t="s">
        <v>115</v>
      </c>
      <c r="E116" s="7" t="s">
        <v>122</v>
      </c>
      <c r="F116" s="7" t="s">
        <v>123</v>
      </c>
      <c r="G116" s="7" t="s">
        <v>5</v>
      </c>
      <c r="H116" s="7" t="s">
        <v>4</v>
      </c>
      <c r="R116" s="15"/>
    </row>
    <row r="117" spans="2:29" x14ac:dyDescent="0.3">
      <c r="B117" s="7" t="s">
        <v>422</v>
      </c>
      <c r="C117" s="7" t="s">
        <v>114</v>
      </c>
      <c r="D117" s="7" t="s">
        <v>115</v>
      </c>
      <c r="E117" s="7" t="s">
        <v>124</v>
      </c>
      <c r="F117" s="7" t="s">
        <v>125</v>
      </c>
      <c r="G117" s="7" t="s">
        <v>5</v>
      </c>
      <c r="H117" s="7" t="s">
        <v>126</v>
      </c>
      <c r="R117" s="18"/>
    </row>
    <row r="118" spans="2:29" x14ac:dyDescent="0.3">
      <c r="B118" s="7" t="s">
        <v>423</v>
      </c>
      <c r="C118" s="7" t="s">
        <v>114</v>
      </c>
      <c r="D118" s="7" t="s">
        <v>115</v>
      </c>
      <c r="E118" s="7" t="s">
        <v>127</v>
      </c>
      <c r="F118" s="7" t="s">
        <v>128</v>
      </c>
      <c r="G118" s="7" t="s">
        <v>235</v>
      </c>
      <c r="H118" s="7" t="s">
        <v>3</v>
      </c>
      <c r="N118" s="13"/>
      <c r="S118" s="7" t="s">
        <v>803</v>
      </c>
    </row>
    <row r="119" spans="2:29" x14ac:dyDescent="0.3">
      <c r="B119" s="7" t="s">
        <v>614</v>
      </c>
      <c r="C119" s="7" t="s">
        <v>114</v>
      </c>
      <c r="D119" s="7" t="s">
        <v>115</v>
      </c>
      <c r="E119" s="7" t="s">
        <v>129</v>
      </c>
      <c r="F119" s="7" t="s">
        <v>569</v>
      </c>
      <c r="G119" s="7" t="s">
        <v>569</v>
      </c>
      <c r="H119" s="7" t="s">
        <v>3</v>
      </c>
      <c r="N119" s="13"/>
      <c r="S119" s="7" t="s">
        <v>803</v>
      </c>
      <c r="AC119" s="19" t="s">
        <v>914</v>
      </c>
    </row>
    <row r="120" spans="2:29" x14ac:dyDescent="0.3">
      <c r="B120" s="7" t="s">
        <v>615</v>
      </c>
      <c r="C120" s="7" t="s">
        <v>114</v>
      </c>
      <c r="D120" s="7" t="s">
        <v>115</v>
      </c>
      <c r="E120" s="7" t="s">
        <v>129</v>
      </c>
      <c r="F120" s="7" t="s">
        <v>117</v>
      </c>
      <c r="G120" s="7" t="s">
        <v>570</v>
      </c>
      <c r="H120" s="7" t="s">
        <v>3</v>
      </c>
      <c r="N120" s="13"/>
      <c r="S120" s="7" t="s">
        <v>803</v>
      </c>
    </row>
    <row r="121" spans="2:29" x14ac:dyDescent="0.3">
      <c r="B121" s="7" t="s">
        <v>424</v>
      </c>
      <c r="C121" s="7" t="s">
        <v>114</v>
      </c>
      <c r="D121" s="7" t="s">
        <v>115</v>
      </c>
      <c r="E121" s="7" t="s">
        <v>130</v>
      </c>
      <c r="F121" s="7" t="s">
        <v>569</v>
      </c>
      <c r="G121" s="7" t="s">
        <v>569</v>
      </c>
      <c r="H121" s="7" t="s">
        <v>3</v>
      </c>
      <c r="N121" s="13"/>
    </row>
    <row r="122" spans="2:29" x14ac:dyDescent="0.3">
      <c r="B122" s="7" t="s">
        <v>617</v>
      </c>
      <c r="C122" s="7" t="s">
        <v>114</v>
      </c>
      <c r="D122" s="7" t="s">
        <v>115</v>
      </c>
      <c r="E122" s="7" t="s">
        <v>130</v>
      </c>
      <c r="F122" s="7" t="s">
        <v>117</v>
      </c>
      <c r="G122" s="7" t="s">
        <v>570</v>
      </c>
      <c r="H122" s="7" t="s">
        <v>3</v>
      </c>
      <c r="N122" s="13"/>
    </row>
    <row r="123" spans="2:29" x14ac:dyDescent="0.3">
      <c r="B123" s="7" t="s">
        <v>616</v>
      </c>
      <c r="C123" s="7" t="s">
        <v>114</v>
      </c>
      <c r="D123" s="7" t="s">
        <v>115</v>
      </c>
      <c r="E123" s="7" t="s">
        <v>130</v>
      </c>
      <c r="F123" s="7" t="s">
        <v>131</v>
      </c>
      <c r="G123" s="7" t="s">
        <v>762</v>
      </c>
      <c r="H123" s="7" t="s">
        <v>3</v>
      </c>
      <c r="N123" s="13"/>
    </row>
    <row r="124" spans="2:29" x14ac:dyDescent="0.3">
      <c r="B124" s="7" t="s">
        <v>618</v>
      </c>
      <c r="C124" s="7" t="s">
        <v>114</v>
      </c>
      <c r="D124" s="7" t="s">
        <v>115</v>
      </c>
      <c r="E124" s="7" t="s">
        <v>132</v>
      </c>
      <c r="F124" s="7" t="s">
        <v>569</v>
      </c>
      <c r="G124" s="7" t="s">
        <v>569</v>
      </c>
      <c r="H124" s="7" t="s">
        <v>3</v>
      </c>
      <c r="N124" s="13"/>
      <c r="S124" s="7" t="s">
        <v>802</v>
      </c>
      <c r="AA124" s="7" t="s">
        <v>853</v>
      </c>
    </row>
    <row r="125" spans="2:29" x14ac:dyDescent="0.3">
      <c r="B125" s="7" t="s">
        <v>619</v>
      </c>
      <c r="C125" s="7" t="s">
        <v>114</v>
      </c>
      <c r="D125" s="7" t="s">
        <v>115</v>
      </c>
      <c r="E125" s="7" t="s">
        <v>132</v>
      </c>
      <c r="F125" s="7" t="s">
        <v>117</v>
      </c>
      <c r="G125" s="7" t="s">
        <v>570</v>
      </c>
      <c r="H125" s="7" t="s">
        <v>3</v>
      </c>
      <c r="N125" s="13"/>
      <c r="S125" s="7" t="s">
        <v>803</v>
      </c>
    </row>
    <row r="126" spans="2:29" x14ac:dyDescent="0.3">
      <c r="B126" s="7" t="s">
        <v>425</v>
      </c>
      <c r="C126" s="7" t="s">
        <v>114</v>
      </c>
      <c r="D126" s="7" t="s">
        <v>115</v>
      </c>
      <c r="E126" s="7" t="s">
        <v>133</v>
      </c>
      <c r="F126" s="7" t="s">
        <v>117</v>
      </c>
      <c r="G126" s="7" t="s">
        <v>21</v>
      </c>
      <c r="H126" s="7" t="s">
        <v>3</v>
      </c>
      <c r="N126" s="13"/>
    </row>
    <row r="127" spans="2:29" x14ac:dyDescent="0.3">
      <c r="B127" s="7" t="s">
        <v>426</v>
      </c>
      <c r="C127" s="7" t="s">
        <v>114</v>
      </c>
      <c r="D127" s="7" t="s">
        <v>115</v>
      </c>
      <c r="E127" s="7" t="s">
        <v>134</v>
      </c>
      <c r="G127" s="7" t="s">
        <v>5</v>
      </c>
      <c r="H127" s="7" t="s">
        <v>86</v>
      </c>
    </row>
    <row r="128" spans="2:29" x14ac:dyDescent="0.3">
      <c r="B128" s="7" t="s">
        <v>427</v>
      </c>
      <c r="C128" s="7" t="s">
        <v>114</v>
      </c>
      <c r="D128" s="7" t="s">
        <v>115</v>
      </c>
      <c r="E128" s="7" t="s">
        <v>135</v>
      </c>
      <c r="G128" s="7" t="s">
        <v>5</v>
      </c>
      <c r="H128" s="7" t="s">
        <v>136</v>
      </c>
      <c r="R128" s="15"/>
    </row>
    <row r="129" spans="2:29" x14ac:dyDescent="0.3">
      <c r="B129" s="7" t="s">
        <v>621</v>
      </c>
      <c r="C129" s="7" t="s">
        <v>114</v>
      </c>
      <c r="D129" s="7" t="s">
        <v>115</v>
      </c>
      <c r="E129" s="7" t="s">
        <v>137</v>
      </c>
      <c r="F129" s="7" t="s">
        <v>569</v>
      </c>
      <c r="G129" s="7" t="s">
        <v>569</v>
      </c>
      <c r="H129" s="7" t="s">
        <v>3</v>
      </c>
      <c r="N129" s="13"/>
    </row>
    <row r="130" spans="2:29" x14ac:dyDescent="0.3">
      <c r="B130" s="7" t="s">
        <v>620</v>
      </c>
      <c r="C130" s="7" t="s">
        <v>114</v>
      </c>
      <c r="D130" s="7" t="s">
        <v>115</v>
      </c>
      <c r="E130" s="7" t="s">
        <v>137</v>
      </c>
      <c r="F130" s="7" t="s">
        <v>117</v>
      </c>
      <c r="G130" s="7" t="s">
        <v>570</v>
      </c>
      <c r="H130" s="7" t="s">
        <v>3</v>
      </c>
      <c r="N130" s="13"/>
    </row>
    <row r="131" spans="2:29" x14ac:dyDescent="0.3">
      <c r="B131" s="7" t="s">
        <v>622</v>
      </c>
      <c r="C131" s="7" t="s">
        <v>114</v>
      </c>
      <c r="D131" s="7" t="s">
        <v>138</v>
      </c>
      <c r="E131" s="7" t="s">
        <v>139</v>
      </c>
      <c r="F131" s="7" t="s">
        <v>569</v>
      </c>
      <c r="G131" s="7" t="s">
        <v>569</v>
      </c>
      <c r="H131" s="7" t="s">
        <v>3</v>
      </c>
      <c r="N131" s="13"/>
      <c r="S131" s="7" t="s">
        <v>803</v>
      </c>
    </row>
    <row r="132" spans="2:29" x14ac:dyDescent="0.3">
      <c r="B132" s="7" t="s">
        <v>623</v>
      </c>
      <c r="C132" s="7" t="s">
        <v>114</v>
      </c>
      <c r="D132" s="7" t="s">
        <v>138</v>
      </c>
      <c r="E132" s="7" t="s">
        <v>139</v>
      </c>
      <c r="F132" s="7" t="s">
        <v>117</v>
      </c>
      <c r="G132" s="7" t="s">
        <v>570</v>
      </c>
      <c r="H132" s="7" t="s">
        <v>3</v>
      </c>
      <c r="N132" s="13"/>
      <c r="S132" s="7" t="s">
        <v>803</v>
      </c>
    </row>
    <row r="133" spans="2:29" x14ac:dyDescent="0.3">
      <c r="B133" s="7" t="s">
        <v>624</v>
      </c>
      <c r="C133" s="7" t="s">
        <v>114</v>
      </c>
      <c r="D133" s="7" t="s">
        <v>138</v>
      </c>
      <c r="E133" s="7" t="s">
        <v>140</v>
      </c>
      <c r="F133" s="7" t="s">
        <v>569</v>
      </c>
      <c r="G133" s="7" t="s">
        <v>569</v>
      </c>
      <c r="H133" s="7" t="s">
        <v>3</v>
      </c>
      <c r="N133" s="13"/>
      <c r="S133" s="7" t="s">
        <v>803</v>
      </c>
      <c r="AB133" s="19"/>
    </row>
    <row r="134" spans="2:29" x14ac:dyDescent="0.3">
      <c r="B134" s="7" t="s">
        <v>428</v>
      </c>
      <c r="C134" s="7" t="s">
        <v>114</v>
      </c>
      <c r="D134" s="7" t="s">
        <v>138</v>
      </c>
      <c r="E134" s="7" t="s">
        <v>141</v>
      </c>
      <c r="F134" s="7" t="s">
        <v>569</v>
      </c>
      <c r="G134" s="7" t="s">
        <v>569</v>
      </c>
      <c r="H134" s="7" t="s">
        <v>3</v>
      </c>
      <c r="N134" s="13"/>
      <c r="S134" s="7" t="s">
        <v>803</v>
      </c>
    </row>
    <row r="135" spans="2:29" x14ac:dyDescent="0.3">
      <c r="B135" s="7" t="s">
        <v>429</v>
      </c>
      <c r="C135" s="7" t="s">
        <v>114</v>
      </c>
      <c r="D135" s="7" t="s">
        <v>138</v>
      </c>
      <c r="E135" s="7" t="s">
        <v>142</v>
      </c>
      <c r="F135" s="7" t="s">
        <v>143</v>
      </c>
      <c r="G135" s="7" t="s">
        <v>144</v>
      </c>
      <c r="H135" s="7" t="s">
        <v>145</v>
      </c>
      <c r="N135" s="13"/>
      <c r="S135" s="7" t="s">
        <v>806</v>
      </c>
      <c r="AC135" s="19" t="s">
        <v>921</v>
      </c>
    </row>
    <row r="136" spans="2:29" x14ac:dyDescent="0.3">
      <c r="B136" s="7" t="s">
        <v>430</v>
      </c>
      <c r="C136" s="7" t="s">
        <v>114</v>
      </c>
      <c r="D136" s="7" t="s">
        <v>138</v>
      </c>
      <c r="E136" s="7" t="s">
        <v>142</v>
      </c>
      <c r="F136" s="7" t="s">
        <v>625</v>
      </c>
      <c r="G136" s="7" t="s">
        <v>569</v>
      </c>
      <c r="H136" s="7" t="s">
        <v>3</v>
      </c>
      <c r="N136" s="13"/>
      <c r="S136" s="7" t="s">
        <v>802</v>
      </c>
      <c r="AA136" s="7" t="s">
        <v>856</v>
      </c>
    </row>
    <row r="137" spans="2:29" x14ac:dyDescent="0.3">
      <c r="B137" s="7" t="s">
        <v>431</v>
      </c>
      <c r="C137" s="7" t="s">
        <v>114</v>
      </c>
      <c r="D137" s="7" t="s">
        <v>138</v>
      </c>
      <c r="E137" s="7" t="s">
        <v>146</v>
      </c>
      <c r="F137" s="7" t="s">
        <v>147</v>
      </c>
      <c r="G137" s="7" t="s">
        <v>144</v>
      </c>
      <c r="H137" s="7" t="s">
        <v>145</v>
      </c>
      <c r="N137" s="13"/>
      <c r="S137" s="7" t="s">
        <v>806</v>
      </c>
      <c r="AB137" s="19" t="s">
        <v>922</v>
      </c>
    </row>
    <row r="138" spans="2:29" x14ac:dyDescent="0.3">
      <c r="B138" s="7" t="s">
        <v>432</v>
      </c>
      <c r="C138" s="7" t="s">
        <v>114</v>
      </c>
      <c r="D138" s="7" t="s">
        <v>138</v>
      </c>
      <c r="E138" s="7" t="s">
        <v>146</v>
      </c>
      <c r="F138" s="7" t="s">
        <v>626</v>
      </c>
      <c r="G138" s="7" t="s">
        <v>569</v>
      </c>
      <c r="H138" s="7" t="s">
        <v>3</v>
      </c>
      <c r="N138" s="13"/>
      <c r="S138" s="7" t="s">
        <v>803</v>
      </c>
    </row>
    <row r="139" spans="2:29" x14ac:dyDescent="0.3">
      <c r="B139" s="7" t="s">
        <v>148</v>
      </c>
      <c r="C139" s="7" t="s">
        <v>114</v>
      </c>
      <c r="D139" s="7" t="s">
        <v>138</v>
      </c>
      <c r="E139" s="7" t="s">
        <v>149</v>
      </c>
      <c r="F139" s="7" t="s">
        <v>150</v>
      </c>
      <c r="G139" s="7" t="s">
        <v>5</v>
      </c>
      <c r="H139" s="7" t="s">
        <v>86</v>
      </c>
      <c r="R139" s="15"/>
      <c r="S139" s="7">
        <v>0</v>
      </c>
    </row>
    <row r="140" spans="2:29" x14ac:dyDescent="0.3">
      <c r="B140" s="7" t="s">
        <v>627</v>
      </c>
      <c r="C140" s="7" t="s">
        <v>114</v>
      </c>
      <c r="D140" s="7" t="s">
        <v>138</v>
      </c>
      <c r="E140" s="7" t="s">
        <v>151</v>
      </c>
      <c r="F140" s="7" t="s">
        <v>629</v>
      </c>
      <c r="H140" s="7" t="s">
        <v>3</v>
      </c>
      <c r="S140" s="7" t="s">
        <v>803</v>
      </c>
    </row>
    <row r="141" spans="2:29" x14ac:dyDescent="0.3">
      <c r="B141" s="7" t="s">
        <v>628</v>
      </c>
      <c r="C141" s="7" t="s">
        <v>114</v>
      </c>
      <c r="D141" s="7" t="s">
        <v>364</v>
      </c>
      <c r="E141" s="7" t="s">
        <v>151</v>
      </c>
      <c r="F141" s="7" t="s">
        <v>630</v>
      </c>
      <c r="H141" s="7" t="s">
        <v>3</v>
      </c>
      <c r="S141" s="7" t="s">
        <v>803</v>
      </c>
    </row>
    <row r="142" spans="2:29" x14ac:dyDescent="0.3">
      <c r="B142" s="7" t="s">
        <v>433</v>
      </c>
      <c r="C142" s="7" t="s">
        <v>114</v>
      </c>
      <c r="D142" s="7" t="s">
        <v>152</v>
      </c>
      <c r="E142" s="7" t="s">
        <v>153</v>
      </c>
      <c r="F142" s="7" t="s">
        <v>631</v>
      </c>
      <c r="G142" s="7" t="s">
        <v>569</v>
      </c>
      <c r="H142" s="7" t="s">
        <v>3</v>
      </c>
      <c r="N142" s="13"/>
      <c r="S142" s="7" t="s">
        <v>803</v>
      </c>
    </row>
    <row r="143" spans="2:29" x14ac:dyDescent="0.3">
      <c r="B143" s="7" t="s">
        <v>685</v>
      </c>
      <c r="C143" s="7" t="s">
        <v>114</v>
      </c>
      <c r="D143" s="7" t="s">
        <v>152</v>
      </c>
      <c r="E143" s="7" t="s">
        <v>153</v>
      </c>
      <c r="F143" s="7" t="s">
        <v>154</v>
      </c>
      <c r="H143" s="7" t="s">
        <v>3</v>
      </c>
      <c r="N143" s="13"/>
    </row>
    <row r="144" spans="2:29" x14ac:dyDescent="0.3">
      <c r="B144" s="7" t="s">
        <v>434</v>
      </c>
      <c r="C144" s="7" t="s">
        <v>114</v>
      </c>
      <c r="D144" s="7" t="s">
        <v>152</v>
      </c>
      <c r="E144" s="7" t="s">
        <v>155</v>
      </c>
      <c r="F144" s="7" t="s">
        <v>156</v>
      </c>
      <c r="H144" s="7" t="s">
        <v>3</v>
      </c>
      <c r="N144" s="13"/>
    </row>
    <row r="145" spans="2:28" x14ac:dyDescent="0.3">
      <c r="B145" s="7" t="s">
        <v>435</v>
      </c>
      <c r="C145" s="7" t="s">
        <v>114</v>
      </c>
      <c r="D145" s="7" t="s">
        <v>152</v>
      </c>
      <c r="E145" s="7" t="s">
        <v>157</v>
      </c>
      <c r="F145" s="7" t="s">
        <v>158</v>
      </c>
      <c r="G145" s="7" t="s">
        <v>5</v>
      </c>
      <c r="H145" s="7" t="s">
        <v>86</v>
      </c>
      <c r="R145" s="15"/>
    </row>
    <row r="146" spans="2:28" x14ac:dyDescent="0.3">
      <c r="B146" s="7" t="s">
        <v>436</v>
      </c>
      <c r="C146" s="7" t="s">
        <v>114</v>
      </c>
      <c r="D146" s="7" t="s">
        <v>152</v>
      </c>
      <c r="E146" s="7" t="s">
        <v>159</v>
      </c>
      <c r="F146" s="7" t="s">
        <v>633</v>
      </c>
      <c r="G146" s="7" t="s">
        <v>569</v>
      </c>
      <c r="H146" s="7" t="s">
        <v>3</v>
      </c>
      <c r="N146" s="13"/>
    </row>
    <row r="147" spans="2:28" x14ac:dyDescent="0.3">
      <c r="B147" s="7" t="s">
        <v>686</v>
      </c>
      <c r="C147" s="7" t="s">
        <v>114</v>
      </c>
      <c r="D147" s="7" t="s">
        <v>152</v>
      </c>
      <c r="E147" s="7" t="s">
        <v>159</v>
      </c>
      <c r="F147" s="7" t="s">
        <v>160</v>
      </c>
      <c r="G147" s="7" t="s">
        <v>570</v>
      </c>
      <c r="H147" s="7" t="s">
        <v>3</v>
      </c>
      <c r="N147" s="13"/>
    </row>
    <row r="148" spans="2:28" x14ac:dyDescent="0.3">
      <c r="B148" s="7" t="s">
        <v>437</v>
      </c>
      <c r="C148" s="7" t="s">
        <v>114</v>
      </c>
      <c r="D148" s="7" t="s">
        <v>365</v>
      </c>
      <c r="E148" s="7" t="s">
        <v>366</v>
      </c>
      <c r="K148" s="7">
        <v>0</v>
      </c>
    </row>
    <row r="149" spans="2:28" x14ac:dyDescent="0.3">
      <c r="B149" s="7" t="s">
        <v>687</v>
      </c>
      <c r="C149" s="7" t="s">
        <v>114</v>
      </c>
      <c r="D149" s="7" t="s">
        <v>365</v>
      </c>
      <c r="E149" s="7" t="s">
        <v>367</v>
      </c>
      <c r="F149" s="7" t="s">
        <v>634</v>
      </c>
      <c r="G149" s="7" t="s">
        <v>5</v>
      </c>
      <c r="H149" s="7" t="s">
        <v>4</v>
      </c>
      <c r="K149" s="7">
        <v>0</v>
      </c>
    </row>
    <row r="150" spans="2:28" x14ac:dyDescent="0.3">
      <c r="B150" s="7" t="s">
        <v>688</v>
      </c>
      <c r="C150" s="7" t="s">
        <v>114</v>
      </c>
      <c r="D150" s="7" t="s">
        <v>365</v>
      </c>
      <c r="E150" s="7" t="s">
        <v>367</v>
      </c>
      <c r="F150" s="7" t="s">
        <v>635</v>
      </c>
      <c r="H150" s="7" t="s">
        <v>3</v>
      </c>
      <c r="K150" s="7">
        <v>0</v>
      </c>
      <c r="N150" s="13"/>
    </row>
    <row r="151" spans="2:28" x14ac:dyDescent="0.3">
      <c r="B151" s="7" t="s">
        <v>438</v>
      </c>
      <c r="C151" s="7" t="s">
        <v>114</v>
      </c>
      <c r="D151" s="7" t="s">
        <v>365</v>
      </c>
      <c r="E151" s="7" t="s">
        <v>368</v>
      </c>
      <c r="K151" s="7">
        <v>0</v>
      </c>
    </row>
    <row r="152" spans="2:28" x14ac:dyDescent="0.3">
      <c r="B152" s="7" t="s">
        <v>817</v>
      </c>
      <c r="C152" s="7" t="s">
        <v>114</v>
      </c>
      <c r="D152" s="7" t="s">
        <v>365</v>
      </c>
      <c r="E152" s="7" t="s">
        <v>818</v>
      </c>
      <c r="K152" s="7">
        <v>0</v>
      </c>
    </row>
    <row r="153" spans="2:28" x14ac:dyDescent="0.3">
      <c r="B153" s="7" t="s">
        <v>439</v>
      </c>
      <c r="C153" s="7" t="s">
        <v>114</v>
      </c>
      <c r="D153" s="7" t="s">
        <v>161</v>
      </c>
      <c r="E153" s="7" t="s">
        <v>162</v>
      </c>
      <c r="F153" s="7" t="s">
        <v>631</v>
      </c>
      <c r="G153" s="7" t="s">
        <v>569</v>
      </c>
      <c r="H153" s="7" t="s">
        <v>3</v>
      </c>
      <c r="N153" s="13"/>
    </row>
    <row r="154" spans="2:28" x14ac:dyDescent="0.3">
      <c r="B154" s="7" t="s">
        <v>440</v>
      </c>
      <c r="C154" s="7" t="s">
        <v>114</v>
      </c>
      <c r="D154" s="7" t="s">
        <v>161</v>
      </c>
      <c r="E154" s="7" t="s">
        <v>162</v>
      </c>
      <c r="F154" s="7" t="s">
        <v>632</v>
      </c>
      <c r="G154" s="7" t="s">
        <v>570</v>
      </c>
      <c r="H154" s="7" t="s">
        <v>3</v>
      </c>
      <c r="N154" s="13"/>
    </row>
    <row r="155" spans="2:28" x14ac:dyDescent="0.3">
      <c r="B155" s="7" t="s">
        <v>636</v>
      </c>
      <c r="C155" s="7" t="s">
        <v>114</v>
      </c>
      <c r="D155" s="7" t="s">
        <v>161</v>
      </c>
      <c r="E155" s="7" t="s">
        <v>162</v>
      </c>
      <c r="F155" s="7" t="s">
        <v>163</v>
      </c>
      <c r="G155" s="7" t="s">
        <v>5</v>
      </c>
      <c r="H155" s="7" t="s">
        <v>86</v>
      </c>
      <c r="R155" s="15"/>
    </row>
    <row r="156" spans="2:28" x14ac:dyDescent="0.3">
      <c r="B156" s="7" t="s">
        <v>441</v>
      </c>
      <c r="C156" s="7" t="s">
        <v>114</v>
      </c>
      <c r="D156" s="7" t="s">
        <v>369</v>
      </c>
      <c r="E156" s="7" t="s">
        <v>370</v>
      </c>
      <c r="K156" s="7">
        <v>0</v>
      </c>
    </row>
    <row r="157" spans="2:28" ht="15" thickBot="1" x14ac:dyDescent="0.35">
      <c r="B157" s="7" t="s">
        <v>442</v>
      </c>
      <c r="C157" s="7" t="s">
        <v>114</v>
      </c>
      <c r="D157" s="7" t="s">
        <v>164</v>
      </c>
      <c r="E157" s="10" t="s">
        <v>165</v>
      </c>
      <c r="F157" s="10" t="s">
        <v>166</v>
      </c>
      <c r="G157" s="7" t="s">
        <v>5</v>
      </c>
      <c r="H157" s="7" t="s">
        <v>4</v>
      </c>
      <c r="N157" s="16">
        <f>1/11</f>
        <v>9.0909090909090912E-2</v>
      </c>
      <c r="O157" s="16">
        <f>1/11</f>
        <v>9.0909090909090912E-2</v>
      </c>
      <c r="P157" s="16">
        <f>1/11</f>
        <v>9.0909090909090912E-2</v>
      </c>
      <c r="Q157" s="16">
        <f>1/8</f>
        <v>0.125</v>
      </c>
      <c r="R157" s="43">
        <v>0.1</v>
      </c>
      <c r="S157" s="39"/>
      <c r="AA157" s="20"/>
      <c r="AB157" s="19" t="s">
        <v>857</v>
      </c>
    </row>
    <row r="158" spans="2:28" ht="15" thickBot="1" x14ac:dyDescent="0.35">
      <c r="B158" s="7" t="s">
        <v>443</v>
      </c>
      <c r="C158" s="7" t="s">
        <v>114</v>
      </c>
      <c r="D158" s="7" t="s">
        <v>164</v>
      </c>
      <c r="E158" s="10" t="s">
        <v>167</v>
      </c>
      <c r="F158" s="21" t="s">
        <v>168</v>
      </c>
      <c r="G158" s="7" t="s">
        <v>5</v>
      </c>
      <c r="H158" s="7" t="s">
        <v>4</v>
      </c>
      <c r="N158" s="16">
        <f>5/12</f>
        <v>0.41666666666666669</v>
      </c>
      <c r="O158" s="16">
        <f>5/12</f>
        <v>0.41666666666666669</v>
      </c>
      <c r="P158" s="44">
        <v>0.34</v>
      </c>
      <c r="Q158" s="16">
        <f>6/11</f>
        <v>0.54545454545454541</v>
      </c>
      <c r="R158" s="16">
        <v>0.54545454545454541</v>
      </c>
      <c r="S158" s="39"/>
      <c r="X158" s="7" t="s">
        <v>858</v>
      </c>
      <c r="Z158" s="45" t="s">
        <v>926</v>
      </c>
    </row>
    <row r="159" spans="2:28" ht="15" thickBot="1" x14ac:dyDescent="0.35">
      <c r="B159" s="7" t="s">
        <v>444</v>
      </c>
      <c r="C159" s="7" t="s">
        <v>114</v>
      </c>
      <c r="D159" s="7" t="s">
        <v>164</v>
      </c>
      <c r="E159" s="10" t="s">
        <v>169</v>
      </c>
      <c r="F159" s="21" t="s">
        <v>170</v>
      </c>
      <c r="G159" s="7" t="s">
        <v>5</v>
      </c>
      <c r="H159" s="7" t="s">
        <v>4</v>
      </c>
      <c r="R159" s="14"/>
      <c r="S159" s="39"/>
      <c r="V159" s="22"/>
      <c r="AA159" s="20"/>
      <c r="AB159" s="19" t="s">
        <v>918</v>
      </c>
    </row>
    <row r="160" spans="2:28" x14ac:dyDescent="0.3">
      <c r="B160" s="7" t="s">
        <v>445</v>
      </c>
      <c r="C160" s="7" t="s">
        <v>114</v>
      </c>
      <c r="D160" s="7" t="s">
        <v>164</v>
      </c>
      <c r="E160" s="10" t="s">
        <v>171</v>
      </c>
      <c r="F160" s="7" t="s">
        <v>631</v>
      </c>
      <c r="G160" s="7" t="s">
        <v>569</v>
      </c>
      <c r="H160" s="7" t="s">
        <v>3</v>
      </c>
      <c r="N160" s="13"/>
      <c r="S160" s="7" t="s">
        <v>802</v>
      </c>
      <c r="X160" s="7" t="s">
        <v>859</v>
      </c>
    </row>
    <row r="161" spans="2:28" x14ac:dyDescent="0.3">
      <c r="B161" s="7" t="s">
        <v>446</v>
      </c>
      <c r="C161" s="7" t="s">
        <v>114</v>
      </c>
      <c r="D161" s="7" t="s">
        <v>164</v>
      </c>
      <c r="E161" s="10" t="s">
        <v>171</v>
      </c>
      <c r="F161" s="7" t="s">
        <v>632</v>
      </c>
      <c r="G161" s="7" t="s">
        <v>570</v>
      </c>
      <c r="H161" s="7" t="s">
        <v>3</v>
      </c>
      <c r="N161" s="13"/>
      <c r="S161" s="7" t="s">
        <v>802</v>
      </c>
      <c r="AB161" s="19" t="s">
        <v>924</v>
      </c>
    </row>
    <row r="162" spans="2:28" x14ac:dyDescent="0.3">
      <c r="B162" s="7" t="s">
        <v>639</v>
      </c>
      <c r="C162" s="7" t="s">
        <v>114</v>
      </c>
      <c r="D162" s="7" t="s">
        <v>164</v>
      </c>
      <c r="E162" s="10" t="s">
        <v>172</v>
      </c>
      <c r="F162" s="10" t="s">
        <v>158</v>
      </c>
      <c r="G162" s="7" t="s">
        <v>5</v>
      </c>
      <c r="H162" s="7" t="s">
        <v>86</v>
      </c>
      <c r="S162" s="7">
        <v>2</v>
      </c>
      <c r="AB162" s="42" t="s">
        <v>923</v>
      </c>
    </row>
    <row r="163" spans="2:28" x14ac:dyDescent="0.3">
      <c r="B163" s="7" t="s">
        <v>637</v>
      </c>
      <c r="C163" s="7" t="s">
        <v>114</v>
      </c>
      <c r="D163" s="7" t="s">
        <v>164</v>
      </c>
      <c r="E163" s="10" t="s">
        <v>173</v>
      </c>
      <c r="F163" s="7" t="s">
        <v>631</v>
      </c>
      <c r="G163" s="7" t="s">
        <v>569</v>
      </c>
      <c r="H163" s="7" t="s">
        <v>3</v>
      </c>
      <c r="N163" s="13"/>
      <c r="S163" s="7" t="s">
        <v>802</v>
      </c>
      <c r="X163" s="7" t="s">
        <v>859</v>
      </c>
    </row>
    <row r="164" spans="2:28" x14ac:dyDescent="0.3">
      <c r="B164" s="7" t="s">
        <v>638</v>
      </c>
      <c r="C164" s="7" t="s">
        <v>114</v>
      </c>
      <c r="D164" s="7" t="s">
        <v>164</v>
      </c>
      <c r="E164" s="10" t="s">
        <v>173</v>
      </c>
      <c r="F164" s="7" t="s">
        <v>632</v>
      </c>
      <c r="G164" s="7" t="s">
        <v>570</v>
      </c>
      <c r="H164" s="7" t="s">
        <v>3</v>
      </c>
      <c r="N164" s="13"/>
      <c r="S164" s="7" t="s">
        <v>803</v>
      </c>
    </row>
    <row r="165" spans="2:28" x14ac:dyDescent="0.3">
      <c r="B165" s="7" t="s">
        <v>640</v>
      </c>
      <c r="C165" s="7" t="s">
        <v>114</v>
      </c>
      <c r="D165" s="7" t="s">
        <v>164</v>
      </c>
      <c r="E165" s="10" t="s">
        <v>173</v>
      </c>
      <c r="F165" s="10" t="s">
        <v>174</v>
      </c>
      <c r="G165" s="7" t="s">
        <v>5</v>
      </c>
      <c r="H165" s="7" t="s">
        <v>86</v>
      </c>
      <c r="R165" s="15"/>
      <c r="S165" s="7">
        <v>1</v>
      </c>
      <c r="AB165" s="19" t="s">
        <v>925</v>
      </c>
    </row>
    <row r="166" spans="2:28" x14ac:dyDescent="0.3">
      <c r="B166" s="7" t="s">
        <v>641</v>
      </c>
      <c r="C166" s="7" t="s">
        <v>114</v>
      </c>
      <c r="D166" s="7" t="s">
        <v>164</v>
      </c>
      <c r="E166" s="10" t="s">
        <v>175</v>
      </c>
      <c r="F166" s="7" t="s">
        <v>631</v>
      </c>
      <c r="G166" s="7" t="s">
        <v>569</v>
      </c>
      <c r="H166" s="7" t="s">
        <v>3</v>
      </c>
      <c r="N166" s="13"/>
      <c r="S166" s="7" t="s">
        <v>802</v>
      </c>
      <c r="X166" s="7" t="s">
        <v>859</v>
      </c>
    </row>
    <row r="167" spans="2:28" x14ac:dyDescent="0.3">
      <c r="B167" s="7" t="s">
        <v>642</v>
      </c>
      <c r="C167" s="7" t="s">
        <v>114</v>
      </c>
      <c r="D167" s="7" t="s">
        <v>164</v>
      </c>
      <c r="E167" s="10" t="s">
        <v>175</v>
      </c>
      <c r="F167" s="7" t="s">
        <v>632</v>
      </c>
      <c r="G167" s="7" t="s">
        <v>570</v>
      </c>
      <c r="H167" s="7" t="s">
        <v>3</v>
      </c>
      <c r="N167" s="13"/>
      <c r="S167" s="7" t="s">
        <v>803</v>
      </c>
    </row>
    <row r="168" spans="2:28" x14ac:dyDescent="0.3">
      <c r="B168" s="7" t="s">
        <v>643</v>
      </c>
      <c r="C168" s="7" t="s">
        <v>114</v>
      </c>
      <c r="D168" s="7" t="s">
        <v>164</v>
      </c>
      <c r="E168" s="10" t="s">
        <v>176</v>
      </c>
      <c r="F168" s="7" t="s">
        <v>631</v>
      </c>
      <c r="G168" s="7" t="s">
        <v>569</v>
      </c>
      <c r="H168" s="7" t="s">
        <v>3</v>
      </c>
      <c r="N168" s="13"/>
      <c r="S168" s="7" t="s">
        <v>802</v>
      </c>
      <c r="X168" s="7" t="s">
        <v>856</v>
      </c>
    </row>
    <row r="169" spans="2:28" x14ac:dyDescent="0.3">
      <c r="B169" s="7" t="s">
        <v>644</v>
      </c>
      <c r="C169" s="7" t="s">
        <v>114</v>
      </c>
      <c r="D169" s="7" t="s">
        <v>164</v>
      </c>
      <c r="E169" s="10" t="s">
        <v>176</v>
      </c>
      <c r="F169" s="7" t="s">
        <v>632</v>
      </c>
      <c r="G169" s="7" t="s">
        <v>570</v>
      </c>
      <c r="H169" s="7" t="s">
        <v>3</v>
      </c>
      <c r="N169" s="13"/>
      <c r="S169" s="7" t="s">
        <v>803</v>
      </c>
    </row>
    <row r="170" spans="2:28" x14ac:dyDescent="0.3">
      <c r="B170" s="7" t="s">
        <v>447</v>
      </c>
      <c r="C170" s="7" t="s">
        <v>114</v>
      </c>
      <c r="D170" s="7" t="s">
        <v>164</v>
      </c>
      <c r="E170" s="10" t="s">
        <v>177</v>
      </c>
      <c r="F170" s="10" t="s">
        <v>178</v>
      </c>
      <c r="H170" s="7" t="s">
        <v>3</v>
      </c>
      <c r="N170" s="13"/>
      <c r="S170" s="7" t="s">
        <v>802</v>
      </c>
      <c r="X170" s="7" t="s">
        <v>860</v>
      </c>
    </row>
    <row r="171" spans="2:28" x14ac:dyDescent="0.3">
      <c r="B171" s="7" t="s">
        <v>180</v>
      </c>
      <c r="C171" s="7" t="s">
        <v>114</v>
      </c>
      <c r="D171" s="7" t="s">
        <v>164</v>
      </c>
      <c r="E171" s="10" t="s">
        <v>179</v>
      </c>
      <c r="F171" s="10" t="s">
        <v>38</v>
      </c>
      <c r="G171" s="7" t="s">
        <v>38</v>
      </c>
      <c r="H171" s="7" t="s">
        <v>3</v>
      </c>
      <c r="N171" s="13"/>
    </row>
    <row r="172" spans="2:28" x14ac:dyDescent="0.3">
      <c r="B172" s="7" t="s">
        <v>448</v>
      </c>
      <c r="C172" s="7" t="s">
        <v>114</v>
      </c>
      <c r="D172" s="7" t="s">
        <v>164</v>
      </c>
      <c r="E172" s="10" t="s">
        <v>181</v>
      </c>
      <c r="F172" s="10" t="s">
        <v>182</v>
      </c>
      <c r="G172" s="7" t="s">
        <v>5</v>
      </c>
      <c r="H172" s="7" t="s">
        <v>4</v>
      </c>
    </row>
    <row r="173" spans="2:28" x14ac:dyDescent="0.3">
      <c r="B173" s="7" t="s">
        <v>449</v>
      </c>
      <c r="C173" s="7" t="s">
        <v>114</v>
      </c>
      <c r="D173" s="7" t="s">
        <v>164</v>
      </c>
      <c r="E173" s="10" t="s">
        <v>183</v>
      </c>
      <c r="F173" s="7" t="s">
        <v>184</v>
      </c>
      <c r="G173" s="7" t="s">
        <v>5</v>
      </c>
      <c r="H173" s="7" t="str">
        <f>H3</f>
        <v>CNY</v>
      </c>
      <c r="I173" s="7" t="s">
        <v>649</v>
      </c>
      <c r="J173" s="7" t="str">
        <f>J3</f>
        <v>March</v>
      </c>
    </row>
    <row r="174" spans="2:28" x14ac:dyDescent="0.3">
      <c r="B174" s="7" t="s">
        <v>450</v>
      </c>
      <c r="C174" s="7" t="s">
        <v>114</v>
      </c>
      <c r="D174" s="7" t="s">
        <v>164</v>
      </c>
      <c r="E174" s="10" t="s">
        <v>183</v>
      </c>
      <c r="F174" s="10" t="s">
        <v>185</v>
      </c>
      <c r="G174" s="7" t="s">
        <v>5</v>
      </c>
      <c r="H174" s="7" t="str">
        <f>H3</f>
        <v>CNY</v>
      </c>
      <c r="I174" s="7" t="s">
        <v>649</v>
      </c>
      <c r="J174" s="7" t="str">
        <f>J3</f>
        <v>March</v>
      </c>
      <c r="R174" s="18"/>
      <c r="S174" s="8">
        <v>1549.53061</v>
      </c>
      <c r="AB174" s="19" t="s">
        <v>861</v>
      </c>
    </row>
    <row r="175" spans="2:28" x14ac:dyDescent="0.3">
      <c r="B175" s="7" t="s">
        <v>451</v>
      </c>
      <c r="C175" s="7" t="s">
        <v>114</v>
      </c>
      <c r="D175" s="7" t="s">
        <v>164</v>
      </c>
      <c r="E175" s="10" t="s">
        <v>183</v>
      </c>
      <c r="F175" s="10" t="s">
        <v>183</v>
      </c>
      <c r="G175" s="7" t="s">
        <v>5</v>
      </c>
      <c r="H175" s="7" t="s">
        <v>86</v>
      </c>
      <c r="R175" s="18"/>
      <c r="AB175" s="19"/>
    </row>
    <row r="176" spans="2:28" x14ac:dyDescent="0.3">
      <c r="B176" s="7" t="s">
        <v>452</v>
      </c>
      <c r="C176" s="7" t="s">
        <v>114</v>
      </c>
      <c r="D176" s="7" t="s">
        <v>186</v>
      </c>
      <c r="E176" s="10" t="s">
        <v>187</v>
      </c>
      <c r="F176" s="10" t="s">
        <v>188</v>
      </c>
      <c r="G176" s="7" t="s">
        <v>189</v>
      </c>
      <c r="H176" s="7" t="s">
        <v>190</v>
      </c>
      <c r="K176" s="7">
        <v>0</v>
      </c>
      <c r="N176" s="13"/>
    </row>
    <row r="177" spans="2:28" x14ac:dyDescent="0.3">
      <c r="B177" s="7" t="s">
        <v>453</v>
      </c>
      <c r="C177" s="7" t="s">
        <v>114</v>
      </c>
      <c r="D177" s="7" t="s">
        <v>186</v>
      </c>
      <c r="E177" s="10" t="s">
        <v>191</v>
      </c>
      <c r="F177" s="7" t="str">
        <f>E177</f>
        <v>Charity/Philanthropy</v>
      </c>
      <c r="G177" s="7" t="s">
        <v>5</v>
      </c>
      <c r="H177" s="7" t="str">
        <f>H3</f>
        <v>CNY</v>
      </c>
      <c r="I177" s="7" t="s">
        <v>649</v>
      </c>
      <c r="J177" s="7" t="str">
        <f>J3</f>
        <v>March</v>
      </c>
      <c r="M177" s="8"/>
      <c r="N177" s="8"/>
      <c r="O177" s="8"/>
      <c r="P177" s="8"/>
      <c r="Q177" s="8"/>
    </row>
    <row r="178" spans="2:28" x14ac:dyDescent="0.3">
      <c r="B178" s="7" t="s">
        <v>454</v>
      </c>
      <c r="C178" s="7" t="s">
        <v>114</v>
      </c>
      <c r="D178" s="7" t="s">
        <v>186</v>
      </c>
      <c r="E178" s="10" t="s">
        <v>192</v>
      </c>
      <c r="F178" s="10" t="s">
        <v>193</v>
      </c>
      <c r="G178" s="10" t="s">
        <v>194</v>
      </c>
      <c r="H178" s="7" t="s">
        <v>3</v>
      </c>
      <c r="N178" s="13"/>
    </row>
    <row r="179" spans="2:28" x14ac:dyDescent="0.3">
      <c r="B179" s="7" t="s">
        <v>455</v>
      </c>
      <c r="C179" s="7" t="s">
        <v>114</v>
      </c>
      <c r="D179" s="7" t="s">
        <v>186</v>
      </c>
      <c r="E179" s="10" t="s">
        <v>195</v>
      </c>
      <c r="F179" s="10" t="s">
        <v>196</v>
      </c>
      <c r="G179" s="7" t="s">
        <v>762</v>
      </c>
      <c r="H179" s="7" t="s">
        <v>3</v>
      </c>
      <c r="N179" s="13"/>
    </row>
    <row r="180" spans="2:28" x14ac:dyDescent="0.3">
      <c r="B180" s="7" t="s">
        <v>690</v>
      </c>
      <c r="C180" s="7" t="s">
        <v>114</v>
      </c>
      <c r="D180" s="7" t="s">
        <v>197</v>
      </c>
      <c r="E180" s="10" t="s">
        <v>198</v>
      </c>
      <c r="F180" s="10" t="s">
        <v>631</v>
      </c>
      <c r="G180" s="7" t="s">
        <v>21</v>
      </c>
      <c r="H180" s="7" t="s">
        <v>3</v>
      </c>
      <c r="N180" s="13"/>
      <c r="S180" s="7" t="s">
        <v>803</v>
      </c>
    </row>
    <row r="181" spans="2:28" x14ac:dyDescent="0.3">
      <c r="B181" s="7" t="s">
        <v>689</v>
      </c>
      <c r="C181" s="7" t="s">
        <v>114</v>
      </c>
      <c r="D181" s="7" t="s">
        <v>197</v>
      </c>
      <c r="E181" s="10" t="s">
        <v>198</v>
      </c>
      <c r="F181" s="10" t="s">
        <v>117</v>
      </c>
      <c r="G181" s="7" t="s">
        <v>21</v>
      </c>
      <c r="H181" s="7" t="s">
        <v>3</v>
      </c>
      <c r="N181" s="13"/>
      <c r="S181" s="7" t="s">
        <v>803</v>
      </c>
    </row>
    <row r="182" spans="2:28" x14ac:dyDescent="0.3">
      <c r="B182" s="7" t="s">
        <v>456</v>
      </c>
      <c r="C182" s="7" t="s">
        <v>114</v>
      </c>
      <c r="D182" s="7" t="s">
        <v>197</v>
      </c>
      <c r="E182" s="10" t="s">
        <v>199</v>
      </c>
      <c r="F182" s="10" t="s">
        <v>200</v>
      </c>
      <c r="G182" s="7" t="s">
        <v>5</v>
      </c>
      <c r="H182" s="7" t="str">
        <f>H3</f>
        <v>CNY</v>
      </c>
      <c r="I182" s="7" t="s">
        <v>649</v>
      </c>
      <c r="J182" s="7" t="str">
        <f>J3</f>
        <v>March</v>
      </c>
      <c r="M182" s="8"/>
      <c r="N182" s="8"/>
      <c r="O182" s="8"/>
      <c r="P182" s="8"/>
      <c r="Q182" s="8"/>
    </row>
    <row r="183" spans="2:28" ht="15.6" customHeight="1" x14ac:dyDescent="0.3">
      <c r="B183" s="7" t="s">
        <v>457</v>
      </c>
      <c r="C183" s="7" t="s">
        <v>114</v>
      </c>
      <c r="D183" s="7" t="s">
        <v>197</v>
      </c>
      <c r="E183" s="10" t="s">
        <v>201</v>
      </c>
      <c r="F183" s="10" t="s">
        <v>202</v>
      </c>
      <c r="G183" s="7" t="s">
        <v>5</v>
      </c>
      <c r="H183" s="7" t="s">
        <v>86</v>
      </c>
      <c r="S183" s="8">
        <v>36000000</v>
      </c>
      <c r="X183" s="7" t="s">
        <v>862</v>
      </c>
    </row>
    <row r="184" spans="2:28" x14ac:dyDescent="0.3">
      <c r="B184" s="7" t="s">
        <v>458</v>
      </c>
      <c r="C184" s="7" t="s">
        <v>114</v>
      </c>
      <c r="D184" s="7" t="s">
        <v>197</v>
      </c>
      <c r="E184" s="10" t="s">
        <v>203</v>
      </c>
      <c r="F184" s="10" t="s">
        <v>204</v>
      </c>
      <c r="G184" s="7" t="s">
        <v>5</v>
      </c>
      <c r="H184" s="7" t="s">
        <v>86</v>
      </c>
      <c r="R184" s="15"/>
      <c r="S184" s="7">
        <v>0</v>
      </c>
    </row>
    <row r="185" spans="2:28" ht="15" thickBot="1" x14ac:dyDescent="0.35">
      <c r="B185" s="7" t="s">
        <v>459</v>
      </c>
      <c r="C185" s="7" t="s">
        <v>205</v>
      </c>
      <c r="D185" s="7" t="s">
        <v>206</v>
      </c>
      <c r="E185" s="10" t="s">
        <v>207</v>
      </c>
      <c r="F185" s="7" t="str">
        <f>E185</f>
        <v>Past controversies</v>
      </c>
      <c r="G185" s="7" t="s">
        <v>5</v>
      </c>
      <c r="H185" s="7" t="s">
        <v>86</v>
      </c>
      <c r="M185" s="23"/>
      <c r="S185" s="7">
        <v>4</v>
      </c>
      <c r="V185" s="19"/>
      <c r="AB185" s="42" t="s">
        <v>927</v>
      </c>
    </row>
    <row r="186" spans="2:28" ht="15" thickBot="1" x14ac:dyDescent="0.35">
      <c r="B186" s="7" t="s">
        <v>460</v>
      </c>
      <c r="C186" s="7" t="s">
        <v>205</v>
      </c>
      <c r="D186" s="7" t="s">
        <v>206</v>
      </c>
      <c r="E186" s="10" t="s">
        <v>208</v>
      </c>
      <c r="F186" s="10" t="s">
        <v>209</v>
      </c>
      <c r="H186" s="7" t="s">
        <v>3</v>
      </c>
      <c r="M186" s="23"/>
      <c r="N186" s="13"/>
      <c r="S186" s="7" t="s">
        <v>803</v>
      </c>
      <c r="X186"/>
    </row>
    <row r="187" spans="2:28" ht="15.6" customHeight="1" x14ac:dyDescent="0.3">
      <c r="B187" s="7" t="s">
        <v>461</v>
      </c>
      <c r="C187" s="7" t="s">
        <v>205</v>
      </c>
      <c r="D187" s="7" t="s">
        <v>206</v>
      </c>
      <c r="E187" s="10" t="s">
        <v>210</v>
      </c>
      <c r="F187" s="10" t="s">
        <v>211</v>
      </c>
      <c r="G187" s="7" t="s">
        <v>5</v>
      </c>
      <c r="H187" s="7" t="str">
        <f>H3</f>
        <v>CNY</v>
      </c>
      <c r="I187" s="7" t="s">
        <v>650</v>
      </c>
      <c r="J187" s="8" t="str">
        <f>J3</f>
        <v>March</v>
      </c>
      <c r="R187" s="15"/>
    </row>
    <row r="188" spans="2:28" x14ac:dyDescent="0.3">
      <c r="B188" s="7" t="s">
        <v>691</v>
      </c>
      <c r="C188" s="7" t="s">
        <v>205</v>
      </c>
      <c r="D188" s="7" t="s">
        <v>206</v>
      </c>
      <c r="E188" s="10" t="s">
        <v>210</v>
      </c>
      <c r="F188" s="10" t="s">
        <v>213</v>
      </c>
      <c r="G188" s="7" t="s">
        <v>5</v>
      </c>
      <c r="H188" s="7" t="s">
        <v>86</v>
      </c>
      <c r="M188" s="24"/>
      <c r="R188" s="15"/>
      <c r="S188" s="7">
        <v>0</v>
      </c>
      <c r="V188" s="8"/>
      <c r="Y188" s="8"/>
      <c r="AA188" s="8"/>
    </row>
    <row r="189" spans="2:28" x14ac:dyDescent="0.3">
      <c r="B189" s="7" t="s">
        <v>462</v>
      </c>
      <c r="C189" s="7" t="s">
        <v>205</v>
      </c>
      <c r="D189" s="7" t="s">
        <v>206</v>
      </c>
      <c r="E189" s="10" t="s">
        <v>214</v>
      </c>
      <c r="F189" s="10" t="s">
        <v>215</v>
      </c>
      <c r="G189" s="10" t="s">
        <v>5</v>
      </c>
      <c r="H189" s="10" t="s">
        <v>394</v>
      </c>
      <c r="R189" s="25"/>
      <c r="S189" s="7">
        <v>9</v>
      </c>
      <c r="AA189" s="25" t="s">
        <v>934</v>
      </c>
      <c r="AB189" s="19"/>
    </row>
    <row r="190" spans="2:28" x14ac:dyDescent="0.3">
      <c r="B190" s="7" t="s">
        <v>462</v>
      </c>
      <c r="C190" s="7" t="s">
        <v>205</v>
      </c>
      <c r="D190" s="7" t="s">
        <v>206</v>
      </c>
      <c r="E190" s="10" t="s">
        <v>214</v>
      </c>
      <c r="F190" s="10" t="s">
        <v>692</v>
      </c>
      <c r="G190" s="10"/>
      <c r="H190" s="7" t="s">
        <v>3</v>
      </c>
      <c r="R190" s="25"/>
      <c r="S190" s="7" t="s">
        <v>802</v>
      </c>
    </row>
    <row r="191" spans="2:28" x14ac:dyDescent="0.3">
      <c r="B191" s="7" t="s">
        <v>696</v>
      </c>
      <c r="C191" s="7" t="s">
        <v>205</v>
      </c>
      <c r="D191" s="7" t="s">
        <v>216</v>
      </c>
      <c r="E191" s="10" t="s">
        <v>217</v>
      </c>
      <c r="F191" s="10" t="s">
        <v>693</v>
      </c>
      <c r="G191" s="10" t="s">
        <v>5</v>
      </c>
      <c r="H191" s="10" t="s">
        <v>4</v>
      </c>
      <c r="R191" s="16"/>
      <c r="S191" s="14">
        <v>0.249</v>
      </c>
      <c r="Z191" s="7" t="s">
        <v>879</v>
      </c>
    </row>
    <row r="192" spans="2:28" x14ac:dyDescent="0.3">
      <c r="B192" s="7" t="s">
        <v>697</v>
      </c>
      <c r="C192" s="7" t="s">
        <v>205</v>
      </c>
      <c r="D192" s="7" t="s">
        <v>216</v>
      </c>
      <c r="E192" s="10" t="s">
        <v>217</v>
      </c>
      <c r="F192" s="10" t="s">
        <v>694</v>
      </c>
      <c r="H192" s="7" t="s">
        <v>695</v>
      </c>
      <c r="R192" s="16"/>
      <c r="S192" s="7" t="s">
        <v>821</v>
      </c>
    </row>
    <row r="193" spans="2:29" x14ac:dyDescent="0.3">
      <c r="B193" s="7" t="s">
        <v>698</v>
      </c>
      <c r="C193" s="7" t="s">
        <v>205</v>
      </c>
      <c r="D193" s="7" t="s">
        <v>216</v>
      </c>
      <c r="E193" s="10" t="s">
        <v>217</v>
      </c>
      <c r="F193" s="10" t="s">
        <v>699</v>
      </c>
      <c r="G193" s="10" t="s">
        <v>350</v>
      </c>
      <c r="R193" s="16"/>
      <c r="S193" s="16" t="s">
        <v>907</v>
      </c>
      <c r="Z193" s="7" t="s">
        <v>879</v>
      </c>
    </row>
    <row r="194" spans="2:29" x14ac:dyDescent="0.3">
      <c r="B194" s="7" t="s">
        <v>700</v>
      </c>
      <c r="C194" s="7" t="s">
        <v>205</v>
      </c>
      <c r="D194" s="7" t="s">
        <v>216</v>
      </c>
      <c r="E194" s="10" t="s">
        <v>701</v>
      </c>
      <c r="F194" s="7" t="str">
        <f>+E194</f>
        <v>Politcical connections</v>
      </c>
      <c r="H194" s="7" t="s">
        <v>3</v>
      </c>
      <c r="R194" s="16"/>
      <c r="S194" s="7" t="s">
        <v>802</v>
      </c>
      <c r="AB194" s="19" t="s">
        <v>863</v>
      </c>
    </row>
    <row r="195" spans="2:29" x14ac:dyDescent="0.3">
      <c r="B195" s="7" t="s">
        <v>463</v>
      </c>
      <c r="C195" s="7" t="s">
        <v>205</v>
      </c>
      <c r="D195" s="7" t="s">
        <v>216</v>
      </c>
      <c r="E195" s="10" t="s">
        <v>218</v>
      </c>
      <c r="F195" s="7" t="str">
        <f>E195</f>
        <v>Number of family members in Business</v>
      </c>
      <c r="G195" s="7" t="s">
        <v>5</v>
      </c>
      <c r="H195" s="7" t="s">
        <v>86</v>
      </c>
      <c r="R195" s="15"/>
      <c r="S195" s="7">
        <v>0</v>
      </c>
    </row>
    <row r="196" spans="2:29" x14ac:dyDescent="0.3">
      <c r="B196" s="7" t="s">
        <v>464</v>
      </c>
      <c r="C196" s="7" t="s">
        <v>205</v>
      </c>
      <c r="D196" s="7" t="s">
        <v>216</v>
      </c>
      <c r="E196" s="10" t="s">
        <v>219</v>
      </c>
      <c r="F196" s="10" t="s">
        <v>631</v>
      </c>
      <c r="G196" s="7" t="s">
        <v>21</v>
      </c>
      <c r="H196" s="7" t="s">
        <v>3</v>
      </c>
      <c r="N196" s="13"/>
      <c r="S196" s="7" t="s">
        <v>802</v>
      </c>
      <c r="AB196" s="19" t="s">
        <v>908</v>
      </c>
    </row>
    <row r="197" spans="2:29" x14ac:dyDescent="0.3">
      <c r="B197" s="7" t="s">
        <v>465</v>
      </c>
      <c r="C197" s="7" t="s">
        <v>205</v>
      </c>
      <c r="D197" s="7" t="s">
        <v>216</v>
      </c>
      <c r="E197" s="10" t="s">
        <v>220</v>
      </c>
      <c r="F197" s="7" t="s">
        <v>704</v>
      </c>
      <c r="G197" s="7" t="s">
        <v>5</v>
      </c>
      <c r="H197" s="7" t="s">
        <v>4</v>
      </c>
      <c r="R197" s="15"/>
      <c r="S197" s="7">
        <v>0</v>
      </c>
    </row>
    <row r="198" spans="2:29" x14ac:dyDescent="0.3">
      <c r="B198" s="7" t="s">
        <v>466</v>
      </c>
      <c r="C198" s="7" t="s">
        <v>205</v>
      </c>
      <c r="D198" s="7" t="s">
        <v>216</v>
      </c>
      <c r="E198" s="10" t="s">
        <v>220</v>
      </c>
      <c r="F198" s="10" t="s">
        <v>702</v>
      </c>
      <c r="G198" s="10" t="s">
        <v>350</v>
      </c>
      <c r="R198" s="15"/>
    </row>
    <row r="199" spans="2:29" x14ac:dyDescent="0.3">
      <c r="B199" s="7" t="s">
        <v>705</v>
      </c>
      <c r="C199" s="7" t="s">
        <v>205</v>
      </c>
      <c r="D199" s="7" t="s">
        <v>216</v>
      </c>
      <c r="E199" s="10" t="s">
        <v>220</v>
      </c>
      <c r="F199" s="7" t="s">
        <v>703</v>
      </c>
      <c r="G199" s="7" t="s">
        <v>5</v>
      </c>
      <c r="H199" s="7" t="s">
        <v>4</v>
      </c>
      <c r="R199" s="15"/>
      <c r="S199" s="7">
        <v>0</v>
      </c>
    </row>
    <row r="200" spans="2:29" x14ac:dyDescent="0.3">
      <c r="B200" s="7" t="s">
        <v>396</v>
      </c>
      <c r="C200" s="7" t="s">
        <v>205</v>
      </c>
      <c r="D200" s="7" t="s">
        <v>221</v>
      </c>
      <c r="E200" s="10" t="s">
        <v>222</v>
      </c>
      <c r="F200" s="7" t="s">
        <v>221</v>
      </c>
      <c r="H200" s="7" t="s">
        <v>3</v>
      </c>
      <c r="R200" s="15"/>
      <c r="S200" s="7" t="s">
        <v>802</v>
      </c>
      <c r="AB200" s="19" t="s">
        <v>929</v>
      </c>
    </row>
    <row r="201" spans="2:29" x14ac:dyDescent="0.3">
      <c r="B201" s="7" t="s">
        <v>397</v>
      </c>
      <c r="C201" s="7" t="s">
        <v>205</v>
      </c>
      <c r="D201" s="7" t="s">
        <v>221</v>
      </c>
      <c r="E201" s="10" t="s">
        <v>223</v>
      </c>
      <c r="F201" s="10" t="s">
        <v>706</v>
      </c>
      <c r="G201" s="7" t="s">
        <v>5</v>
      </c>
      <c r="H201" s="7" t="str">
        <f>H3</f>
        <v>CNY</v>
      </c>
      <c r="I201" s="7" t="s">
        <v>649</v>
      </c>
      <c r="J201" s="7" t="str">
        <f>J3</f>
        <v>March</v>
      </c>
      <c r="R201" s="15"/>
    </row>
    <row r="202" spans="2:29" ht="15" thickBot="1" x14ac:dyDescent="0.35">
      <c r="B202" s="7" t="s">
        <v>815</v>
      </c>
      <c r="C202" s="7" t="s">
        <v>205</v>
      </c>
      <c r="D202" s="7" t="s">
        <v>221</v>
      </c>
      <c r="E202" s="10" t="s">
        <v>223</v>
      </c>
      <c r="F202" s="10" t="s">
        <v>816</v>
      </c>
      <c r="G202" s="7" t="s">
        <v>5</v>
      </c>
      <c r="H202" s="7" t="str">
        <f>H3</f>
        <v>CNY</v>
      </c>
      <c r="I202" s="7" t="s">
        <v>649</v>
      </c>
      <c r="J202" s="7" t="str">
        <f>J3</f>
        <v>March</v>
      </c>
      <c r="R202" s="15"/>
    </row>
    <row r="203" spans="2:29" ht="15" thickBot="1" x14ac:dyDescent="0.35">
      <c r="B203" s="7" t="s">
        <v>467</v>
      </c>
      <c r="C203" s="7" t="s">
        <v>205</v>
      </c>
      <c r="D203" s="7" t="s">
        <v>224</v>
      </c>
      <c r="E203" s="10" t="s">
        <v>225</v>
      </c>
      <c r="F203" s="10" t="s">
        <v>709</v>
      </c>
      <c r="G203" s="7" t="s">
        <v>5</v>
      </c>
      <c r="H203" s="7" t="s">
        <v>86</v>
      </c>
      <c r="M203" s="27"/>
      <c r="R203" s="15"/>
      <c r="S203" s="7">
        <v>2</v>
      </c>
      <c r="AB203" s="42" t="s">
        <v>909</v>
      </c>
    </row>
    <row r="204" spans="2:29" x14ac:dyDescent="0.3">
      <c r="B204" s="7" t="s">
        <v>468</v>
      </c>
      <c r="C204" s="7" t="s">
        <v>205</v>
      </c>
      <c r="D204" s="7" t="s">
        <v>224</v>
      </c>
      <c r="E204" s="10" t="s">
        <v>227</v>
      </c>
      <c r="F204" s="10" t="s">
        <v>228</v>
      </c>
      <c r="H204" s="7" t="s">
        <v>3</v>
      </c>
      <c r="N204" s="13"/>
      <c r="S204" s="7" t="s">
        <v>802</v>
      </c>
      <c r="X204" t="s">
        <v>853</v>
      </c>
    </row>
    <row r="205" spans="2:29" x14ac:dyDescent="0.3">
      <c r="B205" s="7" t="s">
        <v>469</v>
      </c>
      <c r="C205" s="7" t="s">
        <v>205</v>
      </c>
      <c r="D205" s="7" t="s">
        <v>224</v>
      </c>
      <c r="E205" s="10" t="s">
        <v>227</v>
      </c>
      <c r="F205" s="10" t="s">
        <v>229</v>
      </c>
      <c r="H205" s="7" t="s">
        <v>3</v>
      </c>
      <c r="N205" s="13"/>
      <c r="S205" s="7" t="s">
        <v>802</v>
      </c>
      <c r="X205" t="s">
        <v>853</v>
      </c>
    </row>
    <row r="206" spans="2:29" x14ac:dyDescent="0.3">
      <c r="B206" s="7" t="s">
        <v>470</v>
      </c>
      <c r="C206" s="7" t="s">
        <v>205</v>
      </c>
      <c r="D206" s="7" t="s">
        <v>224</v>
      </c>
      <c r="E206" s="10" t="s">
        <v>227</v>
      </c>
      <c r="F206" s="10" t="s">
        <v>230</v>
      </c>
      <c r="H206" s="7" t="s">
        <v>3</v>
      </c>
      <c r="N206" s="13"/>
      <c r="S206" s="7" t="s">
        <v>802</v>
      </c>
      <c r="X206" t="s">
        <v>853</v>
      </c>
    </row>
    <row r="207" spans="2:29" ht="15" thickBot="1" x14ac:dyDescent="0.35">
      <c r="B207" s="7" t="s">
        <v>471</v>
      </c>
      <c r="C207" s="7" t="s">
        <v>205</v>
      </c>
      <c r="D207" s="7" t="s">
        <v>224</v>
      </c>
      <c r="E207" s="10" t="s">
        <v>231</v>
      </c>
      <c r="F207" s="10" t="s">
        <v>232</v>
      </c>
      <c r="G207" s="7" t="s">
        <v>5</v>
      </c>
      <c r="H207" s="7" t="s">
        <v>4</v>
      </c>
      <c r="M207" s="28"/>
      <c r="Q207" s="26"/>
      <c r="S207" s="14">
        <v>0.31119999999999998</v>
      </c>
      <c r="AA207" s="7" t="s">
        <v>879</v>
      </c>
      <c r="AB207" s="19"/>
      <c r="AC207" s="25"/>
    </row>
    <row r="208" spans="2:29" x14ac:dyDescent="0.3">
      <c r="B208" s="7" t="s">
        <v>472</v>
      </c>
      <c r="C208" s="7" t="s">
        <v>205</v>
      </c>
      <c r="D208" s="7" t="s">
        <v>224</v>
      </c>
      <c r="E208" s="10" t="s">
        <v>231</v>
      </c>
      <c r="F208" s="10" t="s">
        <v>233</v>
      </c>
      <c r="G208" s="7" t="s">
        <v>5</v>
      </c>
      <c r="H208" s="7" t="s">
        <v>4</v>
      </c>
      <c r="Q208" s="26"/>
      <c r="S208" s="14">
        <v>9.4799999999999995E-2</v>
      </c>
      <c r="AA208" s="7" t="s">
        <v>879</v>
      </c>
      <c r="AB208" s="19"/>
    </row>
    <row r="209" spans="2:29" x14ac:dyDescent="0.3">
      <c r="B209" s="7" t="s">
        <v>473</v>
      </c>
      <c r="C209" s="7" t="s">
        <v>205</v>
      </c>
      <c r="D209" s="7" t="s">
        <v>224</v>
      </c>
      <c r="E209" s="10" t="s">
        <v>231</v>
      </c>
      <c r="F209" s="10" t="s">
        <v>710</v>
      </c>
      <c r="G209" s="7" t="s">
        <v>5</v>
      </c>
      <c r="H209" s="7" t="s">
        <v>4</v>
      </c>
      <c r="Q209" s="26"/>
      <c r="S209" s="7">
        <v>0</v>
      </c>
      <c r="AA209" s="7" t="s">
        <v>879</v>
      </c>
      <c r="AB209" s="19"/>
    </row>
    <row r="210" spans="2:29" x14ac:dyDescent="0.3">
      <c r="B210" s="7" t="s">
        <v>712</v>
      </c>
      <c r="C210" s="7" t="s">
        <v>205</v>
      </c>
      <c r="D210" s="7" t="s">
        <v>224</v>
      </c>
      <c r="E210" s="10" t="s">
        <v>231</v>
      </c>
      <c r="F210" s="10" t="s">
        <v>711</v>
      </c>
      <c r="G210" s="7" t="s">
        <v>5</v>
      </c>
      <c r="H210" s="7" t="s">
        <v>4</v>
      </c>
      <c r="Q210" s="26"/>
      <c r="R210" s="15"/>
      <c r="S210" s="14">
        <v>0.59399999999999997</v>
      </c>
      <c r="AA210" s="7" t="s">
        <v>879</v>
      </c>
    </row>
    <row r="211" spans="2:29" x14ac:dyDescent="0.3">
      <c r="B211" s="7" t="s">
        <v>716</v>
      </c>
      <c r="C211" s="7" t="s">
        <v>205</v>
      </c>
      <c r="D211" s="7" t="s">
        <v>224</v>
      </c>
      <c r="E211" s="10" t="s">
        <v>234</v>
      </c>
      <c r="F211" s="10" t="s">
        <v>631</v>
      </c>
      <c r="G211" s="7" t="s">
        <v>21</v>
      </c>
      <c r="H211" s="7" t="s">
        <v>3</v>
      </c>
      <c r="N211" s="13"/>
    </row>
    <row r="212" spans="2:29" x14ac:dyDescent="0.3">
      <c r="B212" s="7" t="s">
        <v>713</v>
      </c>
      <c r="C212" s="7" t="s">
        <v>205</v>
      </c>
      <c r="D212" s="7" t="s">
        <v>224</v>
      </c>
      <c r="E212" s="10" t="s">
        <v>234</v>
      </c>
      <c r="F212" s="10" t="s">
        <v>332</v>
      </c>
      <c r="G212" s="7" t="s">
        <v>21</v>
      </c>
      <c r="H212" s="7" t="s">
        <v>3</v>
      </c>
      <c r="N212" s="13"/>
    </row>
    <row r="213" spans="2:29" x14ac:dyDescent="0.3">
      <c r="B213" s="7" t="s">
        <v>714</v>
      </c>
      <c r="C213" s="7" t="s">
        <v>205</v>
      </c>
      <c r="D213" s="7" t="s">
        <v>224</v>
      </c>
      <c r="E213" s="10" t="s">
        <v>236</v>
      </c>
      <c r="F213" s="10" t="s">
        <v>631</v>
      </c>
      <c r="G213" s="7" t="s">
        <v>21</v>
      </c>
      <c r="H213" s="7" t="s">
        <v>3</v>
      </c>
      <c r="N213" s="13"/>
    </row>
    <row r="214" spans="2:29" x14ac:dyDescent="0.3">
      <c r="B214" s="7" t="s">
        <v>715</v>
      </c>
      <c r="C214" s="7" t="s">
        <v>205</v>
      </c>
      <c r="D214" s="7" t="s">
        <v>224</v>
      </c>
      <c r="E214" s="10" t="s">
        <v>236</v>
      </c>
      <c r="F214" s="10" t="s">
        <v>332</v>
      </c>
      <c r="G214" s="7" t="s">
        <v>21</v>
      </c>
      <c r="H214" s="7" t="s">
        <v>3</v>
      </c>
      <c r="N214" s="13"/>
    </row>
    <row r="215" spans="2:29" x14ac:dyDescent="0.3">
      <c r="B215" s="7" t="s">
        <v>474</v>
      </c>
      <c r="C215" s="7" t="s">
        <v>205</v>
      </c>
      <c r="D215" s="7" t="s">
        <v>224</v>
      </c>
      <c r="E215" s="10" t="s">
        <v>237</v>
      </c>
      <c r="F215" s="10" t="s">
        <v>238</v>
      </c>
      <c r="H215" s="7" t="s">
        <v>3</v>
      </c>
      <c r="N215" s="13"/>
      <c r="S215" s="7" t="s">
        <v>802</v>
      </c>
      <c r="X215" t="s">
        <v>864</v>
      </c>
    </row>
    <row r="216" spans="2:29" x14ac:dyDescent="0.3">
      <c r="B216" s="7" t="s">
        <v>475</v>
      </c>
      <c r="C216" s="7" t="s">
        <v>205</v>
      </c>
      <c r="D216" s="7" t="s">
        <v>224</v>
      </c>
      <c r="E216" s="10" t="s">
        <v>237</v>
      </c>
      <c r="F216" s="10" t="s">
        <v>239</v>
      </c>
      <c r="G216" s="7" t="s">
        <v>5</v>
      </c>
      <c r="H216" s="7" t="s">
        <v>86</v>
      </c>
      <c r="R216" s="15"/>
    </row>
    <row r="217" spans="2:29" x14ac:dyDescent="0.3">
      <c r="B217" s="7" t="s">
        <v>476</v>
      </c>
      <c r="C217" s="7" t="s">
        <v>205</v>
      </c>
      <c r="D217" s="7" t="s">
        <v>224</v>
      </c>
      <c r="E217" s="10" t="s">
        <v>240</v>
      </c>
      <c r="F217" s="10" t="s">
        <v>241</v>
      </c>
      <c r="G217" s="7" t="s">
        <v>5</v>
      </c>
      <c r="H217" s="7" t="s">
        <v>86</v>
      </c>
      <c r="R217" s="17"/>
      <c r="S217" s="7">
        <v>5</v>
      </c>
      <c r="AB217" s="19"/>
    </row>
    <row r="218" spans="2:29" x14ac:dyDescent="0.3">
      <c r="B218" s="7" t="s">
        <v>477</v>
      </c>
      <c r="C218" s="7" t="s">
        <v>205</v>
      </c>
      <c r="D218" s="7" t="s">
        <v>224</v>
      </c>
      <c r="E218" s="10" t="s">
        <v>240</v>
      </c>
      <c r="F218" s="10" t="s">
        <v>242</v>
      </c>
      <c r="G218" s="7" t="s">
        <v>5</v>
      </c>
      <c r="H218" s="7" t="s">
        <v>86</v>
      </c>
      <c r="S218" s="7">
        <v>36</v>
      </c>
      <c r="AB218" s="19"/>
      <c r="AC218" s="25" t="s">
        <v>865</v>
      </c>
    </row>
    <row r="219" spans="2:29" x14ac:dyDescent="0.3">
      <c r="B219" s="7" t="s">
        <v>478</v>
      </c>
      <c r="C219" s="7" t="s">
        <v>205</v>
      </c>
      <c r="D219" s="7" t="s">
        <v>224</v>
      </c>
      <c r="E219" s="10" t="s">
        <v>240</v>
      </c>
      <c r="F219" s="10" t="s">
        <v>243</v>
      </c>
      <c r="H219" s="7" t="s">
        <v>3</v>
      </c>
      <c r="S219" s="7" t="s">
        <v>803</v>
      </c>
      <c r="X219"/>
    </row>
    <row r="220" spans="2:29" x14ac:dyDescent="0.3">
      <c r="B220" s="7" t="s">
        <v>479</v>
      </c>
      <c r="C220" s="7" t="s">
        <v>205</v>
      </c>
      <c r="D220" s="7" t="s">
        <v>224</v>
      </c>
      <c r="E220" s="10" t="s">
        <v>244</v>
      </c>
      <c r="F220" s="10" t="s">
        <v>245</v>
      </c>
      <c r="G220" s="7" t="s">
        <v>5</v>
      </c>
      <c r="H220" s="7" t="s">
        <v>86</v>
      </c>
      <c r="R220" s="15"/>
      <c r="S220" s="7">
        <v>1</v>
      </c>
      <c r="AB220" s="19" t="s">
        <v>910</v>
      </c>
    </row>
    <row r="221" spans="2:29" x14ac:dyDescent="0.3">
      <c r="B221" s="7" t="s">
        <v>480</v>
      </c>
      <c r="C221" s="7" t="s">
        <v>205</v>
      </c>
      <c r="D221" s="7" t="s">
        <v>224</v>
      </c>
      <c r="E221" s="10" t="s">
        <v>244</v>
      </c>
      <c r="F221" s="10" t="s">
        <v>246</v>
      </c>
      <c r="G221" s="7" t="s">
        <v>5</v>
      </c>
      <c r="H221" s="7" t="str">
        <f>H3</f>
        <v>CNY</v>
      </c>
      <c r="I221" s="7" t="s">
        <v>649</v>
      </c>
      <c r="J221" s="7" t="str">
        <f>J3</f>
        <v>March</v>
      </c>
      <c r="R221" s="15"/>
      <c r="S221" s="8">
        <v>18160240000</v>
      </c>
      <c r="AC221" s="7" t="s">
        <v>911</v>
      </c>
    </row>
    <row r="222" spans="2:29" x14ac:dyDescent="0.3">
      <c r="B222" s="7" t="s">
        <v>481</v>
      </c>
      <c r="C222" s="7" t="s">
        <v>205</v>
      </c>
      <c r="D222" s="7" t="s">
        <v>247</v>
      </c>
      <c r="E222" s="10" t="s">
        <v>248</v>
      </c>
      <c r="F222" s="10" t="s">
        <v>249</v>
      </c>
      <c r="G222" s="7" t="s">
        <v>5</v>
      </c>
      <c r="H222" s="7" t="s">
        <v>250</v>
      </c>
      <c r="R222" s="17"/>
      <c r="S222" s="7">
        <v>169</v>
      </c>
    </row>
    <row r="223" spans="2:29" x14ac:dyDescent="0.3">
      <c r="B223" s="7" t="s">
        <v>482</v>
      </c>
      <c r="C223" s="7" t="s">
        <v>205</v>
      </c>
      <c r="D223" s="7" t="s">
        <v>247</v>
      </c>
      <c r="E223" s="10" t="s">
        <v>248</v>
      </c>
      <c r="F223" s="10" t="s">
        <v>251</v>
      </c>
      <c r="G223" s="7" t="s">
        <v>5</v>
      </c>
      <c r="H223" s="7" t="s">
        <v>250</v>
      </c>
      <c r="S223" s="7">
        <v>139</v>
      </c>
    </row>
    <row r="224" spans="2:29" x14ac:dyDescent="0.3">
      <c r="B224" s="7" t="s">
        <v>483</v>
      </c>
      <c r="C224" s="7" t="s">
        <v>205</v>
      </c>
      <c r="D224" s="7" t="s">
        <v>247</v>
      </c>
      <c r="E224" s="10" t="s">
        <v>248</v>
      </c>
      <c r="F224" s="10" t="s">
        <v>252</v>
      </c>
      <c r="G224" s="7" t="s">
        <v>5</v>
      </c>
      <c r="H224" s="7" t="s">
        <v>250</v>
      </c>
      <c r="R224" s="17"/>
      <c r="S224" s="29">
        <v>14.545</v>
      </c>
    </row>
    <row r="225" spans="2:29" x14ac:dyDescent="0.3">
      <c r="B225" s="7" t="s">
        <v>484</v>
      </c>
      <c r="C225" s="7" t="s">
        <v>205</v>
      </c>
      <c r="D225" s="7" t="s">
        <v>247</v>
      </c>
      <c r="E225" s="10" t="s">
        <v>248</v>
      </c>
      <c r="F225" s="10" t="s">
        <v>253</v>
      </c>
      <c r="G225" s="7" t="s">
        <v>5</v>
      </c>
      <c r="H225" s="7" t="s">
        <v>250</v>
      </c>
      <c r="R225" s="29"/>
      <c r="S225" s="29">
        <v>12.63</v>
      </c>
    </row>
    <row r="226" spans="2:29" x14ac:dyDescent="0.3">
      <c r="B226" s="7" t="s">
        <v>718</v>
      </c>
      <c r="C226" s="7" t="s">
        <v>205</v>
      </c>
      <c r="D226" s="7" t="s">
        <v>247</v>
      </c>
      <c r="E226" s="10" t="s">
        <v>248</v>
      </c>
      <c r="F226" s="10" t="s">
        <v>719</v>
      </c>
      <c r="G226" s="7" t="s">
        <v>5</v>
      </c>
      <c r="H226" s="7" t="s">
        <v>4</v>
      </c>
      <c r="R226" s="29"/>
      <c r="S226" s="16">
        <v>0.45450000000000002</v>
      </c>
    </row>
    <row r="227" spans="2:29" x14ac:dyDescent="0.3">
      <c r="B227" s="7" t="s">
        <v>486</v>
      </c>
      <c r="C227" s="7" t="s">
        <v>205</v>
      </c>
      <c r="D227" s="7" t="s">
        <v>247</v>
      </c>
      <c r="E227" s="10" t="s">
        <v>254</v>
      </c>
      <c r="F227" s="10" t="s">
        <v>255</v>
      </c>
      <c r="H227" s="7" t="s">
        <v>3</v>
      </c>
      <c r="S227" s="7" t="s">
        <v>803</v>
      </c>
    </row>
    <row r="228" spans="2:29" x14ac:dyDescent="0.3">
      <c r="B228" s="7" t="s">
        <v>487</v>
      </c>
      <c r="C228" s="7" t="s">
        <v>205</v>
      </c>
      <c r="D228" s="7" t="s">
        <v>247</v>
      </c>
      <c r="E228" s="10" t="s">
        <v>256</v>
      </c>
      <c r="F228" s="10" t="s">
        <v>257</v>
      </c>
      <c r="H228" s="7" t="s">
        <v>3</v>
      </c>
      <c r="S228" s="7" t="s">
        <v>802</v>
      </c>
      <c r="AB228" s="19" t="s">
        <v>915</v>
      </c>
    </row>
    <row r="229" spans="2:29" x14ac:dyDescent="0.3">
      <c r="B229" s="7" t="s">
        <v>488</v>
      </c>
      <c r="C229" s="7" t="s">
        <v>205</v>
      </c>
      <c r="D229" s="7" t="s">
        <v>247</v>
      </c>
      <c r="E229" s="10" t="s">
        <v>256</v>
      </c>
      <c r="F229" s="10" t="s">
        <v>258</v>
      </c>
      <c r="G229" s="10" t="s">
        <v>144</v>
      </c>
      <c r="H229" s="10" t="s">
        <v>145</v>
      </c>
      <c r="N229" s="13"/>
      <c r="S229" s="7" t="s">
        <v>804</v>
      </c>
    </row>
    <row r="230" spans="2:29" x14ac:dyDescent="0.3">
      <c r="B230" s="7" t="s">
        <v>489</v>
      </c>
      <c r="C230" s="7" t="s">
        <v>205</v>
      </c>
      <c r="D230" s="7" t="s">
        <v>247</v>
      </c>
      <c r="E230" s="10" t="s">
        <v>259</v>
      </c>
      <c r="F230" s="10" t="s">
        <v>260</v>
      </c>
      <c r="G230" s="7" t="s">
        <v>5</v>
      </c>
      <c r="H230" s="10" t="s">
        <v>4</v>
      </c>
      <c r="O230" s="26"/>
      <c r="P230" s="26"/>
      <c r="Q230" s="26"/>
      <c r="R230" s="15"/>
      <c r="Z230" s="40" t="s">
        <v>867</v>
      </c>
      <c r="AC230" s="25" t="s">
        <v>866</v>
      </c>
    </row>
    <row r="231" spans="2:29" ht="15" thickBot="1" x14ac:dyDescent="0.35">
      <c r="B231" s="7" t="s">
        <v>490</v>
      </c>
      <c r="C231" s="7" t="s">
        <v>205</v>
      </c>
      <c r="D231" s="7" t="s">
        <v>247</v>
      </c>
      <c r="E231" s="10" t="s">
        <v>259</v>
      </c>
      <c r="F231" s="10" t="s">
        <v>720</v>
      </c>
      <c r="G231" s="7" t="s">
        <v>5</v>
      </c>
      <c r="H231" s="10" t="str">
        <f>H3</f>
        <v>CNY</v>
      </c>
      <c r="I231" s="10" t="s">
        <v>649</v>
      </c>
      <c r="J231" s="7" t="str">
        <f>J3</f>
        <v>March</v>
      </c>
      <c r="M231" s="30"/>
      <c r="O231" s="26"/>
      <c r="P231" s="26"/>
      <c r="Q231" s="26"/>
      <c r="R231" s="15"/>
    </row>
    <row r="232" spans="2:29" ht="15" thickBot="1" x14ac:dyDescent="0.35">
      <c r="B232" s="7" t="s">
        <v>491</v>
      </c>
      <c r="C232" s="7" t="s">
        <v>205</v>
      </c>
      <c r="D232" s="7" t="s">
        <v>247</v>
      </c>
      <c r="E232" s="10" t="s">
        <v>261</v>
      </c>
      <c r="F232" s="10" t="s">
        <v>262</v>
      </c>
      <c r="G232" s="7" t="s">
        <v>5</v>
      </c>
      <c r="H232" s="7" t="s">
        <v>86</v>
      </c>
      <c r="M232" s="30"/>
      <c r="R232" s="15"/>
      <c r="S232" s="7">
        <v>0</v>
      </c>
    </row>
    <row r="233" spans="2:29" ht="15" thickBot="1" x14ac:dyDescent="0.35">
      <c r="B233" s="7" t="s">
        <v>729</v>
      </c>
      <c r="C233" s="7" t="s">
        <v>205</v>
      </c>
      <c r="D233" s="7" t="s">
        <v>247</v>
      </c>
      <c r="E233" s="10" t="s">
        <v>263</v>
      </c>
      <c r="F233" s="10" t="s">
        <v>726</v>
      </c>
      <c r="G233" s="7" t="s">
        <v>86</v>
      </c>
      <c r="M233" s="30"/>
      <c r="R233" s="15"/>
      <c r="S233" s="7">
        <v>5</v>
      </c>
    </row>
    <row r="234" spans="2:29" ht="15" thickBot="1" x14ac:dyDescent="0.35">
      <c r="B234" s="7" t="s">
        <v>728</v>
      </c>
      <c r="C234" s="7" t="s">
        <v>205</v>
      </c>
      <c r="D234" s="7" t="s">
        <v>247</v>
      </c>
      <c r="E234" s="10" t="s">
        <v>263</v>
      </c>
      <c r="F234" s="10" t="s">
        <v>727</v>
      </c>
      <c r="G234" s="7" t="s">
        <v>86</v>
      </c>
      <c r="M234" s="30"/>
      <c r="R234" s="15"/>
      <c r="S234" s="7">
        <v>6</v>
      </c>
    </row>
    <row r="235" spans="2:29" ht="15" thickBot="1" x14ac:dyDescent="0.35">
      <c r="B235" s="7" t="s">
        <v>730</v>
      </c>
      <c r="C235" s="7" t="s">
        <v>205</v>
      </c>
      <c r="D235" s="7" t="s">
        <v>247</v>
      </c>
      <c r="E235" s="10" t="s">
        <v>263</v>
      </c>
      <c r="F235" s="10" t="s">
        <v>264</v>
      </c>
      <c r="H235" s="7" t="s">
        <v>3</v>
      </c>
      <c r="M235" s="30"/>
      <c r="S235" s="7" t="s">
        <v>802</v>
      </c>
    </row>
    <row r="236" spans="2:29" ht="15" thickBot="1" x14ac:dyDescent="0.35">
      <c r="B236" s="7" t="s">
        <v>492</v>
      </c>
      <c r="C236" s="7" t="s">
        <v>205</v>
      </c>
      <c r="D236" s="7" t="s">
        <v>247</v>
      </c>
      <c r="E236" s="10" t="s">
        <v>265</v>
      </c>
      <c r="F236" s="10" t="s">
        <v>266</v>
      </c>
      <c r="H236" s="7" t="s">
        <v>3</v>
      </c>
      <c r="M236" s="30"/>
      <c r="S236" s="7" t="s">
        <v>802</v>
      </c>
    </row>
    <row r="237" spans="2:29" x14ac:dyDescent="0.3">
      <c r="B237" s="7" t="s">
        <v>493</v>
      </c>
      <c r="C237" s="7" t="s">
        <v>205</v>
      </c>
      <c r="D237" s="7" t="s">
        <v>247</v>
      </c>
      <c r="E237" s="10" t="s">
        <v>267</v>
      </c>
      <c r="F237" s="10" t="s">
        <v>731</v>
      </c>
      <c r="H237" s="7" t="s">
        <v>3</v>
      </c>
      <c r="S237" s="7" t="s">
        <v>803</v>
      </c>
      <c r="AC237" s="7" t="s">
        <v>868</v>
      </c>
    </row>
    <row r="238" spans="2:29" x14ac:dyDescent="0.3">
      <c r="B238" s="7" t="s">
        <v>494</v>
      </c>
      <c r="C238" s="7" t="s">
        <v>205</v>
      </c>
      <c r="D238" s="7" t="s">
        <v>247</v>
      </c>
      <c r="E238" s="10" t="s">
        <v>267</v>
      </c>
      <c r="F238" s="10" t="s">
        <v>732</v>
      </c>
      <c r="H238" s="7" t="s">
        <v>3</v>
      </c>
      <c r="S238" s="7" t="s">
        <v>803</v>
      </c>
    </row>
    <row r="239" spans="2:29" x14ac:dyDescent="0.3">
      <c r="B239" s="7" t="s">
        <v>495</v>
      </c>
      <c r="C239" s="7" t="s">
        <v>205</v>
      </c>
      <c r="D239" s="7" t="s">
        <v>247</v>
      </c>
      <c r="E239" s="10" t="s">
        <v>268</v>
      </c>
      <c r="F239" s="10" t="s">
        <v>269</v>
      </c>
      <c r="H239" s="7" t="s">
        <v>3</v>
      </c>
      <c r="S239" s="7" t="s">
        <v>802</v>
      </c>
      <c r="AB239" s="19" t="s">
        <v>928</v>
      </c>
    </row>
    <row r="240" spans="2:29" x14ac:dyDescent="0.3">
      <c r="B240" s="7" t="s">
        <v>496</v>
      </c>
      <c r="C240" s="7" t="s">
        <v>205</v>
      </c>
      <c r="D240" s="7" t="s">
        <v>247</v>
      </c>
      <c r="E240" s="10" t="s">
        <v>268</v>
      </c>
      <c r="F240" s="10" t="s">
        <v>270</v>
      </c>
      <c r="H240" s="7" t="s">
        <v>3</v>
      </c>
      <c r="S240" s="7" t="s">
        <v>802</v>
      </c>
      <c r="AB240" s="19" t="s">
        <v>928</v>
      </c>
    </row>
    <row r="241" spans="2:19" x14ac:dyDescent="0.3">
      <c r="B241" s="7" t="s">
        <v>497</v>
      </c>
      <c r="C241" s="7" t="s">
        <v>205</v>
      </c>
      <c r="D241" s="7" t="s">
        <v>247</v>
      </c>
      <c r="E241" s="10" t="s">
        <v>271</v>
      </c>
      <c r="F241" s="7" t="str">
        <f>E241</f>
        <v>Non-executive director pay</v>
      </c>
      <c r="G241" s="7" t="s">
        <v>5</v>
      </c>
      <c r="H241" s="7" t="str">
        <f>H3</f>
        <v>CNY</v>
      </c>
      <c r="I241" s="10" t="s">
        <v>649</v>
      </c>
      <c r="J241" s="7" t="str">
        <f>J3</f>
        <v>March</v>
      </c>
      <c r="R241" s="15"/>
    </row>
    <row r="242" spans="2:19" x14ac:dyDescent="0.3">
      <c r="B242" s="7" t="s">
        <v>498</v>
      </c>
      <c r="C242" s="7" t="s">
        <v>205</v>
      </c>
      <c r="D242" s="7" t="s">
        <v>374</v>
      </c>
      <c r="E242" s="7" t="s">
        <v>375</v>
      </c>
      <c r="F242" s="10"/>
      <c r="K242" s="7">
        <v>0</v>
      </c>
      <c r="M242" s="26"/>
      <c r="N242" s="26"/>
      <c r="O242" s="26"/>
      <c r="P242" s="26"/>
      <c r="Q242" s="26"/>
    </row>
    <row r="243" spans="2:19" x14ac:dyDescent="0.3">
      <c r="B243" s="7" t="s">
        <v>499</v>
      </c>
      <c r="C243" s="7" t="s">
        <v>205</v>
      </c>
      <c r="D243" s="7" t="s">
        <v>374</v>
      </c>
      <c r="E243" s="7" t="s">
        <v>376</v>
      </c>
      <c r="F243" s="10" t="s">
        <v>755</v>
      </c>
      <c r="G243" s="10"/>
      <c r="H243" s="7" t="s">
        <v>3</v>
      </c>
      <c r="K243" s="7">
        <v>0</v>
      </c>
      <c r="N243" s="13"/>
    </row>
    <row r="244" spans="2:19" x14ac:dyDescent="0.3">
      <c r="B244" s="7" t="s">
        <v>500</v>
      </c>
      <c r="C244" s="7" t="s">
        <v>205</v>
      </c>
      <c r="D244" s="7" t="s">
        <v>374</v>
      </c>
      <c r="E244" s="7" t="s">
        <v>377</v>
      </c>
      <c r="F244" s="10" t="s">
        <v>756</v>
      </c>
      <c r="G244" s="10" t="s">
        <v>5</v>
      </c>
      <c r="H244" s="10" t="str">
        <f>H3</f>
        <v>CNY</v>
      </c>
      <c r="I244" s="10" t="s">
        <v>650</v>
      </c>
      <c r="J244" s="7" t="str">
        <f>J3</f>
        <v>March</v>
      </c>
      <c r="K244" s="7">
        <v>0</v>
      </c>
      <c r="M244" s="26"/>
      <c r="N244" s="26"/>
      <c r="O244" s="26"/>
      <c r="P244" s="26"/>
      <c r="Q244" s="26"/>
    </row>
    <row r="245" spans="2:19" x14ac:dyDescent="0.3">
      <c r="B245" s="7" t="s">
        <v>500</v>
      </c>
      <c r="C245" s="7" t="s">
        <v>205</v>
      </c>
      <c r="D245" s="7" t="s">
        <v>374</v>
      </c>
      <c r="E245" s="7" t="s">
        <v>377</v>
      </c>
      <c r="F245" s="10" t="s">
        <v>757</v>
      </c>
      <c r="G245" s="10" t="s">
        <v>5</v>
      </c>
      <c r="H245" s="10" t="str">
        <f>H3</f>
        <v>CNY</v>
      </c>
      <c r="I245" s="10" t="s">
        <v>650</v>
      </c>
      <c r="J245" s="7" t="str">
        <f>J3</f>
        <v>March</v>
      </c>
      <c r="K245" s="7">
        <v>0</v>
      </c>
      <c r="M245" s="26"/>
      <c r="N245" s="26"/>
      <c r="O245" s="26"/>
      <c r="P245" s="26"/>
      <c r="Q245" s="26"/>
    </row>
    <row r="246" spans="2:19" x14ac:dyDescent="0.3">
      <c r="B246" s="7" t="s">
        <v>501</v>
      </c>
      <c r="C246" s="7" t="s">
        <v>205</v>
      </c>
      <c r="D246" s="7" t="s">
        <v>374</v>
      </c>
      <c r="E246" s="7" t="s">
        <v>378</v>
      </c>
      <c r="F246" s="10"/>
      <c r="H246" s="7" t="s">
        <v>3</v>
      </c>
      <c r="K246" s="7">
        <v>0</v>
      </c>
      <c r="M246" s="26"/>
      <c r="N246" s="26"/>
      <c r="O246" s="26"/>
      <c r="P246" s="26"/>
      <c r="Q246" s="26"/>
    </row>
    <row r="247" spans="2:19" x14ac:dyDescent="0.3">
      <c r="B247" s="7" t="s">
        <v>502</v>
      </c>
      <c r="C247" s="7" t="s">
        <v>205</v>
      </c>
      <c r="D247" s="7" t="s">
        <v>374</v>
      </c>
      <c r="E247" s="7" t="s">
        <v>379</v>
      </c>
      <c r="F247" s="10"/>
      <c r="H247" s="7" t="s">
        <v>3</v>
      </c>
      <c r="K247" s="7">
        <v>0</v>
      </c>
      <c r="M247" s="26"/>
      <c r="N247" s="26"/>
      <c r="O247" s="26"/>
      <c r="P247" s="26"/>
      <c r="Q247" s="26"/>
    </row>
    <row r="248" spans="2:19" x14ac:dyDescent="0.3">
      <c r="B248" s="7" t="s">
        <v>503</v>
      </c>
      <c r="C248" s="7" t="s">
        <v>205</v>
      </c>
      <c r="D248" s="7" t="s">
        <v>374</v>
      </c>
      <c r="E248" s="7" t="s">
        <v>380</v>
      </c>
      <c r="F248" s="10"/>
      <c r="H248" s="7" t="s">
        <v>4</v>
      </c>
      <c r="K248" s="7">
        <v>0</v>
      </c>
      <c r="M248" s="26"/>
      <c r="N248" s="26"/>
      <c r="O248" s="26"/>
      <c r="P248" s="26"/>
      <c r="Q248" s="26"/>
    </row>
    <row r="249" spans="2:19" ht="15" thickBot="1" x14ac:dyDescent="0.35">
      <c r="B249" s="7" t="s">
        <v>504</v>
      </c>
      <c r="C249" s="7" t="s">
        <v>205</v>
      </c>
      <c r="D249" s="7" t="s">
        <v>272</v>
      </c>
      <c r="E249" s="10" t="s">
        <v>273</v>
      </c>
      <c r="F249" s="10" t="s">
        <v>758</v>
      </c>
      <c r="G249" s="10"/>
      <c r="H249" s="10" t="s">
        <v>3</v>
      </c>
      <c r="M249" s="28"/>
      <c r="S249" s="7" t="s">
        <v>803</v>
      </c>
    </row>
    <row r="250" spans="2:19" ht="15" thickBot="1" x14ac:dyDescent="0.35">
      <c r="B250" s="7" t="s">
        <v>505</v>
      </c>
      <c r="C250" s="7" t="s">
        <v>205</v>
      </c>
      <c r="D250" s="7" t="s">
        <v>272</v>
      </c>
      <c r="E250" s="10" t="s">
        <v>274</v>
      </c>
      <c r="F250" s="10" t="s">
        <v>275</v>
      </c>
      <c r="G250" s="7" t="s">
        <v>5</v>
      </c>
      <c r="H250" s="7" t="s">
        <v>86</v>
      </c>
      <c r="M250" s="28"/>
      <c r="R250" s="15"/>
    </row>
    <row r="251" spans="2:19" ht="15" thickBot="1" x14ac:dyDescent="0.35">
      <c r="B251" s="7" t="s">
        <v>506</v>
      </c>
      <c r="C251" s="7" t="s">
        <v>205</v>
      </c>
      <c r="D251" s="7" t="s">
        <v>272</v>
      </c>
      <c r="E251" s="10" t="s">
        <v>276</v>
      </c>
      <c r="F251" s="10" t="s">
        <v>226</v>
      </c>
      <c r="G251" s="7" t="s">
        <v>5</v>
      </c>
      <c r="H251" s="7" t="s">
        <v>86</v>
      </c>
      <c r="M251" s="28"/>
      <c r="R251" s="15"/>
    </row>
    <row r="252" spans="2:19" ht="15" thickBot="1" x14ac:dyDescent="0.35">
      <c r="B252" s="7" t="s">
        <v>507</v>
      </c>
      <c r="C252" s="7" t="s">
        <v>205</v>
      </c>
      <c r="D252" s="7" t="s">
        <v>272</v>
      </c>
      <c r="E252" s="10" t="s">
        <v>277</v>
      </c>
      <c r="F252" s="10" t="s">
        <v>278</v>
      </c>
      <c r="G252" s="10"/>
      <c r="H252" s="10" t="s">
        <v>3</v>
      </c>
      <c r="M252" s="28"/>
      <c r="S252" s="7" t="s">
        <v>803</v>
      </c>
    </row>
    <row r="253" spans="2:19" ht="15" thickBot="1" x14ac:dyDescent="0.35">
      <c r="B253" s="7" t="s">
        <v>508</v>
      </c>
      <c r="C253" s="7" t="s">
        <v>205</v>
      </c>
      <c r="D253" s="7" t="s">
        <v>272</v>
      </c>
      <c r="E253" s="10" t="s">
        <v>277</v>
      </c>
      <c r="F253" s="10" t="s">
        <v>762</v>
      </c>
      <c r="G253" s="10"/>
      <c r="H253" s="10" t="s">
        <v>3</v>
      </c>
      <c r="M253" s="28"/>
      <c r="S253" s="7" t="s">
        <v>803</v>
      </c>
    </row>
    <row r="254" spans="2:19" ht="15" thickBot="1" x14ac:dyDescent="0.35">
      <c r="B254" s="7" t="s">
        <v>761</v>
      </c>
      <c r="C254" s="7" t="s">
        <v>205</v>
      </c>
      <c r="D254" s="7" t="s">
        <v>272</v>
      </c>
      <c r="E254" s="10" t="s">
        <v>277</v>
      </c>
      <c r="F254" s="10" t="s">
        <v>759</v>
      </c>
      <c r="G254" s="10"/>
      <c r="H254" s="10" t="s">
        <v>760</v>
      </c>
      <c r="M254" s="28"/>
    </row>
    <row r="255" spans="2:19" x14ac:dyDescent="0.3">
      <c r="B255" s="7" t="s">
        <v>509</v>
      </c>
      <c r="C255" s="7" t="s">
        <v>205</v>
      </c>
      <c r="D255" s="7" t="s">
        <v>381</v>
      </c>
      <c r="E255" s="7" t="s">
        <v>382</v>
      </c>
      <c r="F255" s="10"/>
      <c r="G255" s="10"/>
      <c r="H255" s="10"/>
      <c r="K255" s="7">
        <v>0</v>
      </c>
      <c r="M255" s="31"/>
    </row>
    <row r="256" spans="2:19" x14ac:dyDescent="0.3">
      <c r="B256" s="7" t="s">
        <v>510</v>
      </c>
      <c r="C256" s="7" t="s">
        <v>205</v>
      </c>
      <c r="D256" s="7" t="s">
        <v>272</v>
      </c>
      <c r="E256" s="10" t="s">
        <v>279</v>
      </c>
      <c r="F256" s="7" t="str">
        <f>E256</f>
        <v>Product recall management</v>
      </c>
      <c r="G256" s="10"/>
      <c r="H256" s="10" t="s">
        <v>3</v>
      </c>
    </row>
    <row r="257" spans="2:29" x14ac:dyDescent="0.3">
      <c r="B257" s="7" t="s">
        <v>511</v>
      </c>
      <c r="C257" s="7" t="s">
        <v>205</v>
      </c>
      <c r="D257" s="10" t="s">
        <v>285</v>
      </c>
      <c r="E257" s="10" t="s">
        <v>280</v>
      </c>
      <c r="F257" s="10" t="s">
        <v>281</v>
      </c>
      <c r="G257" s="10"/>
      <c r="H257" s="10" t="s">
        <v>3</v>
      </c>
      <c r="S257" s="7" t="s">
        <v>803</v>
      </c>
    </row>
    <row r="258" spans="2:29" x14ac:dyDescent="0.3">
      <c r="B258" s="7" t="s">
        <v>512</v>
      </c>
      <c r="C258" s="7" t="s">
        <v>205</v>
      </c>
      <c r="D258" s="10" t="s">
        <v>285</v>
      </c>
      <c r="E258" s="10" t="s">
        <v>280</v>
      </c>
      <c r="F258" s="10" t="s">
        <v>282</v>
      </c>
      <c r="G258" s="10"/>
      <c r="H258" s="10" t="s">
        <v>3</v>
      </c>
      <c r="S258" s="7" t="s">
        <v>802</v>
      </c>
      <c r="Z258" t="s">
        <v>869</v>
      </c>
    </row>
    <row r="259" spans="2:29" x14ac:dyDescent="0.3">
      <c r="B259" s="7" t="s">
        <v>513</v>
      </c>
      <c r="C259" s="7" t="s">
        <v>205</v>
      </c>
      <c r="D259" s="10" t="s">
        <v>285</v>
      </c>
      <c r="E259" s="10" t="s">
        <v>280</v>
      </c>
      <c r="F259" s="10" t="s">
        <v>283</v>
      </c>
      <c r="G259" s="10"/>
      <c r="H259" s="10" t="s">
        <v>3</v>
      </c>
      <c r="S259" s="7" t="s">
        <v>802</v>
      </c>
      <c r="Z259" t="s">
        <v>870</v>
      </c>
    </row>
    <row r="260" spans="2:29" x14ac:dyDescent="0.3">
      <c r="B260" s="7" t="s">
        <v>514</v>
      </c>
      <c r="C260" s="7" t="s">
        <v>205</v>
      </c>
      <c r="D260" s="10" t="s">
        <v>285</v>
      </c>
      <c r="E260" s="10" t="s">
        <v>284</v>
      </c>
      <c r="F260" s="10" t="s">
        <v>286</v>
      </c>
      <c r="G260" s="10"/>
      <c r="H260" s="10" t="s">
        <v>3</v>
      </c>
      <c r="S260" s="7" t="s">
        <v>802</v>
      </c>
      <c r="Z260" t="s">
        <v>871</v>
      </c>
    </row>
    <row r="261" spans="2:29" x14ac:dyDescent="0.3">
      <c r="B261" s="7" t="s">
        <v>515</v>
      </c>
      <c r="C261" s="7" t="s">
        <v>205</v>
      </c>
      <c r="D261" s="10" t="s">
        <v>285</v>
      </c>
      <c r="E261" s="10" t="s">
        <v>284</v>
      </c>
      <c r="F261" s="10" t="s">
        <v>287</v>
      </c>
      <c r="G261" s="10"/>
      <c r="H261" s="10" t="s">
        <v>3</v>
      </c>
      <c r="S261" s="7" t="s">
        <v>802</v>
      </c>
      <c r="Z261" t="s">
        <v>871</v>
      </c>
    </row>
    <row r="262" spans="2:29" x14ac:dyDescent="0.3">
      <c r="B262" s="7" t="s">
        <v>516</v>
      </c>
      <c r="C262" s="7" t="s">
        <v>205</v>
      </c>
      <c r="D262" s="10" t="s">
        <v>285</v>
      </c>
      <c r="E262" s="10" t="s">
        <v>288</v>
      </c>
      <c r="F262" s="10" t="s">
        <v>288</v>
      </c>
      <c r="G262" s="10"/>
      <c r="H262" s="10" t="s">
        <v>3</v>
      </c>
      <c r="S262" s="7" t="s">
        <v>802</v>
      </c>
    </row>
    <row r="263" spans="2:29" x14ac:dyDescent="0.3">
      <c r="B263" s="7" t="s">
        <v>517</v>
      </c>
      <c r="C263" s="7" t="s">
        <v>205</v>
      </c>
      <c r="D263" s="10" t="s">
        <v>285</v>
      </c>
      <c r="E263" s="10" t="s">
        <v>288</v>
      </c>
      <c r="F263" s="10" t="s">
        <v>289</v>
      </c>
      <c r="G263" s="7" t="s">
        <v>5</v>
      </c>
      <c r="H263" s="7" t="s">
        <v>250</v>
      </c>
      <c r="R263" s="15"/>
      <c r="S263" s="46">
        <v>44252</v>
      </c>
    </row>
    <row r="264" spans="2:29" x14ac:dyDescent="0.3">
      <c r="B264" s="7" t="s">
        <v>518</v>
      </c>
      <c r="C264" s="7" t="s">
        <v>205</v>
      </c>
      <c r="D264" s="10" t="s">
        <v>285</v>
      </c>
      <c r="E264" s="10" t="s">
        <v>290</v>
      </c>
      <c r="F264" s="10" t="s">
        <v>291</v>
      </c>
      <c r="G264" s="10"/>
      <c r="H264" s="10" t="s">
        <v>3</v>
      </c>
      <c r="N264" s="13"/>
      <c r="S264" s="7" t="s">
        <v>803</v>
      </c>
    </row>
    <row r="265" spans="2:29" x14ac:dyDescent="0.3">
      <c r="B265" s="7" t="s">
        <v>519</v>
      </c>
      <c r="C265" s="7" t="s">
        <v>205</v>
      </c>
      <c r="D265" s="10" t="s">
        <v>285</v>
      </c>
      <c r="E265" s="10" t="s">
        <v>290</v>
      </c>
      <c r="F265" s="10" t="s">
        <v>292</v>
      </c>
      <c r="G265" s="10"/>
      <c r="H265" s="10" t="s">
        <v>3</v>
      </c>
      <c r="N265" s="13"/>
      <c r="S265" s="7" t="s">
        <v>803</v>
      </c>
    </row>
    <row r="266" spans="2:29" x14ac:dyDescent="0.3">
      <c r="B266" s="7" t="s">
        <v>520</v>
      </c>
      <c r="C266" s="7" t="s">
        <v>205</v>
      </c>
      <c r="D266" s="10" t="s">
        <v>285</v>
      </c>
      <c r="E266" s="10" t="s">
        <v>290</v>
      </c>
      <c r="F266" s="10" t="s">
        <v>293</v>
      </c>
      <c r="G266" s="7" t="s">
        <v>5</v>
      </c>
      <c r="H266" s="7" t="s">
        <v>250</v>
      </c>
      <c r="R266" s="15"/>
    </row>
    <row r="267" spans="2:29" x14ac:dyDescent="0.3">
      <c r="B267" s="7" t="s">
        <v>521</v>
      </c>
      <c r="C267" s="7" t="s">
        <v>205</v>
      </c>
      <c r="D267" s="7" t="s">
        <v>383</v>
      </c>
      <c r="E267" s="7" t="s">
        <v>384</v>
      </c>
      <c r="F267" s="10"/>
      <c r="K267" s="7">
        <v>0</v>
      </c>
    </row>
    <row r="268" spans="2:29" x14ac:dyDescent="0.3">
      <c r="B268" s="7" t="s">
        <v>522</v>
      </c>
      <c r="C268" s="7" t="s">
        <v>205</v>
      </c>
      <c r="D268" s="7" t="s">
        <v>383</v>
      </c>
      <c r="E268" s="7" t="s">
        <v>385</v>
      </c>
      <c r="F268" s="10"/>
      <c r="K268" s="7">
        <v>0</v>
      </c>
    </row>
    <row r="269" spans="2:29" x14ac:dyDescent="0.3">
      <c r="B269" s="7" t="s">
        <v>523</v>
      </c>
      <c r="C269" s="7" t="s">
        <v>205</v>
      </c>
      <c r="D269" s="7" t="s">
        <v>383</v>
      </c>
      <c r="E269" s="7" t="s">
        <v>386</v>
      </c>
      <c r="F269" s="10"/>
      <c r="K269" s="7">
        <v>0</v>
      </c>
    </row>
    <row r="270" spans="2:29" x14ac:dyDescent="0.3">
      <c r="B270" s="7" t="s">
        <v>524</v>
      </c>
      <c r="C270" s="7" t="s">
        <v>205</v>
      </c>
      <c r="D270" s="7" t="s">
        <v>383</v>
      </c>
      <c r="E270" s="7" t="s">
        <v>387</v>
      </c>
      <c r="F270" s="10"/>
      <c r="K270" s="7">
        <v>0</v>
      </c>
    </row>
    <row r="271" spans="2:29" x14ac:dyDescent="0.3">
      <c r="B271" s="7" t="s">
        <v>525</v>
      </c>
      <c r="C271" s="7" t="s">
        <v>205</v>
      </c>
      <c r="D271" s="10" t="s">
        <v>294</v>
      </c>
      <c r="E271" s="10" t="s">
        <v>295</v>
      </c>
      <c r="F271" s="10" t="s">
        <v>296</v>
      </c>
      <c r="G271" s="10"/>
      <c r="H271" s="10" t="s">
        <v>763</v>
      </c>
      <c r="N271" s="13"/>
      <c r="S271" s="7" t="s">
        <v>822</v>
      </c>
    </row>
    <row r="272" spans="2:29" x14ac:dyDescent="0.3">
      <c r="B272" s="7" t="s">
        <v>526</v>
      </c>
      <c r="C272" s="7" t="s">
        <v>205</v>
      </c>
      <c r="D272" s="10" t="s">
        <v>294</v>
      </c>
      <c r="E272" s="10" t="s">
        <v>295</v>
      </c>
      <c r="F272" s="10" t="s">
        <v>296</v>
      </c>
      <c r="G272" s="10"/>
      <c r="H272" s="10" t="s">
        <v>764</v>
      </c>
      <c r="N272" s="13"/>
      <c r="S272" s="7" t="s">
        <v>930</v>
      </c>
      <c r="AB272" s="19" t="s">
        <v>912</v>
      </c>
      <c r="AC272" s="7" t="s">
        <v>930</v>
      </c>
    </row>
    <row r="273" spans="2:28" x14ac:dyDescent="0.3">
      <c r="B273" s="7" t="s">
        <v>765</v>
      </c>
      <c r="C273" s="7" t="s">
        <v>205</v>
      </c>
      <c r="D273" s="10" t="s">
        <v>294</v>
      </c>
      <c r="E273" s="10" t="s">
        <v>295</v>
      </c>
      <c r="F273" s="10" t="s">
        <v>766</v>
      </c>
      <c r="G273" s="10"/>
      <c r="H273" s="10" t="s">
        <v>3</v>
      </c>
      <c r="N273" s="13"/>
      <c r="S273" s="7" t="s">
        <v>802</v>
      </c>
    </row>
    <row r="274" spans="2:28" x14ac:dyDescent="0.3">
      <c r="B274" s="7" t="s">
        <v>527</v>
      </c>
      <c r="C274" s="7" t="s">
        <v>205</v>
      </c>
      <c r="D274" s="10" t="s">
        <v>294</v>
      </c>
      <c r="E274" s="10" t="s">
        <v>297</v>
      </c>
      <c r="F274" s="10" t="s">
        <v>298</v>
      </c>
      <c r="G274" s="7" t="s">
        <v>5</v>
      </c>
      <c r="H274" s="7" t="s">
        <v>86</v>
      </c>
      <c r="R274" s="15"/>
      <c r="S274" s="7">
        <v>1</v>
      </c>
      <c r="AB274" s="19" t="s">
        <v>872</v>
      </c>
    </row>
    <row r="275" spans="2:28" x14ac:dyDescent="0.3">
      <c r="B275" s="7" t="s">
        <v>528</v>
      </c>
      <c r="C275" s="7" t="s">
        <v>205</v>
      </c>
      <c r="D275" s="10" t="s">
        <v>294</v>
      </c>
      <c r="E275" s="10" t="s">
        <v>299</v>
      </c>
      <c r="F275" s="10" t="s">
        <v>300</v>
      </c>
      <c r="G275" s="10"/>
      <c r="H275" s="10" t="s">
        <v>3</v>
      </c>
      <c r="N275" s="13"/>
      <c r="S275" s="7" t="s">
        <v>803</v>
      </c>
    </row>
    <row r="276" spans="2:28" x14ac:dyDescent="0.3">
      <c r="B276" s="7" t="s">
        <v>767</v>
      </c>
      <c r="C276" s="7" t="s">
        <v>205</v>
      </c>
      <c r="D276" s="10" t="s">
        <v>294</v>
      </c>
      <c r="E276" s="10" t="s">
        <v>301</v>
      </c>
      <c r="F276" s="7" t="str">
        <f>E276</f>
        <v>Lobbying/ Political Contributions</v>
      </c>
      <c r="G276" s="7" t="s">
        <v>5</v>
      </c>
      <c r="H276" s="7" t="s">
        <v>86</v>
      </c>
      <c r="R276" s="15"/>
    </row>
    <row r="277" spans="2:28" x14ac:dyDescent="0.3">
      <c r="B277" s="7" t="s">
        <v>768</v>
      </c>
      <c r="C277" s="7" t="s">
        <v>205</v>
      </c>
      <c r="D277" s="10" t="s">
        <v>294</v>
      </c>
      <c r="E277" s="10" t="s">
        <v>301</v>
      </c>
      <c r="F277" s="7" t="s">
        <v>117</v>
      </c>
      <c r="G277" s="10" t="s">
        <v>21</v>
      </c>
      <c r="H277" s="10" t="s">
        <v>3</v>
      </c>
      <c r="N277" s="13"/>
      <c r="S277" s="7" t="s">
        <v>803</v>
      </c>
    </row>
    <row r="278" spans="2:28" x14ac:dyDescent="0.3">
      <c r="B278" s="7" t="s">
        <v>529</v>
      </c>
      <c r="C278" s="7" t="s">
        <v>205</v>
      </c>
      <c r="D278" s="7" t="s">
        <v>388</v>
      </c>
      <c r="E278" s="7" t="s">
        <v>389</v>
      </c>
      <c r="K278" s="7">
        <v>0</v>
      </c>
    </row>
    <row r="279" spans="2:28" x14ac:dyDescent="0.3">
      <c r="B279" s="7" t="s">
        <v>530</v>
      </c>
      <c r="C279" s="7" t="s">
        <v>205</v>
      </c>
      <c r="D279" s="7" t="s">
        <v>388</v>
      </c>
      <c r="E279" s="7" t="s">
        <v>390</v>
      </c>
      <c r="K279" s="7">
        <v>0</v>
      </c>
      <c r="S279" s="7" t="s">
        <v>913</v>
      </c>
    </row>
    <row r="280" spans="2:28" x14ac:dyDescent="0.3">
      <c r="B280" s="7" t="s">
        <v>531</v>
      </c>
      <c r="C280" s="7" t="s">
        <v>205</v>
      </c>
      <c r="D280" s="10" t="s">
        <v>294</v>
      </c>
      <c r="E280" s="10" t="s">
        <v>302</v>
      </c>
      <c r="F280" s="7" t="str">
        <f>E280</f>
        <v>Business Ethics Programs</v>
      </c>
      <c r="G280" s="10"/>
      <c r="H280" s="10" t="s">
        <v>3</v>
      </c>
      <c r="N280" s="13"/>
      <c r="S280" s="7" t="s">
        <v>803</v>
      </c>
    </row>
    <row r="281" spans="2:28" x14ac:dyDescent="0.3">
      <c r="B281" s="7" t="s">
        <v>532</v>
      </c>
      <c r="C281" s="7" t="s">
        <v>205</v>
      </c>
      <c r="D281" s="10" t="s">
        <v>294</v>
      </c>
      <c r="E281" s="10" t="s">
        <v>303</v>
      </c>
      <c r="F281" s="7" t="str">
        <f>E281</f>
        <v>Animal Welfare Policy</v>
      </c>
      <c r="G281" s="10" t="s">
        <v>21</v>
      </c>
      <c r="H281" s="10" t="s">
        <v>3</v>
      </c>
      <c r="K281" s="7">
        <v>0</v>
      </c>
      <c r="N281" s="13"/>
    </row>
    <row r="282" spans="2:28" x14ac:dyDescent="0.3">
      <c r="B282" s="7" t="s">
        <v>533</v>
      </c>
      <c r="C282" s="7" t="s">
        <v>205</v>
      </c>
      <c r="D282" s="7" t="s">
        <v>388</v>
      </c>
      <c r="E282" s="7" t="s">
        <v>391</v>
      </c>
      <c r="G282" s="10" t="s">
        <v>21</v>
      </c>
      <c r="H282" s="10" t="s">
        <v>3</v>
      </c>
      <c r="N282" s="13"/>
    </row>
    <row r="283" spans="2:28" x14ac:dyDescent="0.3">
      <c r="B283" s="7" t="s">
        <v>534</v>
      </c>
      <c r="C283" s="7" t="s">
        <v>205</v>
      </c>
      <c r="D283" s="10" t="s">
        <v>294</v>
      </c>
      <c r="E283" s="10" t="s">
        <v>304</v>
      </c>
      <c r="F283" s="10" t="s">
        <v>305</v>
      </c>
      <c r="G283" s="10" t="s">
        <v>5</v>
      </c>
      <c r="H283" s="10" t="s">
        <v>86</v>
      </c>
      <c r="S283" s="7">
        <v>0</v>
      </c>
    </row>
    <row r="284" spans="2:28" x14ac:dyDescent="0.3">
      <c r="B284" s="7" t="s">
        <v>535</v>
      </c>
      <c r="C284" s="7" t="s">
        <v>205</v>
      </c>
      <c r="D284" s="10" t="s">
        <v>306</v>
      </c>
      <c r="E284" s="10" t="s">
        <v>307</v>
      </c>
      <c r="F284" s="10" t="s">
        <v>308</v>
      </c>
      <c r="G284" s="10" t="s">
        <v>21</v>
      </c>
      <c r="H284" s="10" t="s">
        <v>3</v>
      </c>
      <c r="N284" s="13"/>
      <c r="S284" s="7" t="s">
        <v>803</v>
      </c>
    </row>
    <row r="285" spans="2:28" x14ac:dyDescent="0.3">
      <c r="B285" s="7" t="s">
        <v>769</v>
      </c>
      <c r="C285" s="7" t="s">
        <v>205</v>
      </c>
      <c r="D285" s="10" t="s">
        <v>306</v>
      </c>
      <c r="E285" s="10" t="s">
        <v>309</v>
      </c>
      <c r="F285" s="10" t="s">
        <v>310</v>
      </c>
      <c r="G285" s="10" t="s">
        <v>1</v>
      </c>
      <c r="H285" s="10" t="s">
        <v>772</v>
      </c>
      <c r="N285" s="13"/>
      <c r="S285" s="7" t="s">
        <v>809</v>
      </c>
    </row>
    <row r="286" spans="2:28" x14ac:dyDescent="0.3">
      <c r="B286" s="7" t="s">
        <v>770</v>
      </c>
      <c r="C286" s="7" t="s">
        <v>205</v>
      </c>
      <c r="D286" s="10" t="s">
        <v>306</v>
      </c>
      <c r="E286" s="10" t="s">
        <v>309</v>
      </c>
      <c r="F286" s="10" t="s">
        <v>311</v>
      </c>
      <c r="G286" s="10" t="s">
        <v>1</v>
      </c>
      <c r="H286" s="10" t="s">
        <v>771</v>
      </c>
      <c r="N286" s="13"/>
      <c r="S286" s="7" t="s">
        <v>811</v>
      </c>
    </row>
    <row r="287" spans="2:28" x14ac:dyDescent="0.3">
      <c r="B287" s="7" t="s">
        <v>536</v>
      </c>
      <c r="C287" s="7" t="s">
        <v>205</v>
      </c>
      <c r="D287" s="10" t="s">
        <v>306</v>
      </c>
      <c r="E287" s="10" t="s">
        <v>312</v>
      </c>
      <c r="F287" s="10" t="s">
        <v>313</v>
      </c>
      <c r="G287" s="7" t="s">
        <v>5</v>
      </c>
      <c r="H287" s="10" t="s">
        <v>4</v>
      </c>
      <c r="M287" s="16"/>
      <c r="N287" s="7">
        <v>0</v>
      </c>
      <c r="O287" s="7">
        <v>0</v>
      </c>
      <c r="P287" s="7">
        <v>0</v>
      </c>
      <c r="Q287" s="7">
        <v>0</v>
      </c>
      <c r="R287" s="7">
        <v>0</v>
      </c>
      <c r="S287" s="7">
        <v>0</v>
      </c>
    </row>
    <row r="288" spans="2:28" x14ac:dyDescent="0.3">
      <c r="B288" s="7" t="s">
        <v>537</v>
      </c>
      <c r="C288" s="7" t="s">
        <v>205</v>
      </c>
      <c r="D288" s="10" t="s">
        <v>306</v>
      </c>
      <c r="E288" s="10" t="s">
        <v>314</v>
      </c>
      <c r="F288" s="10" t="s">
        <v>235</v>
      </c>
      <c r="G288" s="10"/>
      <c r="H288" s="10" t="s">
        <v>3</v>
      </c>
      <c r="S288" s="7" t="s">
        <v>803</v>
      </c>
    </row>
    <row r="289" spans="2:29" x14ac:dyDescent="0.3">
      <c r="B289" s="7" t="s">
        <v>538</v>
      </c>
      <c r="C289" s="7" t="s">
        <v>205</v>
      </c>
      <c r="D289" s="10" t="s">
        <v>306</v>
      </c>
      <c r="E289" s="10" t="s">
        <v>314</v>
      </c>
      <c r="F289" s="10" t="s">
        <v>315</v>
      </c>
      <c r="G289" s="10"/>
      <c r="H289" s="10" t="s">
        <v>3</v>
      </c>
      <c r="S289" s="7" t="s">
        <v>802</v>
      </c>
    </row>
    <row r="290" spans="2:29" x14ac:dyDescent="0.3">
      <c r="B290" s="7" t="s">
        <v>773</v>
      </c>
      <c r="C290" s="7" t="s">
        <v>205</v>
      </c>
      <c r="D290" s="10" t="s">
        <v>316</v>
      </c>
      <c r="E290" s="10" t="s">
        <v>317</v>
      </c>
      <c r="F290" s="10" t="s">
        <v>631</v>
      </c>
      <c r="G290" s="10"/>
      <c r="H290" s="10" t="s">
        <v>3</v>
      </c>
      <c r="S290" s="7" t="s">
        <v>802</v>
      </c>
      <c r="X290" t="s">
        <v>873</v>
      </c>
    </row>
    <row r="291" spans="2:29" x14ac:dyDescent="0.3">
      <c r="B291" s="7" t="s">
        <v>774</v>
      </c>
      <c r="C291" s="7" t="s">
        <v>205</v>
      </c>
      <c r="D291" s="10" t="s">
        <v>316</v>
      </c>
      <c r="E291" s="10" t="s">
        <v>317</v>
      </c>
      <c r="F291" s="10" t="s">
        <v>332</v>
      </c>
      <c r="G291" s="10"/>
      <c r="H291" s="10" t="s">
        <v>3</v>
      </c>
      <c r="S291" s="7" t="s">
        <v>802</v>
      </c>
      <c r="X291" t="s">
        <v>873</v>
      </c>
    </row>
    <row r="292" spans="2:29" x14ac:dyDescent="0.3">
      <c r="B292" s="7" t="s">
        <v>539</v>
      </c>
      <c r="C292" s="7" t="s">
        <v>205</v>
      </c>
      <c r="D292" s="10" t="s">
        <v>316</v>
      </c>
      <c r="E292" s="10" t="s">
        <v>318</v>
      </c>
      <c r="F292" s="7" t="str">
        <f>E292</f>
        <v>Data Privacy and Security Incidents</v>
      </c>
      <c r="G292" s="7" t="s">
        <v>5</v>
      </c>
      <c r="H292" s="7" t="s">
        <v>86</v>
      </c>
      <c r="S292" s="7">
        <v>0</v>
      </c>
      <c r="Z292" s="19"/>
    </row>
    <row r="293" spans="2:29" x14ac:dyDescent="0.3">
      <c r="B293" s="7" t="s">
        <v>540</v>
      </c>
      <c r="C293" s="7" t="s">
        <v>205</v>
      </c>
      <c r="D293" s="10" t="s">
        <v>319</v>
      </c>
      <c r="E293" s="10" t="s">
        <v>320</v>
      </c>
      <c r="F293" s="10" t="s">
        <v>775</v>
      </c>
      <c r="G293" s="7" t="s">
        <v>5</v>
      </c>
      <c r="H293" s="7" t="s">
        <v>86</v>
      </c>
      <c r="S293" s="7">
        <v>44</v>
      </c>
      <c r="Z293" s="19"/>
    </row>
    <row r="294" spans="2:29" x14ac:dyDescent="0.3">
      <c r="B294" s="7" t="s">
        <v>1011</v>
      </c>
      <c r="C294" s="7" t="s">
        <v>205</v>
      </c>
      <c r="D294" s="10" t="s">
        <v>319</v>
      </c>
      <c r="E294" s="10" t="s">
        <v>321</v>
      </c>
      <c r="F294" s="10" t="s">
        <v>631</v>
      </c>
      <c r="G294" s="10" t="s">
        <v>21</v>
      </c>
      <c r="H294" s="10" t="s">
        <v>3</v>
      </c>
      <c r="N294" s="13"/>
      <c r="S294" s="7" t="s">
        <v>802</v>
      </c>
      <c r="AC294" s="19" t="s">
        <v>916</v>
      </c>
    </row>
    <row r="295" spans="2:29" x14ac:dyDescent="0.3">
      <c r="B295" s="7" t="s">
        <v>541</v>
      </c>
      <c r="C295" s="7" t="s">
        <v>205</v>
      </c>
      <c r="D295" s="10" t="s">
        <v>319</v>
      </c>
      <c r="E295" s="10" t="s">
        <v>322</v>
      </c>
      <c r="F295" s="7" t="str">
        <f>E295</f>
        <v xml:space="preserve">Bribery &amp; corruption incidents </v>
      </c>
      <c r="G295" s="7" t="s">
        <v>5</v>
      </c>
      <c r="H295" s="7" t="s">
        <v>86</v>
      </c>
      <c r="R295" s="15"/>
      <c r="S295" s="7">
        <v>1</v>
      </c>
      <c r="AC295" s="19" t="s">
        <v>933</v>
      </c>
    </row>
    <row r="296" spans="2:29" x14ac:dyDescent="0.3">
      <c r="B296" s="7" t="s">
        <v>542</v>
      </c>
      <c r="C296" s="7" t="s">
        <v>205</v>
      </c>
      <c r="D296" s="10" t="s">
        <v>319</v>
      </c>
      <c r="E296" s="10" t="s">
        <v>323</v>
      </c>
      <c r="F296" s="10" t="s">
        <v>324</v>
      </c>
      <c r="G296" s="10"/>
      <c r="H296" s="10" t="s">
        <v>3</v>
      </c>
      <c r="S296" s="7" t="s">
        <v>803</v>
      </c>
      <c r="AC296" s="19"/>
    </row>
    <row r="297" spans="2:29" x14ac:dyDescent="0.3">
      <c r="B297" s="7" t="s">
        <v>543</v>
      </c>
      <c r="C297" s="7" t="s">
        <v>205</v>
      </c>
      <c r="D297" s="10" t="s">
        <v>325</v>
      </c>
      <c r="E297" s="10" t="s">
        <v>326</v>
      </c>
      <c r="F297" s="10" t="s">
        <v>327</v>
      </c>
      <c r="G297" s="10"/>
      <c r="H297" s="10" t="s">
        <v>3</v>
      </c>
      <c r="N297" s="13"/>
      <c r="S297" s="7" t="s">
        <v>802</v>
      </c>
      <c r="AC297" s="19" t="s">
        <v>932</v>
      </c>
    </row>
    <row r="298" spans="2:29" x14ac:dyDescent="0.3">
      <c r="B298" s="7" t="s">
        <v>544</v>
      </c>
      <c r="C298" s="7" t="s">
        <v>205</v>
      </c>
      <c r="D298" s="10" t="s">
        <v>325</v>
      </c>
      <c r="E298" s="10" t="s">
        <v>326</v>
      </c>
      <c r="F298" s="10" t="s">
        <v>328</v>
      </c>
      <c r="G298" s="10"/>
      <c r="H298" s="10" t="s">
        <v>3</v>
      </c>
      <c r="N298" s="13"/>
      <c r="S298" s="7" t="s">
        <v>802</v>
      </c>
      <c r="AC298" s="19" t="s">
        <v>932</v>
      </c>
    </row>
    <row r="299" spans="2:29" x14ac:dyDescent="0.3">
      <c r="B299" s="7" t="s">
        <v>545</v>
      </c>
      <c r="C299" s="7" t="s">
        <v>205</v>
      </c>
      <c r="D299" s="10" t="s">
        <v>325</v>
      </c>
      <c r="E299" s="10" t="s">
        <v>329</v>
      </c>
      <c r="F299" s="10" t="s">
        <v>330</v>
      </c>
      <c r="G299" s="10"/>
      <c r="H299" s="10" t="s">
        <v>3</v>
      </c>
      <c r="N299" s="13"/>
      <c r="S299" s="7" t="s">
        <v>803</v>
      </c>
    </row>
    <row r="300" spans="2:29" x14ac:dyDescent="0.3">
      <c r="B300" s="7" t="s">
        <v>546</v>
      </c>
      <c r="C300" s="7" t="s">
        <v>205</v>
      </c>
      <c r="D300" s="10" t="s">
        <v>325</v>
      </c>
      <c r="E300" s="10" t="s">
        <v>331</v>
      </c>
      <c r="F300" s="10" t="s">
        <v>332</v>
      </c>
      <c r="G300" s="10" t="s">
        <v>21</v>
      </c>
      <c r="H300" s="10" t="s">
        <v>3</v>
      </c>
      <c r="N300" s="13"/>
      <c r="S300" s="7" t="s">
        <v>803</v>
      </c>
    </row>
    <row r="301" spans="2:29" x14ac:dyDescent="0.3">
      <c r="B301" s="7" t="s">
        <v>547</v>
      </c>
      <c r="C301" s="7" t="s">
        <v>205</v>
      </c>
      <c r="D301" s="10" t="s">
        <v>325</v>
      </c>
      <c r="E301" s="10" t="s">
        <v>333</v>
      </c>
      <c r="F301" s="10" t="s">
        <v>334</v>
      </c>
      <c r="G301" s="7" t="s">
        <v>5</v>
      </c>
      <c r="H301" s="7" t="s">
        <v>86</v>
      </c>
      <c r="R301" s="15"/>
      <c r="S301" s="7">
        <v>0</v>
      </c>
    </row>
    <row r="302" spans="2:29" x14ac:dyDescent="0.3">
      <c r="B302" s="7" t="s">
        <v>548</v>
      </c>
      <c r="C302" s="7" t="s">
        <v>205</v>
      </c>
      <c r="D302" s="10" t="s">
        <v>325</v>
      </c>
      <c r="E302" s="10" t="s">
        <v>335</v>
      </c>
      <c r="F302" s="10" t="str">
        <f>E302</f>
        <v>STI Performance Metrics</v>
      </c>
      <c r="G302" s="10" t="s">
        <v>21</v>
      </c>
      <c r="H302" s="10" t="s">
        <v>3</v>
      </c>
      <c r="N302" s="13"/>
      <c r="S302" s="7" t="s">
        <v>803</v>
      </c>
    </row>
    <row r="303" spans="2:29" x14ac:dyDescent="0.3">
      <c r="B303" s="7" t="s">
        <v>549</v>
      </c>
      <c r="C303" s="7" t="s">
        <v>205</v>
      </c>
      <c r="D303" s="10" t="s">
        <v>325</v>
      </c>
      <c r="E303" s="10" t="s">
        <v>336</v>
      </c>
      <c r="F303" s="7" t="str">
        <f>E303</f>
        <v>LTI Performance Metrics</v>
      </c>
      <c r="G303" s="10" t="s">
        <v>21</v>
      </c>
      <c r="H303" s="10" t="s">
        <v>3</v>
      </c>
      <c r="N303" s="13"/>
      <c r="S303" s="7" t="s">
        <v>803</v>
      </c>
    </row>
    <row r="304" spans="2:29" x14ac:dyDescent="0.3">
      <c r="B304" s="7" t="s">
        <v>550</v>
      </c>
      <c r="C304" s="7" t="s">
        <v>205</v>
      </c>
      <c r="D304" s="10" t="s">
        <v>337</v>
      </c>
      <c r="E304" s="10" t="s">
        <v>338</v>
      </c>
      <c r="F304" s="10" t="s">
        <v>339</v>
      </c>
      <c r="G304" s="7" t="s">
        <v>5</v>
      </c>
      <c r="H304" s="10" t="s">
        <v>4</v>
      </c>
      <c r="Q304" s="16"/>
      <c r="R304" s="16"/>
      <c r="S304" s="16">
        <v>1</v>
      </c>
      <c r="AC304" s="19" t="s">
        <v>915</v>
      </c>
    </row>
    <row r="305" spans="2:29" x14ac:dyDescent="0.3">
      <c r="B305" s="7" t="s">
        <v>551</v>
      </c>
      <c r="C305" s="7" t="s">
        <v>205</v>
      </c>
      <c r="D305" s="10" t="s">
        <v>337</v>
      </c>
      <c r="E305" s="10" t="s">
        <v>338</v>
      </c>
      <c r="F305" s="10" t="s">
        <v>340</v>
      </c>
      <c r="G305" s="10"/>
      <c r="H305" s="10" t="s">
        <v>3</v>
      </c>
      <c r="N305" s="13"/>
      <c r="S305" s="7" t="s">
        <v>803</v>
      </c>
    </row>
    <row r="306" spans="2:29" x14ac:dyDescent="0.3">
      <c r="B306" s="7" t="s">
        <v>552</v>
      </c>
      <c r="C306" s="7" t="s">
        <v>205</v>
      </c>
      <c r="D306" s="10" t="s">
        <v>337</v>
      </c>
      <c r="E306" s="10" t="s">
        <v>338</v>
      </c>
      <c r="F306" s="10" t="s">
        <v>341</v>
      </c>
      <c r="G306" s="10"/>
      <c r="H306" s="10" t="s">
        <v>3</v>
      </c>
      <c r="N306" s="13"/>
      <c r="S306" s="7" t="s">
        <v>803</v>
      </c>
    </row>
    <row r="307" spans="2:29" x14ac:dyDescent="0.3">
      <c r="B307" s="7" t="s">
        <v>553</v>
      </c>
      <c r="C307" s="7" t="s">
        <v>205</v>
      </c>
      <c r="D307" s="10" t="s">
        <v>337</v>
      </c>
      <c r="E307" s="10" t="s">
        <v>338</v>
      </c>
      <c r="F307" s="10" t="s">
        <v>342</v>
      </c>
      <c r="G307" s="10"/>
      <c r="H307" s="10" t="s">
        <v>3</v>
      </c>
      <c r="N307" s="13"/>
      <c r="S307" s="7" t="s">
        <v>803</v>
      </c>
    </row>
    <row r="308" spans="2:29" x14ac:dyDescent="0.3">
      <c r="B308" s="7" t="s">
        <v>554</v>
      </c>
      <c r="C308" s="7" t="s">
        <v>205</v>
      </c>
      <c r="D308" s="10" t="s">
        <v>337</v>
      </c>
      <c r="E308" s="10" t="s">
        <v>343</v>
      </c>
      <c r="F308" s="10" t="s">
        <v>344</v>
      </c>
      <c r="G308" s="7" t="s">
        <v>5</v>
      </c>
      <c r="H308" s="10" t="str">
        <f>H3</f>
        <v>CNY</v>
      </c>
      <c r="I308" s="10" t="s">
        <v>649</v>
      </c>
      <c r="J308" s="7" t="str">
        <f>J3</f>
        <v>March</v>
      </c>
      <c r="M308" s="7">
        <f>66.956+5.422</f>
        <v>72.378</v>
      </c>
      <c r="N308" s="7">
        <f>38+5.958</f>
        <v>43.957999999999998</v>
      </c>
      <c r="O308" s="7">
        <f>52.315+3.936</f>
        <v>56.250999999999998</v>
      </c>
      <c r="P308" s="7">
        <f>66.606+7.753</f>
        <v>74.358999999999995</v>
      </c>
      <c r="Q308" s="22">
        <f>87.545+14.212</f>
        <v>101.75700000000001</v>
      </c>
      <c r="R308" s="22">
        <v>153.72200000000001</v>
      </c>
    </row>
    <row r="309" spans="2:29" x14ac:dyDescent="0.3">
      <c r="B309" s="7" t="s">
        <v>555</v>
      </c>
      <c r="C309" s="7" t="s">
        <v>205</v>
      </c>
      <c r="D309" s="10" t="s">
        <v>337</v>
      </c>
      <c r="E309" s="10" t="s">
        <v>343</v>
      </c>
      <c r="F309" s="10" t="s">
        <v>345</v>
      </c>
      <c r="G309" s="7" t="s">
        <v>5</v>
      </c>
      <c r="H309" s="10" t="str">
        <f>H3</f>
        <v>CNY</v>
      </c>
      <c r="I309" s="10" t="s">
        <v>649</v>
      </c>
      <c r="J309" s="7" t="str">
        <f>J3</f>
        <v>March</v>
      </c>
      <c r="Q309" s="22">
        <v>5.9820000000000002</v>
      </c>
      <c r="R309" s="22">
        <f>8.082+0.708</f>
        <v>8.7900000000000009</v>
      </c>
    </row>
    <row r="310" spans="2:29" x14ac:dyDescent="0.3">
      <c r="B310" s="7" t="s">
        <v>556</v>
      </c>
      <c r="C310" s="7" t="s">
        <v>205</v>
      </c>
      <c r="D310" s="10" t="s">
        <v>337</v>
      </c>
      <c r="E310" s="10" t="s">
        <v>346</v>
      </c>
      <c r="F310" s="10" t="s">
        <v>21</v>
      </c>
      <c r="G310" s="10" t="s">
        <v>21</v>
      </c>
      <c r="H310" s="10" t="s">
        <v>3</v>
      </c>
      <c r="N310" s="13"/>
      <c r="S310" s="7" t="s">
        <v>803</v>
      </c>
    </row>
    <row r="311" spans="2:29" ht="15" thickBot="1" x14ac:dyDescent="0.35">
      <c r="B311" s="7" t="s">
        <v>557</v>
      </c>
      <c r="C311" s="7" t="s">
        <v>205</v>
      </c>
      <c r="D311" s="10" t="s">
        <v>337</v>
      </c>
      <c r="E311" s="10" t="s">
        <v>346</v>
      </c>
      <c r="F311" s="10" t="s">
        <v>347</v>
      </c>
      <c r="G311" s="10" t="s">
        <v>350</v>
      </c>
      <c r="M311" s="20"/>
      <c r="S311" t="s">
        <v>874</v>
      </c>
      <c r="Z311"/>
      <c r="AC311" t="s">
        <v>875</v>
      </c>
    </row>
    <row r="312" spans="2:29" ht="15" thickBot="1" x14ac:dyDescent="0.35">
      <c r="B312" s="7" t="s">
        <v>558</v>
      </c>
      <c r="C312" s="7" t="s">
        <v>205</v>
      </c>
      <c r="D312" s="10" t="s">
        <v>337</v>
      </c>
      <c r="E312" s="10" t="s">
        <v>346</v>
      </c>
      <c r="F312" s="10" t="s">
        <v>348</v>
      </c>
      <c r="G312" s="7" t="s">
        <v>5</v>
      </c>
      <c r="H312" s="7" t="s">
        <v>250</v>
      </c>
      <c r="M312" s="20"/>
      <c r="S312" s="7">
        <v>22</v>
      </c>
      <c r="Z312" s="7" t="s">
        <v>931</v>
      </c>
    </row>
    <row r="313" spans="2:29" ht="15" thickBot="1" x14ac:dyDescent="0.35">
      <c r="B313" s="7" t="s">
        <v>559</v>
      </c>
      <c r="C313" s="7" t="s">
        <v>205</v>
      </c>
      <c r="D313" s="10" t="s">
        <v>337</v>
      </c>
      <c r="E313" s="10" t="s">
        <v>346</v>
      </c>
      <c r="F313" s="10" t="s">
        <v>349</v>
      </c>
      <c r="G313" s="10" t="s">
        <v>350</v>
      </c>
      <c r="M313" s="20"/>
      <c r="S313" s="7" t="s">
        <v>874</v>
      </c>
    </row>
    <row r="314" spans="2:29" ht="15" thickBot="1" x14ac:dyDescent="0.35">
      <c r="B314" s="7" t="s">
        <v>560</v>
      </c>
      <c r="C314" s="7" t="s">
        <v>205</v>
      </c>
      <c r="D314" s="10" t="s">
        <v>337</v>
      </c>
      <c r="E314" s="10" t="s">
        <v>351</v>
      </c>
      <c r="F314" s="7" t="str">
        <f>E314</f>
        <v>Reporting Irregularities</v>
      </c>
      <c r="G314" s="7" t="s">
        <v>5</v>
      </c>
      <c r="H314" s="7" t="s">
        <v>86</v>
      </c>
      <c r="M314" s="20"/>
      <c r="R314" s="15"/>
      <c r="S314" s="7">
        <v>0</v>
      </c>
    </row>
    <row r="315" spans="2:29" customFormat="1" x14ac:dyDescent="0.3">
      <c r="B315" t="s">
        <v>1000</v>
      </c>
      <c r="C315" t="s">
        <v>205</v>
      </c>
      <c r="D315" t="s">
        <v>319</v>
      </c>
      <c r="E315" t="s">
        <v>321</v>
      </c>
      <c r="F315" t="s">
        <v>117</v>
      </c>
      <c r="G315" t="s">
        <v>21</v>
      </c>
      <c r="H315" t="s">
        <v>3</v>
      </c>
      <c r="S315" s="7" t="s">
        <v>803</v>
      </c>
    </row>
    <row r="316" spans="2:29" customFormat="1" x14ac:dyDescent="0.3">
      <c r="B316" t="s">
        <v>1001</v>
      </c>
      <c r="C316" t="s">
        <v>205</v>
      </c>
      <c r="D316" t="s">
        <v>306</v>
      </c>
      <c r="E316" t="s">
        <v>312</v>
      </c>
      <c r="F316" t="s">
        <v>631</v>
      </c>
      <c r="G316" t="s">
        <v>21</v>
      </c>
      <c r="H316" t="s">
        <v>3</v>
      </c>
      <c r="S316" s="7" t="s">
        <v>802</v>
      </c>
      <c r="Z316" t="s">
        <v>1012</v>
      </c>
    </row>
    <row r="317" spans="2:29" customFormat="1" x14ac:dyDescent="0.3">
      <c r="B317" t="s">
        <v>1002</v>
      </c>
      <c r="C317" t="s">
        <v>73</v>
      </c>
      <c r="D317" t="s">
        <v>1003</v>
      </c>
      <c r="E317" t="s">
        <v>1004</v>
      </c>
      <c r="F317" t="s">
        <v>1005</v>
      </c>
      <c r="G317" t="s">
        <v>5</v>
      </c>
      <c r="H317" t="s">
        <v>86</v>
      </c>
      <c r="S317" s="34">
        <v>117600</v>
      </c>
      <c r="AB317" s="56" t="s">
        <v>1013</v>
      </c>
    </row>
    <row r="318" spans="2:29" customFormat="1" x14ac:dyDescent="0.3">
      <c r="B318" t="s">
        <v>997</v>
      </c>
      <c r="C318" t="s">
        <v>205</v>
      </c>
      <c r="D318" t="s">
        <v>294</v>
      </c>
      <c r="E318" t="s">
        <v>304</v>
      </c>
      <c r="F318" t="s">
        <v>1006</v>
      </c>
      <c r="G318" t="s">
        <v>5</v>
      </c>
      <c r="H318" t="str">
        <f>H4</f>
        <v>CNY</v>
      </c>
      <c r="I318" t="s">
        <v>649</v>
      </c>
      <c r="J318" t="str">
        <f>J4</f>
        <v>March</v>
      </c>
      <c r="R318">
        <v>0</v>
      </c>
    </row>
  </sheetData>
  <autoFilter ref="B2:AC2" xr:uid="{C266FB25-1DBB-4EE6-BCBB-511CB5C781E7}"/>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4 J296:J300 J302:J303 J305:J307 J310:J311 J313 I10 I12:I81 I83:I90 I92:J93 M271:R273 I175:I176 I178:J181 I183:I186 I188:I200 I203:I220 I222:I230 I232:I240 I242:J243 I95:I172 I310:I314 J17:J19 J21 J35:J36 J41:J46 J51 J55:J61 J65:J68 J71:J81 J84:J85 J88:J90 J97 J99:J102 J105:J108 J110:J115 J118:J126 J140:J144 J146:J148 J150:J154 J156 J160:J161 J163:J164 J166:J171 M17:R19 M35:R36 M41:R46 M51:R51 M55:R61 M65:R68 M71:R81 M84:R85 M88:R90 M92:R93 M97:R97 M99:R102 M105:R108 M110:R115 M118:R126 M140:R144 M146:R147 M150:R150 M153:R154 M160:R161 M163:R164 M166:R171 M176:R176 M178:R181 M186:R186 M190:R190 M192:R192 M194:R194 M196:R196 M200:R200 M204:R206 M211:R215 M219:R219 M227:R229 M235:R240 M243:R243 M246:R247 M249:R249 M252:R253 M256:R262 M264:R265 M275:R275 M277:R277 M280:R282 M284:R286 M288:R291 M294:R294 M296:R300 M302:R303 M305:R307 M310:R310 M129:R138 J129:J138 I246:I283 I284:I307" xr:uid="{FDAE5CCE-3EB0-464C-B019-1E60B1181B87}">
      <formula1>0</formula1>
    </dataValidation>
  </dataValidations>
  <hyperlinks>
    <hyperlink ref="AB157" r:id="rId1" xr:uid="{1FB3B3D4-42A3-4B8F-91D7-01E3BDFD8067}"/>
    <hyperlink ref="AB174" r:id="rId2" xr:uid="{61471313-4DAA-472E-A01B-1BC1BDAB04E2}"/>
    <hyperlink ref="AB194" r:id="rId3" xr:uid="{F6EE9A9F-3D80-4976-B709-90C5918E5656}"/>
    <hyperlink ref="AB274" r:id="rId4" xr:uid="{BA563143-FF00-4B4B-95A4-B15F0DCFD3A1}"/>
    <hyperlink ref="AB185" r:id="rId5" display="https://www.abc.net.au/news/2021-01-10/alibaba-investigation-amid-speculation-jack-ma-whereabouts-china/13042044" xr:uid="{63710D3E-D851-4839-9EFB-9D6EB8ECA24E}"/>
    <hyperlink ref="AB196" r:id="rId6" xr:uid="{395CB3C7-E1B5-4E8A-A1B6-7047D5D3C496}"/>
    <hyperlink ref="AB203" r:id="rId7" display="https://www.abc.net.au/news/2021-01-10/alibaba-investigation-amid-speculation-jack-ma-whereabouts-china/13042044" xr:uid="{71A19603-063B-449D-A86B-5C364D8F8979}"/>
    <hyperlink ref="AB220" r:id="rId8" xr:uid="{9F31A761-D400-4DD2-8D39-C5118E29310E}"/>
    <hyperlink ref="AB272" r:id="rId9" xr:uid="{AB2C2305-FCA7-481A-8AA4-C1AB6C52032C}"/>
    <hyperlink ref="AC119" r:id="rId10" xr:uid="{9907560E-2D24-42EC-8ABA-61800AF80830}"/>
    <hyperlink ref="AB228" r:id="rId11" xr:uid="{5EC7FEC0-A45A-4097-ABA9-65F66A3A5EA0}"/>
    <hyperlink ref="AC294" r:id="rId12" xr:uid="{341E2BEC-4EA1-4637-AA96-487FFB00A3D6}"/>
    <hyperlink ref="AC304" r:id="rId13" xr:uid="{85B6D8F1-E735-4C57-B26E-64DA4EA030FC}"/>
    <hyperlink ref="AB159" r:id="rId14" location=":~:text=SHE%E2%80%A2ERA.-,Women%20account%20for%2047%25%20of%20Alibaba%20Group's%2050%2C000%2Dplus%20employees,are%20women%2C%20said%20the%20company." display="https://retail.economictimes.indiatimes.com/news/e-commerce/e-tailing/woman-workforce-is-secret-sauce-behind-alibabas-success/59544320#:~:text=SHE%E2%80%A2ERA.-,Women%20account%20for%2047%25%20of%20Alibaba%20Group's%2050%2C000%2Dplus%20employees,are%20women%2C%20said%20the%20company." xr:uid="{B3AB5277-9095-4B5F-AC45-25EDFC027036}"/>
    <hyperlink ref="AB11" r:id="rId15" xr:uid="{C8A7B00E-228E-4990-B9CB-66E337D17B67}"/>
    <hyperlink ref="AB10" r:id="rId16" xr:uid="{83FD4919-6FB9-4054-ABA2-3F4677D47F5C}"/>
    <hyperlink ref="AC135" r:id="rId17" xr:uid="{6A09BED9-D169-4E5C-900E-0049487930AB}"/>
    <hyperlink ref="AB137" r:id="rId18" xr:uid="{47C37F80-A13A-44B3-BF57-F2C3D274A73C}"/>
    <hyperlink ref="AB162" r:id="rId19" display="https://www.firstpost.com/world/chinese-firms-including-alibaba-criticised-in-human-rights-watch-report-for-men-only-job-culture-4442527.html" xr:uid="{E9ACAC24-3435-4569-AD09-F0055022631D}"/>
    <hyperlink ref="AB161" r:id="rId20" location=":~:text=Alibaba%20Group%20is%20committed%20to%20providing%20equal%20opportunity%20and%20fair,be%20prohibited%20by%20applicable%20laws." xr:uid="{A68EB090-0688-43C7-AC8B-470C346BB216}"/>
    <hyperlink ref="AB165" r:id="rId21" xr:uid="{236C71C3-05D5-458A-9C0E-FA8B65CADD7B}"/>
    <hyperlink ref="AB239" r:id="rId22" xr:uid="{988FC09B-9557-4673-8B39-6238A693C65D}"/>
    <hyperlink ref="AB240" r:id="rId23" xr:uid="{2E0B0303-DD95-4122-8EAE-C6AFB82970CB}"/>
    <hyperlink ref="AB200" r:id="rId24" xr:uid="{FCA04170-2925-4AF7-A706-1AE65F140A5A}"/>
    <hyperlink ref="AC297" r:id="rId25" xr:uid="{4ADAB917-DACA-47F0-A6A8-6A51AFC0645E}"/>
    <hyperlink ref="AC298" r:id="rId26" xr:uid="{5F8781AE-7A65-4867-8572-BB2AC58944E1}"/>
    <hyperlink ref="AC295" r:id="rId27" xr:uid="{E3895E42-7A0B-419E-AA67-B059711D8947}"/>
    <hyperlink ref="AB317" r:id="rId28" location="cite_note-FY-5" xr:uid="{535E9FEE-C904-4A42-BDED-350E30A07AF3}"/>
  </hyperlinks>
  <pageMargins left="0.7" right="0.7" top="0.75" bottom="0.75" header="0.3" footer="0.3"/>
  <pageSetup orientation="portrait" r:id="rId29"/>
  <extLst>
    <ext xmlns:x14="http://schemas.microsoft.com/office/spreadsheetml/2009/9/main" uri="{CCE6A557-97BC-4b89-ADB6-D9C93CAAB3DF}">
      <x14:dataValidations xmlns:xm="http://schemas.microsoft.com/office/excel/2006/main" count="10">
        <x14:dataValidation type="list" allowBlank="1" showInputMessage="1" showErrorMessage="1" xr:uid="{D65BE2AA-95FA-4BB9-A14B-AA75D6E04770}">
          <x14:formula1>
            <xm:f>'Data validation'!$K$3:$K$4</xm:f>
          </x14:formula1>
          <xm:sqref>S271</xm:sqref>
        </x14:dataValidation>
        <x14:dataValidation type="list" allowBlank="1" showInputMessage="1" showErrorMessage="1" xr:uid="{83B4A9BB-854E-4517-B9E7-9C54CB621893}">
          <x14:formula1>
            <xm:f>'Data validation'!$J$3:$J$5</xm:f>
          </x14:formula1>
          <xm:sqref>S192</xm:sqref>
        </x14:dataValidation>
        <x14:dataValidation type="list" allowBlank="1" showInputMessage="1" showErrorMessage="1" xr:uid="{1B7D5CE9-5C6C-409C-B910-620D43004E41}">
          <x14:formula1>
            <xm:f>'Data validation'!$I$3:$I$4</xm:f>
          </x14:formula1>
          <xm:sqref>S286 AA286</xm:sqref>
        </x14:dataValidation>
        <x14:dataValidation type="list" allowBlank="1" showInputMessage="1" showErrorMessage="1" xr:uid="{258A910C-FBB0-444D-9A30-0607B5B5A70D}">
          <x14:formula1>
            <xm:f>'Data validation'!$H$3:$H$4</xm:f>
          </x14:formula1>
          <xm:sqref>S285 AA285</xm:sqref>
        </x14:dataValidation>
        <x14:dataValidation type="list" allowBlank="1" showInputMessage="1" showErrorMessage="1" xr:uid="{3253A8C2-3D2A-4B39-B35D-A71ED354BDF1}">
          <x14:formula1>
            <xm:f>'Data validation'!$G$3:$G$4</xm:f>
          </x14:formula1>
          <xm:sqref>S176 S35 AA176 AA35</xm:sqref>
        </x14:dataValidation>
        <x14:dataValidation type="list" allowBlank="1" showInputMessage="1" showErrorMessage="1" xr:uid="{EEEED520-7072-42A1-B88D-641F99C0EDC7}">
          <x14:formula1>
            <xm:f>'Data validation'!$F$3:$F$4</xm:f>
          </x14:formula1>
          <xm:sqref>S135 S137 S229 AA135 AA137 AA229</xm:sqref>
        </x14:dataValidation>
        <x14:dataValidation type="list" allowBlank="1" showInputMessage="1" showErrorMessage="1" xr:uid="{1E00B5E2-4A18-43AD-A8EB-65F371935106}">
          <x14:formula1>
            <xm:f>'Data validation'!$E$3:$E$5</xm:f>
          </x14:formula1>
          <xm:sqref>S92 S97 AA92 AA97</xm:sqref>
        </x14:dataValidation>
        <x14:dataValidation type="list" allowBlank="1" showInputMessage="1" showErrorMessage="1" xr:uid="{E3A81D81-D50C-4D32-9F6C-F46D37947EC9}">
          <x14:formula1>
            <xm:f>'Data validation'!$D$3:$D$4</xm:f>
          </x14:formula1>
          <xm:sqref>S36 S178:S181 S17:S19 S41:S46 S51 S55:S61 S65:S68 S71:S81 S84:S85 S88:S90 S93 S99:S102 S105:S108 S110:S115 S118:S126 S129:S134 S136 S138 S140:S144 S146:S147 S150 S153:S154 S160:S161 S163:S164 S166:S171 S186 S196 S204:S206 S211:S215 S235:S240 S264:S265 S256:S262 S275 S277 S280:S282 S284 S294 S288:S291 S302:S303 S305:S307 S310 AA36 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AA294 AA297:AA300 AA302:AA303 AA305:AA307 AA310 S190 S200 S219 S227:S228 S243 S246:S247 S249 S252:S253 S296:S300 S273 S194 S315:S316</xm:sqref>
        </x14:dataValidation>
        <x14:dataValidation type="list" allowBlank="1" showInputMessage="1" showErrorMessage="1" xr:uid="{19868041-003F-42E1-BBBE-3A30003DC350}">
          <x14:formula1>
            <xm:f>'Data validation'!$C$3:$C$6</xm:f>
          </x14:formula1>
          <xm:sqref>J3</xm:sqref>
        </x14:dataValidation>
        <x14:dataValidation type="list" allowBlank="1" showInputMessage="1" showErrorMessage="1" xr:uid="{C0589CB6-A52A-43A3-A13A-5F34A45962BF}">
          <x14:formula1>
            <xm:f>'Data validation'!$B$3:$B$25</xm:f>
          </x14:formula1>
          <xm:sqref>H3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21BF-24AC-456B-88AA-F4B0B72F4C5B}">
  <dimension ref="B1:AC318"/>
  <sheetViews>
    <sheetView zoomScale="115" zoomScaleNormal="115" workbookViewId="0">
      <pane xSplit="3" ySplit="2" topLeftCell="E3" activePane="bottomRight" state="frozen"/>
      <selection pane="topRight" activeCell="D1" sqref="D1"/>
      <selection pane="bottomLeft" activeCell="A3" sqref="A3"/>
      <selection pane="bottomRight" activeCell="M3" sqref="M3:S318"/>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61.6640625" style="7" customWidth="1"/>
    <col min="6" max="6" width="57.109375" style="7" bestFit="1" customWidth="1"/>
    <col min="7" max="7" width="21" style="7" bestFit="1" customWidth="1"/>
    <col min="8" max="8" width="17.44140625" style="7" customWidth="1"/>
    <col min="9" max="9" width="20.44140625" style="7" customWidth="1"/>
    <col min="10" max="10" width="12.5546875" style="7" customWidth="1"/>
    <col min="12" max="12" width="5.44140625" style="7" customWidth="1"/>
    <col min="13" max="13" width="6.77734375" style="7" bestFit="1" customWidth="1"/>
    <col min="14" max="14" width="17.88671875" style="7" bestFit="1" customWidth="1"/>
    <col min="15" max="16" width="17.5546875" style="7" bestFit="1" customWidth="1"/>
    <col min="17" max="17" width="17.88671875" style="7" bestFit="1" customWidth="1"/>
    <col min="18" max="18" width="17.5546875" style="7" bestFit="1" customWidth="1"/>
    <col min="19" max="19" width="12.6640625" style="7" bestFit="1" customWidth="1"/>
    <col min="20" max="20" width="3.6640625" style="7" customWidth="1"/>
    <col min="21" max="24" width="8.88671875" style="7"/>
    <col min="25" max="25" width="13.33203125" style="7" bestFit="1" customWidth="1"/>
    <col min="26" max="26" width="16.77734375" style="7" bestFit="1" customWidth="1"/>
    <col min="27" max="27" width="12.6640625" style="7" bestFit="1" customWidth="1"/>
    <col min="28" max="28" width="8.88671875" style="7"/>
    <col min="29" max="29" width="29.21875" style="7" bestFit="1" customWidth="1"/>
    <col min="30" max="16384" width="8.88671875" style="7"/>
  </cols>
  <sheetData>
    <row r="1" spans="2:29" customFormat="1" x14ac:dyDescent="0.3">
      <c r="C1" s="7" t="s">
        <v>3</v>
      </c>
      <c r="H1" s="7"/>
      <c r="I1" s="7"/>
      <c r="J1" s="7" t="s">
        <v>652</v>
      </c>
      <c r="K1" s="7"/>
      <c r="L1" s="7"/>
      <c r="M1" s="51" t="s">
        <v>17</v>
      </c>
      <c r="N1" s="52"/>
      <c r="O1" s="52"/>
      <c r="P1" s="52"/>
      <c r="Q1" s="52"/>
      <c r="R1" s="52"/>
      <c r="S1" s="53"/>
      <c r="U1" s="2" t="s">
        <v>10</v>
      </c>
      <c r="V1" s="3"/>
      <c r="W1" s="3"/>
      <c r="X1" s="3"/>
      <c r="Y1" s="3"/>
      <c r="Z1" s="3"/>
      <c r="AA1" s="3"/>
      <c r="AB1" s="3"/>
      <c r="AC1" s="3"/>
    </row>
    <row r="2" spans="2:29" customFormat="1" x14ac:dyDescent="0.3">
      <c r="B2" s="1" t="s">
        <v>0</v>
      </c>
      <c r="C2" s="1" t="s">
        <v>7</v>
      </c>
      <c r="D2" s="1" t="s">
        <v>8</v>
      </c>
      <c r="E2" s="1" t="s">
        <v>6</v>
      </c>
      <c r="F2" s="1" t="s">
        <v>9</v>
      </c>
      <c r="G2" s="1" t="s">
        <v>1</v>
      </c>
      <c r="H2" s="6" t="s">
        <v>2</v>
      </c>
      <c r="I2" s="6" t="s">
        <v>813</v>
      </c>
      <c r="J2" s="6" t="s">
        <v>814</v>
      </c>
      <c r="K2" s="6" t="s">
        <v>72</v>
      </c>
      <c r="L2" s="6"/>
      <c r="M2" s="6">
        <v>2015</v>
      </c>
      <c r="N2" s="6">
        <v>2016</v>
      </c>
      <c r="O2" s="6">
        <v>2017</v>
      </c>
      <c r="P2" s="6">
        <v>2018</v>
      </c>
      <c r="Q2" s="6">
        <v>2019</v>
      </c>
      <c r="R2" s="6">
        <v>2020</v>
      </c>
      <c r="S2" s="6"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7" t="s">
        <v>778</v>
      </c>
      <c r="I3" s="7" t="s">
        <v>649</v>
      </c>
      <c r="J3" s="7" t="s">
        <v>801</v>
      </c>
      <c r="K3" s="7"/>
      <c r="M3" s="8"/>
      <c r="N3" s="8">
        <v>70549000000</v>
      </c>
      <c r="O3" s="8">
        <v>84809000000</v>
      </c>
      <c r="P3" s="8">
        <v>102277000000</v>
      </c>
      <c r="Q3" s="8">
        <v>107413000000</v>
      </c>
      <c r="R3" s="8">
        <v>107074000000</v>
      </c>
    </row>
    <row r="4" spans="2:29" x14ac:dyDescent="0.3">
      <c r="B4" s="7" t="s">
        <v>707</v>
      </c>
      <c r="C4" s="7" t="s">
        <v>73</v>
      </c>
      <c r="D4" s="7" t="s">
        <v>649</v>
      </c>
      <c r="E4" s="7" t="s">
        <v>708</v>
      </c>
      <c r="F4" s="7" t="str">
        <f>+E4</f>
        <v>Cost of sales</v>
      </c>
      <c r="G4" s="7" t="str">
        <f>+G3</f>
        <v>Numeric</v>
      </c>
      <c r="H4" s="7" t="str">
        <f>+H3</f>
        <v>CNY</v>
      </c>
      <c r="I4" s="7" t="s">
        <v>649</v>
      </c>
      <c r="J4" s="7" t="str">
        <f>J3</f>
        <v>December</v>
      </c>
      <c r="K4" s="7"/>
      <c r="M4" s="8"/>
      <c r="N4" s="8">
        <v>35278000000</v>
      </c>
      <c r="O4" s="8">
        <v>43062000000</v>
      </c>
      <c r="P4" s="8">
        <v>51744000000</v>
      </c>
      <c r="Q4" s="8">
        <v>62850000000</v>
      </c>
      <c r="R4" s="8">
        <v>55158000000</v>
      </c>
    </row>
    <row r="5" spans="2:29" x14ac:dyDescent="0.3">
      <c r="B5" s="7" t="s">
        <v>646</v>
      </c>
      <c r="C5" s="7" t="s">
        <v>73</v>
      </c>
      <c r="D5" s="7" t="s">
        <v>649</v>
      </c>
      <c r="E5" s="7" t="s">
        <v>353</v>
      </c>
      <c r="F5" s="7" t="s">
        <v>353</v>
      </c>
      <c r="G5" s="7" t="s">
        <v>5</v>
      </c>
      <c r="H5" s="7" t="str">
        <f>H3</f>
        <v>CNY</v>
      </c>
      <c r="I5" s="7" t="s">
        <v>649</v>
      </c>
      <c r="J5" s="7" t="str">
        <f>J3</f>
        <v>December</v>
      </c>
      <c r="K5" s="7"/>
      <c r="M5" s="8"/>
      <c r="N5" s="8">
        <v>11596000000</v>
      </c>
      <c r="O5" s="8">
        <v>18288000000</v>
      </c>
      <c r="P5" s="8">
        <v>22582000000</v>
      </c>
      <c r="Q5" s="8">
        <v>-2288000000</v>
      </c>
      <c r="R5" s="8">
        <v>19026000000</v>
      </c>
    </row>
    <row r="6" spans="2:29" x14ac:dyDescent="0.3">
      <c r="B6" s="7" t="s">
        <v>734</v>
      </c>
      <c r="C6" s="7" t="s">
        <v>73</v>
      </c>
      <c r="D6" s="7" t="s">
        <v>649</v>
      </c>
      <c r="E6" s="7" t="s">
        <v>733</v>
      </c>
      <c r="F6" s="7" t="str">
        <f>+E6</f>
        <v>Total salary expense</v>
      </c>
      <c r="G6" s="7" t="s">
        <v>5</v>
      </c>
      <c r="H6" s="7" t="str">
        <f>H3</f>
        <v>CNY</v>
      </c>
      <c r="I6" s="7" t="s">
        <v>649</v>
      </c>
      <c r="J6" s="7" t="str">
        <f>J3</f>
        <v>December</v>
      </c>
      <c r="K6" s="7"/>
      <c r="M6" s="8"/>
      <c r="N6" s="8"/>
      <c r="O6" s="8"/>
      <c r="P6" s="8"/>
      <c r="Q6" s="8"/>
      <c r="R6" s="8"/>
    </row>
    <row r="7" spans="2:29" x14ac:dyDescent="0.3">
      <c r="B7" s="7" t="s">
        <v>647</v>
      </c>
      <c r="C7" s="7" t="s">
        <v>73</v>
      </c>
      <c r="D7" s="7" t="s">
        <v>650</v>
      </c>
      <c r="E7" s="7" t="s">
        <v>75</v>
      </c>
      <c r="F7" s="7" t="str">
        <f>+E7</f>
        <v>Total Assets</v>
      </c>
      <c r="G7" s="7" t="s">
        <v>5</v>
      </c>
      <c r="H7" s="7" t="str">
        <f>H3</f>
        <v>CNY</v>
      </c>
      <c r="I7" s="7" t="s">
        <v>650</v>
      </c>
      <c r="J7" s="7" t="str">
        <f>J3</f>
        <v>December</v>
      </c>
      <c r="K7" s="7"/>
      <c r="M7" s="8"/>
      <c r="N7" s="8">
        <v>181997000000</v>
      </c>
      <c r="O7" s="8">
        <v>251728000000</v>
      </c>
      <c r="P7" s="8">
        <v>297566000000</v>
      </c>
      <c r="Q7" s="8">
        <v>301316000000</v>
      </c>
      <c r="R7" s="8">
        <v>332708000000</v>
      </c>
      <c r="S7" s="8"/>
      <c r="AA7" s="8"/>
    </row>
    <row r="8" spans="2:29" x14ac:dyDescent="0.3">
      <c r="B8" s="7" t="s">
        <v>648</v>
      </c>
      <c r="C8" s="7" t="s">
        <v>73</v>
      </c>
      <c r="D8" s="7" t="s">
        <v>650</v>
      </c>
      <c r="E8" s="7" t="s">
        <v>392</v>
      </c>
      <c r="F8" s="7" t="str">
        <f>E8</f>
        <v>Total liabilities</v>
      </c>
      <c r="G8" s="7" t="s">
        <v>5</v>
      </c>
      <c r="H8" s="7" t="str">
        <f>H3</f>
        <v>CNY</v>
      </c>
      <c r="I8" s="7" t="s">
        <v>650</v>
      </c>
      <c r="J8" s="7" t="str">
        <f>J3</f>
        <v>December</v>
      </c>
      <c r="K8" s="7"/>
      <c r="M8" s="8"/>
      <c r="N8" s="8">
        <v>84524000000</v>
      </c>
      <c r="O8" s="8">
        <v>121356000000</v>
      </c>
      <c r="P8" s="8">
        <v>121814000000</v>
      </c>
      <c r="Q8" s="8">
        <v>128501000000</v>
      </c>
      <c r="R8" s="8">
        <v>140865000000</v>
      </c>
    </row>
    <row r="9" spans="2:29" x14ac:dyDescent="0.3">
      <c r="B9" s="7" t="s">
        <v>653</v>
      </c>
      <c r="C9" s="7" t="s">
        <v>73</v>
      </c>
      <c r="D9" s="7" t="s">
        <v>650</v>
      </c>
      <c r="E9" s="7" t="s">
        <v>212</v>
      </c>
      <c r="F9" s="7" t="str">
        <f>E9</f>
        <v>Total equity</v>
      </c>
      <c r="G9" s="7" t="s">
        <v>5</v>
      </c>
      <c r="H9" s="7" t="str">
        <f>H3</f>
        <v>CNY</v>
      </c>
      <c r="I9" s="7" t="s">
        <v>650</v>
      </c>
      <c r="J9" s="7" t="str">
        <f>J3</f>
        <v>December</v>
      </c>
      <c r="K9" s="7"/>
      <c r="M9" s="8"/>
      <c r="N9" s="8">
        <v>92274000000</v>
      </c>
      <c r="O9" s="8">
        <v>115346000000</v>
      </c>
      <c r="P9" s="8">
        <v>162897000000</v>
      </c>
      <c r="Q9" s="8">
        <v>163599000000</v>
      </c>
      <c r="R9" s="8">
        <v>182696000000</v>
      </c>
    </row>
    <row r="10" spans="2:29" x14ac:dyDescent="0.3">
      <c r="B10" s="7" t="s">
        <v>723</v>
      </c>
      <c r="C10" s="7" t="s">
        <v>73</v>
      </c>
      <c r="D10" s="7" t="s">
        <v>721</v>
      </c>
      <c r="E10" s="7" t="s">
        <v>722</v>
      </c>
      <c r="F10" s="7" t="str">
        <f>E10</f>
        <v>Total number of shares</v>
      </c>
      <c r="G10" s="7" t="s">
        <v>5</v>
      </c>
      <c r="K10" s="7"/>
      <c r="M10" s="8"/>
      <c r="N10" s="8">
        <v>347270000000</v>
      </c>
      <c r="O10" s="8">
        <v>348160000000</v>
      </c>
      <c r="P10" s="8">
        <v>349350000000</v>
      </c>
      <c r="Q10" s="8">
        <v>345830000000</v>
      </c>
      <c r="R10" s="8">
        <v>334890000000</v>
      </c>
    </row>
    <row r="11" spans="2:29" x14ac:dyDescent="0.3">
      <c r="B11" s="7" t="s">
        <v>724</v>
      </c>
      <c r="C11" s="7" t="s">
        <v>73</v>
      </c>
      <c r="D11" s="7" t="s">
        <v>725</v>
      </c>
      <c r="E11" s="7" t="s">
        <v>725</v>
      </c>
      <c r="G11" s="7" t="s">
        <v>5</v>
      </c>
      <c r="H11" s="7" t="str">
        <f>H3</f>
        <v>CNY</v>
      </c>
      <c r="I11" s="7" t="s">
        <v>650</v>
      </c>
      <c r="J11" s="7" t="str">
        <f>J3</f>
        <v>December</v>
      </c>
      <c r="K11" s="7"/>
      <c r="M11" s="8"/>
      <c r="N11" s="8">
        <v>172.29</v>
      </c>
      <c r="O11" s="8">
        <v>205.07</v>
      </c>
      <c r="P11" s="8">
        <v>229.16499999999999</v>
      </c>
      <c r="Q11" s="8">
        <v>132.27500000000001</v>
      </c>
      <c r="R11" s="8">
        <v>125.05</v>
      </c>
    </row>
    <row r="12" spans="2:29" x14ac:dyDescent="0.3">
      <c r="B12" s="7" t="s">
        <v>654</v>
      </c>
      <c r="C12" s="7" t="s">
        <v>73</v>
      </c>
      <c r="D12" s="7" t="s">
        <v>77</v>
      </c>
      <c r="E12" s="7" t="s">
        <v>76</v>
      </c>
      <c r="F12" s="7" t="str">
        <f>+E12</f>
        <v>Production Volume</v>
      </c>
      <c r="G12" s="7" t="s">
        <v>5</v>
      </c>
      <c r="H12" s="33" t="s">
        <v>651</v>
      </c>
      <c r="K12" s="7"/>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K13" s="7"/>
      <c r="Q13" s="12">
        <v>5390.52</v>
      </c>
      <c r="R13" s="12">
        <v>5974.1</v>
      </c>
      <c r="Y13" t="s">
        <v>825</v>
      </c>
      <c r="Z13" t="s">
        <v>825</v>
      </c>
    </row>
    <row r="14" spans="2:29" x14ac:dyDescent="0.3">
      <c r="B14" s="7" t="s">
        <v>656</v>
      </c>
      <c r="C14" s="7" t="s">
        <v>13</v>
      </c>
      <c r="D14" s="7" t="s">
        <v>14</v>
      </c>
      <c r="E14" s="7" t="s">
        <v>18</v>
      </c>
      <c r="F14" s="7" t="str">
        <f>E14</f>
        <v>Carbon Emissions Scope 2</v>
      </c>
      <c r="G14" s="7" t="s">
        <v>5</v>
      </c>
      <c r="H14" s="33" t="s">
        <v>651</v>
      </c>
      <c r="K14" s="7"/>
      <c r="M14" s="12"/>
      <c r="N14" s="12"/>
      <c r="O14" s="12"/>
      <c r="P14" s="12"/>
      <c r="Q14" s="12">
        <v>300588.92</v>
      </c>
      <c r="R14" s="12">
        <v>468245.5</v>
      </c>
      <c r="Y14" t="s">
        <v>825</v>
      </c>
      <c r="Z14" t="s">
        <v>825</v>
      </c>
    </row>
    <row r="15" spans="2:29" x14ac:dyDescent="0.3">
      <c r="B15" s="7" t="s">
        <v>657</v>
      </c>
      <c r="C15" s="7" t="s">
        <v>13</v>
      </c>
      <c r="D15" s="7" t="s">
        <v>14</v>
      </c>
      <c r="E15" s="7" t="s">
        <v>71</v>
      </c>
      <c r="F15" s="7" t="str">
        <f>E15</f>
        <v>Carbon Emissions Scope 3</v>
      </c>
      <c r="G15" s="7" t="s">
        <v>5</v>
      </c>
      <c r="H15" s="33" t="s">
        <v>651</v>
      </c>
      <c r="K15" s="7"/>
      <c r="O15" s="12"/>
      <c r="P15" s="12"/>
      <c r="Q15" s="12">
        <v>19810.240000000002</v>
      </c>
      <c r="R15" s="12">
        <v>16621.8</v>
      </c>
      <c r="Y15" t="s">
        <v>825</v>
      </c>
      <c r="Z15" t="s">
        <v>825</v>
      </c>
    </row>
    <row r="16" spans="2:29" x14ac:dyDescent="0.3">
      <c r="B16" s="7" t="s">
        <v>658</v>
      </c>
      <c r="C16" s="7" t="s">
        <v>13</v>
      </c>
      <c r="D16" s="7" t="s">
        <v>14</v>
      </c>
      <c r="E16" s="7" t="s">
        <v>78</v>
      </c>
      <c r="F16" s="7" t="str">
        <f>E16</f>
        <v>Carbon footprint and intensity trend</v>
      </c>
      <c r="G16" s="7" t="s">
        <v>5</v>
      </c>
      <c r="H16" s="33" t="s">
        <v>651</v>
      </c>
      <c r="K16" s="7"/>
      <c r="M16" s="12"/>
      <c r="N16" s="12"/>
      <c r="O16" s="12"/>
      <c r="P16" s="12"/>
      <c r="Q16" s="12">
        <v>325789.68</v>
      </c>
      <c r="R16" s="12">
        <v>498841.4</v>
      </c>
      <c r="Y16" t="s">
        <v>825</v>
      </c>
      <c r="Z16" t="s">
        <v>825</v>
      </c>
    </row>
    <row r="17" spans="2:26" x14ac:dyDescent="0.3">
      <c r="B17" s="7" t="s">
        <v>398</v>
      </c>
      <c r="C17" s="7" t="s">
        <v>13</v>
      </c>
      <c r="D17" s="7" t="s">
        <v>14</v>
      </c>
      <c r="E17" s="7" t="s">
        <v>19</v>
      </c>
      <c r="F17" s="7" t="s">
        <v>20</v>
      </c>
      <c r="H17" s="7" t="s">
        <v>3</v>
      </c>
      <c r="K17" s="7"/>
      <c r="N17" s="13"/>
      <c r="S17" s="7" t="s">
        <v>802</v>
      </c>
      <c r="Y17"/>
      <c r="Z17" t="s">
        <v>826</v>
      </c>
    </row>
    <row r="18" spans="2:26" x14ac:dyDescent="0.3">
      <c r="B18" s="7" t="s">
        <v>399</v>
      </c>
      <c r="C18" s="7" t="s">
        <v>13</v>
      </c>
      <c r="D18" s="7" t="s">
        <v>14</v>
      </c>
      <c r="E18" s="7" t="s">
        <v>19</v>
      </c>
      <c r="F18" s="7" t="s">
        <v>22</v>
      </c>
      <c r="H18" s="7" t="s">
        <v>3</v>
      </c>
      <c r="K18" s="7"/>
      <c r="N18" s="13"/>
      <c r="S18" s="7" t="s">
        <v>802</v>
      </c>
      <c r="Y18"/>
      <c r="Z18" t="s">
        <v>826</v>
      </c>
    </row>
    <row r="19" spans="2:26" x14ac:dyDescent="0.3">
      <c r="B19" s="7" t="s">
        <v>400</v>
      </c>
      <c r="C19" s="7" t="s">
        <v>13</v>
      </c>
      <c r="D19" s="7" t="s">
        <v>14</v>
      </c>
      <c r="E19" s="7" t="s">
        <v>23</v>
      </c>
      <c r="F19" s="7" t="s">
        <v>24</v>
      </c>
      <c r="G19" s="7" t="s">
        <v>235</v>
      </c>
      <c r="H19" s="7" t="s">
        <v>3</v>
      </c>
      <c r="K19" s="7"/>
      <c r="N19" s="13"/>
      <c r="S19" s="7" t="s">
        <v>802</v>
      </c>
      <c r="Y19"/>
      <c r="Z19" t="s">
        <v>827</v>
      </c>
    </row>
    <row r="20" spans="2:26" x14ac:dyDescent="0.3">
      <c r="B20" s="7" t="s">
        <v>561</v>
      </c>
      <c r="C20" s="7" t="s">
        <v>13</v>
      </c>
      <c r="D20" s="7" t="s">
        <v>14</v>
      </c>
      <c r="E20" s="7" t="s">
        <v>23</v>
      </c>
      <c r="F20" s="7" t="s">
        <v>667</v>
      </c>
      <c r="G20" s="7" t="s">
        <v>5</v>
      </c>
      <c r="H20" s="7" t="s">
        <v>4</v>
      </c>
      <c r="K20" s="7"/>
    </row>
    <row r="21" spans="2:26" x14ac:dyDescent="0.3">
      <c r="B21" s="7" t="s">
        <v>659</v>
      </c>
      <c r="C21" s="7" t="s">
        <v>13</v>
      </c>
      <c r="D21" s="7" t="s">
        <v>14</v>
      </c>
      <c r="E21" s="7" t="s">
        <v>393</v>
      </c>
      <c r="F21" s="7" t="str">
        <f>+E21</f>
        <v>Solid fossil fuel sector exposure</v>
      </c>
      <c r="K21" s="7"/>
    </row>
    <row r="22" spans="2:26" x14ac:dyDescent="0.3">
      <c r="B22" s="7" t="s">
        <v>660</v>
      </c>
      <c r="C22" s="7" t="s">
        <v>13</v>
      </c>
      <c r="D22" s="7" t="s">
        <v>25</v>
      </c>
      <c r="E22" s="7" t="s">
        <v>26</v>
      </c>
      <c r="F22" s="7" t="str">
        <f t="shared" ref="F22:F33" si="0">E22</f>
        <v>Inorganic pollutants</v>
      </c>
      <c r="G22" s="7" t="s">
        <v>5</v>
      </c>
      <c r="H22" s="7" t="s">
        <v>16</v>
      </c>
      <c r="K22" s="7"/>
    </row>
    <row r="23" spans="2:26" x14ac:dyDescent="0.3">
      <c r="B23" s="7" t="s">
        <v>661</v>
      </c>
      <c r="C23" s="7" t="s">
        <v>13</v>
      </c>
      <c r="D23" s="7" t="s">
        <v>25</v>
      </c>
      <c r="E23" s="7" t="s">
        <v>27</v>
      </c>
      <c r="F23" s="7" t="str">
        <f t="shared" si="0"/>
        <v>Air pollutants</v>
      </c>
      <c r="G23" s="7" t="s">
        <v>5</v>
      </c>
      <c r="H23" s="7" t="s">
        <v>16</v>
      </c>
      <c r="K23" s="7"/>
    </row>
    <row r="24" spans="2:26" x14ac:dyDescent="0.3">
      <c r="B24" s="7" t="s">
        <v>662</v>
      </c>
      <c r="C24" s="7" t="s">
        <v>13</v>
      </c>
      <c r="D24" s="7" t="s">
        <v>25</v>
      </c>
      <c r="E24" s="7" t="s">
        <v>28</v>
      </c>
      <c r="F24" s="7" t="str">
        <f t="shared" si="0"/>
        <v>NO'x emissions</v>
      </c>
      <c r="G24" s="7" t="s">
        <v>5</v>
      </c>
      <c r="H24" s="7" t="s">
        <v>16</v>
      </c>
      <c r="K24" s="7"/>
    </row>
    <row r="25" spans="2:26" x14ac:dyDescent="0.3">
      <c r="B25" s="7" t="s">
        <v>663</v>
      </c>
      <c r="C25" s="7" t="s">
        <v>13</v>
      </c>
      <c r="D25" s="7" t="s">
        <v>25</v>
      </c>
      <c r="E25" s="7" t="s">
        <v>29</v>
      </c>
      <c r="F25" s="7" t="str">
        <f t="shared" si="0"/>
        <v>SO'x emissions</v>
      </c>
      <c r="G25" s="7" t="s">
        <v>5</v>
      </c>
      <c r="H25" s="7" t="s">
        <v>16</v>
      </c>
      <c r="K25" s="7"/>
    </row>
    <row r="26" spans="2:26" x14ac:dyDescent="0.3">
      <c r="B26" s="7" t="s">
        <v>664</v>
      </c>
      <c r="C26" s="7" t="s">
        <v>13</v>
      </c>
      <c r="D26" s="7" t="s">
        <v>25</v>
      </c>
      <c r="E26" s="7" t="s">
        <v>79</v>
      </c>
      <c r="F26" s="7" t="str">
        <f>E26</f>
        <v>Ozone depletion substances</v>
      </c>
      <c r="G26" s="7" t="s">
        <v>5</v>
      </c>
      <c r="H26" s="7" t="s">
        <v>16</v>
      </c>
      <c r="K26" s="7"/>
    </row>
    <row r="27" spans="2:26" x14ac:dyDescent="0.3">
      <c r="B27" s="7" t="s">
        <v>665</v>
      </c>
      <c r="C27" s="7" t="s">
        <v>13</v>
      </c>
      <c r="D27" s="7" t="s">
        <v>30</v>
      </c>
      <c r="E27" s="7" t="s">
        <v>31</v>
      </c>
      <c r="F27" s="7" t="str">
        <f t="shared" si="0"/>
        <v>Business travel</v>
      </c>
      <c r="G27" s="7" t="s">
        <v>5</v>
      </c>
      <c r="H27" s="7" t="s">
        <v>16</v>
      </c>
      <c r="K27" s="7"/>
      <c r="O27" s="12"/>
      <c r="P27" s="12"/>
    </row>
    <row r="28" spans="2:26" x14ac:dyDescent="0.3">
      <c r="B28" s="7" t="s">
        <v>666</v>
      </c>
      <c r="C28" s="7" t="s">
        <v>13</v>
      </c>
      <c r="D28" s="7" t="s">
        <v>30</v>
      </c>
      <c r="E28" s="7" t="s">
        <v>32</v>
      </c>
      <c r="F28" s="7" t="str">
        <f t="shared" si="0"/>
        <v>Employee commute</v>
      </c>
      <c r="G28" s="7" t="s">
        <v>5</v>
      </c>
      <c r="H28" s="7" t="s">
        <v>16</v>
      </c>
      <c r="K28" s="7"/>
      <c r="O28" s="12"/>
      <c r="P28" s="12"/>
    </row>
    <row r="29" spans="2:26" x14ac:dyDescent="0.3">
      <c r="B29" s="7" t="s">
        <v>735</v>
      </c>
      <c r="C29" s="7" t="s">
        <v>13</v>
      </c>
      <c r="D29" s="7" t="s">
        <v>30</v>
      </c>
      <c r="E29" s="7" t="s">
        <v>33</v>
      </c>
      <c r="F29" s="7" t="str">
        <f t="shared" si="0"/>
        <v>Usage of company products</v>
      </c>
      <c r="G29" s="7" t="s">
        <v>5</v>
      </c>
      <c r="H29" s="7" t="s">
        <v>16</v>
      </c>
      <c r="K29" s="7"/>
    </row>
    <row r="30" spans="2:26" x14ac:dyDescent="0.3">
      <c r="B30" s="7" t="s">
        <v>736</v>
      </c>
      <c r="C30" s="7" t="s">
        <v>13</v>
      </c>
      <c r="D30" s="7" t="s">
        <v>30</v>
      </c>
      <c r="E30" s="7" t="s">
        <v>34</v>
      </c>
      <c r="F30" s="7" t="str">
        <f t="shared" si="0"/>
        <v>Transportation and distribution</v>
      </c>
      <c r="G30" s="7" t="s">
        <v>5</v>
      </c>
      <c r="H30" s="7" t="s">
        <v>16</v>
      </c>
      <c r="K30" s="7"/>
    </row>
    <row r="31" spans="2:26" x14ac:dyDescent="0.3">
      <c r="B31" s="7" t="s">
        <v>562</v>
      </c>
      <c r="C31" s="7" t="s">
        <v>13</v>
      </c>
      <c r="D31" s="7" t="s">
        <v>35</v>
      </c>
      <c r="E31" s="7" t="s">
        <v>36</v>
      </c>
      <c r="F31" s="7" t="s">
        <v>35</v>
      </c>
      <c r="G31" s="7" t="s">
        <v>5</v>
      </c>
      <c r="H31" s="7" t="s">
        <v>998</v>
      </c>
      <c r="K31" s="7"/>
      <c r="Q31" s="8">
        <v>275</v>
      </c>
      <c r="R31" s="8">
        <v>45293</v>
      </c>
      <c r="U31" s="7" t="s">
        <v>943</v>
      </c>
      <c r="Y31" s="7" t="s">
        <v>941</v>
      </c>
      <c r="Z31" s="7" t="s">
        <v>936</v>
      </c>
    </row>
    <row r="32" spans="2:26" x14ac:dyDescent="0.3">
      <c r="B32" s="7" t="s">
        <v>563</v>
      </c>
      <c r="C32" s="7" t="s">
        <v>13</v>
      </c>
      <c r="D32" s="7" t="s">
        <v>35</v>
      </c>
      <c r="E32" s="7" t="s">
        <v>36</v>
      </c>
      <c r="F32" s="7" t="s">
        <v>572</v>
      </c>
      <c r="G32" s="7" t="s">
        <v>5</v>
      </c>
      <c r="H32" s="7" t="s">
        <v>4</v>
      </c>
      <c r="K32" s="7"/>
      <c r="Q32" s="26">
        <v>5.9999999999999995E-4</v>
      </c>
      <c r="R32" s="26">
        <v>8.5599999999999996E-2</v>
      </c>
      <c r="U32" s="7" t="s">
        <v>935</v>
      </c>
    </row>
    <row r="33" spans="2:26" x14ac:dyDescent="0.3">
      <c r="B33" s="7" t="s">
        <v>737</v>
      </c>
      <c r="C33" s="7" t="s">
        <v>13</v>
      </c>
      <c r="D33" s="7" t="s">
        <v>35</v>
      </c>
      <c r="E33" s="7" t="s">
        <v>80</v>
      </c>
      <c r="F33" s="7" t="str">
        <f t="shared" si="0"/>
        <v>Alternate fuels</v>
      </c>
      <c r="G33" s="7" t="s">
        <v>5</v>
      </c>
      <c r="H33" s="7" t="s">
        <v>16</v>
      </c>
      <c r="K33" s="7"/>
      <c r="Q33" s="12"/>
      <c r="R33" s="12"/>
    </row>
    <row r="34" spans="2:26" x14ac:dyDescent="0.3">
      <c r="B34" s="7" t="s">
        <v>738</v>
      </c>
      <c r="C34" s="7" t="s">
        <v>13</v>
      </c>
      <c r="D34" s="7" t="s">
        <v>35</v>
      </c>
      <c r="E34" s="7" t="s">
        <v>67</v>
      </c>
      <c r="F34" s="7" t="s">
        <v>69</v>
      </c>
      <c r="G34" s="7" t="s">
        <v>5</v>
      </c>
      <c r="H34" s="7" t="s">
        <v>16</v>
      </c>
      <c r="K34" s="7"/>
    </row>
    <row r="35" spans="2:26" x14ac:dyDescent="0.3">
      <c r="B35" s="7" t="s">
        <v>739</v>
      </c>
      <c r="C35" s="7" t="s">
        <v>13</v>
      </c>
      <c r="D35" s="7" t="s">
        <v>35</v>
      </c>
      <c r="E35" s="7" t="s">
        <v>68</v>
      </c>
      <c r="F35" s="7" t="str">
        <f>+E35</f>
        <v>Product impact on renewables</v>
      </c>
      <c r="G35" s="7" t="s">
        <v>70</v>
      </c>
      <c r="H35" s="7" t="s">
        <v>668</v>
      </c>
      <c r="K35" s="7"/>
      <c r="N35" s="13"/>
      <c r="S35" s="7" t="s">
        <v>807</v>
      </c>
      <c r="Z35" s="7" t="s">
        <v>942</v>
      </c>
    </row>
    <row r="36" spans="2:26" x14ac:dyDescent="0.3">
      <c r="B36" s="7" t="s">
        <v>401</v>
      </c>
      <c r="C36" s="7" t="s">
        <v>13</v>
      </c>
      <c r="D36" s="7" t="s">
        <v>35</v>
      </c>
      <c r="E36" s="7" t="s">
        <v>37</v>
      </c>
      <c r="F36" s="7" t="s">
        <v>38</v>
      </c>
      <c r="G36" s="7" t="s">
        <v>670</v>
      </c>
      <c r="H36" s="7" t="s">
        <v>3</v>
      </c>
      <c r="K36" s="7"/>
      <c r="N36" s="13"/>
      <c r="S36" s="7" t="s">
        <v>803</v>
      </c>
    </row>
    <row r="37" spans="2:26" x14ac:dyDescent="0.3">
      <c r="B37" s="7" t="s">
        <v>669</v>
      </c>
      <c r="C37" s="7" t="s">
        <v>13</v>
      </c>
      <c r="D37" s="7" t="s">
        <v>35</v>
      </c>
      <c r="E37" s="7" t="s">
        <v>37</v>
      </c>
      <c r="F37" s="7" t="s">
        <v>39</v>
      </c>
      <c r="G37" s="7" t="s">
        <v>5</v>
      </c>
      <c r="H37" s="7" t="s">
        <v>16</v>
      </c>
      <c r="K37" s="7"/>
    </row>
    <row r="38" spans="2:26" x14ac:dyDescent="0.3">
      <c r="B38" s="7" t="s">
        <v>402</v>
      </c>
      <c r="C38" s="7" t="s">
        <v>13</v>
      </c>
      <c r="D38" s="7" t="s">
        <v>40</v>
      </c>
      <c r="E38" s="7" t="s">
        <v>41</v>
      </c>
      <c r="F38" s="7" t="s">
        <v>42</v>
      </c>
      <c r="G38" s="7" t="s">
        <v>5</v>
      </c>
      <c r="H38" s="7" t="s">
        <v>16</v>
      </c>
      <c r="K38" s="7">
        <v>0</v>
      </c>
    </row>
    <row r="39" spans="2:26" x14ac:dyDescent="0.3">
      <c r="B39" s="7" t="s">
        <v>403</v>
      </c>
      <c r="C39" s="7" t="s">
        <v>13</v>
      </c>
      <c r="D39" s="7" t="s">
        <v>40</v>
      </c>
      <c r="E39" s="7" t="s">
        <v>41</v>
      </c>
      <c r="F39" s="7" t="s">
        <v>43</v>
      </c>
      <c r="G39" s="7" t="s">
        <v>5</v>
      </c>
      <c r="H39" s="7" t="s">
        <v>4</v>
      </c>
      <c r="K39" s="7">
        <v>0</v>
      </c>
    </row>
    <row r="40" spans="2:26" x14ac:dyDescent="0.3">
      <c r="B40" s="7" t="s">
        <v>740</v>
      </c>
      <c r="C40" s="7" t="s">
        <v>13</v>
      </c>
      <c r="D40" s="7" t="s">
        <v>354</v>
      </c>
      <c r="E40" s="7" t="s">
        <v>355</v>
      </c>
      <c r="F40" s="7" t="s">
        <v>671</v>
      </c>
      <c r="G40" s="7" t="s">
        <v>5</v>
      </c>
      <c r="K40" s="7">
        <v>0</v>
      </c>
    </row>
    <row r="41" spans="2:26" x14ac:dyDescent="0.3">
      <c r="B41" s="7" t="s">
        <v>565</v>
      </c>
      <c r="C41" s="7" t="s">
        <v>13</v>
      </c>
      <c r="D41" s="7" t="s">
        <v>354</v>
      </c>
      <c r="E41" s="7" t="s">
        <v>356</v>
      </c>
      <c r="F41" s="7" t="s">
        <v>571</v>
      </c>
      <c r="G41" s="7" t="s">
        <v>569</v>
      </c>
      <c r="H41" s="7" t="s">
        <v>3</v>
      </c>
      <c r="K41" s="7">
        <v>0</v>
      </c>
      <c r="N41" s="13"/>
    </row>
    <row r="42" spans="2:26" x14ac:dyDescent="0.3">
      <c r="B42" s="7" t="s">
        <v>564</v>
      </c>
      <c r="C42" s="7" t="s">
        <v>13</v>
      </c>
      <c r="D42" s="7" t="s">
        <v>354</v>
      </c>
      <c r="E42" s="7" t="s">
        <v>356</v>
      </c>
      <c r="F42" s="7" t="s">
        <v>571</v>
      </c>
      <c r="G42" s="7" t="s">
        <v>570</v>
      </c>
      <c r="H42" s="7" t="s">
        <v>3</v>
      </c>
      <c r="K42" s="7">
        <v>0</v>
      </c>
      <c r="N42" s="13"/>
    </row>
    <row r="43" spans="2:26" x14ac:dyDescent="0.3">
      <c r="B43" s="7" t="s">
        <v>567</v>
      </c>
      <c r="C43" s="7" t="s">
        <v>13</v>
      </c>
      <c r="D43" s="7" t="s">
        <v>354</v>
      </c>
      <c r="E43" s="7" t="s">
        <v>357</v>
      </c>
      <c r="F43" s="7" t="s">
        <v>357</v>
      </c>
      <c r="G43" s="7" t="s">
        <v>569</v>
      </c>
      <c r="H43" s="7" t="s">
        <v>3</v>
      </c>
      <c r="K43" s="7">
        <v>0</v>
      </c>
      <c r="N43" s="13"/>
    </row>
    <row r="44" spans="2:26" x14ac:dyDescent="0.3">
      <c r="B44" s="7" t="s">
        <v>566</v>
      </c>
      <c r="C44" s="7" t="s">
        <v>13</v>
      </c>
      <c r="D44" s="7" t="s">
        <v>354</v>
      </c>
      <c r="E44" s="7" t="s">
        <v>357</v>
      </c>
      <c r="F44" s="7" t="s">
        <v>357</v>
      </c>
      <c r="G44" s="7" t="s">
        <v>570</v>
      </c>
      <c r="H44" s="7" t="s">
        <v>3</v>
      </c>
      <c r="K44" s="7">
        <v>0</v>
      </c>
      <c r="N44" s="13"/>
    </row>
    <row r="45" spans="2:26" x14ac:dyDescent="0.3">
      <c r="B45" s="7" t="s">
        <v>741</v>
      </c>
      <c r="C45" s="7" t="s">
        <v>13</v>
      </c>
      <c r="D45" s="7" t="s">
        <v>354</v>
      </c>
      <c r="E45" s="7" t="s">
        <v>358</v>
      </c>
      <c r="F45" s="7" t="s">
        <v>568</v>
      </c>
      <c r="G45" s="7" t="s">
        <v>569</v>
      </c>
      <c r="H45" s="7" t="s">
        <v>3</v>
      </c>
      <c r="K45" s="7">
        <v>0</v>
      </c>
      <c r="N45" s="13"/>
    </row>
    <row r="46" spans="2:26" x14ac:dyDescent="0.3">
      <c r="B46" s="7" t="s">
        <v>742</v>
      </c>
      <c r="C46" s="7" t="s">
        <v>13</v>
      </c>
      <c r="D46" s="7" t="s">
        <v>354</v>
      </c>
      <c r="E46" s="7" t="s">
        <v>358</v>
      </c>
      <c r="F46" s="7" t="s">
        <v>568</v>
      </c>
      <c r="G46" s="7" t="s">
        <v>570</v>
      </c>
      <c r="H46" s="7" t="s">
        <v>3</v>
      </c>
      <c r="K46" s="7">
        <v>0</v>
      </c>
      <c r="N46" s="13"/>
    </row>
    <row r="47" spans="2:26" x14ac:dyDescent="0.3">
      <c r="B47" s="7" t="s">
        <v>404</v>
      </c>
      <c r="C47" s="7" t="s">
        <v>13</v>
      </c>
      <c r="D47" s="7" t="s">
        <v>40</v>
      </c>
      <c r="E47" s="7" t="s">
        <v>44</v>
      </c>
      <c r="F47" s="7" t="s">
        <v>45</v>
      </c>
      <c r="G47" s="7" t="s">
        <v>5</v>
      </c>
      <c r="H47" s="7" t="s">
        <v>16</v>
      </c>
      <c r="K47" s="7"/>
      <c r="Q47" s="26"/>
      <c r="Z47" t="s">
        <v>828</v>
      </c>
    </row>
    <row r="48" spans="2:26" x14ac:dyDescent="0.3">
      <c r="B48" s="7" t="s">
        <v>405</v>
      </c>
      <c r="C48" s="7" t="s">
        <v>13</v>
      </c>
      <c r="D48" s="7" t="s">
        <v>40</v>
      </c>
      <c r="E48" s="7" t="s">
        <v>44</v>
      </c>
      <c r="F48" s="7" t="s">
        <v>46</v>
      </c>
      <c r="G48" s="7" t="s">
        <v>5</v>
      </c>
      <c r="H48" s="7" t="s">
        <v>4</v>
      </c>
      <c r="K48" s="7"/>
      <c r="P48" s="14"/>
      <c r="Q48" s="14"/>
      <c r="R48" s="14"/>
      <c r="Z48" t="s">
        <v>828</v>
      </c>
    </row>
    <row r="49" spans="2:29" x14ac:dyDescent="0.3">
      <c r="B49" s="7" t="s">
        <v>573</v>
      </c>
      <c r="C49" s="7" t="s">
        <v>13</v>
      </c>
      <c r="D49" s="7" t="s">
        <v>40</v>
      </c>
      <c r="E49" s="7" t="s">
        <v>47</v>
      </c>
      <c r="F49" s="7" t="str">
        <f>E49</f>
        <v>Non-recycled waste</v>
      </c>
      <c r="G49" s="7" t="s">
        <v>5</v>
      </c>
      <c r="H49" s="7" t="s">
        <v>16</v>
      </c>
      <c r="K49" s="7"/>
    </row>
    <row r="50" spans="2:29" x14ac:dyDescent="0.3">
      <c r="B50" s="7" t="s">
        <v>574</v>
      </c>
      <c r="C50" s="7" t="s">
        <v>13</v>
      </c>
      <c r="D50" s="7" t="s">
        <v>40</v>
      </c>
      <c r="E50" s="7" t="s">
        <v>47</v>
      </c>
      <c r="F50" s="7" t="s">
        <v>575</v>
      </c>
      <c r="G50" s="7" t="s">
        <v>5</v>
      </c>
      <c r="H50" s="7" t="s">
        <v>4</v>
      </c>
      <c r="K50" s="7"/>
      <c r="P50" s="49"/>
      <c r="Q50" s="26"/>
    </row>
    <row r="51" spans="2:29" x14ac:dyDescent="0.3">
      <c r="B51" s="7" t="s">
        <v>743</v>
      </c>
      <c r="C51" s="7" t="s">
        <v>13</v>
      </c>
      <c r="D51" s="7" t="s">
        <v>40</v>
      </c>
      <c r="E51" s="7" t="s">
        <v>48</v>
      </c>
      <c r="F51" s="7" t="str">
        <f>E51</f>
        <v>Waste recycling programs</v>
      </c>
      <c r="G51" s="7" t="s">
        <v>38</v>
      </c>
      <c r="H51" s="7" t="s">
        <v>3</v>
      </c>
      <c r="K51" s="7"/>
      <c r="N51" s="13"/>
      <c r="S51" s="7" t="s">
        <v>802</v>
      </c>
      <c r="Z51" t="s">
        <v>829</v>
      </c>
    </row>
    <row r="52" spans="2:29" x14ac:dyDescent="0.3">
      <c r="B52" s="7" t="s">
        <v>744</v>
      </c>
      <c r="C52" s="7" t="s">
        <v>13</v>
      </c>
      <c r="D52" s="7" t="s">
        <v>49</v>
      </c>
      <c r="E52" s="7" t="s">
        <v>49</v>
      </c>
      <c r="F52" s="7" t="s">
        <v>50</v>
      </c>
      <c r="G52" s="7" t="s">
        <v>5</v>
      </c>
      <c r="H52" s="7" t="s">
        <v>51</v>
      </c>
      <c r="K52" s="7"/>
      <c r="M52" s="12"/>
      <c r="N52" s="12"/>
      <c r="O52" s="12"/>
      <c r="P52" s="12"/>
      <c r="Q52" s="12">
        <v>490628.06520000001</v>
      </c>
      <c r="R52" s="12">
        <v>529137.38410000002</v>
      </c>
      <c r="Y52" t="s">
        <v>825</v>
      </c>
      <c r="Z52" t="s">
        <v>825</v>
      </c>
      <c r="AA52"/>
      <c r="AB52"/>
      <c r="AC52" s="7" t="s">
        <v>830</v>
      </c>
    </row>
    <row r="53" spans="2:29" x14ac:dyDescent="0.3">
      <c r="B53" s="7" t="s">
        <v>672</v>
      </c>
      <c r="C53" s="7" t="s">
        <v>13</v>
      </c>
      <c r="D53" s="7" t="s">
        <v>49</v>
      </c>
      <c r="E53" s="7" t="s">
        <v>52</v>
      </c>
      <c r="F53" s="7" t="s">
        <v>52</v>
      </c>
      <c r="G53" s="7" t="s">
        <v>5</v>
      </c>
      <c r="H53" s="7" t="s">
        <v>51</v>
      </c>
      <c r="K53" s="7"/>
      <c r="Q53" s="13">
        <f>Q52-(Q31*1000)</f>
        <v>215628.06520000001</v>
      </c>
      <c r="R53" s="13">
        <f>R52-(R31*1000)</f>
        <v>-44763862.615900002</v>
      </c>
      <c r="U53" s="7" t="s">
        <v>936</v>
      </c>
    </row>
    <row r="54" spans="2:29" x14ac:dyDescent="0.3">
      <c r="B54" s="7" t="s">
        <v>673</v>
      </c>
      <c r="C54" s="7" t="s">
        <v>13</v>
      </c>
      <c r="D54" s="7" t="s">
        <v>49</v>
      </c>
      <c r="E54" s="7" t="s">
        <v>52</v>
      </c>
      <c r="F54" s="7" t="s">
        <v>674</v>
      </c>
      <c r="G54" s="7" t="s">
        <v>5</v>
      </c>
      <c r="H54" s="7" t="s">
        <v>4</v>
      </c>
      <c r="K54" s="7"/>
      <c r="P54" s="14"/>
      <c r="Q54" s="26">
        <f>+Q53/Q52</f>
        <v>0.43949394764464039</v>
      </c>
      <c r="R54" s="26">
        <f>+R53/R52</f>
        <v>-84.597807603479055</v>
      </c>
    </row>
    <row r="55" spans="2:29" x14ac:dyDescent="0.3">
      <c r="B55" s="7" t="s">
        <v>576</v>
      </c>
      <c r="C55" s="7" t="s">
        <v>13</v>
      </c>
      <c r="D55" s="7" t="s">
        <v>53</v>
      </c>
      <c r="E55" s="7" t="s">
        <v>54</v>
      </c>
      <c r="F55" s="7" t="s">
        <v>54</v>
      </c>
      <c r="G55" s="7" t="s">
        <v>569</v>
      </c>
      <c r="H55" s="7" t="s">
        <v>3</v>
      </c>
      <c r="K55" s="7"/>
      <c r="N55" s="13"/>
      <c r="S55" s="7" t="s">
        <v>803</v>
      </c>
    </row>
    <row r="56" spans="2:29" x14ac:dyDescent="0.3">
      <c r="B56" s="7" t="s">
        <v>577</v>
      </c>
      <c r="C56" s="7" t="s">
        <v>13</v>
      </c>
      <c r="D56" s="7" t="s">
        <v>53</v>
      </c>
      <c r="E56" s="7" t="s">
        <v>54</v>
      </c>
      <c r="F56" s="7" t="s">
        <v>54</v>
      </c>
      <c r="G56" s="7" t="s">
        <v>570</v>
      </c>
      <c r="H56" s="7" t="s">
        <v>3</v>
      </c>
      <c r="K56" s="7"/>
      <c r="N56" s="13"/>
      <c r="S56" s="7" t="s">
        <v>803</v>
      </c>
    </row>
    <row r="57" spans="2:29" x14ac:dyDescent="0.3">
      <c r="B57" s="7" t="s">
        <v>579</v>
      </c>
      <c r="C57" s="7" t="s">
        <v>13</v>
      </c>
      <c r="D57" s="7" t="s">
        <v>53</v>
      </c>
      <c r="E57" s="7" t="s">
        <v>55</v>
      </c>
      <c r="F57" s="7" t="str">
        <f>E57</f>
        <v>Deforestation</v>
      </c>
      <c r="G57" s="7" t="s">
        <v>569</v>
      </c>
      <c r="H57" s="7" t="s">
        <v>3</v>
      </c>
      <c r="K57" s="7"/>
      <c r="N57" s="13"/>
      <c r="S57" s="7" t="s">
        <v>803</v>
      </c>
    </row>
    <row r="58" spans="2:29" x14ac:dyDescent="0.3">
      <c r="B58" s="7" t="s">
        <v>578</v>
      </c>
      <c r="C58" s="7" t="s">
        <v>13</v>
      </c>
      <c r="D58" s="7" t="s">
        <v>53</v>
      </c>
      <c r="E58" s="7" t="s">
        <v>55</v>
      </c>
      <c r="F58" s="7" t="str">
        <f>E58</f>
        <v>Deforestation</v>
      </c>
      <c r="G58" s="7" t="s">
        <v>570</v>
      </c>
      <c r="H58" s="7" t="s">
        <v>3</v>
      </c>
      <c r="K58" s="7"/>
      <c r="N58" s="13"/>
      <c r="S58" s="7" t="s">
        <v>803</v>
      </c>
    </row>
    <row r="59" spans="2:29" x14ac:dyDescent="0.3">
      <c r="B59" s="7" t="s">
        <v>580</v>
      </c>
      <c r="C59" s="7" t="s">
        <v>13</v>
      </c>
      <c r="D59" s="7" t="s">
        <v>53</v>
      </c>
      <c r="E59" s="7" t="s">
        <v>56</v>
      </c>
      <c r="F59" s="7" t="s">
        <v>57</v>
      </c>
      <c r="G59" s="7" t="s">
        <v>570</v>
      </c>
      <c r="H59" s="7" t="s">
        <v>3</v>
      </c>
      <c r="K59" s="7"/>
      <c r="N59" s="13"/>
      <c r="S59" s="7" t="s">
        <v>803</v>
      </c>
    </row>
    <row r="60" spans="2:29" x14ac:dyDescent="0.3">
      <c r="B60" s="7" t="s">
        <v>582</v>
      </c>
      <c r="C60" s="7" t="s">
        <v>13</v>
      </c>
      <c r="D60" s="7" t="s">
        <v>53</v>
      </c>
      <c r="E60" s="7" t="s">
        <v>359</v>
      </c>
      <c r="F60" s="7" t="str">
        <f>E60</f>
        <v>Site closure &amp; rehabilitation</v>
      </c>
      <c r="G60" s="7" t="s">
        <v>569</v>
      </c>
      <c r="H60" s="7" t="s">
        <v>3</v>
      </c>
      <c r="K60" s="7">
        <v>0</v>
      </c>
      <c r="N60" s="13"/>
    </row>
    <row r="61" spans="2:29" x14ac:dyDescent="0.3">
      <c r="B61" s="7" t="s">
        <v>583</v>
      </c>
      <c r="C61" s="7" t="s">
        <v>13</v>
      </c>
      <c r="D61" s="7" t="s">
        <v>53</v>
      </c>
      <c r="E61" s="7" t="s">
        <v>359</v>
      </c>
      <c r="F61" s="7" t="str">
        <f>E61</f>
        <v>Site closure &amp; rehabilitation</v>
      </c>
      <c r="G61" s="7" t="s">
        <v>570</v>
      </c>
      <c r="H61" s="7" t="s">
        <v>3</v>
      </c>
      <c r="K61" s="7">
        <v>0</v>
      </c>
      <c r="N61" s="13"/>
    </row>
    <row r="62" spans="2:29" x14ac:dyDescent="0.3">
      <c r="B62" s="7" t="s">
        <v>745</v>
      </c>
      <c r="C62" s="7" t="s">
        <v>13</v>
      </c>
      <c r="D62" s="7" t="s">
        <v>53</v>
      </c>
      <c r="E62" s="7" t="s">
        <v>58</v>
      </c>
      <c r="F62" s="7" t="str">
        <f>E62</f>
        <v xml:space="preserve">Land degradation, desertification, soil sealing </v>
      </c>
      <c r="G62" s="7" t="s">
        <v>5</v>
      </c>
      <c r="H62" s="7" t="s">
        <v>4</v>
      </c>
      <c r="K62" s="7">
        <v>0</v>
      </c>
    </row>
    <row r="63" spans="2:29" x14ac:dyDescent="0.3">
      <c r="B63" s="7" t="s">
        <v>746</v>
      </c>
      <c r="C63" s="7" t="s">
        <v>13</v>
      </c>
      <c r="D63" s="7" t="s">
        <v>53</v>
      </c>
      <c r="E63" s="7" t="s">
        <v>59</v>
      </c>
      <c r="F63" s="7" t="s">
        <v>581</v>
      </c>
      <c r="G63" s="7" t="s">
        <v>5</v>
      </c>
      <c r="H63" s="7" t="s">
        <v>4</v>
      </c>
      <c r="K63" s="7"/>
    </row>
    <row r="64" spans="2:29" x14ac:dyDescent="0.3">
      <c r="B64" s="7" t="s">
        <v>747</v>
      </c>
      <c r="C64" s="7" t="s">
        <v>13</v>
      </c>
      <c r="D64" s="7" t="s">
        <v>53</v>
      </c>
      <c r="E64" s="7" t="s">
        <v>360</v>
      </c>
      <c r="F64" s="7" t="str">
        <f>E64</f>
        <v>Use of pesticides</v>
      </c>
      <c r="G64" s="7" t="s">
        <v>5</v>
      </c>
      <c r="H64" s="7" t="s">
        <v>16</v>
      </c>
      <c r="K64" s="7">
        <v>0</v>
      </c>
    </row>
    <row r="65" spans="2:19" x14ac:dyDescent="0.3">
      <c r="B65" s="7" t="s">
        <v>584</v>
      </c>
      <c r="C65" s="7" t="s">
        <v>13</v>
      </c>
      <c r="D65" s="7" t="s">
        <v>53</v>
      </c>
      <c r="E65" s="7" t="s">
        <v>60</v>
      </c>
      <c r="F65" s="7" t="str">
        <f>E65</f>
        <v>Sustainable land / forestry / agri practices</v>
      </c>
      <c r="G65" s="7" t="s">
        <v>569</v>
      </c>
      <c r="H65" s="7" t="s">
        <v>3</v>
      </c>
      <c r="K65" s="7">
        <v>0</v>
      </c>
      <c r="N65" s="13"/>
    </row>
    <row r="66" spans="2:19" x14ac:dyDescent="0.3">
      <c r="B66" s="7" t="s">
        <v>585</v>
      </c>
      <c r="C66" s="7" t="s">
        <v>13</v>
      </c>
      <c r="D66" s="7" t="s">
        <v>53</v>
      </c>
      <c r="E66" s="7" t="s">
        <v>60</v>
      </c>
      <c r="F66" s="7" t="str">
        <f>E66</f>
        <v>Sustainable land / forestry / agri practices</v>
      </c>
      <c r="G66" s="7" t="s">
        <v>570</v>
      </c>
      <c r="H66" s="7" t="s">
        <v>3</v>
      </c>
      <c r="K66" s="7">
        <v>0</v>
      </c>
      <c r="N66" s="13"/>
    </row>
    <row r="67" spans="2:19" x14ac:dyDescent="0.3">
      <c r="B67" s="7" t="s">
        <v>586</v>
      </c>
      <c r="C67" s="7" t="s">
        <v>13</v>
      </c>
      <c r="D67" s="7" t="s">
        <v>61</v>
      </c>
      <c r="E67" s="7" t="s">
        <v>62</v>
      </c>
      <c r="F67" s="7" t="s">
        <v>63</v>
      </c>
      <c r="G67" s="7" t="s">
        <v>569</v>
      </c>
      <c r="H67" s="7" t="s">
        <v>3</v>
      </c>
      <c r="K67" s="7"/>
      <c r="N67" s="13"/>
      <c r="S67" s="7" t="s">
        <v>803</v>
      </c>
    </row>
    <row r="68" spans="2:19" x14ac:dyDescent="0.3">
      <c r="B68" s="7" t="s">
        <v>587</v>
      </c>
      <c r="C68" s="7" t="s">
        <v>13</v>
      </c>
      <c r="D68" s="7" t="s">
        <v>61</v>
      </c>
      <c r="E68" s="7" t="s">
        <v>62</v>
      </c>
      <c r="F68" s="7" t="s">
        <v>63</v>
      </c>
      <c r="G68" s="7" t="s">
        <v>570</v>
      </c>
      <c r="H68" s="7" t="s">
        <v>3</v>
      </c>
      <c r="K68" s="7"/>
      <c r="N68" s="13"/>
      <c r="S68" s="7" t="s">
        <v>803</v>
      </c>
    </row>
    <row r="69" spans="2:19" x14ac:dyDescent="0.3">
      <c r="B69" s="7" t="s">
        <v>748</v>
      </c>
      <c r="C69" s="7" t="s">
        <v>13</v>
      </c>
      <c r="D69" s="7" t="s">
        <v>61</v>
      </c>
      <c r="E69" s="7" t="s">
        <v>64</v>
      </c>
      <c r="F69" s="7" t="s">
        <v>588</v>
      </c>
      <c r="G69" s="7" t="s">
        <v>5</v>
      </c>
      <c r="H69" s="7" t="s">
        <v>16</v>
      </c>
      <c r="K69" s="7"/>
    </row>
    <row r="70" spans="2:19" x14ac:dyDescent="0.3">
      <c r="B70" s="7" t="s">
        <v>749</v>
      </c>
      <c r="C70" s="7" t="s">
        <v>13</v>
      </c>
      <c r="D70" s="7" t="s">
        <v>61</v>
      </c>
      <c r="E70" s="7" t="s">
        <v>65</v>
      </c>
      <c r="F70" s="7" t="str">
        <f>E70</f>
        <v>Recycled material use</v>
      </c>
      <c r="G70" s="7" t="s">
        <v>5</v>
      </c>
      <c r="H70" s="7" t="s">
        <v>16</v>
      </c>
      <c r="K70" s="7"/>
    </row>
    <row r="71" spans="2:19" x14ac:dyDescent="0.3">
      <c r="B71" s="7" t="s">
        <v>589</v>
      </c>
      <c r="C71" s="7" t="s">
        <v>13</v>
      </c>
      <c r="D71" s="7" t="s">
        <v>61</v>
      </c>
      <c r="E71" s="7" t="s">
        <v>66</v>
      </c>
      <c r="F71" s="7" t="str">
        <f>E71</f>
        <v>Green procurement policy</v>
      </c>
      <c r="G71" s="7" t="s">
        <v>569</v>
      </c>
      <c r="H71" s="7" t="s">
        <v>3</v>
      </c>
      <c r="K71" s="7"/>
      <c r="N71" s="13"/>
      <c r="S71" s="7" t="s">
        <v>803</v>
      </c>
    </row>
    <row r="72" spans="2:19" x14ac:dyDescent="0.3">
      <c r="B72" s="7" t="s">
        <v>590</v>
      </c>
      <c r="C72" s="7" t="s">
        <v>13</v>
      </c>
      <c r="D72" s="7" t="s">
        <v>61</v>
      </c>
      <c r="E72" s="7" t="s">
        <v>66</v>
      </c>
      <c r="F72" s="7" t="str">
        <f>E72</f>
        <v>Green procurement policy</v>
      </c>
      <c r="G72" s="7" t="s">
        <v>570</v>
      </c>
      <c r="H72" s="7" t="s">
        <v>3</v>
      </c>
      <c r="K72" s="7"/>
      <c r="N72" s="13"/>
      <c r="S72" s="7" t="s">
        <v>803</v>
      </c>
    </row>
    <row r="73" spans="2:19" x14ac:dyDescent="0.3">
      <c r="B73" s="7" t="s">
        <v>750</v>
      </c>
      <c r="C73" s="7" t="s">
        <v>13</v>
      </c>
      <c r="D73" s="7" t="s">
        <v>61</v>
      </c>
      <c r="E73" s="7" t="s">
        <v>81</v>
      </c>
      <c r="F73" s="7" t="str">
        <f>E73</f>
        <v>Supplier environmental certification</v>
      </c>
      <c r="G73" s="7" t="s">
        <v>762</v>
      </c>
      <c r="H73" s="7" t="s">
        <v>3</v>
      </c>
      <c r="K73" s="7"/>
      <c r="N73" s="13"/>
      <c r="S73" s="7" t="s">
        <v>803</v>
      </c>
    </row>
    <row r="74" spans="2:19" x14ac:dyDescent="0.3">
      <c r="B74" s="7" t="s">
        <v>751</v>
      </c>
      <c r="C74" s="7" t="s">
        <v>13</v>
      </c>
      <c r="D74" s="7" t="s">
        <v>61</v>
      </c>
      <c r="E74" s="7" t="s">
        <v>82</v>
      </c>
      <c r="F74" s="7" t="str">
        <f>+E74</f>
        <v>Green building council membership</v>
      </c>
      <c r="G74" s="7" t="s">
        <v>675</v>
      </c>
      <c r="H74" s="7" t="s">
        <v>3</v>
      </c>
      <c r="K74" s="7"/>
      <c r="N74" s="13"/>
      <c r="S74" s="7" t="s">
        <v>803</v>
      </c>
    </row>
    <row r="75" spans="2:19" x14ac:dyDescent="0.3">
      <c r="B75" s="7" t="s">
        <v>752</v>
      </c>
      <c r="C75" s="7" t="s">
        <v>13</v>
      </c>
      <c r="D75" s="7" t="s">
        <v>61</v>
      </c>
      <c r="E75" s="7" t="s">
        <v>83</v>
      </c>
      <c r="F75" s="7" t="s">
        <v>84</v>
      </c>
      <c r="G75" s="7" t="s">
        <v>676</v>
      </c>
      <c r="H75" s="7" t="s">
        <v>3</v>
      </c>
      <c r="K75" s="7">
        <v>0</v>
      </c>
      <c r="N75" s="13"/>
    </row>
    <row r="76" spans="2:19" x14ac:dyDescent="0.3">
      <c r="B76" s="7" t="s">
        <v>753</v>
      </c>
      <c r="C76" s="7" t="s">
        <v>13</v>
      </c>
      <c r="D76" s="7" t="s">
        <v>61</v>
      </c>
      <c r="E76" s="7" t="s">
        <v>83</v>
      </c>
      <c r="F76" s="7" t="s">
        <v>84</v>
      </c>
      <c r="G76" s="7" t="s">
        <v>677</v>
      </c>
      <c r="H76" s="7" t="s">
        <v>3</v>
      </c>
      <c r="K76" s="7">
        <v>0</v>
      </c>
      <c r="N76" s="13"/>
    </row>
    <row r="77" spans="2:19" x14ac:dyDescent="0.3">
      <c r="B77" s="7" t="s">
        <v>406</v>
      </c>
      <c r="C77" s="7" t="s">
        <v>13</v>
      </c>
      <c r="D77" s="7" t="s">
        <v>61</v>
      </c>
      <c r="E77" s="7" t="s">
        <v>85</v>
      </c>
      <c r="F77" s="7" t="str">
        <f>E77</f>
        <v>Nutrition and health program</v>
      </c>
      <c r="G77" s="7" t="s">
        <v>569</v>
      </c>
      <c r="H77" s="7" t="s">
        <v>3</v>
      </c>
      <c r="K77" s="7">
        <v>0</v>
      </c>
      <c r="N77" s="13"/>
    </row>
    <row r="78" spans="2:19" x14ac:dyDescent="0.3">
      <c r="B78" s="7" t="s">
        <v>407</v>
      </c>
      <c r="C78" s="7" t="s">
        <v>13</v>
      </c>
      <c r="D78" s="7" t="s">
        <v>61</v>
      </c>
      <c r="E78" s="7" t="s">
        <v>85</v>
      </c>
      <c r="F78" s="7" t="str">
        <f>E78</f>
        <v>Nutrition and health program</v>
      </c>
      <c r="G78" s="7" t="s">
        <v>570</v>
      </c>
      <c r="H78" s="7" t="s">
        <v>3</v>
      </c>
      <c r="K78" s="7">
        <v>0</v>
      </c>
      <c r="N78" s="13"/>
    </row>
    <row r="79" spans="2:19" x14ac:dyDescent="0.3">
      <c r="B79" s="7" t="s">
        <v>754</v>
      </c>
      <c r="C79" s="7" t="s">
        <v>13</v>
      </c>
      <c r="D79" s="7" t="s">
        <v>361</v>
      </c>
      <c r="E79" s="7" t="s">
        <v>362</v>
      </c>
      <c r="G79" s="7" t="s">
        <v>678</v>
      </c>
      <c r="H79" s="7" t="s">
        <v>3</v>
      </c>
      <c r="K79" s="7">
        <v>0</v>
      </c>
      <c r="N79" s="13"/>
    </row>
    <row r="80" spans="2:19" x14ac:dyDescent="0.3">
      <c r="B80" s="7" t="s">
        <v>591</v>
      </c>
      <c r="C80" s="7" t="s">
        <v>13</v>
      </c>
      <c r="D80" s="7" t="s">
        <v>61</v>
      </c>
      <c r="E80" s="7" t="s">
        <v>87</v>
      </c>
      <c r="F80" s="7" t="str">
        <f>E80</f>
        <v>GMO policy</v>
      </c>
      <c r="G80" s="7" t="s">
        <v>569</v>
      </c>
      <c r="H80" s="7" t="s">
        <v>3</v>
      </c>
      <c r="K80" s="7">
        <v>0</v>
      </c>
      <c r="N80" s="13"/>
    </row>
    <row r="81" spans="2:28" x14ac:dyDescent="0.3">
      <c r="B81" s="7" t="s">
        <v>592</v>
      </c>
      <c r="C81" s="7" t="s">
        <v>13</v>
      </c>
      <c r="D81" s="7" t="s">
        <v>61</v>
      </c>
      <c r="E81" s="7" t="s">
        <v>87</v>
      </c>
      <c r="F81" s="7" t="str">
        <f>E81</f>
        <v>GMO policy</v>
      </c>
      <c r="G81" s="7" t="s">
        <v>570</v>
      </c>
      <c r="H81" s="7" t="s">
        <v>3</v>
      </c>
      <c r="K81" s="7">
        <v>0</v>
      </c>
      <c r="N81" s="13"/>
    </row>
    <row r="82" spans="2:28" x14ac:dyDescent="0.3">
      <c r="B82" s="7" t="s">
        <v>408</v>
      </c>
      <c r="C82" s="7" t="s">
        <v>13</v>
      </c>
      <c r="D82" s="7" t="s">
        <v>61</v>
      </c>
      <c r="E82" s="7" t="s">
        <v>88</v>
      </c>
      <c r="F82" s="7" t="s">
        <v>679</v>
      </c>
      <c r="G82" s="7" t="s">
        <v>5</v>
      </c>
      <c r="H82" s="7" t="str">
        <f>H3</f>
        <v>CNY</v>
      </c>
      <c r="I82" s="7" t="s">
        <v>649</v>
      </c>
      <c r="J82" s="7" t="str">
        <f>J3</f>
        <v>December</v>
      </c>
      <c r="K82" s="7">
        <v>0</v>
      </c>
      <c r="R82" s="15"/>
    </row>
    <row r="83" spans="2:28" x14ac:dyDescent="0.3">
      <c r="B83" s="7" t="s">
        <v>409</v>
      </c>
      <c r="C83" s="7" t="s">
        <v>13</v>
      </c>
      <c r="D83" s="7" t="s">
        <v>61</v>
      </c>
      <c r="E83" s="7" t="s">
        <v>45</v>
      </c>
      <c r="F83" s="7" t="s">
        <v>90</v>
      </c>
      <c r="G83" s="7" t="s">
        <v>5</v>
      </c>
      <c r="H83" s="7" t="s">
        <v>4</v>
      </c>
      <c r="K83" s="7"/>
      <c r="P83" s="16"/>
      <c r="Q83" s="16"/>
      <c r="R83" s="14">
        <v>6.8999999999999999E-3</v>
      </c>
      <c r="Z83" s="7" t="s">
        <v>828</v>
      </c>
    </row>
    <row r="84" spans="2:28" x14ac:dyDescent="0.3">
      <c r="B84" s="7" t="s">
        <v>593</v>
      </c>
      <c r="C84" s="7" t="s">
        <v>13</v>
      </c>
      <c r="D84" s="7" t="s">
        <v>61</v>
      </c>
      <c r="E84" s="7" t="s">
        <v>89</v>
      </c>
      <c r="F84" s="7" t="str">
        <f>E84</f>
        <v>Sustainable agri programs</v>
      </c>
      <c r="G84" s="7" t="s">
        <v>569</v>
      </c>
      <c r="H84" s="7" t="s">
        <v>3</v>
      </c>
      <c r="K84" s="7">
        <v>0</v>
      </c>
      <c r="N84" s="13"/>
    </row>
    <row r="85" spans="2:28" x14ac:dyDescent="0.3">
      <c r="B85" s="7" t="s">
        <v>594</v>
      </c>
      <c r="C85" s="7" t="s">
        <v>13</v>
      </c>
      <c r="D85" s="7" t="s">
        <v>61</v>
      </c>
      <c r="E85" s="7" t="s">
        <v>89</v>
      </c>
      <c r="F85" s="7" t="str">
        <f>E85</f>
        <v>Sustainable agri programs</v>
      </c>
      <c r="G85" s="7" t="s">
        <v>570</v>
      </c>
      <c r="H85" s="7" t="s">
        <v>3</v>
      </c>
      <c r="K85" s="7">
        <v>0</v>
      </c>
      <c r="N85" s="13"/>
    </row>
    <row r="86" spans="2:28" x14ac:dyDescent="0.3">
      <c r="B86" s="7" t="s">
        <v>410</v>
      </c>
      <c r="C86" s="7" t="s">
        <v>13</v>
      </c>
      <c r="D86" s="7" t="s">
        <v>361</v>
      </c>
      <c r="E86" s="7" t="s">
        <v>363</v>
      </c>
      <c r="F86" s="7" t="str">
        <f>E86</f>
        <v>Fleet emissions</v>
      </c>
      <c r="G86" s="7" t="s">
        <v>5</v>
      </c>
      <c r="H86" s="7" t="s">
        <v>16</v>
      </c>
      <c r="K86" s="7">
        <v>0</v>
      </c>
      <c r="R86" s="15"/>
    </row>
    <row r="87" spans="2:28" x14ac:dyDescent="0.3">
      <c r="B87" s="7" t="s">
        <v>411</v>
      </c>
      <c r="C87" s="7" t="s">
        <v>13</v>
      </c>
      <c r="D87" s="7" t="s">
        <v>61</v>
      </c>
      <c r="E87" s="7" t="s">
        <v>92</v>
      </c>
      <c r="F87" s="7" t="str">
        <f>E87</f>
        <v>Packing material used</v>
      </c>
      <c r="G87" s="7" t="s">
        <v>5</v>
      </c>
      <c r="H87" s="7" t="s">
        <v>16</v>
      </c>
      <c r="K87" s="7"/>
      <c r="M87" s="17"/>
      <c r="N87" s="17"/>
      <c r="O87" s="17"/>
      <c r="P87" s="17"/>
      <c r="Q87" s="17"/>
      <c r="R87" s="15"/>
    </row>
    <row r="88" spans="2:28" x14ac:dyDescent="0.3">
      <c r="B88" s="7" t="s">
        <v>412</v>
      </c>
      <c r="C88" s="7" t="s">
        <v>13</v>
      </c>
      <c r="D88" s="7" t="s">
        <v>61</v>
      </c>
      <c r="E88" s="7" t="s">
        <v>93</v>
      </c>
      <c r="F88" s="7" t="s">
        <v>89</v>
      </c>
      <c r="G88" s="7" t="s">
        <v>38</v>
      </c>
      <c r="H88" s="7" t="s">
        <v>3</v>
      </c>
      <c r="K88" s="7"/>
      <c r="N88" s="13"/>
      <c r="S88" s="7" t="s">
        <v>803</v>
      </c>
    </row>
    <row r="89" spans="2:28" x14ac:dyDescent="0.3">
      <c r="B89" s="7" t="s">
        <v>595</v>
      </c>
      <c r="C89" s="7" t="s">
        <v>13</v>
      </c>
      <c r="D89" s="7" t="s">
        <v>95</v>
      </c>
      <c r="E89" s="7" t="s">
        <v>94</v>
      </c>
      <c r="F89" s="7" t="str">
        <f>E89</f>
        <v>Climate change policy</v>
      </c>
      <c r="G89" s="7" t="s">
        <v>569</v>
      </c>
      <c r="H89" s="7" t="s">
        <v>3</v>
      </c>
      <c r="K89" s="7"/>
      <c r="N89" s="13"/>
      <c r="S89" s="7" t="s">
        <v>802</v>
      </c>
      <c r="Z89" t="s">
        <v>831</v>
      </c>
    </row>
    <row r="90" spans="2:28" x14ac:dyDescent="0.3">
      <c r="B90" s="7" t="s">
        <v>596</v>
      </c>
      <c r="C90" s="7" t="s">
        <v>13</v>
      </c>
      <c r="D90" s="7" t="s">
        <v>95</v>
      </c>
      <c r="E90" s="7" t="s">
        <v>94</v>
      </c>
      <c r="F90" s="7" t="str">
        <f>E90</f>
        <v>Climate change policy</v>
      </c>
      <c r="G90" s="7" t="s">
        <v>570</v>
      </c>
      <c r="H90" s="7" t="s">
        <v>3</v>
      </c>
      <c r="K90" s="7"/>
      <c r="N90" s="13"/>
      <c r="S90" s="7" t="s">
        <v>803</v>
      </c>
      <c r="Z90"/>
    </row>
    <row r="91" spans="2:28" x14ac:dyDescent="0.3">
      <c r="B91" s="7" t="s">
        <v>413</v>
      </c>
      <c r="C91" s="7" t="s">
        <v>13</v>
      </c>
      <c r="D91" s="7" t="s">
        <v>95</v>
      </c>
      <c r="E91" s="7" t="s">
        <v>96</v>
      </c>
      <c r="F91" s="7" t="s">
        <v>97</v>
      </c>
      <c r="G91" s="7" t="s">
        <v>5</v>
      </c>
      <c r="H91" s="7" t="str">
        <f>H3</f>
        <v>CNY</v>
      </c>
      <c r="I91" s="7" t="s">
        <v>650</v>
      </c>
      <c r="J91" s="7" t="str">
        <f>J3</f>
        <v>December</v>
      </c>
      <c r="K91" s="7"/>
      <c r="R91" s="15"/>
    </row>
    <row r="92" spans="2:28" x14ac:dyDescent="0.3">
      <c r="B92" s="7" t="s">
        <v>680</v>
      </c>
      <c r="C92" s="7" t="s">
        <v>13</v>
      </c>
      <c r="D92" s="7" t="s">
        <v>95</v>
      </c>
      <c r="E92" s="7" t="s">
        <v>98</v>
      </c>
      <c r="F92" s="7" t="s">
        <v>99</v>
      </c>
      <c r="G92" s="7" t="s">
        <v>144</v>
      </c>
      <c r="H92" s="7" t="s">
        <v>352</v>
      </c>
      <c r="K92" s="7"/>
      <c r="N92" s="13"/>
      <c r="S92" s="7" t="s">
        <v>805</v>
      </c>
      <c r="U92" s="7" t="s">
        <v>937</v>
      </c>
      <c r="AB92" s="19" t="s">
        <v>939</v>
      </c>
    </row>
    <row r="93" spans="2:28" x14ac:dyDescent="0.3">
      <c r="B93" s="7" t="s">
        <v>683</v>
      </c>
      <c r="C93" s="7" t="s">
        <v>13</v>
      </c>
      <c r="D93" s="7" t="s">
        <v>95</v>
      </c>
      <c r="E93" s="7" t="s">
        <v>113</v>
      </c>
      <c r="F93" s="7" t="str">
        <f>E93</f>
        <v>Green securities</v>
      </c>
      <c r="H93" s="7" t="s">
        <v>3</v>
      </c>
      <c r="K93" s="7"/>
      <c r="N93" s="13"/>
      <c r="S93" s="7" t="s">
        <v>803</v>
      </c>
    </row>
    <row r="94" spans="2:28" x14ac:dyDescent="0.3">
      <c r="B94" s="7" t="s">
        <v>684</v>
      </c>
      <c r="C94" s="7" t="s">
        <v>13</v>
      </c>
      <c r="D94" s="7" t="s">
        <v>95</v>
      </c>
      <c r="E94" s="7" t="s">
        <v>113</v>
      </c>
      <c r="F94" s="7" t="str">
        <f>E94</f>
        <v>Green securities</v>
      </c>
      <c r="G94" s="7" t="s">
        <v>5</v>
      </c>
      <c r="H94" s="7" t="str">
        <f>H3</f>
        <v>CNY</v>
      </c>
      <c r="I94" s="7" t="s">
        <v>650</v>
      </c>
      <c r="J94" s="7" t="str">
        <f>J3</f>
        <v>December</v>
      </c>
      <c r="K94" s="7"/>
    </row>
    <row r="95" spans="2:28" x14ac:dyDescent="0.3">
      <c r="B95" s="7" t="s">
        <v>414</v>
      </c>
      <c r="C95" s="7" t="s">
        <v>13</v>
      </c>
      <c r="D95" s="7" t="s">
        <v>100</v>
      </c>
      <c r="E95" s="7" t="s">
        <v>101</v>
      </c>
      <c r="F95" s="7" t="str">
        <f>E95</f>
        <v>Water consumption</v>
      </c>
      <c r="G95" s="7" t="s">
        <v>5</v>
      </c>
      <c r="H95" s="7" t="s">
        <v>651</v>
      </c>
      <c r="K95" s="7"/>
      <c r="R95" s="8">
        <v>1279940.6000000001</v>
      </c>
      <c r="U95" s="7" t="s">
        <v>938</v>
      </c>
      <c r="Z95" s="7" t="s">
        <v>828</v>
      </c>
    </row>
    <row r="96" spans="2:28" x14ac:dyDescent="0.3">
      <c r="B96" s="7" t="s">
        <v>415</v>
      </c>
      <c r="C96" s="7" t="s">
        <v>13</v>
      </c>
      <c r="D96" s="7" t="s">
        <v>100</v>
      </c>
      <c r="E96" s="7" t="s">
        <v>102</v>
      </c>
      <c r="F96" s="7" t="str">
        <f>E96</f>
        <v>Water emission</v>
      </c>
      <c r="G96" s="7" t="s">
        <v>5</v>
      </c>
      <c r="H96" s="7" t="s">
        <v>651</v>
      </c>
      <c r="K96" s="7"/>
      <c r="R96" s="8"/>
      <c r="U96" s="7" t="s">
        <v>938</v>
      </c>
      <c r="Z96" s="7" t="s">
        <v>828</v>
      </c>
    </row>
    <row r="97" spans="2:29" x14ac:dyDescent="0.3">
      <c r="B97" s="7" t="s">
        <v>416</v>
      </c>
      <c r="C97" s="7" t="s">
        <v>13</v>
      </c>
      <c r="D97" s="7" t="s">
        <v>100</v>
      </c>
      <c r="E97" s="7" t="s">
        <v>103</v>
      </c>
      <c r="F97" s="7" t="s">
        <v>104</v>
      </c>
      <c r="G97" s="7" t="s">
        <v>597</v>
      </c>
      <c r="H97" s="7" t="s">
        <v>352</v>
      </c>
      <c r="K97" s="7"/>
      <c r="N97" s="13"/>
      <c r="S97" s="7" t="s">
        <v>805</v>
      </c>
      <c r="AB97" s="19" t="s">
        <v>940</v>
      </c>
    </row>
    <row r="98" spans="2:29" x14ac:dyDescent="0.3">
      <c r="B98" s="7" t="s">
        <v>417</v>
      </c>
      <c r="C98" s="7" t="s">
        <v>13</v>
      </c>
      <c r="D98" s="7" t="s">
        <v>100</v>
      </c>
      <c r="E98" s="7" t="s">
        <v>105</v>
      </c>
      <c r="F98" s="7" t="str">
        <f t="shared" ref="F98:F103" si="1">E98</f>
        <v>Untreated discharged waste water</v>
      </c>
      <c r="G98" s="7" t="s">
        <v>5</v>
      </c>
      <c r="H98" s="7" t="s">
        <v>651</v>
      </c>
      <c r="K98" s="7"/>
      <c r="R98" s="17">
        <v>591523.5</v>
      </c>
      <c r="U98" s="7" t="s">
        <v>935</v>
      </c>
    </row>
    <row r="99" spans="2:29" x14ac:dyDescent="0.3">
      <c r="B99" s="7" t="s">
        <v>598</v>
      </c>
      <c r="C99" s="7" t="s">
        <v>13</v>
      </c>
      <c r="D99" s="7" t="s">
        <v>100</v>
      </c>
      <c r="E99" s="7" t="s">
        <v>106</v>
      </c>
      <c r="F99" s="7" t="str">
        <f t="shared" si="1"/>
        <v>Water management initiatives</v>
      </c>
      <c r="G99" s="7" t="s">
        <v>569</v>
      </c>
      <c r="H99" s="7" t="s">
        <v>3</v>
      </c>
      <c r="K99" s="7"/>
      <c r="N99" s="13"/>
      <c r="S99" s="7" t="s">
        <v>802</v>
      </c>
      <c r="Z99" s="7" t="s">
        <v>826</v>
      </c>
    </row>
    <row r="100" spans="2:29" x14ac:dyDescent="0.3">
      <c r="B100" s="7" t="s">
        <v>599</v>
      </c>
      <c r="C100" s="7" t="s">
        <v>13</v>
      </c>
      <c r="D100" s="7" t="s">
        <v>100</v>
      </c>
      <c r="E100" s="7" t="s">
        <v>106</v>
      </c>
      <c r="F100" s="7" t="str">
        <f t="shared" si="1"/>
        <v>Water management initiatives</v>
      </c>
      <c r="G100" s="7" t="s">
        <v>570</v>
      </c>
      <c r="H100" s="7" t="s">
        <v>3</v>
      </c>
      <c r="K100" s="7"/>
      <c r="N100" s="13"/>
      <c r="S100" s="7" t="s">
        <v>803</v>
      </c>
    </row>
    <row r="101" spans="2:29" x14ac:dyDescent="0.3">
      <c r="B101" s="7" t="s">
        <v>600</v>
      </c>
      <c r="C101" s="7" t="s">
        <v>13</v>
      </c>
      <c r="D101" s="7" t="s">
        <v>100</v>
      </c>
      <c r="E101" s="7" t="s">
        <v>107</v>
      </c>
      <c r="F101" s="7" t="str">
        <f t="shared" si="1"/>
        <v>Sustainable oceans / seas practices</v>
      </c>
      <c r="G101" s="7" t="s">
        <v>569</v>
      </c>
      <c r="H101" s="7" t="s">
        <v>3</v>
      </c>
      <c r="K101" s="7">
        <v>0</v>
      </c>
      <c r="N101" s="13"/>
    </row>
    <row r="102" spans="2:29" x14ac:dyDescent="0.3">
      <c r="B102" s="7" t="s">
        <v>601</v>
      </c>
      <c r="C102" s="7" t="s">
        <v>13</v>
      </c>
      <c r="D102" s="7" t="s">
        <v>100</v>
      </c>
      <c r="E102" s="7" t="s">
        <v>107</v>
      </c>
      <c r="F102" s="7" t="str">
        <f t="shared" si="1"/>
        <v>Sustainable oceans / seas practices</v>
      </c>
      <c r="G102" s="7" t="s">
        <v>570</v>
      </c>
      <c r="H102" s="7" t="s">
        <v>3</v>
      </c>
      <c r="K102" s="7">
        <v>0</v>
      </c>
      <c r="N102" s="13"/>
    </row>
    <row r="103" spans="2:29" x14ac:dyDescent="0.3">
      <c r="B103" s="7" t="s">
        <v>418</v>
      </c>
      <c r="C103" s="7" t="s">
        <v>13</v>
      </c>
      <c r="D103" s="7" t="s">
        <v>100</v>
      </c>
      <c r="E103" s="7" t="s">
        <v>108</v>
      </c>
      <c r="F103" s="7" t="str">
        <f t="shared" si="1"/>
        <v>Water recycled and reused</v>
      </c>
      <c r="G103" s="7" t="s">
        <v>5</v>
      </c>
      <c r="H103" s="7" t="s">
        <v>4</v>
      </c>
      <c r="K103" s="7"/>
      <c r="N103" s="14"/>
      <c r="O103" s="14"/>
      <c r="P103" s="14"/>
      <c r="Q103" s="14"/>
      <c r="R103" s="15"/>
    </row>
    <row r="104" spans="2:29" x14ac:dyDescent="0.3">
      <c r="B104" s="7" t="s">
        <v>419</v>
      </c>
      <c r="C104" s="7" t="s">
        <v>13</v>
      </c>
      <c r="D104" s="7" t="s">
        <v>109</v>
      </c>
      <c r="E104" s="7" t="s">
        <v>110</v>
      </c>
      <c r="F104" s="7" t="s">
        <v>111</v>
      </c>
      <c r="G104" s="7" t="s">
        <v>5</v>
      </c>
      <c r="H104" s="7" t="s">
        <v>681</v>
      </c>
      <c r="K104" s="7"/>
    </row>
    <row r="105" spans="2:29" x14ac:dyDescent="0.3">
      <c r="B105" s="7" t="s">
        <v>602</v>
      </c>
      <c r="C105" s="7" t="s">
        <v>13</v>
      </c>
      <c r="D105" s="7" t="s">
        <v>109</v>
      </c>
      <c r="E105" s="7" t="s">
        <v>112</v>
      </c>
      <c r="F105" s="7" t="str">
        <f>E105</f>
        <v>Environmental audits</v>
      </c>
      <c r="H105" s="7" t="s">
        <v>3</v>
      </c>
      <c r="K105" s="7"/>
      <c r="N105" s="13"/>
      <c r="S105" s="7" t="s">
        <v>803</v>
      </c>
    </row>
    <row r="106" spans="2:29" x14ac:dyDescent="0.3">
      <c r="B106" s="7" t="s">
        <v>603</v>
      </c>
      <c r="C106" s="7" t="s">
        <v>13</v>
      </c>
      <c r="D106" s="7" t="s">
        <v>109</v>
      </c>
      <c r="E106" s="7" t="s">
        <v>112</v>
      </c>
      <c r="F106" s="7" t="s">
        <v>682</v>
      </c>
      <c r="G106" s="7" t="s">
        <v>70</v>
      </c>
      <c r="H106" s="7" t="s">
        <v>3</v>
      </c>
      <c r="K106" s="7"/>
      <c r="N106" s="13"/>
      <c r="S106" s="7" t="s">
        <v>803</v>
      </c>
    </row>
    <row r="107" spans="2:29" x14ac:dyDescent="0.3">
      <c r="B107" s="7" t="s">
        <v>604</v>
      </c>
      <c r="C107" s="7" t="s">
        <v>114</v>
      </c>
      <c r="D107" s="7" t="s">
        <v>115</v>
      </c>
      <c r="E107" s="7" t="s">
        <v>116</v>
      </c>
      <c r="F107" s="7" t="s">
        <v>569</v>
      </c>
      <c r="G107" s="7" t="s">
        <v>569</v>
      </c>
      <c r="H107" s="7" t="s">
        <v>3</v>
      </c>
      <c r="K107" s="7"/>
      <c r="N107" s="13"/>
      <c r="S107" s="7" t="s">
        <v>802</v>
      </c>
      <c r="AC107" s="7" t="s">
        <v>953</v>
      </c>
    </row>
    <row r="108" spans="2:29" x14ac:dyDescent="0.3">
      <c r="B108" s="7" t="s">
        <v>605</v>
      </c>
      <c r="C108" s="7" t="s">
        <v>114</v>
      </c>
      <c r="D108" s="7" t="s">
        <v>115</v>
      </c>
      <c r="E108" s="7" t="s">
        <v>116</v>
      </c>
      <c r="F108" s="7" t="s">
        <v>117</v>
      </c>
      <c r="G108" s="7" t="s">
        <v>570</v>
      </c>
      <c r="H108" s="7" t="s">
        <v>3</v>
      </c>
      <c r="K108" s="7"/>
      <c r="N108" s="13"/>
      <c r="S108" s="7" t="s">
        <v>802</v>
      </c>
      <c r="AC108" s="7" t="s">
        <v>953</v>
      </c>
    </row>
    <row r="109" spans="2:29" x14ac:dyDescent="0.3">
      <c r="B109" s="7" t="s">
        <v>420</v>
      </c>
      <c r="C109" s="7" t="s">
        <v>114</v>
      </c>
      <c r="D109" s="7" t="s">
        <v>115</v>
      </c>
      <c r="E109" s="7" t="s">
        <v>118</v>
      </c>
      <c r="F109" s="7" t="str">
        <f>E109</f>
        <v>Employee turnover rate</v>
      </c>
      <c r="G109" s="7" t="s">
        <v>5</v>
      </c>
      <c r="H109" s="7" t="s">
        <v>4</v>
      </c>
      <c r="K109" s="7"/>
      <c r="O109" s="14"/>
      <c r="R109" s="35">
        <v>0.26300000000000001</v>
      </c>
      <c r="Z109" t="s">
        <v>833</v>
      </c>
    </row>
    <row r="110" spans="2:29" x14ac:dyDescent="0.3">
      <c r="B110" s="7" t="s">
        <v>606</v>
      </c>
      <c r="C110" s="7" t="s">
        <v>114</v>
      </c>
      <c r="D110" s="7" t="s">
        <v>115</v>
      </c>
      <c r="E110" s="7" t="s">
        <v>119</v>
      </c>
      <c r="F110" s="7" t="s">
        <v>569</v>
      </c>
      <c r="G110" s="7" t="s">
        <v>569</v>
      </c>
      <c r="H110" s="7" t="s">
        <v>3</v>
      </c>
      <c r="K110" s="7"/>
      <c r="N110" s="13"/>
      <c r="S110" s="7" t="s">
        <v>802</v>
      </c>
      <c r="Z110" t="s">
        <v>834</v>
      </c>
    </row>
    <row r="111" spans="2:29" x14ac:dyDescent="0.3">
      <c r="B111" s="7" t="s">
        <v>607</v>
      </c>
      <c r="C111" s="7" t="s">
        <v>114</v>
      </c>
      <c r="D111" s="7" t="s">
        <v>115</v>
      </c>
      <c r="E111" s="7" t="s">
        <v>119</v>
      </c>
      <c r="F111" s="7" t="s">
        <v>117</v>
      </c>
      <c r="G111" s="7" t="s">
        <v>570</v>
      </c>
      <c r="H111" s="7" t="s">
        <v>3</v>
      </c>
      <c r="K111" s="7"/>
      <c r="N111" s="13"/>
      <c r="S111" s="7" t="s">
        <v>803</v>
      </c>
      <c r="Z111"/>
    </row>
    <row r="112" spans="2:29" x14ac:dyDescent="0.3">
      <c r="B112" s="7" t="s">
        <v>610</v>
      </c>
      <c r="C112" s="7" t="s">
        <v>114</v>
      </c>
      <c r="D112" s="7" t="s">
        <v>115</v>
      </c>
      <c r="E112" s="7" t="s">
        <v>120</v>
      </c>
      <c r="F112" s="7" t="s">
        <v>569</v>
      </c>
      <c r="G112" s="7" t="s">
        <v>569</v>
      </c>
      <c r="H112" s="7" t="s">
        <v>3</v>
      </c>
      <c r="K112" s="7"/>
      <c r="N112" s="13"/>
      <c r="S112" s="7" t="s">
        <v>803</v>
      </c>
      <c r="Z112"/>
    </row>
    <row r="113" spans="2:26" x14ac:dyDescent="0.3">
      <c r="B113" s="7" t="s">
        <v>611</v>
      </c>
      <c r="C113" s="7" t="s">
        <v>114</v>
      </c>
      <c r="D113" s="7" t="s">
        <v>115</v>
      </c>
      <c r="E113" s="7" t="s">
        <v>120</v>
      </c>
      <c r="F113" s="7" t="s">
        <v>117</v>
      </c>
      <c r="G113" s="7" t="s">
        <v>570</v>
      </c>
      <c r="H113" s="7" t="s">
        <v>3</v>
      </c>
      <c r="K113" s="7"/>
      <c r="N113" s="13"/>
      <c r="S113" s="7" t="s">
        <v>803</v>
      </c>
      <c r="Z113"/>
    </row>
    <row r="114" spans="2:26" x14ac:dyDescent="0.3">
      <c r="B114" s="7" t="s">
        <v>612</v>
      </c>
      <c r="C114" s="7" t="s">
        <v>114</v>
      </c>
      <c r="D114" s="7" t="s">
        <v>115</v>
      </c>
      <c r="E114" s="7" t="s">
        <v>121</v>
      </c>
      <c r="F114" s="7" t="s">
        <v>608</v>
      </c>
      <c r="G114" s="7" t="s">
        <v>569</v>
      </c>
      <c r="H114" s="7" t="s">
        <v>3</v>
      </c>
      <c r="K114" s="7"/>
      <c r="N114" s="13"/>
      <c r="S114" s="7" t="s">
        <v>803</v>
      </c>
    </row>
    <row r="115" spans="2:26" x14ac:dyDescent="0.3">
      <c r="B115" s="7" t="s">
        <v>613</v>
      </c>
      <c r="C115" s="7" t="s">
        <v>114</v>
      </c>
      <c r="D115" s="7" t="s">
        <v>115</v>
      </c>
      <c r="E115" s="7" t="s">
        <v>121</v>
      </c>
      <c r="F115" s="7" t="s">
        <v>609</v>
      </c>
      <c r="G115" s="7" t="s">
        <v>570</v>
      </c>
      <c r="H115" s="7" t="s">
        <v>3</v>
      </c>
      <c r="K115" s="7"/>
      <c r="N115" s="13"/>
      <c r="S115" s="7" t="s">
        <v>803</v>
      </c>
    </row>
    <row r="116" spans="2:26" x14ac:dyDescent="0.3">
      <c r="B116" s="7" t="s">
        <v>421</v>
      </c>
      <c r="C116" s="7" t="s">
        <v>114</v>
      </c>
      <c r="D116" s="7" t="s">
        <v>115</v>
      </c>
      <c r="E116" s="7" t="s">
        <v>122</v>
      </c>
      <c r="F116" s="7" t="s">
        <v>123</v>
      </c>
      <c r="G116" s="7" t="s">
        <v>5</v>
      </c>
      <c r="H116" s="7" t="s">
        <v>4</v>
      </c>
      <c r="K116" s="7"/>
      <c r="R116" s="15"/>
    </row>
    <row r="117" spans="2:26" x14ac:dyDescent="0.3">
      <c r="B117" s="7" t="s">
        <v>422</v>
      </c>
      <c r="C117" s="7" t="s">
        <v>114</v>
      </c>
      <c r="D117" s="7" t="s">
        <v>115</v>
      </c>
      <c r="E117" s="7" t="s">
        <v>124</v>
      </c>
      <c r="F117" s="7" t="s">
        <v>125</v>
      </c>
      <c r="G117" s="7" t="s">
        <v>5</v>
      </c>
      <c r="H117" s="7" t="s">
        <v>126</v>
      </c>
      <c r="K117" s="7"/>
      <c r="R117" s="36">
        <v>37.299999999999997</v>
      </c>
      <c r="Z117" t="s">
        <v>835</v>
      </c>
    </row>
    <row r="118" spans="2:26" x14ac:dyDescent="0.3">
      <c r="B118" s="7" t="s">
        <v>423</v>
      </c>
      <c r="C118" s="7" t="s">
        <v>114</v>
      </c>
      <c r="D118" s="7" t="s">
        <v>115</v>
      </c>
      <c r="E118" s="7" t="s">
        <v>127</v>
      </c>
      <c r="F118" s="7" t="s">
        <v>128</v>
      </c>
      <c r="G118" s="7" t="s">
        <v>235</v>
      </c>
      <c r="H118" s="7" t="s">
        <v>3</v>
      </c>
      <c r="K118" s="7"/>
      <c r="N118" s="13"/>
      <c r="S118" s="7" t="s">
        <v>802</v>
      </c>
      <c r="Z118" t="s">
        <v>836</v>
      </c>
    </row>
    <row r="119" spans="2:26" x14ac:dyDescent="0.3">
      <c r="B119" s="7" t="s">
        <v>614</v>
      </c>
      <c r="C119" s="7" t="s">
        <v>114</v>
      </c>
      <c r="D119" s="7" t="s">
        <v>115</v>
      </c>
      <c r="E119" s="7" t="s">
        <v>129</v>
      </c>
      <c r="F119" s="7" t="s">
        <v>569</v>
      </c>
      <c r="G119" s="7" t="s">
        <v>569</v>
      </c>
      <c r="H119" s="7" t="s">
        <v>3</v>
      </c>
      <c r="K119" s="7"/>
      <c r="N119" s="13"/>
      <c r="S119" s="7" t="s">
        <v>802</v>
      </c>
      <c r="Z119" t="s">
        <v>951</v>
      </c>
    </row>
    <row r="120" spans="2:26" x14ac:dyDescent="0.3">
      <c r="B120" s="7" t="s">
        <v>615</v>
      </c>
      <c r="C120" s="7" t="s">
        <v>114</v>
      </c>
      <c r="D120" s="7" t="s">
        <v>115</v>
      </c>
      <c r="E120" s="7" t="s">
        <v>129</v>
      </c>
      <c r="F120" s="7" t="s">
        <v>117</v>
      </c>
      <c r="G120" s="7" t="s">
        <v>570</v>
      </c>
      <c r="H120" s="7" t="s">
        <v>3</v>
      </c>
      <c r="K120" s="7"/>
      <c r="N120" s="13"/>
      <c r="S120" s="7" t="s">
        <v>803</v>
      </c>
      <c r="Z120"/>
    </row>
    <row r="121" spans="2:26" x14ac:dyDescent="0.3">
      <c r="B121" s="7" t="s">
        <v>424</v>
      </c>
      <c r="C121" s="7" t="s">
        <v>114</v>
      </c>
      <c r="D121" s="7" t="s">
        <v>115</v>
      </c>
      <c r="E121" s="7" t="s">
        <v>130</v>
      </c>
      <c r="F121" s="7" t="s">
        <v>569</v>
      </c>
      <c r="G121" s="7" t="s">
        <v>569</v>
      </c>
      <c r="H121" s="7" t="s">
        <v>3</v>
      </c>
      <c r="K121" s="7"/>
      <c r="N121" s="13"/>
      <c r="S121" s="7" t="s">
        <v>802</v>
      </c>
      <c r="Z121" t="s">
        <v>837</v>
      </c>
    </row>
    <row r="122" spans="2:26" x14ac:dyDescent="0.3">
      <c r="B122" s="7" t="s">
        <v>617</v>
      </c>
      <c r="C122" s="7" t="s">
        <v>114</v>
      </c>
      <c r="D122" s="7" t="s">
        <v>115</v>
      </c>
      <c r="E122" s="7" t="s">
        <v>130</v>
      </c>
      <c r="F122" s="7" t="s">
        <v>117</v>
      </c>
      <c r="G122" s="7" t="s">
        <v>570</v>
      </c>
      <c r="H122" s="7" t="s">
        <v>3</v>
      </c>
      <c r="K122" s="7"/>
      <c r="N122" s="13"/>
      <c r="S122" s="7" t="s">
        <v>803</v>
      </c>
      <c r="Z122"/>
    </row>
    <row r="123" spans="2:26" x14ac:dyDescent="0.3">
      <c r="B123" s="7" t="s">
        <v>616</v>
      </c>
      <c r="C123" s="7" t="s">
        <v>114</v>
      </c>
      <c r="D123" s="7" t="s">
        <v>115</v>
      </c>
      <c r="E123" s="7" t="s">
        <v>130</v>
      </c>
      <c r="F123" s="7" t="s">
        <v>131</v>
      </c>
      <c r="G123" s="7" t="s">
        <v>762</v>
      </c>
      <c r="H123" s="7" t="s">
        <v>3</v>
      </c>
      <c r="K123" s="7"/>
      <c r="N123" s="13"/>
      <c r="S123" s="7" t="s">
        <v>803</v>
      </c>
    </row>
    <row r="124" spans="2:26" x14ac:dyDescent="0.3">
      <c r="B124" s="7" t="s">
        <v>618</v>
      </c>
      <c r="C124" s="7" t="s">
        <v>114</v>
      </c>
      <c r="D124" s="7" t="s">
        <v>115</v>
      </c>
      <c r="E124" s="7" t="s">
        <v>132</v>
      </c>
      <c r="F124" s="7" t="s">
        <v>569</v>
      </c>
      <c r="G124" s="7" t="s">
        <v>569</v>
      </c>
      <c r="H124" s="7" t="s">
        <v>3</v>
      </c>
      <c r="K124" s="7"/>
      <c r="N124" s="13"/>
      <c r="S124" s="7" t="s">
        <v>802</v>
      </c>
      <c r="Z124" t="s">
        <v>838</v>
      </c>
    </row>
    <row r="125" spans="2:26" x14ac:dyDescent="0.3">
      <c r="B125" s="7" t="s">
        <v>619</v>
      </c>
      <c r="C125" s="7" t="s">
        <v>114</v>
      </c>
      <c r="D125" s="7" t="s">
        <v>115</v>
      </c>
      <c r="E125" s="7" t="s">
        <v>132</v>
      </c>
      <c r="F125" s="7" t="s">
        <v>117</v>
      </c>
      <c r="G125" s="7" t="s">
        <v>570</v>
      </c>
      <c r="H125" s="7" t="s">
        <v>3</v>
      </c>
      <c r="K125" s="7"/>
      <c r="N125" s="13"/>
      <c r="S125" s="7" t="s">
        <v>803</v>
      </c>
      <c r="Z125"/>
    </row>
    <row r="126" spans="2:26" x14ac:dyDescent="0.3">
      <c r="B126" s="7" t="s">
        <v>425</v>
      </c>
      <c r="C126" s="7" t="s">
        <v>114</v>
      </c>
      <c r="D126" s="7" t="s">
        <v>115</v>
      </c>
      <c r="E126" s="7" t="s">
        <v>133</v>
      </c>
      <c r="F126" s="7" t="s">
        <v>117</v>
      </c>
      <c r="G126" s="7" t="s">
        <v>21</v>
      </c>
      <c r="H126" s="7" t="s">
        <v>3</v>
      </c>
      <c r="K126" s="7"/>
      <c r="N126" s="13"/>
      <c r="S126" s="7" t="s">
        <v>803</v>
      </c>
    </row>
    <row r="127" spans="2:26" x14ac:dyDescent="0.3">
      <c r="B127" s="7" t="s">
        <v>426</v>
      </c>
      <c r="C127" s="7" t="s">
        <v>114</v>
      </c>
      <c r="D127" s="7" t="s">
        <v>115</v>
      </c>
      <c r="E127" s="7" t="s">
        <v>134</v>
      </c>
      <c r="G127" s="7" t="s">
        <v>5</v>
      </c>
      <c r="H127" s="7" t="s">
        <v>86</v>
      </c>
      <c r="K127" s="7"/>
      <c r="R127" s="7">
        <v>0</v>
      </c>
      <c r="Z127" t="s">
        <v>837</v>
      </c>
    </row>
    <row r="128" spans="2:26" x14ac:dyDescent="0.3">
      <c r="B128" s="7" t="s">
        <v>427</v>
      </c>
      <c r="C128" s="7" t="s">
        <v>114</v>
      </c>
      <c r="D128" s="7" t="s">
        <v>115</v>
      </c>
      <c r="E128" s="7" t="s">
        <v>135</v>
      </c>
      <c r="G128" s="7" t="s">
        <v>5</v>
      </c>
      <c r="H128" s="7" t="s">
        <v>136</v>
      </c>
      <c r="K128" s="7"/>
      <c r="R128" s="15"/>
    </row>
    <row r="129" spans="2:28" x14ac:dyDescent="0.3">
      <c r="B129" s="7" t="s">
        <v>621</v>
      </c>
      <c r="C129" s="7" t="s">
        <v>114</v>
      </c>
      <c r="D129" s="7" t="s">
        <v>115</v>
      </c>
      <c r="E129" s="7" t="s">
        <v>137</v>
      </c>
      <c r="F129" s="7" t="s">
        <v>569</v>
      </c>
      <c r="G129" s="7" t="s">
        <v>569</v>
      </c>
      <c r="H129" s="7" t="s">
        <v>3</v>
      </c>
      <c r="K129" s="7"/>
      <c r="N129" s="13"/>
      <c r="S129" s="7" t="s">
        <v>803</v>
      </c>
    </row>
    <row r="130" spans="2:28" x14ac:dyDescent="0.3">
      <c r="B130" s="7" t="s">
        <v>620</v>
      </c>
      <c r="C130" s="7" t="s">
        <v>114</v>
      </c>
      <c r="D130" s="7" t="s">
        <v>115</v>
      </c>
      <c r="E130" s="7" t="s">
        <v>137</v>
      </c>
      <c r="F130" s="7" t="s">
        <v>117</v>
      </c>
      <c r="G130" s="7" t="s">
        <v>570</v>
      </c>
      <c r="H130" s="7" t="s">
        <v>3</v>
      </c>
      <c r="K130" s="7"/>
      <c r="N130" s="13"/>
      <c r="S130" s="7" t="s">
        <v>803</v>
      </c>
    </row>
    <row r="131" spans="2:28" x14ac:dyDescent="0.3">
      <c r="B131" s="7" t="s">
        <v>622</v>
      </c>
      <c r="C131" s="7" t="s">
        <v>114</v>
      </c>
      <c r="D131" s="7" t="s">
        <v>138</v>
      </c>
      <c r="E131" s="7" t="s">
        <v>139</v>
      </c>
      <c r="F131" s="7" t="s">
        <v>569</v>
      </c>
      <c r="G131" s="7" t="s">
        <v>569</v>
      </c>
      <c r="H131" s="7" t="s">
        <v>3</v>
      </c>
      <c r="K131" s="7"/>
      <c r="N131" s="13"/>
      <c r="S131" s="7" t="s">
        <v>802</v>
      </c>
      <c r="Z131" t="s">
        <v>836</v>
      </c>
    </row>
    <row r="132" spans="2:28" x14ac:dyDescent="0.3">
      <c r="B132" s="7" t="s">
        <v>623</v>
      </c>
      <c r="C132" s="7" t="s">
        <v>114</v>
      </c>
      <c r="D132" s="7" t="s">
        <v>138</v>
      </c>
      <c r="E132" s="7" t="s">
        <v>139</v>
      </c>
      <c r="F132" s="7" t="s">
        <v>117</v>
      </c>
      <c r="G132" s="7" t="s">
        <v>570</v>
      </c>
      <c r="H132" s="7" t="s">
        <v>3</v>
      </c>
      <c r="K132" s="7"/>
      <c r="N132" s="13"/>
      <c r="S132" s="7" t="s">
        <v>802</v>
      </c>
      <c r="Z132"/>
      <c r="AB132" s="19" t="s">
        <v>839</v>
      </c>
    </row>
    <row r="133" spans="2:28" x14ac:dyDescent="0.3">
      <c r="B133" s="7" t="s">
        <v>624</v>
      </c>
      <c r="C133" s="7" t="s">
        <v>114</v>
      </c>
      <c r="D133" s="7" t="s">
        <v>138</v>
      </c>
      <c r="E133" s="7" t="s">
        <v>140</v>
      </c>
      <c r="F133" s="7" t="s">
        <v>569</v>
      </c>
      <c r="G133" s="7" t="s">
        <v>569</v>
      </c>
      <c r="H133" s="7" t="s">
        <v>3</v>
      </c>
      <c r="K133" s="7"/>
      <c r="N133" s="13"/>
      <c r="S133" s="7" t="s">
        <v>802</v>
      </c>
      <c r="AB133" s="19" t="s">
        <v>839</v>
      </c>
    </row>
    <row r="134" spans="2:28" x14ac:dyDescent="0.3">
      <c r="B134" s="7" t="s">
        <v>428</v>
      </c>
      <c r="C134" s="7" t="s">
        <v>114</v>
      </c>
      <c r="D134" s="7" t="s">
        <v>138</v>
      </c>
      <c r="E134" s="7" t="s">
        <v>141</v>
      </c>
      <c r="F134" s="7" t="s">
        <v>569</v>
      </c>
      <c r="G134" s="7" t="s">
        <v>569</v>
      </c>
      <c r="H134" s="7" t="s">
        <v>3</v>
      </c>
      <c r="K134" s="7"/>
      <c r="N134" s="13"/>
      <c r="S134" s="7" t="s">
        <v>803</v>
      </c>
    </row>
    <row r="135" spans="2:28" x14ac:dyDescent="0.3">
      <c r="B135" s="7" t="s">
        <v>429</v>
      </c>
      <c r="C135" s="7" t="s">
        <v>114</v>
      </c>
      <c r="D135" s="7" t="s">
        <v>138</v>
      </c>
      <c r="E135" s="7" t="s">
        <v>142</v>
      </c>
      <c r="F135" s="7" t="s">
        <v>143</v>
      </c>
      <c r="G135" s="7" t="s">
        <v>144</v>
      </c>
      <c r="H135" s="7" t="s">
        <v>145</v>
      </c>
      <c r="K135" s="7"/>
      <c r="N135" s="13"/>
      <c r="S135" s="7" t="s">
        <v>806</v>
      </c>
      <c r="AB135" s="19" t="s">
        <v>921</v>
      </c>
    </row>
    <row r="136" spans="2:28" x14ac:dyDescent="0.3">
      <c r="B136" s="7" t="s">
        <v>430</v>
      </c>
      <c r="C136" s="7" t="s">
        <v>114</v>
      </c>
      <c r="D136" s="7" t="s">
        <v>138</v>
      </c>
      <c r="E136" s="7" t="s">
        <v>142</v>
      </c>
      <c r="F136" s="7" t="s">
        <v>625</v>
      </c>
      <c r="G136" s="7" t="s">
        <v>569</v>
      </c>
      <c r="H136" s="7" t="s">
        <v>3</v>
      </c>
      <c r="K136" s="7"/>
      <c r="N136" s="13"/>
      <c r="S136" s="7" t="s">
        <v>802</v>
      </c>
      <c r="Z136" t="s">
        <v>840</v>
      </c>
    </row>
    <row r="137" spans="2:28" x14ac:dyDescent="0.3">
      <c r="B137" s="7" t="s">
        <v>431</v>
      </c>
      <c r="C137" s="7" t="s">
        <v>114</v>
      </c>
      <c r="D137" s="7" t="s">
        <v>138</v>
      </c>
      <c r="E137" s="7" t="s">
        <v>146</v>
      </c>
      <c r="F137" s="7" t="s">
        <v>147</v>
      </c>
      <c r="G137" s="7" t="s">
        <v>144</v>
      </c>
      <c r="H137" s="7" t="s">
        <v>145</v>
      </c>
      <c r="K137" s="7"/>
      <c r="N137" s="13"/>
      <c r="S137" s="7" t="s">
        <v>806</v>
      </c>
      <c r="AB137" s="19" t="s">
        <v>922</v>
      </c>
    </row>
    <row r="138" spans="2:28" x14ac:dyDescent="0.3">
      <c r="B138" s="7" t="s">
        <v>432</v>
      </c>
      <c r="C138" s="7" t="s">
        <v>114</v>
      </c>
      <c r="D138" s="7" t="s">
        <v>138</v>
      </c>
      <c r="E138" s="7" t="s">
        <v>146</v>
      </c>
      <c r="F138" s="7" t="s">
        <v>626</v>
      </c>
      <c r="G138" s="7" t="s">
        <v>569</v>
      </c>
      <c r="H138" s="7" t="s">
        <v>3</v>
      </c>
      <c r="K138" s="7"/>
      <c r="N138" s="13"/>
      <c r="S138" s="7" t="s">
        <v>802</v>
      </c>
      <c r="Z138" t="s">
        <v>840</v>
      </c>
    </row>
    <row r="139" spans="2:28" x14ac:dyDescent="0.3">
      <c r="B139" s="7" t="s">
        <v>148</v>
      </c>
      <c r="C139" s="7" t="s">
        <v>114</v>
      </c>
      <c r="D139" s="7" t="s">
        <v>138</v>
      </c>
      <c r="E139" s="7" t="s">
        <v>149</v>
      </c>
      <c r="F139" s="7" t="s">
        <v>150</v>
      </c>
      <c r="G139" s="7" t="s">
        <v>5</v>
      </c>
      <c r="H139" s="7" t="s">
        <v>86</v>
      </c>
      <c r="K139" s="7"/>
      <c r="R139" s="15"/>
      <c r="S139" s="7">
        <v>0</v>
      </c>
    </row>
    <row r="140" spans="2:28" x14ac:dyDescent="0.3">
      <c r="B140" s="7" t="s">
        <v>627</v>
      </c>
      <c r="C140" s="7" t="s">
        <v>114</v>
      </c>
      <c r="D140" s="7" t="s">
        <v>138</v>
      </c>
      <c r="E140" s="7" t="s">
        <v>151</v>
      </c>
      <c r="F140" s="7" t="s">
        <v>629</v>
      </c>
      <c r="H140" s="7" t="s">
        <v>3</v>
      </c>
      <c r="K140" s="7"/>
      <c r="S140" s="7" t="s">
        <v>803</v>
      </c>
    </row>
    <row r="141" spans="2:28" x14ac:dyDescent="0.3">
      <c r="B141" s="7" t="s">
        <v>628</v>
      </c>
      <c r="C141" s="7" t="s">
        <v>114</v>
      </c>
      <c r="D141" s="7" t="s">
        <v>364</v>
      </c>
      <c r="E141" s="7" t="s">
        <v>151</v>
      </c>
      <c r="F141" s="7" t="s">
        <v>630</v>
      </c>
      <c r="H141" s="7" t="s">
        <v>3</v>
      </c>
      <c r="K141" s="7"/>
      <c r="S141" s="7" t="s">
        <v>803</v>
      </c>
    </row>
    <row r="142" spans="2:28" x14ac:dyDescent="0.3">
      <c r="B142" s="7" t="s">
        <v>433</v>
      </c>
      <c r="C142" s="7" t="s">
        <v>114</v>
      </c>
      <c r="D142" s="7" t="s">
        <v>152</v>
      </c>
      <c r="E142" s="7" t="s">
        <v>153</v>
      </c>
      <c r="F142" s="7" t="s">
        <v>631</v>
      </c>
      <c r="G142" s="7" t="s">
        <v>569</v>
      </c>
      <c r="H142" s="7" t="s">
        <v>3</v>
      </c>
      <c r="K142" s="7"/>
      <c r="N142" s="13"/>
      <c r="S142" s="7" t="s">
        <v>803</v>
      </c>
      <c r="Z142"/>
    </row>
    <row r="143" spans="2:28" x14ac:dyDescent="0.3">
      <c r="B143" s="7" t="s">
        <v>685</v>
      </c>
      <c r="C143" s="7" t="s">
        <v>114</v>
      </c>
      <c r="D143" s="7" t="s">
        <v>152</v>
      </c>
      <c r="E143" s="7" t="s">
        <v>153</v>
      </c>
      <c r="F143" s="7" t="s">
        <v>154</v>
      </c>
      <c r="H143" s="7" t="s">
        <v>3</v>
      </c>
      <c r="K143" s="7"/>
      <c r="N143" s="13"/>
      <c r="S143" s="7" t="s">
        <v>803</v>
      </c>
    </row>
    <row r="144" spans="2:28" x14ac:dyDescent="0.3">
      <c r="B144" s="7" t="s">
        <v>434</v>
      </c>
      <c r="C144" s="7" t="s">
        <v>114</v>
      </c>
      <c r="D144" s="7" t="s">
        <v>152</v>
      </c>
      <c r="E144" s="7" t="s">
        <v>155</v>
      </c>
      <c r="F144" s="7" t="s">
        <v>156</v>
      </c>
      <c r="H144" s="7" t="s">
        <v>3</v>
      </c>
      <c r="K144" s="7"/>
      <c r="N144" s="13"/>
      <c r="S144" s="7" t="s">
        <v>803</v>
      </c>
    </row>
    <row r="145" spans="2:28" x14ac:dyDescent="0.3">
      <c r="B145" s="7" t="s">
        <v>435</v>
      </c>
      <c r="C145" s="7" t="s">
        <v>114</v>
      </c>
      <c r="D145" s="7" t="s">
        <v>152</v>
      </c>
      <c r="E145" s="7" t="s">
        <v>157</v>
      </c>
      <c r="F145" s="7" t="s">
        <v>158</v>
      </c>
      <c r="G145" s="7" t="s">
        <v>5</v>
      </c>
      <c r="H145" s="7" t="s">
        <v>86</v>
      </c>
      <c r="K145" s="7"/>
      <c r="R145" s="15">
        <v>0</v>
      </c>
    </row>
    <row r="146" spans="2:28" x14ac:dyDescent="0.3">
      <c r="B146" s="7" t="s">
        <v>436</v>
      </c>
      <c r="C146" s="7" t="s">
        <v>114</v>
      </c>
      <c r="D146" s="7" t="s">
        <v>152</v>
      </c>
      <c r="E146" s="7" t="s">
        <v>159</v>
      </c>
      <c r="F146" s="7" t="s">
        <v>633</v>
      </c>
      <c r="G146" s="7" t="s">
        <v>569</v>
      </c>
      <c r="H146" s="7" t="s">
        <v>3</v>
      </c>
      <c r="K146" s="7"/>
      <c r="N146" s="13"/>
      <c r="S146" s="7" t="s">
        <v>803</v>
      </c>
    </row>
    <row r="147" spans="2:28" x14ac:dyDescent="0.3">
      <c r="B147" s="7" t="s">
        <v>686</v>
      </c>
      <c r="C147" s="7" t="s">
        <v>114</v>
      </c>
      <c r="D147" s="7" t="s">
        <v>152</v>
      </c>
      <c r="E147" s="7" t="s">
        <v>159</v>
      </c>
      <c r="F147" s="7" t="s">
        <v>160</v>
      </c>
      <c r="G147" s="7" t="s">
        <v>570</v>
      </c>
      <c r="H147" s="7" t="s">
        <v>3</v>
      </c>
      <c r="K147" s="7"/>
      <c r="N147" s="13"/>
      <c r="S147" s="7" t="s">
        <v>803</v>
      </c>
    </row>
    <row r="148" spans="2:28" x14ac:dyDescent="0.3">
      <c r="B148" s="7" t="s">
        <v>437</v>
      </c>
      <c r="C148" s="7" t="s">
        <v>114</v>
      </c>
      <c r="D148" s="7" t="s">
        <v>365</v>
      </c>
      <c r="E148" s="7" t="s">
        <v>366</v>
      </c>
      <c r="K148" s="7">
        <v>0</v>
      </c>
    </row>
    <row r="149" spans="2:28" x14ac:dyDescent="0.3">
      <c r="B149" s="7" t="s">
        <v>687</v>
      </c>
      <c r="C149" s="7" t="s">
        <v>114</v>
      </c>
      <c r="D149" s="7" t="s">
        <v>365</v>
      </c>
      <c r="E149" s="7" t="s">
        <v>367</v>
      </c>
      <c r="F149" s="7" t="s">
        <v>634</v>
      </c>
      <c r="G149" s="7" t="s">
        <v>5</v>
      </c>
      <c r="H149" s="7" t="s">
        <v>4</v>
      </c>
      <c r="K149" s="7">
        <v>0</v>
      </c>
    </row>
    <row r="150" spans="2:28" x14ac:dyDescent="0.3">
      <c r="B150" s="7" t="s">
        <v>688</v>
      </c>
      <c r="C150" s="7" t="s">
        <v>114</v>
      </c>
      <c r="D150" s="7" t="s">
        <v>365</v>
      </c>
      <c r="E150" s="7" t="s">
        <v>367</v>
      </c>
      <c r="F150" s="7" t="s">
        <v>635</v>
      </c>
      <c r="H150" s="7" t="s">
        <v>3</v>
      </c>
      <c r="K150" s="7">
        <v>0</v>
      </c>
      <c r="N150" s="13"/>
    </row>
    <row r="151" spans="2:28" x14ac:dyDescent="0.3">
      <c r="B151" s="7" t="s">
        <v>438</v>
      </c>
      <c r="C151" s="7" t="s">
        <v>114</v>
      </c>
      <c r="D151" s="7" t="s">
        <v>365</v>
      </c>
      <c r="E151" s="7" t="s">
        <v>368</v>
      </c>
      <c r="K151" s="7">
        <v>0</v>
      </c>
    </row>
    <row r="152" spans="2:28" x14ac:dyDescent="0.3">
      <c r="B152" s="7" t="s">
        <v>817</v>
      </c>
      <c r="C152" s="7" t="s">
        <v>114</v>
      </c>
      <c r="D152" s="7" t="s">
        <v>365</v>
      </c>
      <c r="E152" s="7" t="s">
        <v>818</v>
      </c>
      <c r="K152" s="7">
        <v>0</v>
      </c>
    </row>
    <row r="153" spans="2:28" x14ac:dyDescent="0.3">
      <c r="B153" s="7" t="s">
        <v>439</v>
      </c>
      <c r="C153" s="7" t="s">
        <v>114</v>
      </c>
      <c r="D153" s="7" t="s">
        <v>161</v>
      </c>
      <c r="E153" s="7" t="s">
        <v>162</v>
      </c>
      <c r="F153" s="7" t="s">
        <v>631</v>
      </c>
      <c r="G153" s="7" t="s">
        <v>569</v>
      </c>
      <c r="H153" s="7" t="s">
        <v>3</v>
      </c>
      <c r="K153" s="7"/>
      <c r="N153" s="13"/>
      <c r="S153" s="7" t="s">
        <v>803</v>
      </c>
    </row>
    <row r="154" spans="2:28" x14ac:dyDescent="0.3">
      <c r="B154" s="7" t="s">
        <v>440</v>
      </c>
      <c r="C154" s="7" t="s">
        <v>114</v>
      </c>
      <c r="D154" s="7" t="s">
        <v>161</v>
      </c>
      <c r="E154" s="7" t="s">
        <v>162</v>
      </c>
      <c r="F154" s="7" t="s">
        <v>632</v>
      </c>
      <c r="G154" s="7" t="s">
        <v>570</v>
      </c>
      <c r="H154" s="7" t="s">
        <v>3</v>
      </c>
      <c r="K154" s="7"/>
      <c r="N154" s="13"/>
      <c r="S154" s="7" t="s">
        <v>803</v>
      </c>
    </row>
    <row r="155" spans="2:28" x14ac:dyDescent="0.3">
      <c r="B155" s="7" t="s">
        <v>636</v>
      </c>
      <c r="C155" s="7" t="s">
        <v>114</v>
      </c>
      <c r="D155" s="7" t="s">
        <v>161</v>
      </c>
      <c r="E155" s="7" t="s">
        <v>162</v>
      </c>
      <c r="F155" s="7" t="s">
        <v>163</v>
      </c>
      <c r="G155" s="7" t="s">
        <v>5</v>
      </c>
      <c r="H155" s="7" t="s">
        <v>86</v>
      </c>
      <c r="K155" s="7"/>
      <c r="R155" s="15">
        <v>0</v>
      </c>
    </row>
    <row r="156" spans="2:28" x14ac:dyDescent="0.3">
      <c r="B156" s="7" t="s">
        <v>441</v>
      </c>
      <c r="C156" s="7" t="s">
        <v>114</v>
      </c>
      <c r="D156" s="7" t="s">
        <v>369</v>
      </c>
      <c r="E156" s="7" t="s">
        <v>370</v>
      </c>
      <c r="K156" s="7">
        <v>0</v>
      </c>
    </row>
    <row r="157" spans="2:28" ht="15" thickBot="1" x14ac:dyDescent="0.35">
      <c r="B157" s="7" t="s">
        <v>442</v>
      </c>
      <c r="C157" s="7" t="s">
        <v>114</v>
      </c>
      <c r="D157" s="7" t="s">
        <v>164</v>
      </c>
      <c r="E157" s="10" t="s">
        <v>165</v>
      </c>
      <c r="F157" s="10" t="s">
        <v>166</v>
      </c>
      <c r="G157" s="7" t="s">
        <v>5</v>
      </c>
      <c r="H157" s="7" t="s">
        <v>4</v>
      </c>
      <c r="K157" s="7"/>
      <c r="N157" s="14">
        <v>0</v>
      </c>
      <c r="O157" s="14">
        <v>0</v>
      </c>
      <c r="P157" s="14">
        <v>0</v>
      </c>
      <c r="Q157" s="14">
        <v>0</v>
      </c>
      <c r="R157" s="14">
        <v>0</v>
      </c>
      <c r="S157" s="20"/>
      <c r="Z157"/>
      <c r="AA157" s="20"/>
      <c r="AB157" s="19" t="s">
        <v>952</v>
      </c>
    </row>
    <row r="158" spans="2:28" ht="15" thickBot="1" x14ac:dyDescent="0.35">
      <c r="B158" s="7" t="s">
        <v>443</v>
      </c>
      <c r="C158" s="7" t="s">
        <v>114</v>
      </c>
      <c r="D158" s="7" t="s">
        <v>164</v>
      </c>
      <c r="E158" s="10" t="s">
        <v>167</v>
      </c>
      <c r="F158" s="21" t="s">
        <v>168</v>
      </c>
      <c r="G158" s="7" t="s">
        <v>5</v>
      </c>
      <c r="H158" s="7" t="s">
        <v>4</v>
      </c>
      <c r="K158" s="7"/>
      <c r="N158" s="14">
        <f>1/8</f>
        <v>0.125</v>
      </c>
      <c r="O158" s="14">
        <v>0</v>
      </c>
      <c r="P158" s="14">
        <v>0</v>
      </c>
      <c r="Q158" s="14">
        <f>1/9</f>
        <v>0.1111111111111111</v>
      </c>
      <c r="R158" s="14">
        <v>0.222</v>
      </c>
      <c r="S158" s="20"/>
      <c r="Z158" t="s">
        <v>841</v>
      </c>
      <c r="AA158" s="20"/>
    </row>
    <row r="159" spans="2:28" ht="15" thickBot="1" x14ac:dyDescent="0.35">
      <c r="B159" s="7" t="s">
        <v>444</v>
      </c>
      <c r="C159" s="7" t="s">
        <v>114</v>
      </c>
      <c r="D159" s="7" t="s">
        <v>164</v>
      </c>
      <c r="E159" s="10" t="s">
        <v>169</v>
      </c>
      <c r="F159" s="21" t="s">
        <v>170</v>
      </c>
      <c r="G159" s="7" t="s">
        <v>5</v>
      </c>
      <c r="H159" s="7" t="s">
        <v>4</v>
      </c>
      <c r="K159" s="7"/>
      <c r="Q159" s="14">
        <v>0.43030000000000002</v>
      </c>
      <c r="R159" s="14">
        <f>13162/31370</f>
        <v>0.41957284029327385</v>
      </c>
      <c r="S159" s="20"/>
      <c r="V159" s="22"/>
      <c r="Z159" t="s">
        <v>841</v>
      </c>
      <c r="AA159" s="20"/>
    </row>
    <row r="160" spans="2:28" x14ac:dyDescent="0.3">
      <c r="B160" s="7" t="s">
        <v>445</v>
      </c>
      <c r="C160" s="7" t="s">
        <v>114</v>
      </c>
      <c r="D160" s="7" t="s">
        <v>164</v>
      </c>
      <c r="E160" s="10" t="s">
        <v>171</v>
      </c>
      <c r="F160" s="7" t="s">
        <v>631</v>
      </c>
      <c r="G160" s="7" t="s">
        <v>569</v>
      </c>
      <c r="H160" s="7" t="s">
        <v>3</v>
      </c>
      <c r="K160" s="7"/>
      <c r="N160" s="13"/>
      <c r="S160" s="7" t="s">
        <v>802</v>
      </c>
      <c r="Z160" t="s">
        <v>836</v>
      </c>
    </row>
    <row r="161" spans="2:28" x14ac:dyDescent="0.3">
      <c r="B161" s="7" t="s">
        <v>446</v>
      </c>
      <c r="C161" s="7" t="s">
        <v>114</v>
      </c>
      <c r="D161" s="7" t="s">
        <v>164</v>
      </c>
      <c r="E161" s="10" t="s">
        <v>171</v>
      </c>
      <c r="F161" s="7" t="s">
        <v>632</v>
      </c>
      <c r="G161" s="7" t="s">
        <v>570</v>
      </c>
      <c r="H161" s="7" t="s">
        <v>3</v>
      </c>
      <c r="K161" s="7"/>
      <c r="N161" s="13"/>
      <c r="S161" s="7" t="s">
        <v>803</v>
      </c>
    </row>
    <row r="162" spans="2:28" x14ac:dyDescent="0.3">
      <c r="B162" s="7" t="s">
        <v>639</v>
      </c>
      <c r="C162" s="7" t="s">
        <v>114</v>
      </c>
      <c r="D162" s="7" t="s">
        <v>164</v>
      </c>
      <c r="E162" s="10" t="s">
        <v>172</v>
      </c>
      <c r="F162" s="10" t="s">
        <v>158</v>
      </c>
      <c r="G162" s="7" t="s">
        <v>5</v>
      </c>
      <c r="H162" s="7" t="s">
        <v>86</v>
      </c>
      <c r="K162" s="7"/>
      <c r="S162" s="7">
        <v>2</v>
      </c>
      <c r="AB162" s="25" t="s">
        <v>923</v>
      </c>
    </row>
    <row r="163" spans="2:28" x14ac:dyDescent="0.3">
      <c r="B163" s="7" t="s">
        <v>637</v>
      </c>
      <c r="C163" s="7" t="s">
        <v>114</v>
      </c>
      <c r="D163" s="7" t="s">
        <v>164</v>
      </c>
      <c r="E163" s="10" t="s">
        <v>173</v>
      </c>
      <c r="F163" s="7" t="s">
        <v>631</v>
      </c>
      <c r="G163" s="7" t="s">
        <v>569</v>
      </c>
      <c r="H163" s="7" t="s">
        <v>3</v>
      </c>
      <c r="K163" s="7"/>
      <c r="N163" s="13"/>
      <c r="S163" s="7" t="s">
        <v>803</v>
      </c>
      <c r="Z163" t="s">
        <v>836</v>
      </c>
    </row>
    <row r="164" spans="2:28" x14ac:dyDescent="0.3">
      <c r="B164" s="7" t="s">
        <v>638</v>
      </c>
      <c r="C164" s="7" t="s">
        <v>114</v>
      </c>
      <c r="D164" s="7" t="s">
        <v>164</v>
      </c>
      <c r="E164" s="10" t="s">
        <v>173</v>
      </c>
      <c r="F164" s="7" t="s">
        <v>632</v>
      </c>
      <c r="G164" s="7" t="s">
        <v>570</v>
      </c>
      <c r="H164" s="7" t="s">
        <v>3</v>
      </c>
      <c r="K164" s="7"/>
      <c r="N164" s="13"/>
      <c r="S164" s="7" t="s">
        <v>803</v>
      </c>
    </row>
    <row r="165" spans="2:28" x14ac:dyDescent="0.3">
      <c r="B165" s="7" t="s">
        <v>640</v>
      </c>
      <c r="C165" s="7" t="s">
        <v>114</v>
      </c>
      <c r="D165" s="7" t="s">
        <v>164</v>
      </c>
      <c r="E165" s="10" t="s">
        <v>173</v>
      </c>
      <c r="F165" s="10" t="s">
        <v>174</v>
      </c>
      <c r="G165" s="7" t="s">
        <v>5</v>
      </c>
      <c r="H165" s="7" t="s">
        <v>86</v>
      </c>
      <c r="K165" s="7"/>
      <c r="R165" s="15"/>
      <c r="S165" s="7">
        <v>2</v>
      </c>
      <c r="AB165" s="42" t="s">
        <v>923</v>
      </c>
    </row>
    <row r="166" spans="2:28" x14ac:dyDescent="0.3">
      <c r="B166" s="7" t="s">
        <v>641</v>
      </c>
      <c r="C166" s="7" t="s">
        <v>114</v>
      </c>
      <c r="D166" s="7" t="s">
        <v>164</v>
      </c>
      <c r="E166" s="10" t="s">
        <v>175</v>
      </c>
      <c r="F166" s="7" t="s">
        <v>631</v>
      </c>
      <c r="G166" s="7" t="s">
        <v>569</v>
      </c>
      <c r="H166" s="7" t="s">
        <v>3</v>
      </c>
      <c r="K166" s="7"/>
      <c r="N166" s="13"/>
      <c r="S166" s="7" t="s">
        <v>803</v>
      </c>
      <c r="Z166" s="7" t="s">
        <v>832</v>
      </c>
    </row>
    <row r="167" spans="2:28" x14ac:dyDescent="0.3">
      <c r="B167" s="7" t="s">
        <v>642</v>
      </c>
      <c r="C167" s="7" t="s">
        <v>114</v>
      </c>
      <c r="D167" s="7" t="s">
        <v>164</v>
      </c>
      <c r="E167" s="10" t="s">
        <v>175</v>
      </c>
      <c r="F167" s="7" t="s">
        <v>632</v>
      </c>
      <c r="G167" s="7" t="s">
        <v>570</v>
      </c>
      <c r="H167" s="7" t="s">
        <v>3</v>
      </c>
      <c r="K167" s="7"/>
      <c r="N167" s="13"/>
      <c r="S167" s="7" t="s">
        <v>803</v>
      </c>
    </row>
    <row r="168" spans="2:28" x14ac:dyDescent="0.3">
      <c r="B168" s="7" t="s">
        <v>643</v>
      </c>
      <c r="C168" s="7" t="s">
        <v>114</v>
      </c>
      <c r="D168" s="7" t="s">
        <v>164</v>
      </c>
      <c r="E168" s="10" t="s">
        <v>176</v>
      </c>
      <c r="F168" s="7" t="s">
        <v>631</v>
      </c>
      <c r="G168" s="7" t="s">
        <v>569</v>
      </c>
      <c r="H168" s="7" t="s">
        <v>3</v>
      </c>
      <c r="K168" s="7"/>
      <c r="N168" s="13"/>
      <c r="S168" s="7" t="s">
        <v>802</v>
      </c>
      <c r="Z168" t="s">
        <v>832</v>
      </c>
    </row>
    <row r="169" spans="2:28" x14ac:dyDescent="0.3">
      <c r="B169" s="7" t="s">
        <v>644</v>
      </c>
      <c r="C169" s="7" t="s">
        <v>114</v>
      </c>
      <c r="D169" s="7" t="s">
        <v>164</v>
      </c>
      <c r="E169" s="10" t="s">
        <v>176</v>
      </c>
      <c r="F169" s="7" t="s">
        <v>632</v>
      </c>
      <c r="G169" s="7" t="s">
        <v>570</v>
      </c>
      <c r="H169" s="7" t="s">
        <v>3</v>
      </c>
      <c r="K169" s="7"/>
      <c r="N169" s="13"/>
      <c r="S169" s="7" t="s">
        <v>803</v>
      </c>
    </row>
    <row r="170" spans="2:28" x14ac:dyDescent="0.3">
      <c r="B170" s="7" t="s">
        <v>447</v>
      </c>
      <c r="C170" s="7" t="s">
        <v>114</v>
      </c>
      <c r="D170" s="7" t="s">
        <v>164</v>
      </c>
      <c r="E170" s="10" t="s">
        <v>177</v>
      </c>
      <c r="F170" s="10" t="s">
        <v>178</v>
      </c>
      <c r="H170" s="7" t="s">
        <v>3</v>
      </c>
      <c r="K170" s="7"/>
      <c r="N170" s="13"/>
      <c r="S170" s="7" t="s">
        <v>802</v>
      </c>
      <c r="Z170" t="s">
        <v>834</v>
      </c>
    </row>
    <row r="171" spans="2:28" x14ac:dyDescent="0.3">
      <c r="B171" s="7" t="s">
        <v>180</v>
      </c>
      <c r="C171" s="7" t="s">
        <v>114</v>
      </c>
      <c r="D171" s="7" t="s">
        <v>164</v>
      </c>
      <c r="E171" s="10" t="s">
        <v>179</v>
      </c>
      <c r="F171" s="10" t="s">
        <v>38</v>
      </c>
      <c r="G171" s="7" t="s">
        <v>38</v>
      </c>
      <c r="H171" s="7" t="s">
        <v>3</v>
      </c>
      <c r="K171" s="7"/>
      <c r="N171" s="13"/>
      <c r="S171" s="7" t="s">
        <v>803</v>
      </c>
    </row>
    <row r="172" spans="2:28" x14ac:dyDescent="0.3">
      <c r="B172" s="7" t="s">
        <v>448</v>
      </c>
      <c r="C172" s="7" t="s">
        <v>114</v>
      </c>
      <c r="D172" s="7" t="s">
        <v>164</v>
      </c>
      <c r="E172" s="10" t="s">
        <v>181</v>
      </c>
      <c r="F172" s="10" t="s">
        <v>182</v>
      </c>
      <c r="G172" s="7" t="s">
        <v>5</v>
      </c>
      <c r="H172" s="7" t="s">
        <v>4</v>
      </c>
      <c r="K172" s="7"/>
    </row>
    <row r="173" spans="2:28" x14ac:dyDescent="0.3">
      <c r="B173" s="7" t="s">
        <v>449</v>
      </c>
      <c r="C173" s="7" t="s">
        <v>114</v>
      </c>
      <c r="D173" s="7" t="s">
        <v>164</v>
      </c>
      <c r="E173" s="10" t="s">
        <v>183</v>
      </c>
      <c r="F173" s="7" t="s">
        <v>184</v>
      </c>
      <c r="G173" s="7" t="s">
        <v>5</v>
      </c>
      <c r="H173" s="7" t="str">
        <f>H3</f>
        <v>CNY</v>
      </c>
      <c r="I173" s="7" t="s">
        <v>649</v>
      </c>
      <c r="J173" s="7" t="str">
        <f>J3</f>
        <v>December</v>
      </c>
      <c r="K173" s="7"/>
    </row>
    <row r="174" spans="2:28" x14ac:dyDescent="0.3">
      <c r="B174" s="7" t="s">
        <v>450</v>
      </c>
      <c r="C174" s="7" t="s">
        <v>114</v>
      </c>
      <c r="D174" s="7" t="s">
        <v>164</v>
      </c>
      <c r="E174" s="10" t="s">
        <v>183</v>
      </c>
      <c r="F174" s="10" t="s">
        <v>185</v>
      </c>
      <c r="G174" s="7" t="s">
        <v>5</v>
      </c>
      <c r="H174" s="7" t="str">
        <f>H3</f>
        <v>CNY</v>
      </c>
      <c r="I174" s="7" t="s">
        <v>649</v>
      </c>
      <c r="J174" s="7" t="str">
        <f>J3</f>
        <v>December</v>
      </c>
      <c r="K174" s="7"/>
      <c r="R174" s="18"/>
      <c r="S174" s="36">
        <v>1541.3161700000001</v>
      </c>
      <c r="AB174" s="19" t="s">
        <v>842</v>
      </c>
    </row>
    <row r="175" spans="2:28" x14ac:dyDescent="0.3">
      <c r="B175" s="7" t="s">
        <v>451</v>
      </c>
      <c r="C175" s="7" t="s">
        <v>114</v>
      </c>
      <c r="D175" s="7" t="s">
        <v>164</v>
      </c>
      <c r="E175" s="10" t="s">
        <v>183</v>
      </c>
      <c r="F175" s="10" t="s">
        <v>183</v>
      </c>
      <c r="G175" s="7" t="s">
        <v>5</v>
      </c>
      <c r="H175" s="7" t="s">
        <v>86</v>
      </c>
      <c r="K175" s="7"/>
      <c r="R175" s="18"/>
      <c r="AB175" s="19"/>
    </row>
    <row r="176" spans="2:28" x14ac:dyDescent="0.3">
      <c r="B176" s="7" t="s">
        <v>452</v>
      </c>
      <c r="C176" s="7" t="s">
        <v>114</v>
      </c>
      <c r="D176" s="7" t="s">
        <v>186</v>
      </c>
      <c r="E176" s="10" t="s">
        <v>187</v>
      </c>
      <c r="F176" s="10" t="s">
        <v>188</v>
      </c>
      <c r="G176" s="7" t="s">
        <v>189</v>
      </c>
      <c r="H176" s="7" t="s">
        <v>190</v>
      </c>
      <c r="K176" s="7">
        <v>0</v>
      </c>
      <c r="N176" s="13"/>
      <c r="S176" s="7" t="s">
        <v>807</v>
      </c>
    </row>
    <row r="177" spans="2:29" x14ac:dyDescent="0.3">
      <c r="B177" s="7" t="s">
        <v>453</v>
      </c>
      <c r="C177" s="7" t="s">
        <v>114</v>
      </c>
      <c r="D177" s="7" t="s">
        <v>186</v>
      </c>
      <c r="E177" s="10" t="s">
        <v>191</v>
      </c>
      <c r="F177" s="7" t="str">
        <f>E177</f>
        <v>Charity/Philanthropy</v>
      </c>
      <c r="G177" s="7" t="s">
        <v>5</v>
      </c>
      <c r="H177" s="7" t="str">
        <f>H3</f>
        <v>CNY</v>
      </c>
      <c r="I177" s="7" t="s">
        <v>649</v>
      </c>
      <c r="J177" s="7" t="str">
        <f>J3</f>
        <v>December</v>
      </c>
      <c r="K177" s="7"/>
      <c r="M177" s="8"/>
      <c r="N177" s="8"/>
      <c r="O177" s="8"/>
      <c r="P177" s="8"/>
      <c r="Q177" s="8"/>
    </row>
    <row r="178" spans="2:29" x14ac:dyDescent="0.3">
      <c r="B178" s="7" t="s">
        <v>454</v>
      </c>
      <c r="C178" s="7" t="s">
        <v>114</v>
      </c>
      <c r="D178" s="7" t="s">
        <v>186</v>
      </c>
      <c r="E178" s="10" t="s">
        <v>192</v>
      </c>
      <c r="F178" s="10" t="s">
        <v>193</v>
      </c>
      <c r="G178" s="10" t="s">
        <v>194</v>
      </c>
      <c r="H178" s="7" t="s">
        <v>3</v>
      </c>
      <c r="K178" s="7"/>
      <c r="N178" s="13"/>
      <c r="S178" s="7" t="s">
        <v>803</v>
      </c>
    </row>
    <row r="179" spans="2:29" x14ac:dyDescent="0.3">
      <c r="B179" s="7" t="s">
        <v>455</v>
      </c>
      <c r="C179" s="7" t="s">
        <v>114</v>
      </c>
      <c r="D179" s="7" t="s">
        <v>186</v>
      </c>
      <c r="E179" s="10" t="s">
        <v>195</v>
      </c>
      <c r="F179" s="10" t="s">
        <v>196</v>
      </c>
      <c r="G179" s="7" t="s">
        <v>762</v>
      </c>
      <c r="H179" s="7" t="s">
        <v>3</v>
      </c>
      <c r="K179" s="7"/>
      <c r="N179" s="13"/>
      <c r="S179" s="7" t="s">
        <v>803</v>
      </c>
    </row>
    <row r="180" spans="2:29" x14ac:dyDescent="0.3">
      <c r="B180" s="7" t="s">
        <v>690</v>
      </c>
      <c r="C180" s="7" t="s">
        <v>114</v>
      </c>
      <c r="D180" s="7" t="s">
        <v>197</v>
      </c>
      <c r="E180" s="10" t="s">
        <v>198</v>
      </c>
      <c r="F180" s="10" t="s">
        <v>631</v>
      </c>
      <c r="G180" s="7" t="s">
        <v>21</v>
      </c>
      <c r="H180" s="7" t="s">
        <v>3</v>
      </c>
      <c r="K180" s="7"/>
      <c r="N180" s="13"/>
      <c r="S180" s="7" t="s">
        <v>803</v>
      </c>
      <c r="Z180"/>
    </row>
    <row r="181" spans="2:29" x14ac:dyDescent="0.3">
      <c r="B181" s="7" t="s">
        <v>689</v>
      </c>
      <c r="C181" s="7" t="s">
        <v>114</v>
      </c>
      <c r="D181" s="7" t="s">
        <v>197</v>
      </c>
      <c r="E181" s="10" t="s">
        <v>198</v>
      </c>
      <c r="F181" s="10" t="s">
        <v>117</v>
      </c>
      <c r="G181" s="7" t="s">
        <v>21</v>
      </c>
      <c r="H181" s="7" t="s">
        <v>3</v>
      </c>
      <c r="K181" s="7"/>
      <c r="N181" s="13"/>
      <c r="S181" s="7" t="s">
        <v>803</v>
      </c>
    </row>
    <row r="182" spans="2:29" x14ac:dyDescent="0.3">
      <c r="B182" s="7" t="s">
        <v>456</v>
      </c>
      <c r="C182" s="7" t="s">
        <v>114</v>
      </c>
      <c r="D182" s="7" t="s">
        <v>197</v>
      </c>
      <c r="E182" s="10" t="s">
        <v>199</v>
      </c>
      <c r="F182" s="10" t="s">
        <v>200</v>
      </c>
      <c r="G182" s="7" t="s">
        <v>5</v>
      </c>
      <c r="H182" s="7" t="str">
        <f>H3</f>
        <v>CNY</v>
      </c>
      <c r="I182" s="7" t="s">
        <v>649</v>
      </c>
      <c r="J182" s="7" t="str">
        <f>J3</f>
        <v>December</v>
      </c>
      <c r="K182" s="7"/>
      <c r="M182" s="8"/>
      <c r="N182" s="8"/>
      <c r="O182" s="8"/>
      <c r="P182" s="8"/>
      <c r="Q182" s="8"/>
      <c r="R182" s="8">
        <v>10000000</v>
      </c>
    </row>
    <row r="183" spans="2:29" x14ac:dyDescent="0.3">
      <c r="B183" s="7" t="s">
        <v>457</v>
      </c>
      <c r="C183" s="7" t="s">
        <v>114</v>
      </c>
      <c r="D183" s="7" t="s">
        <v>197</v>
      </c>
      <c r="E183" s="10" t="s">
        <v>201</v>
      </c>
      <c r="F183" s="10" t="s">
        <v>202</v>
      </c>
      <c r="G183" s="7" t="s">
        <v>5</v>
      </c>
      <c r="H183" s="7" t="s">
        <v>86</v>
      </c>
      <c r="K183" s="7"/>
    </row>
    <row r="184" spans="2:29" x14ac:dyDescent="0.3">
      <c r="B184" s="7" t="s">
        <v>458</v>
      </c>
      <c r="C184" s="7" t="s">
        <v>114</v>
      </c>
      <c r="D184" s="7" t="s">
        <v>197</v>
      </c>
      <c r="E184" s="10" t="s">
        <v>203</v>
      </c>
      <c r="F184" s="10" t="s">
        <v>204</v>
      </c>
      <c r="G184" s="7" t="s">
        <v>5</v>
      </c>
      <c r="H184" s="7" t="s">
        <v>86</v>
      </c>
      <c r="K184" s="7"/>
      <c r="R184" s="15">
        <v>0</v>
      </c>
      <c r="S184" s="7">
        <v>0</v>
      </c>
    </row>
    <row r="185" spans="2:29" ht="15" thickBot="1" x14ac:dyDescent="0.35">
      <c r="B185" s="7" t="s">
        <v>459</v>
      </c>
      <c r="C185" s="7" t="s">
        <v>205</v>
      </c>
      <c r="D185" s="7" t="s">
        <v>206</v>
      </c>
      <c r="E185" s="10" t="s">
        <v>207</v>
      </c>
      <c r="F185" s="7" t="str">
        <f>E185</f>
        <v>Past controversies</v>
      </c>
      <c r="G185" s="7" t="s">
        <v>5</v>
      </c>
      <c r="H185" s="7" t="s">
        <v>86</v>
      </c>
      <c r="K185" s="7"/>
      <c r="M185" s="23"/>
      <c r="S185" s="7">
        <v>2</v>
      </c>
      <c r="V185" s="19"/>
      <c r="AB185" s="42" t="s">
        <v>968</v>
      </c>
    </row>
    <row r="186" spans="2:29" x14ac:dyDescent="0.3">
      <c r="B186" s="7" t="s">
        <v>460</v>
      </c>
      <c r="C186" s="7" t="s">
        <v>205</v>
      </c>
      <c r="D186" s="7" t="s">
        <v>206</v>
      </c>
      <c r="E186" s="10" t="s">
        <v>208</v>
      </c>
      <c r="F186" s="10" t="s">
        <v>209</v>
      </c>
      <c r="H186" s="7" t="s">
        <v>3</v>
      </c>
      <c r="K186" s="7"/>
      <c r="N186" s="13"/>
      <c r="S186" s="7" t="s">
        <v>803</v>
      </c>
    </row>
    <row r="187" spans="2:29" x14ac:dyDescent="0.3">
      <c r="B187" s="7" t="s">
        <v>461</v>
      </c>
      <c r="C187" s="7" t="s">
        <v>205</v>
      </c>
      <c r="D187" s="7" t="s">
        <v>206</v>
      </c>
      <c r="E187" s="10" t="s">
        <v>210</v>
      </c>
      <c r="F187" s="10" t="s">
        <v>211</v>
      </c>
      <c r="G187" s="7" t="s">
        <v>5</v>
      </c>
      <c r="H187" s="7" t="str">
        <f>H3</f>
        <v>CNY</v>
      </c>
      <c r="I187" s="7" t="s">
        <v>650</v>
      </c>
      <c r="J187" s="8" t="str">
        <f>J3</f>
        <v>December</v>
      </c>
      <c r="K187" s="7"/>
      <c r="M187" s="7">
        <v>0</v>
      </c>
      <c r="N187" s="7">
        <v>0</v>
      </c>
      <c r="O187" s="7">
        <v>0</v>
      </c>
      <c r="P187" s="7">
        <v>0</v>
      </c>
      <c r="Q187" s="7">
        <v>0</v>
      </c>
      <c r="R187" s="7">
        <v>0</v>
      </c>
    </row>
    <row r="188" spans="2:29" x14ac:dyDescent="0.3">
      <c r="B188" s="7" t="s">
        <v>691</v>
      </c>
      <c r="C188" s="7" t="s">
        <v>205</v>
      </c>
      <c r="D188" s="7" t="s">
        <v>206</v>
      </c>
      <c r="E188" s="10" t="s">
        <v>210</v>
      </c>
      <c r="F188" s="10" t="s">
        <v>213</v>
      </c>
      <c r="G188" s="7" t="s">
        <v>5</v>
      </c>
      <c r="H188" s="7" t="s">
        <v>86</v>
      </c>
      <c r="K188" s="7"/>
      <c r="M188" s="24"/>
      <c r="R188" s="15"/>
      <c r="S188" s="7">
        <v>0</v>
      </c>
    </row>
    <row r="189" spans="2:29" x14ac:dyDescent="0.3">
      <c r="B189" s="7" t="s">
        <v>462</v>
      </c>
      <c r="C189" s="7" t="s">
        <v>205</v>
      </c>
      <c r="D189" s="7" t="s">
        <v>206</v>
      </c>
      <c r="E189" s="10" t="s">
        <v>214</v>
      </c>
      <c r="F189" s="10" t="s">
        <v>215</v>
      </c>
      <c r="G189" s="10" t="s">
        <v>5</v>
      </c>
      <c r="H189" s="10" t="s">
        <v>394</v>
      </c>
      <c r="K189" s="7"/>
      <c r="R189" s="25"/>
      <c r="S189" s="7">
        <v>1</v>
      </c>
      <c r="Z189" s="7" t="s">
        <v>991</v>
      </c>
      <c r="AC189" s="7" t="s">
        <v>978</v>
      </c>
    </row>
    <row r="190" spans="2:29" x14ac:dyDescent="0.3">
      <c r="B190" s="7" t="s">
        <v>462</v>
      </c>
      <c r="C190" s="7" t="s">
        <v>205</v>
      </c>
      <c r="D190" s="7" t="s">
        <v>206</v>
      </c>
      <c r="E190" s="10" t="s">
        <v>214</v>
      </c>
      <c r="F190" s="10" t="s">
        <v>692</v>
      </c>
      <c r="G190" s="10"/>
      <c r="H190" s="7" t="s">
        <v>3</v>
      </c>
      <c r="K190" s="7"/>
      <c r="R190" s="25"/>
      <c r="S190" s="7" t="s">
        <v>802</v>
      </c>
      <c r="AB190" s="42" t="s">
        <v>992</v>
      </c>
    </row>
    <row r="191" spans="2:29" x14ac:dyDescent="0.3">
      <c r="B191" s="7" t="s">
        <v>696</v>
      </c>
      <c r="C191" s="7" t="s">
        <v>205</v>
      </c>
      <c r="D191" s="7" t="s">
        <v>216</v>
      </c>
      <c r="E191" s="10" t="s">
        <v>217</v>
      </c>
      <c r="F191" s="10" t="s">
        <v>693</v>
      </c>
      <c r="G191" s="10" t="s">
        <v>5</v>
      </c>
      <c r="H191" s="10" t="s">
        <v>4</v>
      </c>
      <c r="K191" s="7"/>
      <c r="R191" s="16"/>
    </row>
    <row r="192" spans="2:29" x14ac:dyDescent="0.3">
      <c r="B192" s="7" t="s">
        <v>697</v>
      </c>
      <c r="C192" s="7" t="s">
        <v>205</v>
      </c>
      <c r="D192" s="7" t="s">
        <v>216</v>
      </c>
      <c r="E192" s="10" t="s">
        <v>217</v>
      </c>
      <c r="F192" s="10" t="s">
        <v>694</v>
      </c>
      <c r="H192" s="7" t="s">
        <v>695</v>
      </c>
      <c r="K192" s="7"/>
      <c r="R192" s="16"/>
    </row>
    <row r="193" spans="2:28" x14ac:dyDescent="0.3">
      <c r="B193" s="7" t="s">
        <v>698</v>
      </c>
      <c r="C193" s="7" t="s">
        <v>205</v>
      </c>
      <c r="D193" s="7" t="s">
        <v>216</v>
      </c>
      <c r="E193" s="10" t="s">
        <v>217</v>
      </c>
      <c r="F193" s="10" t="s">
        <v>699</v>
      </c>
      <c r="G193" s="10" t="s">
        <v>350</v>
      </c>
      <c r="K193" s="7"/>
      <c r="R193" s="16"/>
    </row>
    <row r="194" spans="2:28" x14ac:dyDescent="0.3">
      <c r="B194" s="7" t="s">
        <v>700</v>
      </c>
      <c r="C194" s="7" t="s">
        <v>205</v>
      </c>
      <c r="D194" s="7" t="s">
        <v>216</v>
      </c>
      <c r="E194" s="10" t="s">
        <v>701</v>
      </c>
      <c r="F194" s="7" t="str">
        <f>+E194</f>
        <v>Politcical connections</v>
      </c>
      <c r="H194" s="7" t="s">
        <v>3</v>
      </c>
      <c r="K194" s="7"/>
      <c r="R194" s="16"/>
      <c r="S194" s="7" t="s">
        <v>802</v>
      </c>
      <c r="AB194" s="19" t="s">
        <v>843</v>
      </c>
    </row>
    <row r="195" spans="2:28" x14ac:dyDescent="0.3">
      <c r="B195" s="7" t="s">
        <v>463</v>
      </c>
      <c r="C195" s="7" t="s">
        <v>205</v>
      </c>
      <c r="D195" s="7" t="s">
        <v>216</v>
      </c>
      <c r="E195" s="10" t="s">
        <v>218</v>
      </c>
      <c r="F195" s="7" t="str">
        <f>E195</f>
        <v>Number of family members in Business</v>
      </c>
      <c r="G195" s="7" t="s">
        <v>5</v>
      </c>
      <c r="H195" s="7" t="s">
        <v>86</v>
      </c>
      <c r="K195" s="7"/>
      <c r="R195" s="15"/>
      <c r="S195" s="7">
        <v>0</v>
      </c>
    </row>
    <row r="196" spans="2:28" x14ac:dyDescent="0.3">
      <c r="B196" s="7" t="s">
        <v>464</v>
      </c>
      <c r="C196" s="7" t="s">
        <v>205</v>
      </c>
      <c r="D196" s="7" t="s">
        <v>216</v>
      </c>
      <c r="E196" s="10" t="s">
        <v>219</v>
      </c>
      <c r="F196" s="10" t="s">
        <v>631</v>
      </c>
      <c r="G196" s="7" t="s">
        <v>21</v>
      </c>
      <c r="H196" s="7" t="s">
        <v>3</v>
      </c>
      <c r="K196" s="7"/>
      <c r="N196" s="13"/>
      <c r="S196" s="7" t="s">
        <v>803</v>
      </c>
    </row>
    <row r="197" spans="2:28" x14ac:dyDescent="0.3">
      <c r="B197" s="7" t="s">
        <v>465</v>
      </c>
      <c r="C197" s="7" t="s">
        <v>205</v>
      </c>
      <c r="D197" s="7" t="s">
        <v>216</v>
      </c>
      <c r="E197" s="10" t="s">
        <v>220</v>
      </c>
      <c r="F197" s="7" t="s">
        <v>704</v>
      </c>
      <c r="G197" s="7" t="s">
        <v>5</v>
      </c>
      <c r="H197" s="7" t="s">
        <v>4</v>
      </c>
      <c r="K197" s="7"/>
      <c r="R197" s="15"/>
      <c r="S197" s="14">
        <v>0</v>
      </c>
    </row>
    <row r="198" spans="2:28" x14ac:dyDescent="0.3">
      <c r="B198" s="7" t="s">
        <v>466</v>
      </c>
      <c r="C198" s="7" t="s">
        <v>205</v>
      </c>
      <c r="D198" s="7" t="s">
        <v>216</v>
      </c>
      <c r="E198" s="10" t="s">
        <v>220</v>
      </c>
      <c r="F198" s="10" t="s">
        <v>702</v>
      </c>
      <c r="G198" s="10" t="s">
        <v>350</v>
      </c>
      <c r="K198" s="7"/>
      <c r="R198" s="15"/>
      <c r="S198" s="7">
        <v>0</v>
      </c>
    </row>
    <row r="199" spans="2:28" x14ac:dyDescent="0.3">
      <c r="B199" s="7" t="s">
        <v>705</v>
      </c>
      <c r="C199" s="7" t="s">
        <v>205</v>
      </c>
      <c r="D199" s="7" t="s">
        <v>216</v>
      </c>
      <c r="E199" s="10" t="s">
        <v>220</v>
      </c>
      <c r="F199" s="7" t="s">
        <v>703</v>
      </c>
      <c r="G199" s="7" t="s">
        <v>5</v>
      </c>
      <c r="H199" s="7" t="s">
        <v>4</v>
      </c>
      <c r="K199" s="7"/>
      <c r="R199" s="15"/>
      <c r="S199" s="14">
        <v>0</v>
      </c>
    </row>
    <row r="200" spans="2:28" x14ac:dyDescent="0.3">
      <c r="B200" s="7" t="s">
        <v>396</v>
      </c>
      <c r="C200" s="7" t="s">
        <v>205</v>
      </c>
      <c r="D200" s="7" t="s">
        <v>221</v>
      </c>
      <c r="E200" s="10" t="s">
        <v>222</v>
      </c>
      <c r="F200" s="7" t="s">
        <v>221</v>
      </c>
      <c r="H200" s="7" t="s">
        <v>3</v>
      </c>
      <c r="K200" s="7"/>
      <c r="R200" s="15"/>
      <c r="S200" s="7" t="s">
        <v>803</v>
      </c>
    </row>
    <row r="201" spans="2:28" x14ac:dyDescent="0.3">
      <c r="B201" s="7" t="s">
        <v>397</v>
      </c>
      <c r="C201" s="7" t="s">
        <v>205</v>
      </c>
      <c r="D201" s="7" t="s">
        <v>221</v>
      </c>
      <c r="E201" s="10" t="s">
        <v>223</v>
      </c>
      <c r="F201" s="10" t="s">
        <v>706</v>
      </c>
      <c r="G201" s="7" t="s">
        <v>5</v>
      </c>
      <c r="H201" s="7" t="str">
        <f>H3</f>
        <v>CNY</v>
      </c>
      <c r="I201" s="7" t="s">
        <v>649</v>
      </c>
      <c r="J201" s="7" t="str">
        <f>J3</f>
        <v>December</v>
      </c>
      <c r="K201" s="7"/>
      <c r="N201" s="8">
        <f>357000000+459000000</f>
        <v>816000000</v>
      </c>
      <c r="O201" s="8">
        <f>177000000+153000000</f>
        <v>330000000</v>
      </c>
      <c r="P201" s="8">
        <f>5100000000+6100000000</f>
        <v>11200000000</v>
      </c>
      <c r="Q201" s="8">
        <f>5200000000+6100000000</f>
        <v>11300000000</v>
      </c>
      <c r="R201" s="8">
        <f>4200000000+4900000000</f>
        <v>9100000000</v>
      </c>
      <c r="X201" s="7" t="s">
        <v>993</v>
      </c>
      <c r="Z201" s="7" t="s">
        <v>994</v>
      </c>
    </row>
    <row r="202" spans="2:28" ht="15" thickBot="1" x14ac:dyDescent="0.35">
      <c r="B202" s="7" t="s">
        <v>815</v>
      </c>
      <c r="C202" s="7" t="s">
        <v>205</v>
      </c>
      <c r="D202" s="7" t="s">
        <v>221</v>
      </c>
      <c r="E202" s="10" t="s">
        <v>223</v>
      </c>
      <c r="F202" s="10" t="s">
        <v>816</v>
      </c>
      <c r="G202" s="7" t="s">
        <v>5</v>
      </c>
      <c r="H202" s="7" t="str">
        <f>H3</f>
        <v>CNY</v>
      </c>
      <c r="I202" s="7" t="s">
        <v>649</v>
      </c>
      <c r="J202" s="7" t="str">
        <f>J3</f>
        <v>December</v>
      </c>
      <c r="K202" s="7"/>
      <c r="R202" s="15"/>
    </row>
    <row r="203" spans="2:28" ht="15" thickBot="1" x14ac:dyDescent="0.35">
      <c r="B203" s="7" t="s">
        <v>467</v>
      </c>
      <c r="C203" s="7" t="s">
        <v>205</v>
      </c>
      <c r="D203" s="7" t="s">
        <v>224</v>
      </c>
      <c r="E203" s="10" t="s">
        <v>225</v>
      </c>
      <c r="F203" s="10" t="s">
        <v>709</v>
      </c>
      <c r="G203" s="7" t="s">
        <v>5</v>
      </c>
      <c r="H203" s="7" t="s">
        <v>86</v>
      </c>
      <c r="K203" s="7"/>
      <c r="M203" s="27"/>
      <c r="S203" s="7">
        <v>0</v>
      </c>
    </row>
    <row r="204" spans="2:28" x14ac:dyDescent="0.3">
      <c r="B204" s="7" t="s">
        <v>468</v>
      </c>
      <c r="C204" s="7" t="s">
        <v>205</v>
      </c>
      <c r="D204" s="7" t="s">
        <v>224</v>
      </c>
      <c r="E204" s="10" t="s">
        <v>227</v>
      </c>
      <c r="F204" s="10" t="s">
        <v>228</v>
      </c>
      <c r="H204" s="7" t="s">
        <v>3</v>
      </c>
      <c r="K204" s="7"/>
      <c r="N204" s="13"/>
      <c r="S204" s="7" t="s">
        <v>803</v>
      </c>
    </row>
    <row r="205" spans="2:28" x14ac:dyDescent="0.3">
      <c r="B205" s="7" t="s">
        <v>469</v>
      </c>
      <c r="C205" s="7" t="s">
        <v>205</v>
      </c>
      <c r="D205" s="7" t="s">
        <v>224</v>
      </c>
      <c r="E205" s="10" t="s">
        <v>227</v>
      </c>
      <c r="F205" s="10" t="s">
        <v>229</v>
      </c>
      <c r="H205" s="7" t="s">
        <v>3</v>
      </c>
      <c r="K205" s="7"/>
      <c r="N205" s="13"/>
      <c r="S205" s="7" t="s">
        <v>803</v>
      </c>
    </row>
    <row r="206" spans="2:28" x14ac:dyDescent="0.3">
      <c r="B206" s="7" t="s">
        <v>470</v>
      </c>
      <c r="C206" s="7" t="s">
        <v>205</v>
      </c>
      <c r="D206" s="7" t="s">
        <v>224</v>
      </c>
      <c r="E206" s="10" t="s">
        <v>227</v>
      </c>
      <c r="F206" s="10" t="s">
        <v>230</v>
      </c>
      <c r="H206" s="7" t="s">
        <v>3</v>
      </c>
      <c r="K206" s="7"/>
      <c r="N206" s="13"/>
      <c r="S206" s="7" t="s">
        <v>802</v>
      </c>
      <c r="Z206" t="s">
        <v>844</v>
      </c>
    </row>
    <row r="207" spans="2:28" ht="15" thickBot="1" x14ac:dyDescent="0.35">
      <c r="B207" s="7" t="s">
        <v>471</v>
      </c>
      <c r="C207" s="7" t="s">
        <v>205</v>
      </c>
      <c r="D207" s="7" t="s">
        <v>224</v>
      </c>
      <c r="E207" s="10" t="s">
        <v>231</v>
      </c>
      <c r="F207" s="10" t="s">
        <v>232</v>
      </c>
      <c r="G207" s="7" t="s">
        <v>5</v>
      </c>
      <c r="H207" s="7" t="s">
        <v>4</v>
      </c>
      <c r="K207" s="7"/>
      <c r="M207" s="28"/>
      <c r="Q207" s="26"/>
      <c r="R207" s="14">
        <v>1.01E-2</v>
      </c>
      <c r="AB207" s="19" t="s">
        <v>845</v>
      </c>
    </row>
    <row r="208" spans="2:28" x14ac:dyDescent="0.3">
      <c r="B208" s="7" t="s">
        <v>472</v>
      </c>
      <c r="C208" s="7" t="s">
        <v>205</v>
      </c>
      <c r="D208" s="7" t="s">
        <v>224</v>
      </c>
      <c r="E208" s="10" t="s">
        <v>231</v>
      </c>
      <c r="F208" s="10" t="s">
        <v>233</v>
      </c>
      <c r="G208" s="7" t="s">
        <v>5</v>
      </c>
      <c r="H208" s="7" t="s">
        <v>4</v>
      </c>
      <c r="K208" s="7"/>
      <c r="Q208" s="26"/>
      <c r="R208" s="35">
        <v>2E-3</v>
      </c>
      <c r="AB208" s="19" t="s">
        <v>845</v>
      </c>
    </row>
    <row r="209" spans="2:28" x14ac:dyDescent="0.3">
      <c r="B209" s="7" t="s">
        <v>473</v>
      </c>
      <c r="C209" s="7" t="s">
        <v>205</v>
      </c>
      <c r="D209" s="7" t="s">
        <v>224</v>
      </c>
      <c r="E209" s="10" t="s">
        <v>231</v>
      </c>
      <c r="F209" s="10" t="s">
        <v>710</v>
      </c>
      <c r="G209" s="7" t="s">
        <v>5</v>
      </c>
      <c r="H209" s="7" t="s">
        <v>4</v>
      </c>
      <c r="K209" s="7"/>
      <c r="Q209" s="26"/>
      <c r="R209" s="14">
        <v>0</v>
      </c>
      <c r="AB209" s="19"/>
    </row>
    <row r="210" spans="2:28" x14ac:dyDescent="0.3">
      <c r="B210" s="7" t="s">
        <v>712</v>
      </c>
      <c r="C210" s="7" t="s">
        <v>205</v>
      </c>
      <c r="D210" s="7" t="s">
        <v>224</v>
      </c>
      <c r="E210" s="10" t="s">
        <v>231</v>
      </c>
      <c r="F210" s="10" t="s">
        <v>711</v>
      </c>
      <c r="G210" s="7" t="s">
        <v>5</v>
      </c>
      <c r="H210" s="7" t="s">
        <v>4</v>
      </c>
      <c r="K210" s="7"/>
      <c r="Q210" s="26"/>
      <c r="R210" s="14">
        <v>0.9879</v>
      </c>
    </row>
    <row r="211" spans="2:28" x14ac:dyDescent="0.3">
      <c r="B211" s="7" t="s">
        <v>716</v>
      </c>
      <c r="C211" s="7" t="s">
        <v>205</v>
      </c>
      <c r="D211" s="7" t="s">
        <v>224</v>
      </c>
      <c r="E211" s="10" t="s">
        <v>234</v>
      </c>
      <c r="F211" s="10" t="s">
        <v>631</v>
      </c>
      <c r="G211" s="7" t="s">
        <v>21</v>
      </c>
      <c r="H211" s="7" t="s">
        <v>3</v>
      </c>
      <c r="K211" s="7"/>
      <c r="N211" s="13"/>
      <c r="S211" s="7" t="s">
        <v>803</v>
      </c>
    </row>
    <row r="212" spans="2:28" x14ac:dyDescent="0.3">
      <c r="B212" s="7" t="s">
        <v>713</v>
      </c>
      <c r="C212" s="7" t="s">
        <v>205</v>
      </c>
      <c r="D212" s="7" t="s">
        <v>224</v>
      </c>
      <c r="E212" s="10" t="s">
        <v>234</v>
      </c>
      <c r="F212" s="10" t="s">
        <v>332</v>
      </c>
      <c r="G212" s="7" t="s">
        <v>21</v>
      </c>
      <c r="H212" s="7" t="s">
        <v>3</v>
      </c>
      <c r="K212" s="7"/>
      <c r="N212" s="13"/>
      <c r="S212" s="7" t="s">
        <v>803</v>
      </c>
    </row>
    <row r="213" spans="2:28" x14ac:dyDescent="0.3">
      <c r="B213" s="7" t="s">
        <v>714</v>
      </c>
      <c r="C213" s="7" t="s">
        <v>205</v>
      </c>
      <c r="D213" s="7" t="s">
        <v>224</v>
      </c>
      <c r="E213" s="10" t="s">
        <v>236</v>
      </c>
      <c r="F213" s="10" t="s">
        <v>631</v>
      </c>
      <c r="G213" s="7" t="s">
        <v>21</v>
      </c>
      <c r="H213" s="7" t="s">
        <v>3</v>
      </c>
      <c r="K213" s="7"/>
      <c r="N213" s="13"/>
      <c r="S213" s="7" t="s">
        <v>803</v>
      </c>
    </row>
    <row r="214" spans="2:28" x14ac:dyDescent="0.3">
      <c r="B214" s="7" t="s">
        <v>715</v>
      </c>
      <c r="C214" s="7" t="s">
        <v>205</v>
      </c>
      <c r="D214" s="7" t="s">
        <v>224</v>
      </c>
      <c r="E214" s="10" t="s">
        <v>236</v>
      </c>
      <c r="F214" s="10" t="s">
        <v>332</v>
      </c>
      <c r="G214" s="7" t="s">
        <v>21</v>
      </c>
      <c r="H214" s="7" t="s">
        <v>3</v>
      </c>
      <c r="K214" s="7"/>
      <c r="N214" s="13"/>
      <c r="S214" s="7" t="s">
        <v>803</v>
      </c>
    </row>
    <row r="215" spans="2:28" x14ac:dyDescent="0.3">
      <c r="B215" s="7" t="s">
        <v>474</v>
      </c>
      <c r="C215" s="7" t="s">
        <v>205</v>
      </c>
      <c r="D215" s="7" t="s">
        <v>224</v>
      </c>
      <c r="E215" s="10" t="s">
        <v>237</v>
      </c>
      <c r="F215" s="10" t="s">
        <v>238</v>
      </c>
      <c r="H215" s="7" t="s">
        <v>3</v>
      </c>
      <c r="K215" s="7"/>
      <c r="N215" s="13"/>
      <c r="S215" s="7" t="s">
        <v>802</v>
      </c>
      <c r="Z215" t="s">
        <v>835</v>
      </c>
    </row>
    <row r="216" spans="2:28" x14ac:dyDescent="0.3">
      <c r="B216" s="7" t="s">
        <v>475</v>
      </c>
      <c r="C216" s="7" t="s">
        <v>205</v>
      </c>
      <c r="D216" s="7" t="s">
        <v>224</v>
      </c>
      <c r="E216" s="10" t="s">
        <v>237</v>
      </c>
      <c r="F216" s="10" t="s">
        <v>239</v>
      </c>
      <c r="G216" s="7" t="s">
        <v>5</v>
      </c>
      <c r="H216" s="7" t="s">
        <v>86</v>
      </c>
      <c r="K216" s="7"/>
      <c r="S216" s="7">
        <v>0</v>
      </c>
    </row>
    <row r="217" spans="2:28" x14ac:dyDescent="0.3">
      <c r="B217" s="7" t="s">
        <v>476</v>
      </c>
      <c r="C217" s="7" t="s">
        <v>205</v>
      </c>
      <c r="D217" s="7" t="s">
        <v>224</v>
      </c>
      <c r="E217" s="10" t="s">
        <v>240</v>
      </c>
      <c r="F217" s="10" t="s">
        <v>241</v>
      </c>
      <c r="G217" s="7" t="s">
        <v>5</v>
      </c>
      <c r="H217" s="7" t="s">
        <v>86</v>
      </c>
      <c r="K217" s="7"/>
      <c r="R217" s="17"/>
      <c r="S217" s="7">
        <v>3</v>
      </c>
      <c r="AB217" s="19" t="s">
        <v>846</v>
      </c>
    </row>
    <row r="218" spans="2:28" x14ac:dyDescent="0.3">
      <c r="B218" s="7" t="s">
        <v>477</v>
      </c>
      <c r="C218" s="7" t="s">
        <v>205</v>
      </c>
      <c r="D218" s="7" t="s">
        <v>224</v>
      </c>
      <c r="E218" s="10" t="s">
        <v>240</v>
      </c>
      <c r="F218" s="10" t="s">
        <v>242</v>
      </c>
      <c r="G218" s="7" t="s">
        <v>5</v>
      </c>
      <c r="H218" s="7" t="s">
        <v>86</v>
      </c>
      <c r="K218" s="7"/>
      <c r="S218" s="7">
        <v>2</v>
      </c>
      <c r="AB218" s="19" t="s">
        <v>846</v>
      </c>
    </row>
    <row r="219" spans="2:28" x14ac:dyDescent="0.3">
      <c r="B219" s="7" t="s">
        <v>478</v>
      </c>
      <c r="C219" s="7" t="s">
        <v>205</v>
      </c>
      <c r="D219" s="7" t="s">
        <v>224</v>
      </c>
      <c r="E219" s="10" t="s">
        <v>240</v>
      </c>
      <c r="F219" s="10" t="s">
        <v>243</v>
      </c>
      <c r="H219" s="7" t="s">
        <v>3</v>
      </c>
      <c r="K219" s="7"/>
      <c r="S219" s="7" t="s">
        <v>803</v>
      </c>
    </row>
    <row r="220" spans="2:28" x14ac:dyDescent="0.3">
      <c r="B220" s="7" t="s">
        <v>479</v>
      </c>
      <c r="C220" s="7" t="s">
        <v>205</v>
      </c>
      <c r="D220" s="7" t="s">
        <v>224</v>
      </c>
      <c r="E220" s="10" t="s">
        <v>244</v>
      </c>
      <c r="F220" s="10" t="s">
        <v>245</v>
      </c>
      <c r="G220" s="7" t="s">
        <v>5</v>
      </c>
      <c r="H220" s="7" t="s">
        <v>86</v>
      </c>
      <c r="K220" s="7"/>
      <c r="R220" s="15"/>
      <c r="S220" s="7">
        <v>1</v>
      </c>
      <c r="AA220" s="8"/>
    </row>
    <row r="221" spans="2:28" x14ac:dyDescent="0.3">
      <c r="B221" s="7" t="s">
        <v>480</v>
      </c>
      <c r="C221" s="7" t="s">
        <v>205</v>
      </c>
      <c r="D221" s="7" t="s">
        <v>224</v>
      </c>
      <c r="E221" s="10" t="s">
        <v>244</v>
      </c>
      <c r="F221" s="10" t="s">
        <v>246</v>
      </c>
      <c r="G221" s="7" t="s">
        <v>5</v>
      </c>
      <c r="H221" s="7" t="str">
        <f>H3</f>
        <v>CNY</v>
      </c>
      <c r="I221" s="7" t="s">
        <v>649</v>
      </c>
      <c r="J221" s="7" t="str">
        <f>J3</f>
        <v>December</v>
      </c>
      <c r="K221" s="7"/>
      <c r="R221" s="15"/>
      <c r="S221" s="8">
        <v>500000</v>
      </c>
      <c r="AB221" s="19" t="s">
        <v>974</v>
      </c>
    </row>
    <row r="222" spans="2:28" x14ac:dyDescent="0.3">
      <c r="B222" s="7" t="s">
        <v>481</v>
      </c>
      <c r="C222" s="7" t="s">
        <v>205</v>
      </c>
      <c r="D222" s="7" t="s">
        <v>247</v>
      </c>
      <c r="E222" s="10" t="s">
        <v>248</v>
      </c>
      <c r="F222" s="10" t="s">
        <v>249</v>
      </c>
      <c r="G222" s="7" t="s">
        <v>5</v>
      </c>
      <c r="H222" s="7" t="s">
        <v>250</v>
      </c>
      <c r="K222" s="7"/>
      <c r="R222" s="17"/>
      <c r="S222" s="37">
        <v>71</v>
      </c>
    </row>
    <row r="223" spans="2:28" x14ac:dyDescent="0.3">
      <c r="B223" s="7" t="s">
        <v>482</v>
      </c>
      <c r="C223" s="7" t="s">
        <v>205</v>
      </c>
      <c r="D223" s="7" t="s">
        <v>247</v>
      </c>
      <c r="E223" s="10" t="s">
        <v>248</v>
      </c>
      <c r="F223" s="10" t="s">
        <v>251</v>
      </c>
      <c r="G223" s="7" t="s">
        <v>5</v>
      </c>
      <c r="H223" s="7" t="s">
        <v>250</v>
      </c>
      <c r="K223" s="7"/>
      <c r="S223">
        <v>69</v>
      </c>
    </row>
    <row r="224" spans="2:28" x14ac:dyDescent="0.3">
      <c r="B224" s="7" t="s">
        <v>483</v>
      </c>
      <c r="C224" s="7" t="s">
        <v>205</v>
      </c>
      <c r="D224" s="7" t="s">
        <v>247</v>
      </c>
      <c r="E224" s="10" t="s">
        <v>248</v>
      </c>
      <c r="F224" s="10" t="s">
        <v>252</v>
      </c>
      <c r="G224" s="7" t="s">
        <v>5</v>
      </c>
      <c r="H224" s="7" t="s">
        <v>250</v>
      </c>
      <c r="K224" s="7"/>
      <c r="R224" s="17"/>
      <c r="S224" s="37">
        <v>14.2</v>
      </c>
    </row>
    <row r="225" spans="2:29" x14ac:dyDescent="0.3">
      <c r="B225" s="7" t="s">
        <v>484</v>
      </c>
      <c r="C225" s="7" t="s">
        <v>205</v>
      </c>
      <c r="D225" s="7" t="s">
        <v>247</v>
      </c>
      <c r="E225" s="10" t="s">
        <v>248</v>
      </c>
      <c r="F225" s="10" t="s">
        <v>253</v>
      </c>
      <c r="G225" s="7" t="s">
        <v>5</v>
      </c>
      <c r="H225" s="7" t="s">
        <v>250</v>
      </c>
      <c r="K225" s="7"/>
      <c r="R225" s="29"/>
      <c r="S225" s="38">
        <v>13.8</v>
      </c>
    </row>
    <row r="226" spans="2:29" x14ac:dyDescent="0.3">
      <c r="B226" s="7" t="s">
        <v>718</v>
      </c>
      <c r="C226" s="7" t="s">
        <v>205</v>
      </c>
      <c r="D226" s="7" t="s">
        <v>247</v>
      </c>
      <c r="E226" s="10" t="s">
        <v>248</v>
      </c>
      <c r="F226" s="10" t="s">
        <v>719</v>
      </c>
      <c r="G226" s="7" t="s">
        <v>5</v>
      </c>
      <c r="H226" s="7" t="s">
        <v>4</v>
      </c>
      <c r="K226" s="7"/>
      <c r="R226" s="29"/>
      <c r="S226" s="16">
        <v>0.8</v>
      </c>
    </row>
    <row r="227" spans="2:29" x14ac:dyDescent="0.3">
      <c r="B227" s="7" t="s">
        <v>486</v>
      </c>
      <c r="C227" s="7" t="s">
        <v>205</v>
      </c>
      <c r="D227" s="7" t="s">
        <v>247</v>
      </c>
      <c r="E227" s="10" t="s">
        <v>254</v>
      </c>
      <c r="F227" s="10" t="s">
        <v>255</v>
      </c>
      <c r="H227" s="7" t="s">
        <v>3</v>
      </c>
      <c r="K227" s="7"/>
      <c r="S227" s="7" t="s">
        <v>803</v>
      </c>
    </row>
    <row r="228" spans="2:29" x14ac:dyDescent="0.3">
      <c r="B228" s="7" t="s">
        <v>487</v>
      </c>
      <c r="C228" s="7" t="s">
        <v>205</v>
      </c>
      <c r="D228" s="7" t="s">
        <v>247</v>
      </c>
      <c r="E228" s="10" t="s">
        <v>256</v>
      </c>
      <c r="F228" s="10" t="s">
        <v>257</v>
      </c>
      <c r="H228" s="7" t="s">
        <v>3</v>
      </c>
      <c r="K228" s="7"/>
      <c r="S228" s="7" t="s">
        <v>802</v>
      </c>
    </row>
    <row r="229" spans="2:29" x14ac:dyDescent="0.3">
      <c r="B229" s="7" t="s">
        <v>488</v>
      </c>
      <c r="C229" s="7" t="s">
        <v>205</v>
      </c>
      <c r="D229" s="7" t="s">
        <v>247</v>
      </c>
      <c r="E229" s="10" t="s">
        <v>256</v>
      </c>
      <c r="F229" s="10" t="s">
        <v>258</v>
      </c>
      <c r="G229" s="10" t="s">
        <v>144</v>
      </c>
      <c r="H229" s="10" t="s">
        <v>145</v>
      </c>
      <c r="K229" s="7"/>
      <c r="N229" s="13"/>
      <c r="S229" s="7" t="s">
        <v>804</v>
      </c>
    </row>
    <row r="230" spans="2:29" x14ac:dyDescent="0.3">
      <c r="B230" s="7" t="s">
        <v>489</v>
      </c>
      <c r="C230" s="7" t="s">
        <v>205</v>
      </c>
      <c r="D230" s="7" t="s">
        <v>247</v>
      </c>
      <c r="E230" s="10" t="s">
        <v>259</v>
      </c>
      <c r="F230" s="10" t="s">
        <v>260</v>
      </c>
      <c r="G230" s="7" t="s">
        <v>5</v>
      </c>
      <c r="H230" s="10" t="s">
        <v>4</v>
      </c>
      <c r="K230" s="7"/>
      <c r="N230" s="16">
        <v>0.161</v>
      </c>
      <c r="O230" s="16">
        <v>0.161</v>
      </c>
      <c r="P230" s="16">
        <v>0.161</v>
      </c>
      <c r="Q230" s="16">
        <v>0.16400000000000001</v>
      </c>
      <c r="R230" s="16">
        <v>0.17</v>
      </c>
      <c r="S230" s="16"/>
      <c r="Z230" s="7" t="s">
        <v>969</v>
      </c>
    </row>
    <row r="231" spans="2:29" ht="15" thickBot="1" x14ac:dyDescent="0.35">
      <c r="B231" s="7" t="s">
        <v>490</v>
      </c>
      <c r="C231" s="7" t="s">
        <v>205</v>
      </c>
      <c r="D231" s="7" t="s">
        <v>247</v>
      </c>
      <c r="E231" s="10" t="s">
        <v>259</v>
      </c>
      <c r="F231" s="10" t="s">
        <v>720</v>
      </c>
      <c r="G231" s="7" t="s">
        <v>5</v>
      </c>
      <c r="H231" s="10" t="str">
        <f>H3</f>
        <v>CNY</v>
      </c>
      <c r="I231" s="10" t="s">
        <v>649</v>
      </c>
      <c r="J231" s="7" t="str">
        <f>J3</f>
        <v>December</v>
      </c>
      <c r="K231" s="7"/>
      <c r="M231" s="30"/>
      <c r="O231" s="26"/>
      <c r="P231" s="26"/>
      <c r="Q231" s="26"/>
      <c r="R231" s="15"/>
    </row>
    <row r="232" spans="2:29" ht="15" thickBot="1" x14ac:dyDescent="0.35">
      <c r="B232" s="7" t="s">
        <v>491</v>
      </c>
      <c r="C232" s="7" t="s">
        <v>205</v>
      </c>
      <c r="D232" s="7" t="s">
        <v>247</v>
      </c>
      <c r="E232" s="10" t="s">
        <v>261</v>
      </c>
      <c r="F232" s="10" t="s">
        <v>262</v>
      </c>
      <c r="G232" s="7" t="s">
        <v>5</v>
      </c>
      <c r="H232" s="7" t="s">
        <v>86</v>
      </c>
      <c r="K232" s="7"/>
      <c r="M232" s="30"/>
      <c r="S232" s="7">
        <v>0</v>
      </c>
    </row>
    <row r="233" spans="2:29" ht="15" thickBot="1" x14ac:dyDescent="0.35">
      <c r="B233" s="7" t="s">
        <v>729</v>
      </c>
      <c r="C233" s="7" t="s">
        <v>205</v>
      </c>
      <c r="D233" s="7" t="s">
        <v>247</v>
      </c>
      <c r="E233" s="10" t="s">
        <v>263</v>
      </c>
      <c r="F233" s="10" t="s">
        <v>726</v>
      </c>
      <c r="G233" s="7" t="s">
        <v>86</v>
      </c>
      <c r="K233" s="7"/>
      <c r="M233" s="30"/>
      <c r="R233" s="15"/>
      <c r="S233" s="7">
        <v>4</v>
      </c>
    </row>
    <row r="234" spans="2:29" ht="15" thickBot="1" x14ac:dyDescent="0.35">
      <c r="B234" s="7" t="s">
        <v>728</v>
      </c>
      <c r="C234" s="7" t="s">
        <v>205</v>
      </c>
      <c r="D234" s="7" t="s">
        <v>247</v>
      </c>
      <c r="E234" s="10" t="s">
        <v>263</v>
      </c>
      <c r="F234" s="10" t="s">
        <v>727</v>
      </c>
      <c r="G234" s="7" t="s">
        <v>86</v>
      </c>
      <c r="K234" s="7"/>
      <c r="M234" s="30"/>
      <c r="R234" s="15"/>
      <c r="S234" s="7">
        <v>1</v>
      </c>
    </row>
    <row r="235" spans="2:29" ht="15" thickBot="1" x14ac:dyDescent="0.35">
      <c r="B235" s="7" t="s">
        <v>730</v>
      </c>
      <c r="C235" s="7" t="s">
        <v>205</v>
      </c>
      <c r="D235" s="7" t="s">
        <v>247</v>
      </c>
      <c r="E235" s="10" t="s">
        <v>263</v>
      </c>
      <c r="F235" s="10" t="s">
        <v>264</v>
      </c>
      <c r="H235" s="7" t="s">
        <v>3</v>
      </c>
      <c r="K235" s="7"/>
      <c r="M235" s="30"/>
      <c r="S235" s="7" t="s">
        <v>802</v>
      </c>
    </row>
    <row r="236" spans="2:29" ht="15" thickBot="1" x14ac:dyDescent="0.35">
      <c r="B236" s="7" t="s">
        <v>492</v>
      </c>
      <c r="C236" s="7" t="s">
        <v>205</v>
      </c>
      <c r="D236" s="7" t="s">
        <v>247</v>
      </c>
      <c r="E236" s="10" t="s">
        <v>265</v>
      </c>
      <c r="F236" s="10" t="s">
        <v>266</v>
      </c>
      <c r="H236" s="7" t="s">
        <v>3</v>
      </c>
      <c r="K236" s="7"/>
      <c r="M236" s="30"/>
      <c r="S236" s="7" t="s">
        <v>803</v>
      </c>
    </row>
    <row r="237" spans="2:29" x14ac:dyDescent="0.3">
      <c r="B237" s="7" t="s">
        <v>493</v>
      </c>
      <c r="C237" s="7" t="s">
        <v>205</v>
      </c>
      <c r="D237" s="7" t="s">
        <v>247</v>
      </c>
      <c r="E237" s="10" t="s">
        <v>267</v>
      </c>
      <c r="F237" s="10" t="s">
        <v>731</v>
      </c>
      <c r="H237" s="7" t="s">
        <v>3</v>
      </c>
      <c r="K237" s="7"/>
      <c r="S237" s="7" t="s">
        <v>803</v>
      </c>
      <c r="AC237" s="7" t="s">
        <v>970</v>
      </c>
    </row>
    <row r="238" spans="2:29" x14ac:dyDescent="0.3">
      <c r="B238" s="7" t="s">
        <v>494</v>
      </c>
      <c r="C238" s="7" t="s">
        <v>205</v>
      </c>
      <c r="D238" s="7" t="s">
        <v>247</v>
      </c>
      <c r="E238" s="10" t="s">
        <v>267</v>
      </c>
      <c r="F238" s="10" t="s">
        <v>732</v>
      </c>
      <c r="H238" s="7" t="s">
        <v>3</v>
      </c>
      <c r="K238" s="7"/>
      <c r="S238" s="7" t="s">
        <v>803</v>
      </c>
    </row>
    <row r="239" spans="2:29" x14ac:dyDescent="0.3">
      <c r="B239" s="7" t="s">
        <v>495</v>
      </c>
      <c r="C239" s="7" t="s">
        <v>205</v>
      </c>
      <c r="D239" s="7" t="s">
        <v>247</v>
      </c>
      <c r="E239" s="10" t="s">
        <v>268</v>
      </c>
      <c r="F239" s="10" t="s">
        <v>269</v>
      </c>
      <c r="H239" s="7" t="s">
        <v>3</v>
      </c>
      <c r="K239" s="7"/>
      <c r="S239" s="7" t="s">
        <v>802</v>
      </c>
      <c r="AC239" s="19" t="s">
        <v>971</v>
      </c>
    </row>
    <row r="240" spans="2:29" x14ac:dyDescent="0.3">
      <c r="B240" s="7" t="s">
        <v>496</v>
      </c>
      <c r="C240" s="7" t="s">
        <v>205</v>
      </c>
      <c r="D240" s="7" t="s">
        <v>247</v>
      </c>
      <c r="E240" s="10" t="s">
        <v>268</v>
      </c>
      <c r="F240" s="10" t="s">
        <v>270</v>
      </c>
      <c r="H240" s="7" t="s">
        <v>3</v>
      </c>
      <c r="K240" s="7"/>
      <c r="S240" s="7" t="s">
        <v>803</v>
      </c>
    </row>
    <row r="241" spans="2:19" x14ac:dyDescent="0.3">
      <c r="B241" s="7" t="s">
        <v>497</v>
      </c>
      <c r="C241" s="7" t="s">
        <v>205</v>
      </c>
      <c r="D241" s="7" t="s">
        <v>247</v>
      </c>
      <c r="E241" s="10" t="s">
        <v>271</v>
      </c>
      <c r="F241" s="7" t="str">
        <f>E241</f>
        <v>Non-executive director pay</v>
      </c>
      <c r="G241" s="7" t="s">
        <v>5</v>
      </c>
      <c r="H241" s="7" t="str">
        <f>H3</f>
        <v>CNY</v>
      </c>
      <c r="I241" s="10" t="s">
        <v>649</v>
      </c>
      <c r="J241" s="7" t="str">
        <f>J3</f>
        <v>December</v>
      </c>
      <c r="K241" s="7"/>
      <c r="R241" s="15"/>
    </row>
    <row r="242" spans="2:19" x14ac:dyDescent="0.3">
      <c r="B242" s="7" t="s">
        <v>498</v>
      </c>
      <c r="C242" s="7" t="s">
        <v>205</v>
      </c>
      <c r="D242" s="7" t="s">
        <v>374</v>
      </c>
      <c r="E242" s="7" t="s">
        <v>375</v>
      </c>
      <c r="F242" s="10"/>
      <c r="K242" s="7">
        <v>0</v>
      </c>
      <c r="M242" s="26"/>
      <c r="N242" s="26"/>
      <c r="O242" s="26"/>
      <c r="P242" s="26"/>
      <c r="Q242" s="26"/>
    </row>
    <row r="243" spans="2:19" x14ac:dyDescent="0.3">
      <c r="B243" s="7" t="s">
        <v>499</v>
      </c>
      <c r="C243" s="7" t="s">
        <v>205</v>
      </c>
      <c r="D243" s="7" t="s">
        <v>374</v>
      </c>
      <c r="E243" s="7" t="s">
        <v>376</v>
      </c>
      <c r="F243" s="10" t="s">
        <v>755</v>
      </c>
      <c r="G243" s="10"/>
      <c r="H243" s="7" t="s">
        <v>3</v>
      </c>
      <c r="K243" s="7">
        <v>0</v>
      </c>
      <c r="N243" s="13"/>
    </row>
    <row r="244" spans="2:19" x14ac:dyDescent="0.3">
      <c r="B244" s="7" t="s">
        <v>500</v>
      </c>
      <c r="C244" s="7" t="s">
        <v>205</v>
      </c>
      <c r="D244" s="7" t="s">
        <v>374</v>
      </c>
      <c r="E244" s="7" t="s">
        <v>377</v>
      </c>
      <c r="F244" s="10" t="s">
        <v>756</v>
      </c>
      <c r="G244" s="10" t="s">
        <v>5</v>
      </c>
      <c r="H244" s="10" t="str">
        <f>H3</f>
        <v>CNY</v>
      </c>
      <c r="I244" s="10" t="s">
        <v>650</v>
      </c>
      <c r="J244" s="7" t="str">
        <f>J3</f>
        <v>December</v>
      </c>
      <c r="K244" s="7">
        <v>0</v>
      </c>
      <c r="M244" s="26"/>
      <c r="N244" s="26"/>
      <c r="O244" s="26"/>
      <c r="P244" s="26"/>
      <c r="Q244" s="26"/>
    </row>
    <row r="245" spans="2:19" x14ac:dyDescent="0.3">
      <c r="B245" s="7" t="s">
        <v>500</v>
      </c>
      <c r="C245" s="7" t="s">
        <v>205</v>
      </c>
      <c r="D245" s="7" t="s">
        <v>374</v>
      </c>
      <c r="E245" s="7" t="s">
        <v>377</v>
      </c>
      <c r="F245" s="10" t="s">
        <v>757</v>
      </c>
      <c r="G245" s="10" t="s">
        <v>5</v>
      </c>
      <c r="H245" s="10" t="str">
        <f>H3</f>
        <v>CNY</v>
      </c>
      <c r="I245" s="10" t="s">
        <v>650</v>
      </c>
      <c r="J245" s="7" t="str">
        <f>J3</f>
        <v>December</v>
      </c>
      <c r="K245" s="7">
        <v>0</v>
      </c>
      <c r="M245" s="26"/>
      <c r="N245" s="26"/>
      <c r="O245" s="26"/>
      <c r="P245" s="26"/>
      <c r="Q245" s="26"/>
    </row>
    <row r="246" spans="2:19" x14ac:dyDescent="0.3">
      <c r="B246" s="7" t="s">
        <v>501</v>
      </c>
      <c r="C246" s="7" t="s">
        <v>205</v>
      </c>
      <c r="D246" s="7" t="s">
        <v>374</v>
      </c>
      <c r="E246" s="7" t="s">
        <v>378</v>
      </c>
      <c r="F246" s="10"/>
      <c r="H246" s="7" t="s">
        <v>3</v>
      </c>
      <c r="K246" s="7">
        <v>0</v>
      </c>
      <c r="M246" s="26"/>
      <c r="N246" s="26"/>
      <c r="O246" s="26"/>
      <c r="P246" s="26"/>
      <c r="Q246" s="26"/>
    </row>
    <row r="247" spans="2:19" x14ac:dyDescent="0.3">
      <c r="B247" s="7" t="s">
        <v>502</v>
      </c>
      <c r="C247" s="7" t="s">
        <v>205</v>
      </c>
      <c r="D247" s="7" t="s">
        <v>374</v>
      </c>
      <c r="E247" s="7" t="s">
        <v>379</v>
      </c>
      <c r="F247" s="10"/>
      <c r="H247" s="7" t="s">
        <v>3</v>
      </c>
      <c r="K247" s="7">
        <v>0</v>
      </c>
      <c r="M247" s="26"/>
      <c r="N247" s="26"/>
      <c r="O247" s="26"/>
      <c r="P247" s="26"/>
      <c r="Q247" s="26"/>
    </row>
    <row r="248" spans="2:19" x14ac:dyDescent="0.3">
      <c r="B248" s="7" t="s">
        <v>503</v>
      </c>
      <c r="C248" s="7" t="s">
        <v>205</v>
      </c>
      <c r="D248" s="7" t="s">
        <v>374</v>
      </c>
      <c r="E248" s="7" t="s">
        <v>380</v>
      </c>
      <c r="F248" s="10"/>
      <c r="H248" s="7" t="s">
        <v>4</v>
      </c>
      <c r="K248" s="7">
        <v>0</v>
      </c>
      <c r="M248" s="26"/>
      <c r="N248" s="26"/>
      <c r="O248" s="26"/>
      <c r="P248" s="26"/>
      <c r="Q248" s="26"/>
    </row>
    <row r="249" spans="2:19" ht="15" thickBot="1" x14ac:dyDescent="0.35">
      <c r="B249" s="7" t="s">
        <v>504</v>
      </c>
      <c r="C249" s="7" t="s">
        <v>205</v>
      </c>
      <c r="D249" s="7" t="s">
        <v>272</v>
      </c>
      <c r="E249" s="10" t="s">
        <v>273</v>
      </c>
      <c r="F249" s="10" t="s">
        <v>758</v>
      </c>
      <c r="G249" s="10"/>
      <c r="H249" s="10" t="s">
        <v>3</v>
      </c>
      <c r="K249" s="7"/>
      <c r="M249" s="28"/>
      <c r="S249" s="7" t="s">
        <v>803</v>
      </c>
    </row>
    <row r="250" spans="2:19" ht="15" thickBot="1" x14ac:dyDescent="0.35">
      <c r="B250" s="7" t="s">
        <v>505</v>
      </c>
      <c r="C250" s="7" t="s">
        <v>205</v>
      </c>
      <c r="D250" s="7" t="s">
        <v>272</v>
      </c>
      <c r="E250" s="10" t="s">
        <v>274</v>
      </c>
      <c r="F250" s="10" t="s">
        <v>275</v>
      </c>
      <c r="G250" s="7" t="s">
        <v>5</v>
      </c>
      <c r="H250" s="7" t="s">
        <v>86</v>
      </c>
      <c r="K250" s="7"/>
      <c r="M250" s="28"/>
      <c r="S250" s="7">
        <v>0</v>
      </c>
    </row>
    <row r="251" spans="2:19" ht="15" thickBot="1" x14ac:dyDescent="0.35">
      <c r="B251" s="7" t="s">
        <v>506</v>
      </c>
      <c r="C251" s="7" t="s">
        <v>205</v>
      </c>
      <c r="D251" s="7" t="s">
        <v>272</v>
      </c>
      <c r="E251" s="10" t="s">
        <v>276</v>
      </c>
      <c r="F251" s="10" t="s">
        <v>226</v>
      </c>
      <c r="G251" s="7" t="s">
        <v>5</v>
      </c>
      <c r="H251" s="7" t="s">
        <v>86</v>
      </c>
      <c r="K251" s="7"/>
      <c r="M251" s="28"/>
      <c r="S251" s="7">
        <v>0</v>
      </c>
    </row>
    <row r="252" spans="2:19" ht="15" thickBot="1" x14ac:dyDescent="0.35">
      <c r="B252" s="7" t="s">
        <v>507</v>
      </c>
      <c r="C252" s="7" t="s">
        <v>205</v>
      </c>
      <c r="D252" s="7" t="s">
        <v>272</v>
      </c>
      <c r="E252" s="10" t="s">
        <v>277</v>
      </c>
      <c r="F252" s="10" t="s">
        <v>278</v>
      </c>
      <c r="G252" s="10"/>
      <c r="H252" s="10" t="s">
        <v>3</v>
      </c>
      <c r="K252" s="7"/>
      <c r="M252" s="28"/>
      <c r="S252" s="7" t="s">
        <v>803</v>
      </c>
    </row>
    <row r="253" spans="2:19" ht="15" thickBot="1" x14ac:dyDescent="0.35">
      <c r="B253" s="7" t="s">
        <v>508</v>
      </c>
      <c r="C253" s="7" t="s">
        <v>205</v>
      </c>
      <c r="D253" s="7" t="s">
        <v>272</v>
      </c>
      <c r="E253" s="10" t="s">
        <v>277</v>
      </c>
      <c r="F253" s="10" t="s">
        <v>762</v>
      </c>
      <c r="G253" s="10"/>
      <c r="H253" s="10" t="s">
        <v>3</v>
      </c>
      <c r="K253" s="7"/>
      <c r="M253" s="28"/>
      <c r="S253" s="7" t="s">
        <v>803</v>
      </c>
    </row>
    <row r="254" spans="2:19" ht="15" thickBot="1" x14ac:dyDescent="0.35">
      <c r="B254" s="7" t="s">
        <v>761</v>
      </c>
      <c r="C254" s="7" t="s">
        <v>205</v>
      </c>
      <c r="D254" s="7" t="s">
        <v>272</v>
      </c>
      <c r="E254" s="10" t="s">
        <v>277</v>
      </c>
      <c r="F254" s="10" t="s">
        <v>759</v>
      </c>
      <c r="G254" s="10"/>
      <c r="H254" s="10" t="s">
        <v>760</v>
      </c>
      <c r="K254" s="7"/>
      <c r="M254" s="28"/>
    </row>
    <row r="255" spans="2:19" x14ac:dyDescent="0.3">
      <c r="B255" s="7" t="s">
        <v>509</v>
      </c>
      <c r="C255" s="7" t="s">
        <v>205</v>
      </c>
      <c r="D255" s="7" t="s">
        <v>381</v>
      </c>
      <c r="E255" s="7" t="s">
        <v>382</v>
      </c>
      <c r="F255" s="10"/>
      <c r="G255" s="10"/>
      <c r="H255" s="10"/>
      <c r="K255" s="7">
        <v>0</v>
      </c>
      <c r="M255" s="31"/>
    </row>
    <row r="256" spans="2:19" x14ac:dyDescent="0.3">
      <c r="B256" s="7" t="s">
        <v>510</v>
      </c>
      <c r="C256" s="7" t="s">
        <v>205</v>
      </c>
      <c r="D256" s="7" t="s">
        <v>272</v>
      </c>
      <c r="E256" s="10" t="s">
        <v>279</v>
      </c>
      <c r="F256" s="7" t="str">
        <f>E256</f>
        <v>Product recall management</v>
      </c>
      <c r="G256" s="10"/>
      <c r="H256" s="10" t="s">
        <v>3</v>
      </c>
      <c r="K256" s="7"/>
      <c r="S256" s="7" t="s">
        <v>803</v>
      </c>
    </row>
    <row r="257" spans="2:26" x14ac:dyDescent="0.3">
      <c r="B257" s="7" t="s">
        <v>511</v>
      </c>
      <c r="C257" s="7" t="s">
        <v>205</v>
      </c>
      <c r="D257" s="10" t="s">
        <v>285</v>
      </c>
      <c r="E257" s="10" t="s">
        <v>280</v>
      </c>
      <c r="F257" s="10" t="s">
        <v>281</v>
      </c>
      <c r="G257" s="10"/>
      <c r="H257" s="10" t="s">
        <v>3</v>
      </c>
      <c r="K257" s="7"/>
      <c r="S257" s="7" t="s">
        <v>803</v>
      </c>
    </row>
    <row r="258" spans="2:26" x14ac:dyDescent="0.3">
      <c r="B258" s="7" t="s">
        <v>512</v>
      </c>
      <c r="C258" s="7" t="s">
        <v>205</v>
      </c>
      <c r="D258" s="10" t="s">
        <v>285</v>
      </c>
      <c r="E258" s="10" t="s">
        <v>280</v>
      </c>
      <c r="F258" s="10" t="s">
        <v>282</v>
      </c>
      <c r="G258" s="10"/>
      <c r="H258" s="10" t="s">
        <v>3</v>
      </c>
      <c r="K258" s="7"/>
      <c r="S258" s="7" t="s">
        <v>802</v>
      </c>
      <c r="Z258" s="7" t="s">
        <v>972</v>
      </c>
    </row>
    <row r="259" spans="2:26" x14ac:dyDescent="0.3">
      <c r="B259" s="7" t="s">
        <v>513</v>
      </c>
      <c r="C259" s="7" t="s">
        <v>205</v>
      </c>
      <c r="D259" s="10" t="s">
        <v>285</v>
      </c>
      <c r="E259" s="10" t="s">
        <v>280</v>
      </c>
      <c r="F259" s="10" t="s">
        <v>283</v>
      </c>
      <c r="G259" s="10"/>
      <c r="H259" s="10" t="s">
        <v>3</v>
      </c>
      <c r="K259" s="7"/>
      <c r="S259" s="7" t="s">
        <v>802</v>
      </c>
    </row>
    <row r="260" spans="2:26" x14ac:dyDescent="0.3">
      <c r="B260" s="7" t="s">
        <v>514</v>
      </c>
      <c r="C260" s="7" t="s">
        <v>205</v>
      </c>
      <c r="D260" s="10" t="s">
        <v>285</v>
      </c>
      <c r="E260" s="10" t="s">
        <v>284</v>
      </c>
      <c r="F260" s="10" t="s">
        <v>286</v>
      </c>
      <c r="G260" s="10"/>
      <c r="H260" s="10" t="s">
        <v>3</v>
      </c>
      <c r="K260" s="7"/>
      <c r="S260" s="7" t="s">
        <v>802</v>
      </c>
    </row>
    <row r="261" spans="2:26" x14ac:dyDescent="0.3">
      <c r="B261" s="7" t="s">
        <v>515</v>
      </c>
      <c r="C261" s="7" t="s">
        <v>205</v>
      </c>
      <c r="D261" s="10" t="s">
        <v>285</v>
      </c>
      <c r="E261" s="10" t="s">
        <v>284</v>
      </c>
      <c r="F261" s="10" t="s">
        <v>287</v>
      </c>
      <c r="G261" s="10"/>
      <c r="H261" s="10" t="s">
        <v>3</v>
      </c>
      <c r="K261" s="7"/>
      <c r="S261" s="7" t="s">
        <v>803</v>
      </c>
    </row>
    <row r="262" spans="2:26" x14ac:dyDescent="0.3">
      <c r="B262" s="7" t="s">
        <v>516</v>
      </c>
      <c r="C262" s="7" t="s">
        <v>205</v>
      </c>
      <c r="D262" s="10" t="s">
        <v>285</v>
      </c>
      <c r="E262" s="10" t="s">
        <v>288</v>
      </c>
      <c r="F262" s="10" t="s">
        <v>288</v>
      </c>
      <c r="G262" s="10"/>
      <c r="H262" s="10" t="s">
        <v>3</v>
      </c>
      <c r="K262" s="7"/>
      <c r="S262" s="7" t="s">
        <v>802</v>
      </c>
    </row>
    <row r="263" spans="2:26" x14ac:dyDescent="0.3">
      <c r="B263" s="7" t="s">
        <v>517</v>
      </c>
      <c r="C263" s="7" t="s">
        <v>205</v>
      </c>
      <c r="D263" s="10" t="s">
        <v>285</v>
      </c>
      <c r="E263" s="10" t="s">
        <v>288</v>
      </c>
      <c r="F263" s="10" t="s">
        <v>289</v>
      </c>
      <c r="G263" s="7" t="s">
        <v>5</v>
      </c>
      <c r="H263" s="7" t="s">
        <v>250</v>
      </c>
      <c r="K263" s="7"/>
      <c r="R263" s="15"/>
      <c r="S263" s="29">
        <f>2021-2008</f>
        <v>13</v>
      </c>
    </row>
    <row r="264" spans="2:26" x14ac:dyDescent="0.3">
      <c r="B264" s="7" t="s">
        <v>518</v>
      </c>
      <c r="C264" s="7" t="s">
        <v>205</v>
      </c>
      <c r="D264" s="10" t="s">
        <v>285</v>
      </c>
      <c r="E264" s="10" t="s">
        <v>290</v>
      </c>
      <c r="F264" s="10" t="s">
        <v>291</v>
      </c>
      <c r="G264" s="10"/>
      <c r="H264" s="10" t="s">
        <v>3</v>
      </c>
      <c r="K264" s="7"/>
      <c r="N264" s="13"/>
      <c r="S264" s="7" t="s">
        <v>802</v>
      </c>
      <c r="Z264" s="7" t="s">
        <v>973</v>
      </c>
    </row>
    <row r="265" spans="2:26" x14ac:dyDescent="0.3">
      <c r="B265" s="7" t="s">
        <v>519</v>
      </c>
      <c r="C265" s="7" t="s">
        <v>205</v>
      </c>
      <c r="D265" s="10" t="s">
        <v>285</v>
      </c>
      <c r="E265" s="10" t="s">
        <v>290</v>
      </c>
      <c r="F265" s="10" t="s">
        <v>292</v>
      </c>
      <c r="G265" s="10"/>
      <c r="H265" s="10" t="s">
        <v>3</v>
      </c>
      <c r="K265" s="7"/>
      <c r="N265" s="13"/>
      <c r="S265" s="7" t="s">
        <v>803</v>
      </c>
    </row>
    <row r="266" spans="2:26" x14ac:dyDescent="0.3">
      <c r="B266" s="7" t="s">
        <v>520</v>
      </c>
      <c r="C266" s="7" t="s">
        <v>205</v>
      </c>
      <c r="D266" s="10" t="s">
        <v>285</v>
      </c>
      <c r="E266" s="10" t="s">
        <v>290</v>
      </c>
      <c r="F266" s="10" t="s">
        <v>293</v>
      </c>
      <c r="G266" s="7" t="s">
        <v>5</v>
      </c>
      <c r="H266" s="7" t="s">
        <v>250</v>
      </c>
      <c r="K266" s="7"/>
      <c r="R266" s="15"/>
    </row>
    <row r="267" spans="2:26" x14ac:dyDescent="0.3">
      <c r="B267" s="7" t="s">
        <v>521</v>
      </c>
      <c r="C267" s="7" t="s">
        <v>205</v>
      </c>
      <c r="D267" s="7" t="s">
        <v>383</v>
      </c>
      <c r="E267" s="7" t="s">
        <v>384</v>
      </c>
      <c r="F267" s="10"/>
      <c r="K267" s="7">
        <v>0</v>
      </c>
    </row>
    <row r="268" spans="2:26" x14ac:dyDescent="0.3">
      <c r="B268" s="7" t="s">
        <v>522</v>
      </c>
      <c r="C268" s="7" t="s">
        <v>205</v>
      </c>
      <c r="D268" s="7" t="s">
        <v>383</v>
      </c>
      <c r="E268" s="7" t="s">
        <v>385</v>
      </c>
      <c r="F268" s="10"/>
      <c r="K268" s="7">
        <v>0</v>
      </c>
    </row>
    <row r="269" spans="2:26" x14ac:dyDescent="0.3">
      <c r="B269" s="7" t="s">
        <v>523</v>
      </c>
      <c r="C269" s="7" t="s">
        <v>205</v>
      </c>
      <c r="D269" s="7" t="s">
        <v>383</v>
      </c>
      <c r="E269" s="7" t="s">
        <v>386</v>
      </c>
      <c r="F269" s="10"/>
      <c r="K269" s="7">
        <v>0</v>
      </c>
    </row>
    <row r="270" spans="2:26" x14ac:dyDescent="0.3">
      <c r="B270" s="7" t="s">
        <v>524</v>
      </c>
      <c r="C270" s="7" t="s">
        <v>205</v>
      </c>
      <c r="D270" s="7" t="s">
        <v>383</v>
      </c>
      <c r="E270" s="7" t="s">
        <v>387</v>
      </c>
      <c r="F270" s="10"/>
      <c r="K270" s="7">
        <v>0</v>
      </c>
    </row>
    <row r="271" spans="2:26" x14ac:dyDescent="0.3">
      <c r="B271" s="7" t="s">
        <v>525</v>
      </c>
      <c r="C271" s="7" t="s">
        <v>205</v>
      </c>
      <c r="D271" s="10" t="s">
        <v>294</v>
      </c>
      <c r="E271" s="10" t="s">
        <v>295</v>
      </c>
      <c r="F271" s="10" t="s">
        <v>296</v>
      </c>
      <c r="G271" s="10"/>
      <c r="H271" s="10" t="s">
        <v>763</v>
      </c>
      <c r="K271" s="7"/>
      <c r="N271" s="13"/>
      <c r="S271" s="7" t="s">
        <v>822</v>
      </c>
    </row>
    <row r="272" spans="2:26" x14ac:dyDescent="0.3">
      <c r="B272" s="7" t="s">
        <v>526</v>
      </c>
      <c r="C272" s="7" t="s">
        <v>205</v>
      </c>
      <c r="D272" s="10" t="s">
        <v>294</v>
      </c>
      <c r="E272" s="10" t="s">
        <v>295</v>
      </c>
      <c r="F272" s="10" t="s">
        <v>296</v>
      </c>
      <c r="G272" s="10"/>
      <c r="H272" s="10" t="s">
        <v>764</v>
      </c>
      <c r="K272" s="7"/>
      <c r="N272" s="13"/>
      <c r="S272" s="7" t="s">
        <v>930</v>
      </c>
      <c r="Z272" s="7" t="s">
        <v>990</v>
      </c>
    </row>
    <row r="273" spans="2:28" x14ac:dyDescent="0.3">
      <c r="B273" s="7" t="s">
        <v>765</v>
      </c>
      <c r="C273" s="7" t="s">
        <v>205</v>
      </c>
      <c r="D273" s="10" t="s">
        <v>294</v>
      </c>
      <c r="E273" s="10" t="s">
        <v>295</v>
      </c>
      <c r="F273" s="10" t="s">
        <v>766</v>
      </c>
      <c r="G273" s="10"/>
      <c r="H273" s="10" t="s">
        <v>3</v>
      </c>
      <c r="K273" s="7"/>
      <c r="N273" s="13"/>
      <c r="S273" s="7" t="s">
        <v>802</v>
      </c>
      <c r="Z273" s="7" t="s">
        <v>995</v>
      </c>
    </row>
    <row r="274" spans="2:28" x14ac:dyDescent="0.3">
      <c r="B274" s="7" t="s">
        <v>527</v>
      </c>
      <c r="C274" s="7" t="s">
        <v>205</v>
      </c>
      <c r="D274" s="10" t="s">
        <v>294</v>
      </c>
      <c r="E274" s="10" t="s">
        <v>297</v>
      </c>
      <c r="F274" s="10" t="s">
        <v>298</v>
      </c>
      <c r="G274" s="7" t="s">
        <v>5</v>
      </c>
      <c r="H274" s="7" t="s">
        <v>86</v>
      </c>
      <c r="K274" s="7"/>
      <c r="R274" s="15"/>
      <c r="S274" s="8">
        <v>1</v>
      </c>
      <c r="AB274" s="19" t="s">
        <v>974</v>
      </c>
    </row>
    <row r="275" spans="2:28" x14ac:dyDescent="0.3">
      <c r="B275" s="7" t="s">
        <v>528</v>
      </c>
      <c r="C275" s="7" t="s">
        <v>205</v>
      </c>
      <c r="D275" s="10" t="s">
        <v>294</v>
      </c>
      <c r="E275" s="10" t="s">
        <v>299</v>
      </c>
      <c r="F275" s="10" t="s">
        <v>300</v>
      </c>
      <c r="G275" s="10"/>
      <c r="H275" s="10" t="s">
        <v>3</v>
      </c>
      <c r="K275" s="7"/>
      <c r="N275" s="13"/>
      <c r="S275" s="7" t="s">
        <v>803</v>
      </c>
    </row>
    <row r="276" spans="2:28" x14ac:dyDescent="0.3">
      <c r="B276" s="7" t="s">
        <v>767</v>
      </c>
      <c r="C276" s="7" t="s">
        <v>205</v>
      </c>
      <c r="D276" s="10" t="s">
        <v>294</v>
      </c>
      <c r="E276" s="10" t="s">
        <v>301</v>
      </c>
      <c r="F276" s="7" t="str">
        <f>E276</f>
        <v>Lobbying/ Political Contributions</v>
      </c>
      <c r="G276" s="7" t="s">
        <v>5</v>
      </c>
      <c r="H276" s="7" t="s">
        <v>86</v>
      </c>
      <c r="K276" s="7"/>
      <c r="R276" s="15"/>
    </row>
    <row r="277" spans="2:28" x14ac:dyDescent="0.3">
      <c r="B277" s="7" t="s">
        <v>768</v>
      </c>
      <c r="C277" s="7" t="s">
        <v>205</v>
      </c>
      <c r="D277" s="10" t="s">
        <v>294</v>
      </c>
      <c r="E277" s="10" t="s">
        <v>301</v>
      </c>
      <c r="F277" s="7" t="s">
        <v>117</v>
      </c>
      <c r="G277" s="10" t="s">
        <v>21</v>
      </c>
      <c r="H277" s="10" t="s">
        <v>3</v>
      </c>
      <c r="K277" s="7"/>
      <c r="N277" s="13"/>
      <c r="S277" s="7" t="s">
        <v>803</v>
      </c>
    </row>
    <row r="278" spans="2:28" x14ac:dyDescent="0.3">
      <c r="B278" s="7" t="s">
        <v>529</v>
      </c>
      <c r="C278" s="7" t="s">
        <v>205</v>
      </c>
      <c r="D278" s="7" t="s">
        <v>388</v>
      </c>
      <c r="E278" s="7" t="s">
        <v>389</v>
      </c>
      <c r="K278" s="7">
        <v>0</v>
      </c>
    </row>
    <row r="279" spans="2:28" x14ac:dyDescent="0.3">
      <c r="B279" s="7" t="s">
        <v>530</v>
      </c>
      <c r="C279" s="7" t="s">
        <v>205</v>
      </c>
      <c r="D279" s="7" t="s">
        <v>388</v>
      </c>
      <c r="E279" s="7" t="s">
        <v>390</v>
      </c>
      <c r="K279" s="7">
        <v>0</v>
      </c>
    </row>
    <row r="280" spans="2:28" x14ac:dyDescent="0.3">
      <c r="B280" s="7" t="s">
        <v>531</v>
      </c>
      <c r="C280" s="7" t="s">
        <v>205</v>
      </c>
      <c r="D280" s="10" t="s">
        <v>294</v>
      </c>
      <c r="E280" s="10" t="s">
        <v>302</v>
      </c>
      <c r="F280" s="7" t="str">
        <f>E280</f>
        <v>Business Ethics Programs</v>
      </c>
      <c r="G280" s="10"/>
      <c r="H280" s="10" t="s">
        <v>3</v>
      </c>
      <c r="K280" s="7"/>
      <c r="N280" s="13"/>
      <c r="S280" s="7" t="s">
        <v>802</v>
      </c>
      <c r="Z280" s="7" t="s">
        <v>975</v>
      </c>
    </row>
    <row r="281" spans="2:28" x14ac:dyDescent="0.3">
      <c r="B281" s="7" t="s">
        <v>532</v>
      </c>
      <c r="C281" s="7" t="s">
        <v>205</v>
      </c>
      <c r="D281" s="10" t="s">
        <v>294</v>
      </c>
      <c r="E281" s="10" t="s">
        <v>303</v>
      </c>
      <c r="F281" s="7" t="str">
        <f>E281</f>
        <v>Animal Welfare Policy</v>
      </c>
      <c r="G281" s="10" t="s">
        <v>21</v>
      </c>
      <c r="H281" s="10" t="s">
        <v>3</v>
      </c>
      <c r="K281" s="7">
        <v>0</v>
      </c>
      <c r="N281" s="13"/>
      <c r="S281" s="7" t="s">
        <v>803</v>
      </c>
    </row>
    <row r="282" spans="2:28" x14ac:dyDescent="0.3">
      <c r="B282" s="7" t="s">
        <v>533</v>
      </c>
      <c r="C282" s="7" t="s">
        <v>205</v>
      </c>
      <c r="D282" s="7" t="s">
        <v>388</v>
      </c>
      <c r="E282" s="7" t="s">
        <v>391</v>
      </c>
      <c r="G282" s="10" t="s">
        <v>21</v>
      </c>
      <c r="H282" s="10" t="s">
        <v>3</v>
      </c>
      <c r="K282">
        <v>0</v>
      </c>
      <c r="N282" s="13"/>
    </row>
    <row r="283" spans="2:28" x14ac:dyDescent="0.3">
      <c r="B283" s="7" t="s">
        <v>996</v>
      </c>
      <c r="C283" s="7" t="s">
        <v>205</v>
      </c>
      <c r="D283" s="10" t="s">
        <v>294</v>
      </c>
      <c r="E283" s="10" t="s">
        <v>304</v>
      </c>
      <c r="F283" s="10" t="s">
        <v>305</v>
      </c>
      <c r="G283" s="10" t="s">
        <v>5</v>
      </c>
      <c r="H283" s="10" t="s">
        <v>86</v>
      </c>
      <c r="S283" s="7">
        <v>0</v>
      </c>
    </row>
    <row r="284" spans="2:28" x14ac:dyDescent="0.3">
      <c r="B284" s="7" t="s">
        <v>535</v>
      </c>
      <c r="C284" s="7" t="s">
        <v>205</v>
      </c>
      <c r="D284" s="10" t="s">
        <v>306</v>
      </c>
      <c r="E284" s="10" t="s">
        <v>307</v>
      </c>
      <c r="F284" s="10" t="s">
        <v>308</v>
      </c>
      <c r="G284" s="10" t="s">
        <v>21</v>
      </c>
      <c r="H284" s="10" t="s">
        <v>3</v>
      </c>
      <c r="K284" s="7"/>
      <c r="N284" s="13"/>
      <c r="S284" s="7" t="s">
        <v>803</v>
      </c>
    </row>
    <row r="285" spans="2:28" x14ac:dyDescent="0.3">
      <c r="B285" s="7" t="s">
        <v>769</v>
      </c>
      <c r="C285" s="7" t="s">
        <v>205</v>
      </c>
      <c r="D285" s="10" t="s">
        <v>306</v>
      </c>
      <c r="E285" s="10" t="s">
        <v>309</v>
      </c>
      <c r="F285" s="10" t="s">
        <v>310</v>
      </c>
      <c r="G285" s="10" t="s">
        <v>1</v>
      </c>
      <c r="H285" s="10" t="s">
        <v>772</v>
      </c>
      <c r="N285" s="13"/>
      <c r="S285" s="7" t="s">
        <v>809</v>
      </c>
    </row>
    <row r="286" spans="2:28" x14ac:dyDescent="0.3">
      <c r="B286" s="7" t="s">
        <v>770</v>
      </c>
      <c r="C286" s="7" t="s">
        <v>205</v>
      </c>
      <c r="D286" s="10" t="s">
        <v>306</v>
      </c>
      <c r="E286" s="10" t="s">
        <v>309</v>
      </c>
      <c r="F286" s="10" t="s">
        <v>311</v>
      </c>
      <c r="G286" s="10" t="s">
        <v>1</v>
      </c>
      <c r="H286" s="10" t="s">
        <v>771</v>
      </c>
      <c r="N286" s="13"/>
      <c r="S286" s="7" t="s">
        <v>811</v>
      </c>
    </row>
    <row r="287" spans="2:28" x14ac:dyDescent="0.3">
      <c r="B287" s="7" t="s">
        <v>536</v>
      </c>
      <c r="C287" s="7" t="s">
        <v>205</v>
      </c>
      <c r="D287" s="10" t="s">
        <v>306</v>
      </c>
      <c r="E287" s="10" t="s">
        <v>312</v>
      </c>
      <c r="F287" s="10" t="s">
        <v>313</v>
      </c>
      <c r="G287" s="7" t="s">
        <v>5</v>
      </c>
      <c r="H287" s="10" t="s">
        <v>4</v>
      </c>
      <c r="M287" s="16"/>
      <c r="N287" s="16">
        <v>0</v>
      </c>
      <c r="O287" s="16">
        <v>0</v>
      </c>
      <c r="P287" s="16">
        <v>0</v>
      </c>
      <c r="Q287" s="16">
        <v>0</v>
      </c>
      <c r="R287" s="16">
        <v>0</v>
      </c>
    </row>
    <row r="288" spans="2:28" x14ac:dyDescent="0.3">
      <c r="B288" s="7" t="s">
        <v>537</v>
      </c>
      <c r="C288" s="7" t="s">
        <v>205</v>
      </c>
      <c r="D288" s="10" t="s">
        <v>306</v>
      </c>
      <c r="E288" s="10" t="s">
        <v>314</v>
      </c>
      <c r="F288" s="10" t="s">
        <v>235</v>
      </c>
      <c r="G288" s="10"/>
      <c r="H288" s="10" t="s">
        <v>3</v>
      </c>
      <c r="S288" s="7" t="s">
        <v>802</v>
      </c>
      <c r="Z288" t="s">
        <v>976</v>
      </c>
    </row>
    <row r="289" spans="2:28" x14ac:dyDescent="0.3">
      <c r="B289" s="7" t="s">
        <v>538</v>
      </c>
      <c r="C289" s="7" t="s">
        <v>205</v>
      </c>
      <c r="D289" s="10" t="s">
        <v>306</v>
      </c>
      <c r="E289" s="10" t="s">
        <v>314</v>
      </c>
      <c r="F289" s="10" t="s">
        <v>315</v>
      </c>
      <c r="G289" s="10"/>
      <c r="H289" s="10" t="s">
        <v>3</v>
      </c>
      <c r="K289" s="7"/>
      <c r="S289" s="7" t="s">
        <v>802</v>
      </c>
    </row>
    <row r="290" spans="2:28" x14ac:dyDescent="0.3">
      <c r="B290" s="7" t="s">
        <v>773</v>
      </c>
      <c r="C290" s="7" t="s">
        <v>205</v>
      </c>
      <c r="D290" s="10" t="s">
        <v>316</v>
      </c>
      <c r="E290" s="10" t="s">
        <v>317</v>
      </c>
      <c r="F290" s="10" t="s">
        <v>631</v>
      </c>
      <c r="G290" s="10"/>
      <c r="H290" s="10" t="s">
        <v>3</v>
      </c>
      <c r="S290" s="7" t="s">
        <v>802</v>
      </c>
      <c r="Z290" t="s">
        <v>847</v>
      </c>
    </row>
    <row r="291" spans="2:28" x14ac:dyDescent="0.3">
      <c r="B291" s="7" t="s">
        <v>774</v>
      </c>
      <c r="C291" s="7" t="s">
        <v>205</v>
      </c>
      <c r="D291" s="10" t="s">
        <v>316</v>
      </c>
      <c r="E291" s="10" t="s">
        <v>317</v>
      </c>
      <c r="F291" s="10" t="s">
        <v>332</v>
      </c>
      <c r="G291" s="10"/>
      <c r="H291" s="10" t="s">
        <v>3</v>
      </c>
      <c r="S291" s="7" t="s">
        <v>802</v>
      </c>
      <c r="Z291" t="s">
        <v>847</v>
      </c>
    </row>
    <row r="292" spans="2:28" x14ac:dyDescent="0.3">
      <c r="B292" s="7" t="s">
        <v>539</v>
      </c>
      <c r="C292" s="7" t="s">
        <v>205</v>
      </c>
      <c r="D292" s="10" t="s">
        <v>316</v>
      </c>
      <c r="E292" s="10" t="s">
        <v>318</v>
      </c>
      <c r="F292" s="7" t="str">
        <f>E292</f>
        <v>Data Privacy and Security Incidents</v>
      </c>
      <c r="G292" s="7" t="s">
        <v>5</v>
      </c>
      <c r="H292" s="7" t="s">
        <v>86</v>
      </c>
      <c r="S292" s="7">
        <v>1</v>
      </c>
      <c r="Z292" s="19" t="s">
        <v>848</v>
      </c>
    </row>
    <row r="293" spans="2:28" x14ac:dyDescent="0.3">
      <c r="B293" s="7" t="s">
        <v>540</v>
      </c>
      <c r="C293" s="7" t="s">
        <v>205</v>
      </c>
      <c r="D293" s="10" t="s">
        <v>319</v>
      </c>
      <c r="E293" s="10" t="s">
        <v>320</v>
      </c>
      <c r="F293" s="10" t="s">
        <v>775</v>
      </c>
      <c r="G293" s="7" t="s">
        <v>5</v>
      </c>
      <c r="H293" s="7" t="s">
        <v>86</v>
      </c>
      <c r="S293" s="7">
        <v>42</v>
      </c>
      <c r="Z293" s="19"/>
    </row>
    <row r="294" spans="2:28" x14ac:dyDescent="0.3">
      <c r="B294" s="7" t="s">
        <v>999</v>
      </c>
      <c r="C294" s="7" t="s">
        <v>205</v>
      </c>
      <c r="D294" s="10" t="s">
        <v>319</v>
      </c>
      <c r="E294" s="10" t="s">
        <v>321</v>
      </c>
      <c r="F294" s="10" t="s">
        <v>631</v>
      </c>
      <c r="G294" s="10" t="s">
        <v>21</v>
      </c>
      <c r="H294" s="10" t="s">
        <v>3</v>
      </c>
      <c r="K294" s="7"/>
      <c r="N294" s="13"/>
      <c r="S294" s="7" t="s">
        <v>802</v>
      </c>
      <c r="Z294" s="7" t="s">
        <v>1007</v>
      </c>
    </row>
    <row r="295" spans="2:28" x14ac:dyDescent="0.3">
      <c r="B295" s="7" t="s">
        <v>541</v>
      </c>
      <c r="C295" s="7" t="s">
        <v>205</v>
      </c>
      <c r="D295" s="10" t="s">
        <v>319</v>
      </c>
      <c r="E295" s="10" t="s">
        <v>322</v>
      </c>
      <c r="F295" s="7" t="str">
        <f>E295</f>
        <v xml:space="preserve">Bribery &amp; corruption incidents </v>
      </c>
      <c r="G295" s="7" t="s">
        <v>5</v>
      </c>
      <c r="H295" s="7" t="s">
        <v>86</v>
      </c>
      <c r="R295" s="15"/>
      <c r="S295" s="7">
        <v>1</v>
      </c>
      <c r="AB295" s="19" t="s">
        <v>977</v>
      </c>
    </row>
    <row r="296" spans="2:28" x14ac:dyDescent="0.3">
      <c r="B296" s="7" t="s">
        <v>542</v>
      </c>
      <c r="C296" s="7" t="s">
        <v>205</v>
      </c>
      <c r="D296" s="10" t="s">
        <v>319</v>
      </c>
      <c r="E296" s="10" t="s">
        <v>323</v>
      </c>
      <c r="F296" s="10" t="s">
        <v>324</v>
      </c>
      <c r="G296" s="10"/>
      <c r="H296" s="10" t="s">
        <v>3</v>
      </c>
      <c r="S296" s="7" t="s">
        <v>803</v>
      </c>
    </row>
    <row r="297" spans="2:28" x14ac:dyDescent="0.3">
      <c r="B297" s="7" t="s">
        <v>543</v>
      </c>
      <c r="C297" s="7" t="s">
        <v>205</v>
      </c>
      <c r="D297" s="10" t="s">
        <v>325</v>
      </c>
      <c r="E297" s="10" t="s">
        <v>326</v>
      </c>
      <c r="F297" s="10" t="s">
        <v>327</v>
      </c>
      <c r="G297" s="10"/>
      <c r="H297" s="10" t="s">
        <v>3</v>
      </c>
      <c r="N297" s="13"/>
      <c r="S297" s="7" t="s">
        <v>802</v>
      </c>
      <c r="Z297" t="s">
        <v>849</v>
      </c>
    </row>
    <row r="298" spans="2:28" x14ac:dyDescent="0.3">
      <c r="B298" s="7" t="s">
        <v>544</v>
      </c>
      <c r="C298" s="7" t="s">
        <v>205</v>
      </c>
      <c r="D298" s="10" t="s">
        <v>325</v>
      </c>
      <c r="E298" s="10" t="s">
        <v>326</v>
      </c>
      <c r="F298" s="10" t="s">
        <v>328</v>
      </c>
      <c r="G298" s="10"/>
      <c r="H298" s="10" t="s">
        <v>3</v>
      </c>
      <c r="N298" s="13"/>
      <c r="S298" s="7" t="s">
        <v>802</v>
      </c>
      <c r="Z298" t="s">
        <v>849</v>
      </c>
    </row>
    <row r="299" spans="2:28" x14ac:dyDescent="0.3">
      <c r="B299" s="7" t="s">
        <v>545</v>
      </c>
      <c r="C299" s="7" t="s">
        <v>205</v>
      </c>
      <c r="D299" s="10" t="s">
        <v>325</v>
      </c>
      <c r="E299" s="10" t="s">
        <v>329</v>
      </c>
      <c r="F299" s="10" t="s">
        <v>330</v>
      </c>
      <c r="G299" s="10"/>
      <c r="H299" s="10" t="s">
        <v>3</v>
      </c>
      <c r="N299" s="13"/>
      <c r="S299" s="7" t="s">
        <v>803</v>
      </c>
    </row>
    <row r="300" spans="2:28" x14ac:dyDescent="0.3">
      <c r="B300" s="7" t="s">
        <v>546</v>
      </c>
      <c r="C300" s="7" t="s">
        <v>205</v>
      </c>
      <c r="D300" s="10" t="s">
        <v>325</v>
      </c>
      <c r="E300" s="10" t="s">
        <v>331</v>
      </c>
      <c r="F300" s="10" t="s">
        <v>332</v>
      </c>
      <c r="G300" s="10" t="s">
        <v>21</v>
      </c>
      <c r="H300" s="10" t="s">
        <v>3</v>
      </c>
      <c r="N300" s="13"/>
      <c r="S300" s="7" t="s">
        <v>803</v>
      </c>
    </row>
    <row r="301" spans="2:28" x14ac:dyDescent="0.3">
      <c r="B301" s="7" t="s">
        <v>547</v>
      </c>
      <c r="C301" s="7" t="s">
        <v>205</v>
      </c>
      <c r="D301" s="10" t="s">
        <v>325</v>
      </c>
      <c r="E301" s="10" t="s">
        <v>333</v>
      </c>
      <c r="F301" s="10" t="s">
        <v>334</v>
      </c>
      <c r="G301" s="7" t="s">
        <v>5</v>
      </c>
      <c r="H301" s="7" t="s">
        <v>86</v>
      </c>
      <c r="K301" s="7"/>
      <c r="S301" s="7">
        <v>0</v>
      </c>
    </row>
    <row r="302" spans="2:28" x14ac:dyDescent="0.3">
      <c r="B302" s="7" t="s">
        <v>548</v>
      </c>
      <c r="C302" s="7" t="s">
        <v>205</v>
      </c>
      <c r="D302" s="10" t="s">
        <v>325</v>
      </c>
      <c r="E302" s="10" t="s">
        <v>335</v>
      </c>
      <c r="F302" s="10" t="str">
        <f>E302</f>
        <v>STI Performance Metrics</v>
      </c>
      <c r="G302" s="10" t="s">
        <v>21</v>
      </c>
      <c r="H302" s="10" t="s">
        <v>3</v>
      </c>
      <c r="N302" s="13"/>
      <c r="S302" s="7" t="s">
        <v>803</v>
      </c>
    </row>
    <row r="303" spans="2:28" x14ac:dyDescent="0.3">
      <c r="B303" s="7" t="s">
        <v>549</v>
      </c>
      <c r="C303" s="7" t="s">
        <v>205</v>
      </c>
      <c r="D303" s="10" t="s">
        <v>325</v>
      </c>
      <c r="E303" s="10" t="s">
        <v>336</v>
      </c>
      <c r="F303" s="7" t="str">
        <f>E303</f>
        <v>LTI Performance Metrics</v>
      </c>
      <c r="G303" s="10" t="s">
        <v>21</v>
      </c>
      <c r="H303" s="10" t="s">
        <v>3</v>
      </c>
      <c r="N303" s="13"/>
      <c r="S303" s="7" t="s">
        <v>803</v>
      </c>
    </row>
    <row r="304" spans="2:28" x14ac:dyDescent="0.3">
      <c r="B304" s="7" t="s">
        <v>550</v>
      </c>
      <c r="C304" s="7" t="s">
        <v>205</v>
      </c>
      <c r="D304" s="10" t="s">
        <v>337</v>
      </c>
      <c r="E304" s="10" t="s">
        <v>338</v>
      </c>
      <c r="F304" s="10" t="s">
        <v>339</v>
      </c>
      <c r="G304" s="7" t="s">
        <v>5</v>
      </c>
      <c r="H304" s="10" t="s">
        <v>4</v>
      </c>
      <c r="K304" s="7"/>
      <c r="Q304" s="16"/>
      <c r="R304" s="16"/>
      <c r="S304" s="16">
        <v>1</v>
      </c>
    </row>
    <row r="305" spans="2:29" x14ac:dyDescent="0.3">
      <c r="B305" s="7" t="s">
        <v>551</v>
      </c>
      <c r="C305" s="7" t="s">
        <v>205</v>
      </c>
      <c r="D305" s="10" t="s">
        <v>337</v>
      </c>
      <c r="E305" s="10" t="s">
        <v>338</v>
      </c>
      <c r="F305" s="10" t="s">
        <v>340</v>
      </c>
      <c r="G305" s="10"/>
      <c r="H305" s="10" t="s">
        <v>3</v>
      </c>
      <c r="K305" s="7"/>
      <c r="N305" s="13"/>
      <c r="S305" s="7" t="s">
        <v>803</v>
      </c>
    </row>
    <row r="306" spans="2:29" x14ac:dyDescent="0.3">
      <c r="B306" s="7" t="s">
        <v>552</v>
      </c>
      <c r="C306" s="7" t="s">
        <v>205</v>
      </c>
      <c r="D306" s="10" t="s">
        <v>337</v>
      </c>
      <c r="E306" s="10" t="s">
        <v>338</v>
      </c>
      <c r="F306" s="10" t="s">
        <v>341</v>
      </c>
      <c r="G306" s="10"/>
      <c r="H306" s="10" t="s">
        <v>3</v>
      </c>
      <c r="K306" s="7"/>
      <c r="N306" s="13"/>
      <c r="S306" s="7" t="s">
        <v>803</v>
      </c>
      <c r="AC306" s="7" t="s">
        <v>850</v>
      </c>
    </row>
    <row r="307" spans="2:29" x14ac:dyDescent="0.3">
      <c r="B307" s="7" t="s">
        <v>553</v>
      </c>
      <c r="C307" s="7" t="s">
        <v>205</v>
      </c>
      <c r="D307" s="10" t="s">
        <v>337</v>
      </c>
      <c r="E307" s="10" t="s">
        <v>338</v>
      </c>
      <c r="F307" s="10" t="s">
        <v>342</v>
      </c>
      <c r="G307" s="10"/>
      <c r="H307" s="10" t="s">
        <v>3</v>
      </c>
      <c r="K307" s="7"/>
      <c r="N307" s="13"/>
      <c r="S307" s="7" t="s">
        <v>803</v>
      </c>
    </row>
    <row r="308" spans="2:29" x14ac:dyDescent="0.3">
      <c r="B308" s="7" t="s">
        <v>554</v>
      </c>
      <c r="C308" s="7" t="s">
        <v>205</v>
      </c>
      <c r="D308" s="10" t="s">
        <v>337</v>
      </c>
      <c r="E308" s="10" t="s">
        <v>343</v>
      </c>
      <c r="F308" s="10" t="s">
        <v>344</v>
      </c>
      <c r="G308" s="7" t="s">
        <v>5</v>
      </c>
      <c r="H308" s="10" t="str">
        <f>H3</f>
        <v>CNY</v>
      </c>
      <c r="I308" s="10" t="s">
        <v>649</v>
      </c>
      <c r="J308" s="7" t="str">
        <f>J3</f>
        <v>December</v>
      </c>
      <c r="Q308">
        <f>30.503</f>
        <v>30.503</v>
      </c>
      <c r="R308">
        <f>33.526</f>
        <v>33.526000000000003</v>
      </c>
    </row>
    <row r="309" spans="2:29" x14ac:dyDescent="0.3">
      <c r="B309" s="7" t="s">
        <v>555</v>
      </c>
      <c r="C309" s="7" t="s">
        <v>205</v>
      </c>
      <c r="D309" s="10" t="s">
        <v>337</v>
      </c>
      <c r="E309" s="10" t="s">
        <v>343</v>
      </c>
      <c r="F309" s="10" t="s">
        <v>345</v>
      </c>
      <c r="G309" s="7" t="s">
        <v>5</v>
      </c>
      <c r="H309" s="10" t="str">
        <f>H3</f>
        <v>CNY</v>
      </c>
      <c r="I309" s="10" t="s">
        <v>649</v>
      </c>
      <c r="J309" s="7" t="str">
        <f>J3</f>
        <v>December</v>
      </c>
      <c r="Q309">
        <v>1.0680000000000001</v>
      </c>
      <c r="R309">
        <v>5.5460000000000003</v>
      </c>
    </row>
    <row r="310" spans="2:29" x14ac:dyDescent="0.3">
      <c r="B310" s="7" t="s">
        <v>556</v>
      </c>
      <c r="C310" s="7" t="s">
        <v>205</v>
      </c>
      <c r="D310" s="10" t="s">
        <v>337</v>
      </c>
      <c r="E310" s="10" t="s">
        <v>346</v>
      </c>
      <c r="F310" s="10" t="s">
        <v>21</v>
      </c>
      <c r="G310" s="10" t="s">
        <v>21</v>
      </c>
      <c r="H310" s="10" t="s">
        <v>3</v>
      </c>
      <c r="N310" s="13"/>
      <c r="S310" s="7" t="s">
        <v>803</v>
      </c>
    </row>
    <row r="311" spans="2:29" ht="15" thickBot="1" x14ac:dyDescent="0.35">
      <c r="B311" s="7" t="s">
        <v>557</v>
      </c>
      <c r="C311" s="7" t="s">
        <v>205</v>
      </c>
      <c r="D311" s="10" t="s">
        <v>337</v>
      </c>
      <c r="E311" s="10" t="s">
        <v>346</v>
      </c>
      <c r="F311" s="10" t="s">
        <v>347</v>
      </c>
      <c r="G311" s="10" t="s">
        <v>350</v>
      </c>
      <c r="M311" s="20"/>
      <c r="S311" t="s">
        <v>851</v>
      </c>
      <c r="Z311" s="19"/>
      <c r="AA311" s="19" t="s">
        <v>852</v>
      </c>
    </row>
    <row r="312" spans="2:29" ht="15" thickBot="1" x14ac:dyDescent="0.35">
      <c r="B312" s="7" t="s">
        <v>558</v>
      </c>
      <c r="C312" s="7" t="s">
        <v>205</v>
      </c>
      <c r="D312" s="10" t="s">
        <v>337</v>
      </c>
      <c r="E312" s="10" t="s">
        <v>346</v>
      </c>
      <c r="F312" s="10" t="s">
        <v>348</v>
      </c>
      <c r="G312" s="7" t="s">
        <v>5</v>
      </c>
      <c r="H312" s="7" t="s">
        <v>250</v>
      </c>
      <c r="M312" s="20"/>
      <c r="S312" s="7">
        <v>19</v>
      </c>
    </row>
    <row r="313" spans="2:29" ht="15" thickBot="1" x14ac:dyDescent="0.35">
      <c r="B313" s="7" t="s">
        <v>559</v>
      </c>
      <c r="C313" s="7" t="s">
        <v>205</v>
      </c>
      <c r="D313" s="10" t="s">
        <v>337</v>
      </c>
      <c r="E313" s="10" t="s">
        <v>346</v>
      </c>
      <c r="F313" s="10" t="s">
        <v>349</v>
      </c>
      <c r="G313" s="10" t="s">
        <v>350</v>
      </c>
      <c r="M313" s="20"/>
      <c r="S313" t="s">
        <v>913</v>
      </c>
    </row>
    <row r="314" spans="2:29" ht="15" thickBot="1" x14ac:dyDescent="0.35">
      <c r="B314" s="7" t="s">
        <v>560</v>
      </c>
      <c r="C314" s="7" t="s">
        <v>205</v>
      </c>
      <c r="D314" s="10" t="s">
        <v>337</v>
      </c>
      <c r="E314" s="10" t="s">
        <v>351</v>
      </c>
      <c r="F314" s="7" t="str">
        <f>E314</f>
        <v>Reporting Irregularities</v>
      </c>
      <c r="G314" s="7" t="s">
        <v>5</v>
      </c>
      <c r="H314" s="7" t="s">
        <v>86</v>
      </c>
      <c r="M314" s="20"/>
      <c r="R314" s="15"/>
      <c r="S314" s="7">
        <v>0</v>
      </c>
    </row>
    <row r="315" spans="2:29" customFormat="1" x14ac:dyDescent="0.3">
      <c r="B315" t="s">
        <v>1000</v>
      </c>
      <c r="C315" t="s">
        <v>205</v>
      </c>
      <c r="D315" t="s">
        <v>319</v>
      </c>
      <c r="E315" t="s">
        <v>321</v>
      </c>
      <c r="F315" t="s">
        <v>117</v>
      </c>
      <c r="G315" t="s">
        <v>21</v>
      </c>
      <c r="H315" t="s">
        <v>3</v>
      </c>
      <c r="S315" s="7" t="s">
        <v>803</v>
      </c>
    </row>
    <row r="316" spans="2:29" customFormat="1" x14ac:dyDescent="0.3">
      <c r="B316" t="s">
        <v>1001</v>
      </c>
      <c r="C316" t="s">
        <v>205</v>
      </c>
      <c r="D316" t="s">
        <v>306</v>
      </c>
      <c r="E316" t="s">
        <v>312</v>
      </c>
      <c r="F316" t="s">
        <v>631</v>
      </c>
      <c r="G316" t="s">
        <v>21</v>
      </c>
      <c r="H316" t="s">
        <v>3</v>
      </c>
      <c r="S316" s="7" t="s">
        <v>802</v>
      </c>
      <c r="Z316" t="s">
        <v>1009</v>
      </c>
    </row>
    <row r="317" spans="2:29" customFormat="1" x14ac:dyDescent="0.3">
      <c r="B317" t="s">
        <v>1002</v>
      </c>
      <c r="C317" t="s">
        <v>73</v>
      </c>
      <c r="D317" t="s">
        <v>1003</v>
      </c>
      <c r="E317" t="s">
        <v>1004</v>
      </c>
      <c r="F317" t="s">
        <v>1005</v>
      </c>
      <c r="G317" t="s">
        <v>5</v>
      </c>
      <c r="H317" t="s">
        <v>86</v>
      </c>
      <c r="S317" s="34">
        <v>45887</v>
      </c>
      <c r="AB317" s="56" t="s">
        <v>1010</v>
      </c>
    </row>
    <row r="318" spans="2:29" customFormat="1" x14ac:dyDescent="0.3">
      <c r="B318" t="s">
        <v>997</v>
      </c>
      <c r="C318" t="s">
        <v>205</v>
      </c>
      <c r="D318" t="s">
        <v>294</v>
      </c>
      <c r="E318" t="s">
        <v>304</v>
      </c>
      <c r="F318" t="s">
        <v>1006</v>
      </c>
      <c r="G318" t="s">
        <v>5</v>
      </c>
      <c r="H318" t="str">
        <f>H3</f>
        <v>CNY</v>
      </c>
      <c r="I318" t="s">
        <v>649</v>
      </c>
      <c r="J318" t="str">
        <f>J3</f>
        <v>December</v>
      </c>
      <c r="S318">
        <v>0</v>
      </c>
    </row>
  </sheetData>
  <autoFilter ref="A2:AD314" xr:uid="{15FE315E-FA05-478A-A9A1-6B746F16E339}"/>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4 J296:J300 J302:J303 J305:J307 J310:J311 J313 I10 I12:I81 I83:I90 I92:J93 I175:I176 I178:J181 I183:I186 I188:I200 I203:I220 I222:I230 I232:I240 I242:J243 M17:R19 I310:I314 J17:J19 J21 J35:J36 J41:J46 J51 J55:J61 J65:J68 J71:J81 J84:J85 J88:J90 J97 J99:J102 J105:J108 J110:J115 J118:J126 J140:J144 J146:J148 J150:J154 J156 J160:J161 J163:J164 J166:J171 J129:J138 M35:R36 M41:R46 M51:R51 M55:R61 M65:R68 M71:R81 M84:R85 I95:I172 M92:R93 M97:R97 M99:R102 M105:R108 M110:R115 M118:R126 M140:R144 M146:R147 M150:R150 M153:R154 M160:R161 M163:R164 M166:R171 M176:R176 M178:R181 M186:R186 M190:R190 M192:R192 M194:R194 M196:R196 M200:R200 M204:R206 M211:R215 M219:R219 M227:R229 M235:R240 M243:R243 M246:R247 M249:R249 M252:R253 M256:R262 M264:R265 M271:R273 M275:R275 M277:R277 M280:R282 M284:R286 M288:R291 M294:R294 M296:R300 M302:R303 M305:R307 M310:R310 M88:R90 S20 M129:R138 I246:I307" xr:uid="{D9A124A9-D86A-4BEC-A379-99F0B65B6DB6}">
      <formula1>0</formula1>
    </dataValidation>
  </dataValidations>
  <hyperlinks>
    <hyperlink ref="AB133" r:id="rId1" xr:uid="{DBD336F1-477E-4989-8FB7-A1338D60C082}"/>
    <hyperlink ref="AB174" r:id="rId2" xr:uid="{A1C3E6F8-6732-451F-8AE2-DAE693020BD3}"/>
    <hyperlink ref="AB185" r:id="rId3" display="https://www.bbc.com/news/business-36189252" xr:uid="{3689D3CE-7363-42DF-B457-FEE04C2DF2FC}"/>
    <hyperlink ref="AB194" r:id="rId4" xr:uid="{0B27490B-2613-495D-AD1E-88003BB42592}"/>
    <hyperlink ref="AB207" r:id="rId5" xr:uid="{9BC6DE0C-BC2C-439D-8AC4-AA02D0A2933F}"/>
    <hyperlink ref="AB208" r:id="rId6" xr:uid="{AB05DACA-B944-4470-8A27-AE9CAF5F744F}"/>
    <hyperlink ref="AB218" r:id="rId7" xr:uid="{3A4C9910-7D49-492C-9E43-9D62B2CE8799}"/>
    <hyperlink ref="AB217" r:id="rId8" xr:uid="{DC573958-731F-4D7C-A489-D1F25244207D}"/>
    <hyperlink ref="Z292" r:id="rId9" xr:uid="{D46D88C4-7D82-43B7-9D10-F8400288FB06}"/>
    <hyperlink ref="AA311" r:id="rId10" xr:uid="{C9DAE4F0-8B89-4FB9-B85F-A81AEB9F26BE}"/>
    <hyperlink ref="AB92" r:id="rId11" xr:uid="{CFC56D3D-B81D-450D-A106-8BC8D1158651}"/>
    <hyperlink ref="AB97" r:id="rId12" xr:uid="{A0D4BBB1-D7ED-4A10-AA98-703C6AD14463}"/>
    <hyperlink ref="AB132" r:id="rId13" xr:uid="{92F39993-0568-415B-A87C-DB6402A75CC3}"/>
    <hyperlink ref="AB135" r:id="rId14" xr:uid="{B65A4B2A-70C5-442C-BED3-D9B2DADE48A8}"/>
    <hyperlink ref="AB137" r:id="rId15" xr:uid="{FC618134-B133-4B9D-921A-1C8F1C8BE5CC}"/>
    <hyperlink ref="AB157" r:id="rId16" xr:uid="{5DB80040-21DF-4985-B9A6-17E79659FD94}"/>
    <hyperlink ref="AB165" r:id="rId17" display="https://www.theverge.com/2018/4/23/17272620/chinese-tech-companies-alibaba-tencent-baidu-gender-discrimination" xr:uid="{057D72C2-26F5-43B1-9C99-5801D14A74DF}"/>
    <hyperlink ref="AC239" r:id="rId18" xr:uid="{E4F41DFC-264A-4EBE-8E15-E40BBA02CB0D}"/>
    <hyperlink ref="AB274" r:id="rId19" xr:uid="{B31C12E9-707A-4095-8B96-56C5BB205ED8}"/>
    <hyperlink ref="AB221" r:id="rId20" xr:uid="{DA8838BE-49BA-45F4-8A0D-95F753A48265}"/>
    <hyperlink ref="AB295" r:id="rId21" xr:uid="{83DE3664-B1ED-4B2F-94CE-4C4DFFA6E588}"/>
    <hyperlink ref="AB190" r:id="rId22" location=":~:text=Instead%2C%20it%20partnered%20with%20iQiyi,to%20access%20the%20Chinese%20market." display="https://www.cnbc.com/2019/05/10/netflix-has-a-china-strategy-it-doesnt-involve-launching-there-soon.html#:~:text=Instead%2C%20it%20partnered%20with%20iQiyi,to%20access%20the%20Chinese%20market." xr:uid="{4FB9AC0F-34A4-40D3-9681-E9AFAE98E5B4}"/>
    <hyperlink ref="AB317" r:id="rId23" xr:uid="{E9FAB870-4368-4C8C-9D9F-9E005AB14572}"/>
  </hyperlinks>
  <pageMargins left="0.7" right="0.7" top="0.75" bottom="0.75" header="0.3" footer="0.3"/>
  <pageSetup orientation="portrait" r:id="rId24"/>
  <extLst>
    <ext xmlns:x14="http://schemas.microsoft.com/office/spreadsheetml/2009/9/main" uri="{CCE6A557-97BC-4b89-ADB6-D9C93CAAB3DF}">
      <x14:dataValidations xmlns:xm="http://schemas.microsoft.com/office/excel/2006/main" count="10">
        <x14:dataValidation type="list" allowBlank="1" showInputMessage="1" showErrorMessage="1" xr:uid="{A9C50E8D-770C-4BB4-BAFE-64FBEC483C6F}">
          <x14:formula1>
            <xm:f>'Data validation'!$B$3:$B$25</xm:f>
          </x14:formula1>
          <xm:sqref>H3</xm:sqref>
        </x14:dataValidation>
        <x14:dataValidation type="list" allowBlank="1" showInputMessage="1" showErrorMessage="1" xr:uid="{6F761FB1-6DA1-4689-BC29-BC3411DEAE9B}">
          <x14:formula1>
            <xm:f>'Data validation'!$C$3:$C$6</xm:f>
          </x14:formula1>
          <xm:sqref>J3</xm:sqref>
        </x14:dataValidation>
        <x14:dataValidation type="list" allowBlank="1" showInputMessage="1" showErrorMessage="1" xr:uid="{5CBF363D-ADDE-49DE-9E18-9A2C35327530}">
          <x14:formula1>
            <xm:f>'Data validation'!$D$3:$D$4</xm:f>
          </x14:formula1>
          <xm:sqref>S194 S178:S181 S296:S300 S41:S46 S51 S55:S61 S17:S19 S71:S81 S84:S85 S88:S90 S93 S99:S102 S105:S108 S110:S115 S118:S126 S129:S134 S136 S138 S140:S144 S146:S147 S150 S153:S154 S160:S161 S163:S164 S166:S171 S186 S196 S204:S206 S211:S215 S235:S240 S264:S265 S256:S262 S275 S277 S280:S282 S284 S294 S288:S291 S302:S303 S305:S307 S310 AA36 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AA294 AA297:AA300 AA302:AA303 AA305:AA307 AA310 S190 S200 S219 S227:S228 S243 S246:S247 S249 S252:S253 S36 S65:S68 S273 S315:S316</xm:sqref>
        </x14:dataValidation>
        <x14:dataValidation type="list" allowBlank="1" showInputMessage="1" showErrorMessage="1" xr:uid="{53118B75-146E-4C19-A4E4-FC2C50702243}">
          <x14:formula1>
            <xm:f>'Data validation'!$E$3:$E$5</xm:f>
          </x14:formula1>
          <xm:sqref>S92 S97 AA92 AA97</xm:sqref>
        </x14:dataValidation>
        <x14:dataValidation type="list" allowBlank="1" showInputMessage="1" showErrorMessage="1" xr:uid="{37D38BBE-D534-436C-B9CA-DDEEA7701E73}">
          <x14:formula1>
            <xm:f>'Data validation'!$F$3:$F$4</xm:f>
          </x14:formula1>
          <xm:sqref>S135 S137 S229 AA135 AA137 AA229</xm:sqref>
        </x14:dataValidation>
        <x14:dataValidation type="list" allowBlank="1" showInputMessage="1" showErrorMessage="1" xr:uid="{DE67D947-6FCA-4E68-8B5E-9964D8424AB0}">
          <x14:formula1>
            <xm:f>'Data validation'!$G$3:$G$4</xm:f>
          </x14:formula1>
          <xm:sqref>S176 S35 AA176 AA35</xm:sqref>
        </x14:dataValidation>
        <x14:dataValidation type="list" allowBlank="1" showInputMessage="1" showErrorMessage="1" xr:uid="{5D2EA399-2660-48A4-BCEC-FB1745849EC2}">
          <x14:formula1>
            <xm:f>'Data validation'!$H$3:$H$4</xm:f>
          </x14:formula1>
          <xm:sqref>S285 AA285</xm:sqref>
        </x14:dataValidation>
        <x14:dataValidation type="list" allowBlank="1" showInputMessage="1" showErrorMessage="1" xr:uid="{21C0AECE-59D4-4CA6-9958-832C3776C71B}">
          <x14:formula1>
            <xm:f>'Data validation'!$I$3:$I$4</xm:f>
          </x14:formula1>
          <xm:sqref>S286 AA286</xm:sqref>
        </x14:dataValidation>
        <x14:dataValidation type="list" allowBlank="1" showInputMessage="1" showErrorMessage="1" xr:uid="{E0E1D074-47F0-4F83-A48E-311088E633B0}">
          <x14:formula1>
            <xm:f>'Data validation'!$J$3:$J$5</xm:f>
          </x14:formula1>
          <xm:sqref>S192</xm:sqref>
        </x14:dataValidation>
        <x14:dataValidation type="list" allowBlank="1" showInputMessage="1" showErrorMessage="1" xr:uid="{1EA4E0AD-198D-4C88-AA49-23A667B039F6}">
          <x14:formula1>
            <xm:f>'Data validation'!$K$3:$K$4</xm:f>
          </x14:formula1>
          <xm:sqref>S271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C98BE-7F58-40AF-B7D5-EC52C33769A8}">
  <sheetPr filterMode="1"/>
  <dimension ref="B1:AC318"/>
  <sheetViews>
    <sheetView zoomScale="60" zoomScaleNormal="60" workbookViewId="0">
      <pane xSplit="3" ySplit="2" topLeftCell="E284" activePane="bottomRight" state="frozen"/>
      <selection pane="topRight" activeCell="D1" sqref="D1"/>
      <selection pane="bottomLeft" activeCell="A3" sqref="A3"/>
      <selection pane="bottomRight" activeCell="M3" sqref="M3:S318"/>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5.88671875" style="7" bestFit="1" customWidth="1"/>
    <col min="12" max="12" width="2.88671875" style="7" customWidth="1"/>
    <col min="13" max="13" width="13.6640625" style="7" bestFit="1" customWidth="1"/>
    <col min="14" max="14" width="16.44140625" style="7" bestFit="1" customWidth="1"/>
    <col min="15" max="15" width="16" style="7" bestFit="1" customWidth="1"/>
    <col min="16" max="16" width="19.21875" style="7" bestFit="1" customWidth="1"/>
    <col min="17" max="17" width="16.77734375" style="7" bestFit="1" customWidth="1"/>
    <col min="18" max="18" width="17.88671875" style="7" bestFit="1" customWidth="1"/>
    <col min="19" max="19" width="11.5546875" style="7" bestFit="1" customWidth="1"/>
    <col min="20" max="20" width="3.6640625" style="7" customWidth="1"/>
    <col min="21" max="24" width="8.88671875" style="7"/>
    <col min="25" max="25" width="13.33203125" style="7" bestFit="1" customWidth="1"/>
    <col min="26" max="26" width="16.77734375" style="7" bestFit="1" customWidth="1"/>
    <col min="27" max="27" width="10" style="7" bestFit="1" customWidth="1"/>
    <col min="28" max="28" width="8.88671875" style="7"/>
    <col min="29" max="29" width="29.21875" style="7" bestFit="1" customWidth="1"/>
    <col min="30" max="16384" width="8.88671875" style="7"/>
  </cols>
  <sheetData>
    <row r="1" spans="2:29" customFormat="1" x14ac:dyDescent="0.3">
      <c r="C1" s="7" t="s">
        <v>3</v>
      </c>
      <c r="J1" t="s">
        <v>652</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813</v>
      </c>
      <c r="J2" s="1" t="s">
        <v>814</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32" t="s">
        <v>819</v>
      </c>
      <c r="I3" s="7" t="s">
        <v>649</v>
      </c>
      <c r="J3" s="32" t="s">
        <v>798</v>
      </c>
      <c r="M3" s="8"/>
      <c r="N3" s="8">
        <v>5930000000</v>
      </c>
      <c r="O3" s="8">
        <v>6098000000</v>
      </c>
      <c r="P3" s="34">
        <v>6666000000</v>
      </c>
      <c r="Q3" s="34">
        <v>3291000000</v>
      </c>
      <c r="R3" s="34">
        <v>4001000000</v>
      </c>
    </row>
    <row r="4" spans="2:29" x14ac:dyDescent="0.3">
      <c r="B4" s="7" t="s">
        <v>707</v>
      </c>
      <c r="C4" s="7" t="s">
        <v>73</v>
      </c>
      <c r="D4" s="7" t="s">
        <v>649</v>
      </c>
      <c r="E4" s="7" t="s">
        <v>708</v>
      </c>
      <c r="F4" s="7" t="str">
        <f>+E4</f>
        <v>Cost of sales</v>
      </c>
      <c r="G4" s="7" t="str">
        <f>+G3</f>
        <v>Numeric</v>
      </c>
      <c r="H4" s="7" t="str">
        <f>+H3</f>
        <v>USD</v>
      </c>
      <c r="I4" s="7" t="s">
        <v>649</v>
      </c>
      <c r="J4" s="7" t="str">
        <f>J3</f>
        <v>March</v>
      </c>
      <c r="M4" s="8"/>
      <c r="N4" s="8">
        <v>3392000000</v>
      </c>
      <c r="O4" s="8">
        <v>3574000000</v>
      </c>
      <c r="P4" s="8">
        <v>4025000000</v>
      </c>
      <c r="Q4" s="8">
        <v>2104000000</v>
      </c>
      <c r="R4" s="8">
        <v>2692000000</v>
      </c>
    </row>
    <row r="5" spans="2:29" x14ac:dyDescent="0.3">
      <c r="B5" s="7" t="s">
        <v>646</v>
      </c>
      <c r="C5" s="7" t="s">
        <v>73</v>
      </c>
      <c r="D5" s="7" t="s">
        <v>649</v>
      </c>
      <c r="E5" s="7" t="s">
        <v>353</v>
      </c>
      <c r="F5" s="7" t="s">
        <v>353</v>
      </c>
      <c r="G5" s="7" t="s">
        <v>5</v>
      </c>
      <c r="H5" s="7" t="str">
        <f>H3</f>
        <v>USD</v>
      </c>
      <c r="I5" s="7" t="s">
        <v>649</v>
      </c>
      <c r="J5" s="7" t="str">
        <f>J3</f>
        <v>March</v>
      </c>
      <c r="M5" s="8"/>
      <c r="N5" s="8">
        <v>-177000000</v>
      </c>
      <c r="O5" s="8">
        <v>-360000000</v>
      </c>
      <c r="P5" s="34">
        <v>-198000000</v>
      </c>
      <c r="Q5" s="34">
        <v>-567000000</v>
      </c>
      <c r="R5" s="34">
        <v>-720000000</v>
      </c>
    </row>
    <row r="6" spans="2:29" x14ac:dyDescent="0.3">
      <c r="B6" s="7" t="s">
        <v>734</v>
      </c>
      <c r="C6" s="7" t="s">
        <v>73</v>
      </c>
      <c r="D6" s="7" t="s">
        <v>649</v>
      </c>
      <c r="E6" s="7" t="s">
        <v>733</v>
      </c>
      <c r="F6" s="7" t="str">
        <f>+E6</f>
        <v>Total salary expense</v>
      </c>
      <c r="G6" s="7" t="s">
        <v>5</v>
      </c>
      <c r="H6" s="7" t="str">
        <f>H3</f>
        <v>USD</v>
      </c>
      <c r="I6" s="7" t="s">
        <v>649</v>
      </c>
      <c r="J6" s="7" t="str">
        <f>J3</f>
        <v>March</v>
      </c>
      <c r="M6" s="8"/>
      <c r="N6" s="8"/>
      <c r="O6" s="8"/>
    </row>
    <row r="7" spans="2:29" x14ac:dyDescent="0.3">
      <c r="B7" s="7" t="s">
        <v>647</v>
      </c>
      <c r="C7" s="7" t="s">
        <v>73</v>
      </c>
      <c r="D7" s="7" t="s">
        <v>650</v>
      </c>
      <c r="E7" s="7" t="s">
        <v>75</v>
      </c>
      <c r="F7" s="7" t="str">
        <f>+E7</f>
        <v>Total Assets</v>
      </c>
      <c r="G7" s="7" t="s">
        <v>5</v>
      </c>
      <c r="H7" s="7" t="str">
        <f>H3</f>
        <v>USD</v>
      </c>
      <c r="I7" s="7" t="s">
        <v>650</v>
      </c>
      <c r="J7" s="7" t="str">
        <f>J3</f>
        <v>March</v>
      </c>
      <c r="M7" s="8"/>
      <c r="N7" s="8">
        <v>16723000000</v>
      </c>
      <c r="O7" s="8">
        <v>21930000000</v>
      </c>
      <c r="P7" s="34">
        <v>35451000000</v>
      </c>
      <c r="Q7" s="34">
        <v>33685000000</v>
      </c>
      <c r="R7" s="34">
        <v>36319000000</v>
      </c>
      <c r="S7" s="8"/>
      <c r="AA7" s="8"/>
    </row>
    <row r="8" spans="2:29" x14ac:dyDescent="0.3">
      <c r="B8" s="7" t="s">
        <v>648</v>
      </c>
      <c r="C8" s="7" t="s">
        <v>73</v>
      </c>
      <c r="D8" s="7" t="s">
        <v>650</v>
      </c>
      <c r="E8" s="7" t="s">
        <v>392</v>
      </c>
      <c r="F8" s="7" t="str">
        <f>E8</f>
        <v>Total liabilities</v>
      </c>
      <c r="G8" s="7" t="s">
        <v>5</v>
      </c>
      <c r="H8" s="7" t="str">
        <f>H3</f>
        <v>USD</v>
      </c>
      <c r="I8" s="7" t="s">
        <v>650</v>
      </c>
      <c r="J8" s="7" t="str">
        <f>J3</f>
        <v>March</v>
      </c>
      <c r="M8" s="8"/>
      <c r="N8" s="8">
        <f>4023000000+2046000000</f>
        <v>6069000000</v>
      </c>
      <c r="O8" s="8">
        <f>3641000000+2928000000</f>
        <v>6569000000</v>
      </c>
      <c r="P8" s="34">
        <f>5623000000+4136000000</f>
        <v>9759000000</v>
      </c>
      <c r="Q8" s="34">
        <f>3973000000+1581000000</f>
        <v>5554000000</v>
      </c>
      <c r="R8" s="34">
        <f>4184000000+2207000000</f>
        <v>6391000000</v>
      </c>
    </row>
    <row r="9" spans="2:29" x14ac:dyDescent="0.3">
      <c r="B9" s="7" t="s">
        <v>653</v>
      </c>
      <c r="C9" s="7" t="s">
        <v>73</v>
      </c>
      <c r="D9" s="7" t="s">
        <v>650</v>
      </c>
      <c r="E9" s="7" t="s">
        <v>212</v>
      </c>
      <c r="F9" s="7" t="str">
        <f>E9</f>
        <v>Total equity</v>
      </c>
      <c r="G9" s="7" t="s">
        <v>5</v>
      </c>
      <c r="H9" s="7" t="str">
        <f>H3</f>
        <v>USD</v>
      </c>
      <c r="I9" s="7" t="s">
        <v>650</v>
      </c>
      <c r="J9" s="7" t="str">
        <f>J3</f>
        <v>March</v>
      </c>
      <c r="M9" s="8"/>
      <c r="N9" s="8">
        <v>10654000000</v>
      </c>
      <c r="O9" s="8">
        <v>15361000000</v>
      </c>
      <c r="P9" s="34">
        <v>25692000000</v>
      </c>
      <c r="Q9" s="34">
        <v>28131000000</v>
      </c>
      <c r="R9" s="34">
        <v>29928000000</v>
      </c>
    </row>
    <row r="10" spans="2:29" x14ac:dyDescent="0.3">
      <c r="B10" s="7" t="s">
        <v>723</v>
      </c>
      <c r="C10" s="7" t="s">
        <v>73</v>
      </c>
      <c r="D10" s="7" t="s">
        <v>721</v>
      </c>
      <c r="E10" s="7" t="s">
        <v>722</v>
      </c>
      <c r="F10" s="7" t="str">
        <f>E10</f>
        <v>Total number of shares</v>
      </c>
      <c r="G10" s="7" t="s">
        <v>5</v>
      </c>
      <c r="M10" s="8"/>
      <c r="N10" s="8">
        <v>417600000</v>
      </c>
      <c r="O10" s="8">
        <v>434600000</v>
      </c>
      <c r="P10" s="8">
        <v>434200000</v>
      </c>
      <c r="Q10" s="8">
        <v>432200000</v>
      </c>
      <c r="R10" s="8">
        <v>437600000</v>
      </c>
    </row>
    <row r="11" spans="2:29" x14ac:dyDescent="0.3">
      <c r="B11" s="7" t="s">
        <v>724</v>
      </c>
      <c r="C11" s="7" t="s">
        <v>73</v>
      </c>
      <c r="D11" s="7" t="s">
        <v>725</v>
      </c>
      <c r="E11" s="7" t="s">
        <v>725</v>
      </c>
      <c r="G11" s="7" t="s">
        <v>5</v>
      </c>
      <c r="H11" s="7" t="str">
        <f>H3</f>
        <v>USD</v>
      </c>
      <c r="I11" s="7" t="s">
        <v>650</v>
      </c>
      <c r="J11" s="7" t="str">
        <f>J3</f>
        <v>March</v>
      </c>
      <c r="M11" s="8"/>
      <c r="N11" s="8">
        <v>134749.08984391668</v>
      </c>
      <c r="O11" s="8">
        <v>176508.22786458334</v>
      </c>
      <c r="P11" s="8">
        <v>193454.55598958334</v>
      </c>
      <c r="Q11" s="8">
        <v>217487.12630208334</v>
      </c>
      <c r="R11" s="8">
        <v>289628.25</v>
      </c>
    </row>
    <row r="12" spans="2:29" x14ac:dyDescent="0.3">
      <c r="B12" s="7" t="s">
        <v>654</v>
      </c>
      <c r="C12" s="7" t="s">
        <v>73</v>
      </c>
      <c r="D12" s="7" t="s">
        <v>77</v>
      </c>
      <c r="E12" s="7" t="s">
        <v>76</v>
      </c>
      <c r="F12" s="7" t="str">
        <f>+E12</f>
        <v>Production Volume</v>
      </c>
      <c r="G12" s="7" t="s">
        <v>5</v>
      </c>
      <c r="H12" s="33" t="s">
        <v>651</v>
      </c>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Q13">
        <v>24035</v>
      </c>
      <c r="R13">
        <v>8054</v>
      </c>
      <c r="Z13" t="s">
        <v>884</v>
      </c>
    </row>
    <row r="14" spans="2:29" x14ac:dyDescent="0.3">
      <c r="B14" s="7" t="s">
        <v>656</v>
      </c>
      <c r="C14" s="7" t="s">
        <v>13</v>
      </c>
      <c r="D14" s="7" t="s">
        <v>14</v>
      </c>
      <c r="E14" s="7" t="s">
        <v>18</v>
      </c>
      <c r="F14" s="7" t="str">
        <f>E14</f>
        <v>Carbon Emissions Scope 2</v>
      </c>
      <c r="G14" s="7" t="s">
        <v>5</v>
      </c>
      <c r="H14" s="33" t="s">
        <v>651</v>
      </c>
      <c r="M14" s="12"/>
      <c r="N14" s="12"/>
      <c r="O14" s="12"/>
      <c r="P14" s="12"/>
      <c r="Q14">
        <v>70307</v>
      </c>
      <c r="R14">
        <v>24135</v>
      </c>
      <c r="Z14" t="s">
        <v>884</v>
      </c>
    </row>
    <row r="15" spans="2:29" x14ac:dyDescent="0.3">
      <c r="B15" s="7" t="s">
        <v>657</v>
      </c>
      <c r="C15" s="7" t="s">
        <v>13</v>
      </c>
      <c r="D15" s="7" t="s">
        <v>14</v>
      </c>
      <c r="E15" s="7" t="s">
        <v>71</v>
      </c>
      <c r="F15" s="7" t="str">
        <f>E15</f>
        <v>Carbon Emissions Scope 3</v>
      </c>
      <c r="G15" s="7" t="s">
        <v>5</v>
      </c>
      <c r="H15" s="33" t="s">
        <v>651</v>
      </c>
      <c r="O15" s="12"/>
      <c r="P15" s="12"/>
      <c r="Q15" s="12"/>
      <c r="R15" s="12"/>
    </row>
    <row r="16" spans="2:29" x14ac:dyDescent="0.3">
      <c r="B16" s="7" t="s">
        <v>658</v>
      </c>
      <c r="C16" s="7" t="s">
        <v>13</v>
      </c>
      <c r="D16" s="7" t="s">
        <v>14</v>
      </c>
      <c r="E16" s="7" t="s">
        <v>78</v>
      </c>
      <c r="F16" s="7" t="str">
        <f>E16</f>
        <v>Carbon footprint and intensity trend</v>
      </c>
      <c r="G16" s="7" t="s">
        <v>5</v>
      </c>
      <c r="H16" s="33" t="s">
        <v>651</v>
      </c>
      <c r="M16" s="12"/>
      <c r="N16" s="12"/>
      <c r="O16" s="12"/>
      <c r="P16" s="12"/>
      <c r="Q16">
        <v>94343</v>
      </c>
      <c r="R16">
        <v>32190</v>
      </c>
      <c r="Z16" t="s">
        <v>884</v>
      </c>
    </row>
    <row r="17" spans="2:26" x14ac:dyDescent="0.3">
      <c r="B17" s="7" t="s">
        <v>398</v>
      </c>
      <c r="C17" s="7" t="s">
        <v>13</v>
      </c>
      <c r="D17" s="7" t="s">
        <v>14</v>
      </c>
      <c r="E17" s="7" t="s">
        <v>19</v>
      </c>
      <c r="F17" s="7" t="s">
        <v>20</v>
      </c>
      <c r="H17" s="7" t="s">
        <v>3</v>
      </c>
      <c r="N17" s="13"/>
      <c r="S17" s="7" t="s">
        <v>803</v>
      </c>
    </row>
    <row r="18" spans="2:26" x14ac:dyDescent="0.3">
      <c r="B18" s="7" t="s">
        <v>399</v>
      </c>
      <c r="C18" s="7" t="s">
        <v>13</v>
      </c>
      <c r="D18" s="7" t="s">
        <v>14</v>
      </c>
      <c r="E18" s="7" t="s">
        <v>19</v>
      </c>
      <c r="F18" s="7" t="s">
        <v>22</v>
      </c>
      <c r="H18" s="7" t="s">
        <v>3</v>
      </c>
      <c r="N18" s="13"/>
      <c r="S18" s="7" t="s">
        <v>803</v>
      </c>
    </row>
    <row r="19" spans="2:26" x14ac:dyDescent="0.3">
      <c r="B19" s="7" t="s">
        <v>400</v>
      </c>
      <c r="C19" s="7" t="s">
        <v>13</v>
      </c>
      <c r="D19" s="7" t="s">
        <v>14</v>
      </c>
      <c r="E19" s="7" t="s">
        <v>23</v>
      </c>
      <c r="F19" s="7" t="s">
        <v>24</v>
      </c>
      <c r="G19" s="7" t="s">
        <v>235</v>
      </c>
      <c r="H19" s="7" t="s">
        <v>3</v>
      </c>
      <c r="N19" s="13"/>
      <c r="S19" s="7" t="s">
        <v>802</v>
      </c>
      <c r="Z19" t="s">
        <v>884</v>
      </c>
    </row>
    <row r="20" spans="2:26" x14ac:dyDescent="0.3">
      <c r="B20" s="7" t="s">
        <v>561</v>
      </c>
      <c r="C20" s="7" t="s">
        <v>13</v>
      </c>
      <c r="D20" s="7" t="s">
        <v>14</v>
      </c>
      <c r="E20" s="7" t="s">
        <v>23</v>
      </c>
      <c r="F20" s="7" t="s">
        <v>667</v>
      </c>
      <c r="G20" s="7" t="s">
        <v>5</v>
      </c>
      <c r="H20" s="7" t="s">
        <v>4</v>
      </c>
    </row>
    <row r="21" spans="2:26" x14ac:dyDescent="0.3">
      <c r="B21" s="7" t="s">
        <v>659</v>
      </c>
      <c r="C21" s="7" t="s">
        <v>13</v>
      </c>
      <c r="D21" s="7" t="s">
        <v>14</v>
      </c>
      <c r="E21" s="7" t="s">
        <v>393</v>
      </c>
      <c r="F21" s="7" t="str">
        <f>+E21</f>
        <v>Solid fossil fuel sector exposure</v>
      </c>
    </row>
    <row r="22" spans="2:26" x14ac:dyDescent="0.3">
      <c r="B22" s="7" t="s">
        <v>660</v>
      </c>
      <c r="C22" s="7" t="s">
        <v>13</v>
      </c>
      <c r="D22" s="7" t="s">
        <v>25</v>
      </c>
      <c r="E22" s="7" t="s">
        <v>26</v>
      </c>
      <c r="F22" s="7" t="str">
        <f t="shared" ref="F22:F33" si="0">E22</f>
        <v>Inorganic pollutants</v>
      </c>
      <c r="G22" s="7" t="s">
        <v>5</v>
      </c>
      <c r="H22" s="7" t="s">
        <v>16</v>
      </c>
    </row>
    <row r="23" spans="2:26" x14ac:dyDescent="0.3">
      <c r="B23" s="7" t="s">
        <v>661</v>
      </c>
      <c r="C23" s="7" t="s">
        <v>13</v>
      </c>
      <c r="D23" s="7" t="s">
        <v>25</v>
      </c>
      <c r="E23" s="7" t="s">
        <v>27</v>
      </c>
      <c r="F23" s="7" t="str">
        <f t="shared" si="0"/>
        <v>Air pollutants</v>
      </c>
      <c r="G23" s="7" t="s">
        <v>5</v>
      </c>
      <c r="H23" s="7" t="s">
        <v>16</v>
      </c>
    </row>
    <row r="24" spans="2:26" x14ac:dyDescent="0.3">
      <c r="B24" s="7" t="s">
        <v>662</v>
      </c>
      <c r="C24" s="7" t="s">
        <v>13</v>
      </c>
      <c r="D24" s="7" t="s">
        <v>25</v>
      </c>
      <c r="E24" s="7" t="s">
        <v>28</v>
      </c>
      <c r="F24" s="7" t="str">
        <f t="shared" si="0"/>
        <v>NO'x emissions</v>
      </c>
      <c r="G24" s="7" t="s">
        <v>5</v>
      </c>
      <c r="H24" s="7" t="s">
        <v>16</v>
      </c>
    </row>
    <row r="25" spans="2:26" x14ac:dyDescent="0.3">
      <c r="B25" s="7" t="s">
        <v>663</v>
      </c>
      <c r="C25" s="7" t="s">
        <v>13</v>
      </c>
      <c r="D25" s="7" t="s">
        <v>25</v>
      </c>
      <c r="E25" s="7" t="s">
        <v>29</v>
      </c>
      <c r="F25" s="7" t="str">
        <f t="shared" si="0"/>
        <v>SO'x emissions</v>
      </c>
      <c r="G25" s="7" t="s">
        <v>5</v>
      </c>
      <c r="H25" s="7" t="s">
        <v>16</v>
      </c>
    </row>
    <row r="26" spans="2:26" x14ac:dyDescent="0.3">
      <c r="B26" s="7" t="s">
        <v>664</v>
      </c>
      <c r="C26" s="7" t="s">
        <v>13</v>
      </c>
      <c r="D26" s="7" t="s">
        <v>25</v>
      </c>
      <c r="E26" s="7" t="s">
        <v>79</v>
      </c>
      <c r="F26" s="7" t="str">
        <f>E26</f>
        <v>Ozone depletion substances</v>
      </c>
      <c r="G26" s="7" t="s">
        <v>5</v>
      </c>
      <c r="H26" s="7" t="s">
        <v>16</v>
      </c>
    </row>
    <row r="27" spans="2:26" x14ac:dyDescent="0.3">
      <c r="B27" s="7" t="s">
        <v>665</v>
      </c>
      <c r="C27" s="7" t="s">
        <v>13</v>
      </c>
      <c r="D27" s="7" t="s">
        <v>30</v>
      </c>
      <c r="E27" s="7" t="s">
        <v>31</v>
      </c>
      <c r="F27" s="7" t="str">
        <f t="shared" si="0"/>
        <v>Business travel</v>
      </c>
      <c r="G27" s="7" t="s">
        <v>5</v>
      </c>
      <c r="H27" s="7" t="s">
        <v>16</v>
      </c>
      <c r="O27" s="12"/>
      <c r="P27" s="12"/>
    </row>
    <row r="28" spans="2:26" x14ac:dyDescent="0.3">
      <c r="B28" s="7" t="s">
        <v>666</v>
      </c>
      <c r="C28" s="7" t="s">
        <v>13</v>
      </c>
      <c r="D28" s="7" t="s">
        <v>30</v>
      </c>
      <c r="E28" s="7" t="s">
        <v>32</v>
      </c>
      <c r="F28" s="7" t="str">
        <f t="shared" si="0"/>
        <v>Employee commute</v>
      </c>
      <c r="G28" s="7" t="s">
        <v>5</v>
      </c>
      <c r="H28" s="7" t="s">
        <v>16</v>
      </c>
      <c r="O28" s="12"/>
      <c r="P28" s="12"/>
    </row>
    <row r="29" spans="2:26" x14ac:dyDescent="0.3">
      <c r="B29" s="7" t="s">
        <v>735</v>
      </c>
      <c r="C29" s="7" t="s">
        <v>13</v>
      </c>
      <c r="D29" s="7" t="s">
        <v>30</v>
      </c>
      <c r="E29" s="7" t="s">
        <v>33</v>
      </c>
      <c r="F29" s="7" t="str">
        <f t="shared" si="0"/>
        <v>Usage of company products</v>
      </c>
      <c r="G29" s="7" t="s">
        <v>5</v>
      </c>
      <c r="H29" s="7" t="s">
        <v>16</v>
      </c>
    </row>
    <row r="30" spans="2:26" x14ac:dyDescent="0.3">
      <c r="B30" s="7" t="s">
        <v>736</v>
      </c>
      <c r="C30" s="7" t="s">
        <v>13</v>
      </c>
      <c r="D30" s="7" t="s">
        <v>30</v>
      </c>
      <c r="E30" s="7" t="s">
        <v>34</v>
      </c>
      <c r="F30" s="7" t="str">
        <f t="shared" si="0"/>
        <v>Transportation and distribution</v>
      </c>
      <c r="G30" s="7" t="s">
        <v>5</v>
      </c>
      <c r="H30" s="7" t="s">
        <v>16</v>
      </c>
    </row>
    <row r="31" spans="2:26" x14ac:dyDescent="0.3">
      <c r="B31" s="7" t="s">
        <v>562</v>
      </c>
      <c r="C31" s="7" t="s">
        <v>13</v>
      </c>
      <c r="D31" s="7" t="s">
        <v>35</v>
      </c>
      <c r="E31" s="7" t="s">
        <v>36</v>
      </c>
      <c r="F31" s="7" t="s">
        <v>35</v>
      </c>
      <c r="G31" s="7" t="s">
        <v>5</v>
      </c>
      <c r="H31" s="7" t="s">
        <v>998</v>
      </c>
    </row>
    <row r="32" spans="2:26" x14ac:dyDescent="0.3">
      <c r="B32" s="7" t="s">
        <v>563</v>
      </c>
      <c r="C32" s="7" t="s">
        <v>13</v>
      </c>
      <c r="D32" s="7" t="s">
        <v>35</v>
      </c>
      <c r="E32" s="7" t="s">
        <v>36</v>
      </c>
      <c r="F32" s="7" t="s">
        <v>572</v>
      </c>
      <c r="G32" s="7" t="s">
        <v>5</v>
      </c>
      <c r="H32" s="7" t="s">
        <v>4</v>
      </c>
    </row>
    <row r="33" spans="2:19" x14ac:dyDescent="0.3">
      <c r="B33" s="7" t="s">
        <v>737</v>
      </c>
      <c r="C33" s="7" t="s">
        <v>13</v>
      </c>
      <c r="D33" s="7" t="s">
        <v>35</v>
      </c>
      <c r="E33" s="7" t="s">
        <v>80</v>
      </c>
      <c r="F33" s="7" t="str">
        <f t="shared" si="0"/>
        <v>Alternate fuels</v>
      </c>
      <c r="G33" s="7" t="s">
        <v>5</v>
      </c>
      <c r="H33" s="7" t="s">
        <v>16</v>
      </c>
    </row>
    <row r="34" spans="2:19" x14ac:dyDescent="0.3">
      <c r="B34" s="7" t="s">
        <v>738</v>
      </c>
      <c r="C34" s="7" t="s">
        <v>13</v>
      </c>
      <c r="D34" s="7" t="s">
        <v>35</v>
      </c>
      <c r="E34" s="7" t="s">
        <v>67</v>
      </c>
      <c r="F34" s="7" t="s">
        <v>69</v>
      </c>
      <c r="G34" s="7" t="s">
        <v>5</v>
      </c>
      <c r="H34" s="7" t="s">
        <v>16</v>
      </c>
    </row>
    <row r="35" spans="2:19" x14ac:dyDescent="0.3">
      <c r="B35" s="7" t="s">
        <v>739</v>
      </c>
      <c r="C35" s="7" t="s">
        <v>13</v>
      </c>
      <c r="D35" s="7" t="s">
        <v>35</v>
      </c>
      <c r="E35" s="7" t="s">
        <v>68</v>
      </c>
      <c r="F35" s="7" t="str">
        <f>+E35</f>
        <v>Product impact on renewables</v>
      </c>
      <c r="G35" s="7" t="s">
        <v>70</v>
      </c>
      <c r="H35" s="7" t="s">
        <v>668</v>
      </c>
      <c r="N35" s="13"/>
      <c r="S35" s="7" t="s">
        <v>807</v>
      </c>
    </row>
    <row r="36" spans="2:19" x14ac:dyDescent="0.3">
      <c r="B36" s="7" t="s">
        <v>401</v>
      </c>
      <c r="C36" s="7" t="s">
        <v>13</v>
      </c>
      <c r="D36" s="7" t="s">
        <v>35</v>
      </c>
      <c r="E36" s="7" t="s">
        <v>37</v>
      </c>
      <c r="F36" s="7" t="s">
        <v>38</v>
      </c>
      <c r="G36" s="7" t="s">
        <v>670</v>
      </c>
      <c r="H36" s="7" t="s">
        <v>3</v>
      </c>
      <c r="N36" s="13"/>
      <c r="S36" s="7" t="s">
        <v>803</v>
      </c>
    </row>
    <row r="37" spans="2:19" x14ac:dyDescent="0.3">
      <c r="B37" s="7" t="s">
        <v>669</v>
      </c>
      <c r="C37" s="7" t="s">
        <v>13</v>
      </c>
      <c r="D37" s="7" t="s">
        <v>35</v>
      </c>
      <c r="E37" s="7" t="s">
        <v>37</v>
      </c>
      <c r="F37" s="7" t="s">
        <v>39</v>
      </c>
      <c r="G37" s="7" t="s">
        <v>5</v>
      </c>
      <c r="H37" s="7" t="s">
        <v>16</v>
      </c>
    </row>
    <row r="38" spans="2:19" hidden="1" x14ac:dyDescent="0.3">
      <c r="B38" s="7" t="s">
        <v>402</v>
      </c>
      <c r="C38" s="7" t="s">
        <v>13</v>
      </c>
      <c r="D38" s="7" t="s">
        <v>40</v>
      </c>
      <c r="E38" s="7" t="s">
        <v>41</v>
      </c>
      <c r="F38" s="7" t="s">
        <v>42</v>
      </c>
      <c r="G38" s="7" t="s">
        <v>5</v>
      </c>
      <c r="H38" s="7" t="s">
        <v>16</v>
      </c>
      <c r="K38" s="7">
        <v>0</v>
      </c>
    </row>
    <row r="39" spans="2:19" hidden="1" x14ac:dyDescent="0.3">
      <c r="B39" s="7" t="s">
        <v>403</v>
      </c>
      <c r="C39" s="7" t="s">
        <v>13</v>
      </c>
      <c r="D39" s="7" t="s">
        <v>40</v>
      </c>
      <c r="E39" s="7" t="s">
        <v>41</v>
      </c>
      <c r="F39" s="7" t="s">
        <v>43</v>
      </c>
      <c r="G39" s="7" t="s">
        <v>5</v>
      </c>
      <c r="H39" s="7" t="s">
        <v>4</v>
      </c>
      <c r="K39" s="7">
        <v>0</v>
      </c>
    </row>
    <row r="40" spans="2:19" hidden="1" x14ac:dyDescent="0.3">
      <c r="B40" s="7" t="s">
        <v>740</v>
      </c>
      <c r="C40" s="7" t="s">
        <v>13</v>
      </c>
      <c r="D40" s="7" t="s">
        <v>354</v>
      </c>
      <c r="E40" s="7" t="s">
        <v>355</v>
      </c>
      <c r="F40" s="7" t="s">
        <v>671</v>
      </c>
      <c r="G40" s="7" t="s">
        <v>5</v>
      </c>
      <c r="K40" s="7">
        <v>0</v>
      </c>
    </row>
    <row r="41" spans="2:19" hidden="1" x14ac:dyDescent="0.3">
      <c r="B41" s="7" t="s">
        <v>565</v>
      </c>
      <c r="C41" s="7" t="s">
        <v>13</v>
      </c>
      <c r="D41" s="7" t="s">
        <v>354</v>
      </c>
      <c r="E41" s="7" t="s">
        <v>356</v>
      </c>
      <c r="F41" s="7" t="s">
        <v>571</v>
      </c>
      <c r="G41" s="7" t="s">
        <v>569</v>
      </c>
      <c r="H41" s="7" t="s">
        <v>3</v>
      </c>
      <c r="K41" s="7">
        <v>0</v>
      </c>
      <c r="N41" s="13"/>
    </row>
    <row r="42" spans="2:19" hidden="1" x14ac:dyDescent="0.3">
      <c r="B42" s="7" t="s">
        <v>564</v>
      </c>
      <c r="C42" s="7" t="s">
        <v>13</v>
      </c>
      <c r="D42" s="7" t="s">
        <v>354</v>
      </c>
      <c r="E42" s="7" t="s">
        <v>356</v>
      </c>
      <c r="F42" s="7" t="s">
        <v>571</v>
      </c>
      <c r="G42" s="7" t="s">
        <v>570</v>
      </c>
      <c r="H42" s="7" t="s">
        <v>3</v>
      </c>
      <c r="K42" s="7">
        <v>0</v>
      </c>
      <c r="N42" s="13"/>
    </row>
    <row r="43" spans="2:19" hidden="1" x14ac:dyDescent="0.3">
      <c r="B43" s="7" t="s">
        <v>567</v>
      </c>
      <c r="C43" s="7" t="s">
        <v>13</v>
      </c>
      <c r="D43" s="7" t="s">
        <v>354</v>
      </c>
      <c r="E43" s="7" t="s">
        <v>357</v>
      </c>
      <c r="F43" s="7" t="s">
        <v>357</v>
      </c>
      <c r="G43" s="7" t="s">
        <v>569</v>
      </c>
      <c r="H43" s="7" t="s">
        <v>3</v>
      </c>
      <c r="K43" s="7">
        <v>0</v>
      </c>
      <c r="N43" s="13"/>
    </row>
    <row r="44" spans="2:19" hidden="1" x14ac:dyDescent="0.3">
      <c r="B44" s="7" t="s">
        <v>566</v>
      </c>
      <c r="C44" s="7" t="s">
        <v>13</v>
      </c>
      <c r="D44" s="7" t="s">
        <v>354</v>
      </c>
      <c r="E44" s="7" t="s">
        <v>357</v>
      </c>
      <c r="F44" s="7" t="s">
        <v>357</v>
      </c>
      <c r="G44" s="7" t="s">
        <v>570</v>
      </c>
      <c r="H44" s="7" t="s">
        <v>3</v>
      </c>
      <c r="K44" s="7">
        <v>0</v>
      </c>
      <c r="N44" s="13"/>
    </row>
    <row r="45" spans="2:19" hidden="1" x14ac:dyDescent="0.3">
      <c r="B45" s="7" t="s">
        <v>741</v>
      </c>
      <c r="C45" s="7" t="s">
        <v>13</v>
      </c>
      <c r="D45" s="7" t="s">
        <v>354</v>
      </c>
      <c r="E45" s="7" t="s">
        <v>358</v>
      </c>
      <c r="F45" s="7" t="s">
        <v>568</v>
      </c>
      <c r="G45" s="7" t="s">
        <v>569</v>
      </c>
      <c r="H45" s="7" t="s">
        <v>3</v>
      </c>
      <c r="K45" s="7">
        <v>0</v>
      </c>
      <c r="N45" s="13"/>
    </row>
    <row r="46" spans="2:19" hidden="1" x14ac:dyDescent="0.3">
      <c r="B46" s="7" t="s">
        <v>742</v>
      </c>
      <c r="C46" s="7" t="s">
        <v>13</v>
      </c>
      <c r="D46" s="7" t="s">
        <v>354</v>
      </c>
      <c r="E46" s="7" t="s">
        <v>358</v>
      </c>
      <c r="F46" s="7" t="s">
        <v>568</v>
      </c>
      <c r="G46" s="7" t="s">
        <v>570</v>
      </c>
      <c r="H46" s="7" t="s">
        <v>3</v>
      </c>
      <c r="K46" s="7">
        <v>0</v>
      </c>
      <c r="N46" s="13"/>
    </row>
    <row r="47" spans="2:19" x14ac:dyDescent="0.3">
      <c r="B47" s="7" t="s">
        <v>404</v>
      </c>
      <c r="C47" s="7" t="s">
        <v>13</v>
      </c>
      <c r="D47" s="7" t="s">
        <v>40</v>
      </c>
      <c r="E47" s="7" t="s">
        <v>44</v>
      </c>
      <c r="F47" s="7" t="s">
        <v>45</v>
      </c>
      <c r="G47" s="7" t="s">
        <v>5</v>
      </c>
      <c r="H47" s="7" t="s">
        <v>16</v>
      </c>
    </row>
    <row r="48" spans="2:19" x14ac:dyDescent="0.3">
      <c r="B48" s="7" t="s">
        <v>405</v>
      </c>
      <c r="C48" s="7" t="s">
        <v>13</v>
      </c>
      <c r="D48" s="7" t="s">
        <v>40</v>
      </c>
      <c r="E48" s="7" t="s">
        <v>44</v>
      </c>
      <c r="F48" s="7" t="s">
        <v>46</v>
      </c>
      <c r="G48" s="7" t="s">
        <v>5</v>
      </c>
      <c r="H48" s="7" t="s">
        <v>4</v>
      </c>
      <c r="P48" s="14"/>
      <c r="Q48" s="14"/>
      <c r="R48" s="14"/>
    </row>
    <row r="49" spans="2:26" x14ac:dyDescent="0.3">
      <c r="B49" s="7" t="s">
        <v>573</v>
      </c>
      <c r="C49" s="7" t="s">
        <v>13</v>
      </c>
      <c r="D49" s="7" t="s">
        <v>40</v>
      </c>
      <c r="E49" s="7" t="s">
        <v>47</v>
      </c>
      <c r="F49" s="7" t="str">
        <f>E49</f>
        <v>Non-recycled waste</v>
      </c>
      <c r="G49" s="7" t="s">
        <v>5</v>
      </c>
      <c r="H49" s="7" t="s">
        <v>16</v>
      </c>
    </row>
    <row r="50" spans="2:26" x14ac:dyDescent="0.3">
      <c r="B50" s="7" t="s">
        <v>574</v>
      </c>
      <c r="C50" s="7" t="s">
        <v>13</v>
      </c>
      <c r="D50" s="7" t="s">
        <v>40</v>
      </c>
      <c r="E50" s="7" t="s">
        <v>47</v>
      </c>
      <c r="F50" s="7" t="s">
        <v>575</v>
      </c>
      <c r="G50" s="7" t="s">
        <v>5</v>
      </c>
      <c r="H50" s="7" t="s">
        <v>4</v>
      </c>
    </row>
    <row r="51" spans="2:26" x14ac:dyDescent="0.3">
      <c r="B51" s="7" t="s">
        <v>743</v>
      </c>
      <c r="C51" s="7" t="s">
        <v>13</v>
      </c>
      <c r="D51" s="7" t="s">
        <v>40</v>
      </c>
      <c r="E51" s="7" t="s">
        <v>48</v>
      </c>
      <c r="F51" s="7" t="str">
        <f>E51</f>
        <v>Waste recycling programs</v>
      </c>
      <c r="G51" s="7" t="s">
        <v>38</v>
      </c>
      <c r="H51" s="7" t="s">
        <v>3</v>
      </c>
      <c r="N51" s="13"/>
      <c r="S51" s="7" t="s">
        <v>802</v>
      </c>
      <c r="Z51" t="s">
        <v>884</v>
      </c>
    </row>
    <row r="52" spans="2:26" x14ac:dyDescent="0.3">
      <c r="B52" s="7" t="s">
        <v>744</v>
      </c>
      <c r="C52" s="7" t="s">
        <v>13</v>
      </c>
      <c r="D52" s="7" t="s">
        <v>49</v>
      </c>
      <c r="E52" s="7" t="s">
        <v>49</v>
      </c>
      <c r="F52" s="7" t="s">
        <v>50</v>
      </c>
      <c r="G52" s="7" t="s">
        <v>5</v>
      </c>
      <c r="H52" s="7" t="s">
        <v>51</v>
      </c>
      <c r="M52" s="12"/>
      <c r="N52" s="12"/>
      <c r="O52" s="12"/>
      <c r="P52" s="12"/>
      <c r="Q52" s="12"/>
      <c r="R52" s="12"/>
    </row>
    <row r="53" spans="2:26" x14ac:dyDescent="0.3">
      <c r="B53" s="7" t="s">
        <v>672</v>
      </c>
      <c r="C53" s="7" t="s">
        <v>13</v>
      </c>
      <c r="D53" s="7" t="s">
        <v>49</v>
      </c>
      <c r="E53" s="7" t="s">
        <v>52</v>
      </c>
      <c r="F53" s="7" t="s">
        <v>52</v>
      </c>
      <c r="G53" s="7" t="s">
        <v>5</v>
      </c>
      <c r="H53" s="7" t="s">
        <v>51</v>
      </c>
    </row>
    <row r="54" spans="2:26" x14ac:dyDescent="0.3">
      <c r="B54" s="7" t="s">
        <v>673</v>
      </c>
      <c r="C54" s="7" t="s">
        <v>13</v>
      </c>
      <c r="D54" s="7" t="s">
        <v>49</v>
      </c>
      <c r="E54" s="7" t="s">
        <v>52</v>
      </c>
      <c r="F54" s="7" t="s">
        <v>674</v>
      </c>
      <c r="G54" s="7" t="s">
        <v>5</v>
      </c>
      <c r="H54" s="7" t="s">
        <v>4</v>
      </c>
    </row>
    <row r="55" spans="2:26" x14ac:dyDescent="0.3">
      <c r="B55" s="7" t="s">
        <v>576</v>
      </c>
      <c r="C55" s="7" t="s">
        <v>13</v>
      </c>
      <c r="D55" s="7" t="s">
        <v>53</v>
      </c>
      <c r="E55" s="7" t="s">
        <v>54</v>
      </c>
      <c r="F55" s="7" t="s">
        <v>54</v>
      </c>
      <c r="G55" s="7" t="s">
        <v>569</v>
      </c>
      <c r="H55" s="7" t="s">
        <v>3</v>
      </c>
      <c r="N55" s="13"/>
      <c r="S55" s="7" t="s">
        <v>803</v>
      </c>
    </row>
    <row r="56" spans="2:26" x14ac:dyDescent="0.3">
      <c r="B56" s="7" t="s">
        <v>577</v>
      </c>
      <c r="C56" s="7" t="s">
        <v>13</v>
      </c>
      <c r="D56" s="7" t="s">
        <v>53</v>
      </c>
      <c r="E56" s="7" t="s">
        <v>54</v>
      </c>
      <c r="F56" s="7" t="s">
        <v>54</v>
      </c>
      <c r="G56" s="7" t="s">
        <v>570</v>
      </c>
      <c r="H56" s="7" t="s">
        <v>3</v>
      </c>
      <c r="N56" s="13"/>
      <c r="S56" s="7" t="s">
        <v>803</v>
      </c>
    </row>
    <row r="57" spans="2:26" x14ac:dyDescent="0.3">
      <c r="B57" s="7" t="s">
        <v>579</v>
      </c>
      <c r="C57" s="7" t="s">
        <v>13</v>
      </c>
      <c r="D57" s="7" t="s">
        <v>53</v>
      </c>
      <c r="E57" s="7" t="s">
        <v>55</v>
      </c>
      <c r="F57" s="7" t="str">
        <f>E57</f>
        <v>Deforestation</v>
      </c>
      <c r="G57" s="7" t="s">
        <v>569</v>
      </c>
      <c r="H57" s="7" t="s">
        <v>3</v>
      </c>
      <c r="N57" s="13"/>
      <c r="S57" s="7" t="s">
        <v>803</v>
      </c>
    </row>
    <row r="58" spans="2:26" x14ac:dyDescent="0.3">
      <c r="B58" s="7" t="s">
        <v>578</v>
      </c>
      <c r="C58" s="7" t="s">
        <v>13</v>
      </c>
      <c r="D58" s="7" t="s">
        <v>53</v>
      </c>
      <c r="E58" s="7" t="s">
        <v>55</v>
      </c>
      <c r="F58" s="7" t="str">
        <f>E58</f>
        <v>Deforestation</v>
      </c>
      <c r="G58" s="7" t="s">
        <v>570</v>
      </c>
      <c r="H58" s="7" t="s">
        <v>3</v>
      </c>
      <c r="N58" s="13"/>
      <c r="S58" s="7" t="s">
        <v>803</v>
      </c>
    </row>
    <row r="59" spans="2:26" x14ac:dyDescent="0.3">
      <c r="B59" s="7" t="s">
        <v>580</v>
      </c>
      <c r="C59" s="7" t="s">
        <v>13</v>
      </c>
      <c r="D59" s="7" t="s">
        <v>53</v>
      </c>
      <c r="E59" s="7" t="s">
        <v>56</v>
      </c>
      <c r="F59" s="7" t="s">
        <v>57</v>
      </c>
      <c r="G59" s="7" t="s">
        <v>570</v>
      </c>
      <c r="H59" s="7" t="s">
        <v>3</v>
      </c>
      <c r="N59" s="13"/>
      <c r="S59" s="7" t="s">
        <v>803</v>
      </c>
    </row>
    <row r="60" spans="2:26" hidden="1" x14ac:dyDescent="0.3">
      <c r="B60" s="7" t="s">
        <v>582</v>
      </c>
      <c r="C60" s="7" t="s">
        <v>13</v>
      </c>
      <c r="D60" s="7" t="s">
        <v>53</v>
      </c>
      <c r="E60" s="7" t="s">
        <v>359</v>
      </c>
      <c r="F60" s="7" t="str">
        <f>E60</f>
        <v>Site closure &amp; rehabilitation</v>
      </c>
      <c r="G60" s="7" t="s">
        <v>569</v>
      </c>
      <c r="H60" s="7" t="s">
        <v>3</v>
      </c>
      <c r="K60" s="7">
        <v>0</v>
      </c>
      <c r="N60" s="13"/>
      <c r="S60" s="7" t="s">
        <v>803</v>
      </c>
    </row>
    <row r="61" spans="2:26" hidden="1" x14ac:dyDescent="0.3">
      <c r="B61" s="7" t="s">
        <v>583</v>
      </c>
      <c r="C61" s="7" t="s">
        <v>13</v>
      </c>
      <c r="D61" s="7" t="s">
        <v>53</v>
      </c>
      <c r="E61" s="7" t="s">
        <v>359</v>
      </c>
      <c r="F61" s="7" t="str">
        <f>E61</f>
        <v>Site closure &amp; rehabilitation</v>
      </c>
      <c r="G61" s="7" t="s">
        <v>570</v>
      </c>
      <c r="H61" s="7" t="s">
        <v>3</v>
      </c>
      <c r="K61" s="7">
        <v>0</v>
      </c>
      <c r="N61" s="13"/>
      <c r="S61" s="7" t="s">
        <v>803</v>
      </c>
    </row>
    <row r="62" spans="2:26" hidden="1" x14ac:dyDescent="0.3">
      <c r="B62" s="7" t="s">
        <v>745</v>
      </c>
      <c r="C62" s="7" t="s">
        <v>13</v>
      </c>
      <c r="D62" s="7" t="s">
        <v>53</v>
      </c>
      <c r="E62" s="7" t="s">
        <v>58</v>
      </c>
      <c r="F62" s="7" t="str">
        <f>E62</f>
        <v xml:space="preserve">Land degradation, desertification, soil sealing </v>
      </c>
      <c r="G62" s="7" t="s">
        <v>5</v>
      </c>
      <c r="H62" s="7" t="s">
        <v>4</v>
      </c>
      <c r="K62" s="7">
        <v>0</v>
      </c>
    </row>
    <row r="63" spans="2:26" x14ac:dyDescent="0.3">
      <c r="B63" s="7" t="s">
        <v>746</v>
      </c>
      <c r="C63" s="7" t="s">
        <v>13</v>
      </c>
      <c r="D63" s="7" t="s">
        <v>53</v>
      </c>
      <c r="E63" s="7" t="s">
        <v>59</v>
      </c>
      <c r="F63" s="7" t="s">
        <v>581</v>
      </c>
      <c r="G63" s="7" t="s">
        <v>5</v>
      </c>
      <c r="H63" s="7" t="s">
        <v>4</v>
      </c>
    </row>
    <row r="64" spans="2:26" hidden="1" x14ac:dyDescent="0.3">
      <c r="B64" s="7" t="s">
        <v>747</v>
      </c>
      <c r="C64" s="7" t="s">
        <v>13</v>
      </c>
      <c r="D64" s="7" t="s">
        <v>53</v>
      </c>
      <c r="E64" s="7" t="s">
        <v>360</v>
      </c>
      <c r="F64" s="7" t="str">
        <f>E64</f>
        <v>Use of pesticides</v>
      </c>
      <c r="G64" s="7" t="s">
        <v>5</v>
      </c>
      <c r="H64" s="7" t="s">
        <v>16</v>
      </c>
      <c r="K64" s="7">
        <v>0</v>
      </c>
    </row>
    <row r="65" spans="2:19" hidden="1" x14ac:dyDescent="0.3">
      <c r="B65" s="7" t="s">
        <v>584</v>
      </c>
      <c r="C65" s="7" t="s">
        <v>13</v>
      </c>
      <c r="D65" s="7" t="s">
        <v>53</v>
      </c>
      <c r="E65" s="7" t="s">
        <v>60</v>
      </c>
      <c r="F65" s="7" t="str">
        <f>E65</f>
        <v>Sustainable land / forestry / agri practices</v>
      </c>
      <c r="G65" s="7" t="s">
        <v>569</v>
      </c>
      <c r="H65" s="7" t="s">
        <v>3</v>
      </c>
      <c r="K65" s="7">
        <v>0</v>
      </c>
      <c r="N65" s="13"/>
    </row>
    <row r="66" spans="2:19" hidden="1" x14ac:dyDescent="0.3">
      <c r="B66" s="7" t="s">
        <v>585</v>
      </c>
      <c r="C66" s="7" t="s">
        <v>13</v>
      </c>
      <c r="D66" s="7" t="s">
        <v>53</v>
      </c>
      <c r="E66" s="7" t="s">
        <v>60</v>
      </c>
      <c r="F66" s="7" t="str">
        <f>E66</f>
        <v>Sustainable land / forestry / agri practices</v>
      </c>
      <c r="G66" s="7" t="s">
        <v>570</v>
      </c>
      <c r="H66" s="7" t="s">
        <v>3</v>
      </c>
      <c r="K66" s="7">
        <v>0</v>
      </c>
      <c r="N66" s="13"/>
    </row>
    <row r="67" spans="2:19" x14ac:dyDescent="0.3">
      <c r="B67" s="7" t="s">
        <v>586</v>
      </c>
      <c r="C67" s="7" t="s">
        <v>13</v>
      </c>
      <c r="D67" s="7" t="s">
        <v>61</v>
      </c>
      <c r="E67" s="7" t="s">
        <v>62</v>
      </c>
      <c r="F67" s="7" t="s">
        <v>63</v>
      </c>
      <c r="G67" s="7" t="s">
        <v>569</v>
      </c>
      <c r="H67" s="7" t="s">
        <v>3</v>
      </c>
      <c r="N67" s="13"/>
      <c r="S67" s="7" t="s">
        <v>803</v>
      </c>
    </row>
    <row r="68" spans="2:19" x14ac:dyDescent="0.3">
      <c r="B68" s="7" t="s">
        <v>587</v>
      </c>
      <c r="C68" s="7" t="s">
        <v>13</v>
      </c>
      <c r="D68" s="7" t="s">
        <v>61</v>
      </c>
      <c r="E68" s="7" t="s">
        <v>62</v>
      </c>
      <c r="F68" s="7" t="s">
        <v>63</v>
      </c>
      <c r="G68" s="7" t="s">
        <v>570</v>
      </c>
      <c r="H68" s="7" t="s">
        <v>3</v>
      </c>
      <c r="N68" s="13"/>
      <c r="S68" s="7" t="s">
        <v>803</v>
      </c>
    </row>
    <row r="69" spans="2:19" x14ac:dyDescent="0.3">
      <c r="B69" s="7" t="s">
        <v>748</v>
      </c>
      <c r="C69" s="7" t="s">
        <v>13</v>
      </c>
      <c r="D69" s="7" t="s">
        <v>61</v>
      </c>
      <c r="E69" s="7" t="s">
        <v>64</v>
      </c>
      <c r="F69" s="7" t="s">
        <v>588</v>
      </c>
      <c r="G69" s="7" t="s">
        <v>5</v>
      </c>
      <c r="H69" s="7" t="s">
        <v>16</v>
      </c>
    </row>
    <row r="70" spans="2:19" x14ac:dyDescent="0.3">
      <c r="B70" s="7" t="s">
        <v>749</v>
      </c>
      <c r="C70" s="7" t="s">
        <v>13</v>
      </c>
      <c r="D70" s="7" t="s">
        <v>61</v>
      </c>
      <c r="E70" s="7" t="s">
        <v>65</v>
      </c>
      <c r="F70" s="7" t="str">
        <f>E70</f>
        <v>Recycled material use</v>
      </c>
      <c r="G70" s="7" t="s">
        <v>5</v>
      </c>
      <c r="H70" s="7" t="s">
        <v>16</v>
      </c>
    </row>
    <row r="71" spans="2:19" x14ac:dyDescent="0.3">
      <c r="B71" s="7" t="s">
        <v>589</v>
      </c>
      <c r="C71" s="7" t="s">
        <v>13</v>
      </c>
      <c r="D71" s="7" t="s">
        <v>61</v>
      </c>
      <c r="E71" s="7" t="s">
        <v>66</v>
      </c>
      <c r="F71" s="7" t="str">
        <f>E71</f>
        <v>Green procurement policy</v>
      </c>
      <c r="G71" s="7" t="s">
        <v>569</v>
      </c>
      <c r="H71" s="7" t="s">
        <v>3</v>
      </c>
      <c r="N71" s="13"/>
      <c r="S71" s="7" t="s">
        <v>803</v>
      </c>
    </row>
    <row r="72" spans="2:19" x14ac:dyDescent="0.3">
      <c r="B72" s="7" t="s">
        <v>590</v>
      </c>
      <c r="C72" s="7" t="s">
        <v>13</v>
      </c>
      <c r="D72" s="7" t="s">
        <v>61</v>
      </c>
      <c r="E72" s="7" t="s">
        <v>66</v>
      </c>
      <c r="F72" s="7" t="str">
        <f>E72</f>
        <v>Green procurement policy</v>
      </c>
      <c r="G72" s="7" t="s">
        <v>570</v>
      </c>
      <c r="H72" s="7" t="s">
        <v>3</v>
      </c>
      <c r="N72" s="13"/>
      <c r="S72" s="7" t="s">
        <v>803</v>
      </c>
    </row>
    <row r="73" spans="2:19" x14ac:dyDescent="0.3">
      <c r="B73" s="7" t="s">
        <v>750</v>
      </c>
      <c r="C73" s="7" t="s">
        <v>13</v>
      </c>
      <c r="D73" s="7" t="s">
        <v>61</v>
      </c>
      <c r="E73" s="7" t="s">
        <v>81</v>
      </c>
      <c r="F73" s="7" t="str">
        <f>E73</f>
        <v>Supplier environmental certification</v>
      </c>
      <c r="G73" s="7" t="s">
        <v>762</v>
      </c>
      <c r="H73" s="7" t="s">
        <v>3</v>
      </c>
      <c r="N73" s="13"/>
      <c r="S73" s="7" t="s">
        <v>803</v>
      </c>
    </row>
    <row r="74" spans="2:19" x14ac:dyDescent="0.3">
      <c r="B74" s="7" t="s">
        <v>751</v>
      </c>
      <c r="C74" s="7" t="s">
        <v>13</v>
      </c>
      <c r="D74" s="7" t="s">
        <v>61</v>
      </c>
      <c r="E74" s="7" t="s">
        <v>82</v>
      </c>
      <c r="F74" s="7" t="str">
        <f>+E74</f>
        <v>Green building council membership</v>
      </c>
      <c r="G74" s="7" t="s">
        <v>675</v>
      </c>
      <c r="H74" s="7" t="s">
        <v>3</v>
      </c>
      <c r="N74" s="13"/>
      <c r="S74" s="7" t="s">
        <v>803</v>
      </c>
    </row>
    <row r="75" spans="2:19" hidden="1" x14ac:dyDescent="0.3">
      <c r="B75" s="7" t="s">
        <v>752</v>
      </c>
      <c r="C75" s="7" t="s">
        <v>13</v>
      </c>
      <c r="D75" s="7" t="s">
        <v>61</v>
      </c>
      <c r="E75" s="7" t="s">
        <v>83</v>
      </c>
      <c r="F75" s="7" t="s">
        <v>84</v>
      </c>
      <c r="G75" s="7" t="s">
        <v>676</v>
      </c>
      <c r="H75" s="7" t="s">
        <v>3</v>
      </c>
      <c r="K75" s="7">
        <v>0</v>
      </c>
      <c r="N75" s="13"/>
    </row>
    <row r="76" spans="2:19" hidden="1" x14ac:dyDescent="0.3">
      <c r="B76" s="7" t="s">
        <v>753</v>
      </c>
      <c r="C76" s="7" t="s">
        <v>13</v>
      </c>
      <c r="D76" s="7" t="s">
        <v>61</v>
      </c>
      <c r="E76" s="7" t="s">
        <v>83</v>
      </c>
      <c r="F76" s="7" t="s">
        <v>84</v>
      </c>
      <c r="G76" s="7" t="s">
        <v>677</v>
      </c>
      <c r="H76" s="7" t="s">
        <v>3</v>
      </c>
      <c r="K76" s="7">
        <v>0</v>
      </c>
      <c r="N76" s="13"/>
    </row>
    <row r="77" spans="2:19" hidden="1" x14ac:dyDescent="0.3">
      <c r="B77" s="7" t="s">
        <v>406</v>
      </c>
      <c r="C77" s="7" t="s">
        <v>13</v>
      </c>
      <c r="D77" s="7" t="s">
        <v>61</v>
      </c>
      <c r="E77" s="7" t="s">
        <v>85</v>
      </c>
      <c r="F77" s="7" t="str">
        <f>E77</f>
        <v>Nutrition and health program</v>
      </c>
      <c r="G77" s="7" t="s">
        <v>569</v>
      </c>
      <c r="H77" s="7" t="s">
        <v>3</v>
      </c>
      <c r="K77" s="7">
        <v>0</v>
      </c>
      <c r="N77" s="13"/>
    </row>
    <row r="78" spans="2:19" hidden="1" x14ac:dyDescent="0.3">
      <c r="B78" s="7" t="s">
        <v>407</v>
      </c>
      <c r="C78" s="7" t="s">
        <v>13</v>
      </c>
      <c r="D78" s="7" t="s">
        <v>61</v>
      </c>
      <c r="E78" s="7" t="s">
        <v>85</v>
      </c>
      <c r="F78" s="7" t="str">
        <f>E78</f>
        <v>Nutrition and health program</v>
      </c>
      <c r="G78" s="7" t="s">
        <v>570</v>
      </c>
      <c r="H78" s="7" t="s">
        <v>3</v>
      </c>
      <c r="K78" s="7">
        <v>0</v>
      </c>
      <c r="N78" s="13"/>
    </row>
    <row r="79" spans="2:19" hidden="1" x14ac:dyDescent="0.3">
      <c r="B79" s="7" t="s">
        <v>754</v>
      </c>
      <c r="C79" s="7" t="s">
        <v>13</v>
      </c>
      <c r="D79" s="7" t="s">
        <v>361</v>
      </c>
      <c r="E79" s="7" t="s">
        <v>362</v>
      </c>
      <c r="G79" s="7" t="s">
        <v>678</v>
      </c>
      <c r="H79" s="7" t="s">
        <v>3</v>
      </c>
      <c r="K79" s="7">
        <v>0</v>
      </c>
      <c r="N79" s="13"/>
    </row>
    <row r="80" spans="2:19" hidden="1" x14ac:dyDescent="0.3">
      <c r="B80" s="7" t="s">
        <v>591</v>
      </c>
      <c r="C80" s="7" t="s">
        <v>13</v>
      </c>
      <c r="D80" s="7" t="s">
        <v>61</v>
      </c>
      <c r="E80" s="7" t="s">
        <v>87</v>
      </c>
      <c r="F80" s="7" t="str">
        <f>E80</f>
        <v>GMO policy</v>
      </c>
      <c r="G80" s="7" t="s">
        <v>569</v>
      </c>
      <c r="H80" s="7" t="s">
        <v>3</v>
      </c>
      <c r="K80" s="7">
        <v>0</v>
      </c>
      <c r="N80" s="13"/>
    </row>
    <row r="81" spans="2:28" hidden="1" x14ac:dyDescent="0.3">
      <c r="B81" s="7" t="s">
        <v>592</v>
      </c>
      <c r="C81" s="7" t="s">
        <v>13</v>
      </c>
      <c r="D81" s="7" t="s">
        <v>61</v>
      </c>
      <c r="E81" s="7" t="s">
        <v>87</v>
      </c>
      <c r="F81" s="7" t="str">
        <f>E81</f>
        <v>GMO policy</v>
      </c>
      <c r="G81" s="7" t="s">
        <v>570</v>
      </c>
      <c r="H81" s="7" t="s">
        <v>3</v>
      </c>
      <c r="K81" s="7">
        <v>0</v>
      </c>
      <c r="N81" s="13"/>
    </row>
    <row r="82" spans="2:28" hidden="1" x14ac:dyDescent="0.3">
      <c r="B82" s="7" t="s">
        <v>408</v>
      </c>
      <c r="C82" s="7" t="s">
        <v>13</v>
      </c>
      <c r="D82" s="7" t="s">
        <v>61</v>
      </c>
      <c r="E82" s="7" t="s">
        <v>88</v>
      </c>
      <c r="F82" s="7" t="s">
        <v>679</v>
      </c>
      <c r="G82" s="7" t="s">
        <v>5</v>
      </c>
      <c r="H82" s="7" t="str">
        <f>H3</f>
        <v>USD</v>
      </c>
      <c r="I82" s="7" t="s">
        <v>649</v>
      </c>
      <c r="J82" s="7" t="str">
        <f>J3</f>
        <v>March</v>
      </c>
      <c r="K82" s="7">
        <v>0</v>
      </c>
      <c r="R82" s="15"/>
    </row>
    <row r="83" spans="2:28" x14ac:dyDescent="0.3">
      <c r="B83" s="7" t="s">
        <v>409</v>
      </c>
      <c r="C83" s="7" t="s">
        <v>13</v>
      </c>
      <c r="D83" s="7" t="s">
        <v>61</v>
      </c>
      <c r="E83" s="7" t="s">
        <v>45</v>
      </c>
      <c r="F83" s="7" t="s">
        <v>90</v>
      </c>
      <c r="G83" s="7" t="s">
        <v>5</v>
      </c>
      <c r="H83" s="7" t="s">
        <v>4</v>
      </c>
      <c r="P83" s="16"/>
      <c r="Q83" s="16"/>
      <c r="R83" s="15"/>
    </row>
    <row r="84" spans="2:28" hidden="1" x14ac:dyDescent="0.3">
      <c r="B84" s="7" t="s">
        <v>593</v>
      </c>
      <c r="C84" s="7" t="s">
        <v>13</v>
      </c>
      <c r="D84" s="7" t="s">
        <v>61</v>
      </c>
      <c r="E84" s="7" t="s">
        <v>89</v>
      </c>
      <c r="F84" s="7" t="str">
        <f>E84</f>
        <v>Sustainable agri programs</v>
      </c>
      <c r="G84" s="7" t="s">
        <v>569</v>
      </c>
      <c r="H84" s="7" t="s">
        <v>3</v>
      </c>
      <c r="K84" s="7">
        <v>0</v>
      </c>
      <c r="N84" s="13"/>
    </row>
    <row r="85" spans="2:28" hidden="1" x14ac:dyDescent="0.3">
      <c r="B85" s="7" t="s">
        <v>594</v>
      </c>
      <c r="C85" s="7" t="s">
        <v>13</v>
      </c>
      <c r="D85" s="7" t="s">
        <v>61</v>
      </c>
      <c r="E85" s="7" t="s">
        <v>89</v>
      </c>
      <c r="F85" s="7" t="str">
        <f>E85</f>
        <v>Sustainable agri programs</v>
      </c>
      <c r="G85" s="7" t="s">
        <v>570</v>
      </c>
      <c r="H85" s="7" t="s">
        <v>3</v>
      </c>
      <c r="K85" s="7">
        <v>0</v>
      </c>
      <c r="N85" s="13"/>
    </row>
    <row r="86" spans="2:28" hidden="1" x14ac:dyDescent="0.3">
      <c r="B86" s="7" t="s">
        <v>410</v>
      </c>
      <c r="C86" s="7" t="s">
        <v>13</v>
      </c>
      <c r="D86" s="7" t="s">
        <v>361</v>
      </c>
      <c r="E86" s="7" t="s">
        <v>363</v>
      </c>
      <c r="F86" s="7" t="str">
        <f>E86</f>
        <v>Fleet emissions</v>
      </c>
      <c r="G86" s="7" t="s">
        <v>5</v>
      </c>
      <c r="H86" s="7" t="s">
        <v>16</v>
      </c>
      <c r="K86" s="7">
        <v>0</v>
      </c>
      <c r="R86" s="15"/>
    </row>
    <row r="87" spans="2:28" x14ac:dyDescent="0.3">
      <c r="B87" s="7" t="s">
        <v>411</v>
      </c>
      <c r="C87" s="7" t="s">
        <v>13</v>
      </c>
      <c r="D87" s="7" t="s">
        <v>61</v>
      </c>
      <c r="E87" s="7" t="s">
        <v>92</v>
      </c>
      <c r="F87" s="7" t="str">
        <f>E87</f>
        <v>Packing material used</v>
      </c>
      <c r="G87" s="7" t="s">
        <v>5</v>
      </c>
      <c r="H87" s="7" t="s">
        <v>16</v>
      </c>
      <c r="M87" s="17"/>
      <c r="N87" s="17"/>
      <c r="O87" s="17"/>
      <c r="P87" s="17"/>
      <c r="Q87" s="17"/>
      <c r="R87" s="15"/>
    </row>
    <row r="88" spans="2:28" x14ac:dyDescent="0.3">
      <c r="B88" s="7" t="s">
        <v>412</v>
      </c>
      <c r="C88" s="7" t="s">
        <v>13</v>
      </c>
      <c r="D88" s="7" t="s">
        <v>61</v>
      </c>
      <c r="E88" s="7" t="s">
        <v>93</v>
      </c>
      <c r="F88" s="7" t="s">
        <v>89</v>
      </c>
      <c r="G88" s="7" t="s">
        <v>38</v>
      </c>
      <c r="H88" s="7" t="s">
        <v>3</v>
      </c>
      <c r="N88" s="13"/>
      <c r="S88" s="7" t="s">
        <v>803</v>
      </c>
    </row>
    <row r="89" spans="2:28" x14ac:dyDescent="0.3">
      <c r="B89" s="7" t="s">
        <v>595</v>
      </c>
      <c r="C89" s="7" t="s">
        <v>13</v>
      </c>
      <c r="D89" s="7" t="s">
        <v>95</v>
      </c>
      <c r="E89" s="7" t="s">
        <v>94</v>
      </c>
      <c r="F89" s="7" t="str">
        <f>E89</f>
        <v>Climate change policy</v>
      </c>
      <c r="G89" s="7" t="s">
        <v>569</v>
      </c>
      <c r="H89" s="7" t="s">
        <v>3</v>
      </c>
      <c r="N89" s="13"/>
      <c r="S89" s="7" t="s">
        <v>802</v>
      </c>
      <c r="Z89" t="s">
        <v>885</v>
      </c>
    </row>
    <row r="90" spans="2:28" x14ac:dyDescent="0.3">
      <c r="B90" s="7" t="s">
        <v>596</v>
      </c>
      <c r="C90" s="7" t="s">
        <v>13</v>
      </c>
      <c r="D90" s="7" t="s">
        <v>95</v>
      </c>
      <c r="E90" s="7" t="s">
        <v>94</v>
      </c>
      <c r="F90" s="7" t="str">
        <f>E90</f>
        <v>Climate change policy</v>
      </c>
      <c r="G90" s="7" t="s">
        <v>570</v>
      </c>
      <c r="H90" s="7" t="s">
        <v>3</v>
      </c>
      <c r="N90" s="13"/>
      <c r="S90" s="7" t="s">
        <v>803</v>
      </c>
      <c r="Z90"/>
    </row>
    <row r="91" spans="2:28" x14ac:dyDescent="0.3">
      <c r="B91" s="7" t="s">
        <v>413</v>
      </c>
      <c r="C91" s="7" t="s">
        <v>13</v>
      </c>
      <c r="D91" s="7" t="s">
        <v>95</v>
      </c>
      <c r="E91" s="7" t="s">
        <v>96</v>
      </c>
      <c r="F91" s="7" t="s">
        <v>97</v>
      </c>
      <c r="G91" s="7" t="s">
        <v>5</v>
      </c>
      <c r="H91" s="7" t="str">
        <f>H3</f>
        <v>USD</v>
      </c>
      <c r="I91" s="7" t="s">
        <v>650</v>
      </c>
      <c r="J91" s="7" t="str">
        <f>J3</f>
        <v>March</v>
      </c>
      <c r="R91" s="15"/>
    </row>
    <row r="92" spans="2:28" x14ac:dyDescent="0.3">
      <c r="B92" s="7" t="s">
        <v>680</v>
      </c>
      <c r="C92" s="7" t="s">
        <v>13</v>
      </c>
      <c r="D92" s="7" t="s">
        <v>95</v>
      </c>
      <c r="E92" s="7" t="s">
        <v>98</v>
      </c>
      <c r="F92" s="7" t="s">
        <v>99</v>
      </c>
      <c r="G92" s="7" t="s">
        <v>144</v>
      </c>
      <c r="H92" s="7" t="s">
        <v>352</v>
      </c>
      <c r="N92" s="13"/>
      <c r="S92" s="7" t="s">
        <v>805</v>
      </c>
      <c r="AB92" s="19" t="s">
        <v>939</v>
      </c>
    </row>
    <row r="93" spans="2:28" x14ac:dyDescent="0.3">
      <c r="B93" s="7" t="s">
        <v>683</v>
      </c>
      <c r="C93" s="7" t="s">
        <v>13</v>
      </c>
      <c r="D93" s="7" t="s">
        <v>95</v>
      </c>
      <c r="E93" s="7" t="s">
        <v>113</v>
      </c>
      <c r="F93" s="7" t="str">
        <f>E93</f>
        <v>Green securities</v>
      </c>
      <c r="H93" s="7" t="s">
        <v>3</v>
      </c>
      <c r="N93" s="13"/>
      <c r="S93" s="7" t="s">
        <v>803</v>
      </c>
    </row>
    <row r="94" spans="2:28" x14ac:dyDescent="0.3">
      <c r="B94" s="7" t="s">
        <v>684</v>
      </c>
      <c r="C94" s="7" t="s">
        <v>13</v>
      </c>
      <c r="D94" s="7" t="s">
        <v>95</v>
      </c>
      <c r="E94" s="7" t="s">
        <v>113</v>
      </c>
      <c r="F94" s="7" t="str">
        <f>E94</f>
        <v>Green securities</v>
      </c>
      <c r="G94" s="7" t="s">
        <v>5</v>
      </c>
      <c r="H94" s="7" t="str">
        <f>H3</f>
        <v>USD</v>
      </c>
      <c r="I94" s="7" t="s">
        <v>650</v>
      </c>
      <c r="J94" s="7" t="str">
        <f>J3</f>
        <v>March</v>
      </c>
    </row>
    <row r="95" spans="2:28" x14ac:dyDescent="0.3">
      <c r="B95" s="7" t="s">
        <v>414</v>
      </c>
      <c r="C95" s="7" t="s">
        <v>13</v>
      </c>
      <c r="D95" s="7" t="s">
        <v>100</v>
      </c>
      <c r="E95" s="7" t="s">
        <v>101</v>
      </c>
      <c r="F95" s="7" t="str">
        <f>E95</f>
        <v>Water consumption</v>
      </c>
      <c r="G95" s="7" t="s">
        <v>5</v>
      </c>
      <c r="H95" s="7" t="s">
        <v>651</v>
      </c>
      <c r="R95" s="8"/>
    </row>
    <row r="96" spans="2:28" x14ac:dyDescent="0.3">
      <c r="B96" s="7" t="s">
        <v>415</v>
      </c>
      <c r="C96" s="7" t="s">
        <v>13</v>
      </c>
      <c r="D96" s="7" t="s">
        <v>100</v>
      </c>
      <c r="E96" s="7" t="s">
        <v>102</v>
      </c>
      <c r="F96" s="7" t="str">
        <f>E96</f>
        <v>Water emission</v>
      </c>
      <c r="G96" s="7" t="s">
        <v>5</v>
      </c>
      <c r="H96" s="7" t="s">
        <v>651</v>
      </c>
      <c r="R96" s="8"/>
    </row>
    <row r="97" spans="2:28" x14ac:dyDescent="0.3">
      <c r="B97" s="7" t="s">
        <v>416</v>
      </c>
      <c r="C97" s="7" t="s">
        <v>13</v>
      </c>
      <c r="D97" s="7" t="s">
        <v>100</v>
      </c>
      <c r="E97" s="7" t="s">
        <v>103</v>
      </c>
      <c r="F97" s="7" t="s">
        <v>104</v>
      </c>
      <c r="G97" s="7" t="s">
        <v>597</v>
      </c>
      <c r="H97" s="7" t="s">
        <v>352</v>
      </c>
      <c r="N97" s="13"/>
      <c r="S97" s="7" t="s">
        <v>805</v>
      </c>
      <c r="AB97" s="19" t="s">
        <v>940</v>
      </c>
    </row>
    <row r="98" spans="2:28" x14ac:dyDescent="0.3">
      <c r="B98" s="7" t="s">
        <v>417</v>
      </c>
      <c r="C98" s="7" t="s">
        <v>13</v>
      </c>
      <c r="D98" s="7" t="s">
        <v>100</v>
      </c>
      <c r="E98" s="7" t="s">
        <v>105</v>
      </c>
      <c r="F98" s="7" t="str">
        <f t="shared" ref="F98:F103" si="1">E98</f>
        <v>Untreated discharged waste water</v>
      </c>
      <c r="G98" s="7" t="s">
        <v>5</v>
      </c>
      <c r="H98" s="7" t="s">
        <v>651</v>
      </c>
      <c r="R98" s="15"/>
    </row>
    <row r="99" spans="2:28" x14ac:dyDescent="0.3">
      <c r="B99" s="7" t="s">
        <v>598</v>
      </c>
      <c r="C99" s="7" t="s">
        <v>13</v>
      </c>
      <c r="D99" s="7" t="s">
        <v>100</v>
      </c>
      <c r="E99" s="7" t="s">
        <v>106</v>
      </c>
      <c r="F99" s="7" t="str">
        <f t="shared" si="1"/>
        <v>Water management initiatives</v>
      </c>
      <c r="G99" s="7" t="s">
        <v>569</v>
      </c>
      <c r="H99" s="7" t="s">
        <v>3</v>
      </c>
      <c r="N99" s="13"/>
      <c r="S99" s="7" t="s">
        <v>803</v>
      </c>
    </row>
    <row r="100" spans="2:28" x14ac:dyDescent="0.3">
      <c r="B100" s="7" t="s">
        <v>599</v>
      </c>
      <c r="C100" s="7" t="s">
        <v>13</v>
      </c>
      <c r="D100" s="7" t="s">
        <v>100</v>
      </c>
      <c r="E100" s="7" t="s">
        <v>106</v>
      </c>
      <c r="F100" s="7" t="str">
        <f t="shared" si="1"/>
        <v>Water management initiatives</v>
      </c>
      <c r="G100" s="7" t="s">
        <v>570</v>
      </c>
      <c r="H100" s="7" t="s">
        <v>3</v>
      </c>
      <c r="N100" s="13"/>
      <c r="S100" s="7" t="s">
        <v>803</v>
      </c>
    </row>
    <row r="101" spans="2:28" hidden="1" x14ac:dyDescent="0.3">
      <c r="B101" s="7" t="s">
        <v>600</v>
      </c>
      <c r="C101" s="7" t="s">
        <v>13</v>
      </c>
      <c r="D101" s="7" t="s">
        <v>100</v>
      </c>
      <c r="E101" s="7" t="s">
        <v>107</v>
      </c>
      <c r="F101" s="7" t="str">
        <f t="shared" si="1"/>
        <v>Sustainable oceans / seas practices</v>
      </c>
      <c r="G101" s="7" t="s">
        <v>569</v>
      </c>
      <c r="H101" s="7" t="s">
        <v>3</v>
      </c>
      <c r="K101" s="7">
        <v>0</v>
      </c>
      <c r="N101" s="13"/>
    </row>
    <row r="102" spans="2:28" hidden="1" x14ac:dyDescent="0.3">
      <c r="B102" s="7" t="s">
        <v>601</v>
      </c>
      <c r="C102" s="7" t="s">
        <v>13</v>
      </c>
      <c r="D102" s="7" t="s">
        <v>100</v>
      </c>
      <c r="E102" s="7" t="s">
        <v>107</v>
      </c>
      <c r="F102" s="7" t="str">
        <f t="shared" si="1"/>
        <v>Sustainable oceans / seas practices</v>
      </c>
      <c r="G102" s="7" t="s">
        <v>570</v>
      </c>
      <c r="H102" s="7" t="s">
        <v>3</v>
      </c>
      <c r="K102" s="7">
        <v>0</v>
      </c>
      <c r="N102" s="13"/>
    </row>
    <row r="103" spans="2:28" x14ac:dyDescent="0.3">
      <c r="B103" s="7" t="s">
        <v>418</v>
      </c>
      <c r="C103" s="7" t="s">
        <v>13</v>
      </c>
      <c r="D103" s="7" t="s">
        <v>100</v>
      </c>
      <c r="E103" s="7" t="s">
        <v>108</v>
      </c>
      <c r="F103" s="7" t="str">
        <f t="shared" si="1"/>
        <v>Water recycled and reused</v>
      </c>
      <c r="G103" s="7" t="s">
        <v>5</v>
      </c>
      <c r="H103" s="7" t="s">
        <v>4</v>
      </c>
      <c r="N103" s="14"/>
      <c r="O103" s="14"/>
      <c r="P103" s="14"/>
      <c r="Q103" s="14"/>
      <c r="R103" s="15"/>
    </row>
    <row r="104" spans="2:28" x14ac:dyDescent="0.3">
      <c r="B104" s="7" t="s">
        <v>419</v>
      </c>
      <c r="C104" s="7" t="s">
        <v>13</v>
      </c>
      <c r="D104" s="7" t="s">
        <v>109</v>
      </c>
      <c r="E104" s="7" t="s">
        <v>110</v>
      </c>
      <c r="F104" s="7" t="s">
        <v>111</v>
      </c>
      <c r="G104" s="7" t="s">
        <v>5</v>
      </c>
      <c r="H104" s="7" t="s">
        <v>681</v>
      </c>
    </row>
    <row r="105" spans="2:28" x14ac:dyDescent="0.3">
      <c r="B105" s="7" t="s">
        <v>602</v>
      </c>
      <c r="C105" s="7" t="s">
        <v>13</v>
      </c>
      <c r="D105" s="7" t="s">
        <v>109</v>
      </c>
      <c r="E105" s="7" t="s">
        <v>112</v>
      </c>
      <c r="F105" s="7" t="str">
        <f>E105</f>
        <v>Environmental audits</v>
      </c>
      <c r="H105" s="7" t="s">
        <v>3</v>
      </c>
      <c r="N105" s="13"/>
      <c r="S105" s="7" t="s">
        <v>803</v>
      </c>
    </row>
    <row r="106" spans="2:28" x14ac:dyDescent="0.3">
      <c r="B106" s="7" t="s">
        <v>603</v>
      </c>
      <c r="C106" s="7" t="s">
        <v>13</v>
      </c>
      <c r="D106" s="7" t="s">
        <v>109</v>
      </c>
      <c r="E106" s="7" t="s">
        <v>112</v>
      </c>
      <c r="F106" s="7" t="s">
        <v>682</v>
      </c>
      <c r="G106" s="7" t="s">
        <v>70</v>
      </c>
      <c r="H106" s="7" t="s">
        <v>3</v>
      </c>
      <c r="N106" s="13"/>
      <c r="S106" s="7" t="s">
        <v>803</v>
      </c>
    </row>
    <row r="107" spans="2:28" x14ac:dyDescent="0.3">
      <c r="B107" s="7" t="s">
        <v>604</v>
      </c>
      <c r="C107" s="7" t="s">
        <v>114</v>
      </c>
      <c r="D107" s="7" t="s">
        <v>115</v>
      </c>
      <c r="E107" s="7" t="s">
        <v>116</v>
      </c>
      <c r="F107" s="7" t="s">
        <v>569</v>
      </c>
      <c r="G107" s="7" t="s">
        <v>569</v>
      </c>
      <c r="H107" s="7" t="s">
        <v>3</v>
      </c>
      <c r="N107" s="13"/>
      <c r="S107" s="7" t="s">
        <v>802</v>
      </c>
      <c r="Z107" t="s">
        <v>886</v>
      </c>
    </row>
    <row r="108" spans="2:28" x14ac:dyDescent="0.3">
      <c r="B108" s="7" t="s">
        <v>605</v>
      </c>
      <c r="C108" s="7" t="s">
        <v>114</v>
      </c>
      <c r="D108" s="7" t="s">
        <v>115</v>
      </c>
      <c r="E108" s="7" t="s">
        <v>116</v>
      </c>
      <c r="F108" s="7" t="s">
        <v>117</v>
      </c>
      <c r="G108" s="7" t="s">
        <v>570</v>
      </c>
      <c r="H108" s="7" t="s">
        <v>3</v>
      </c>
      <c r="N108" s="13"/>
      <c r="S108" s="7" t="s">
        <v>803</v>
      </c>
    </row>
    <row r="109" spans="2:28" x14ac:dyDescent="0.3">
      <c r="B109" s="7" t="s">
        <v>420</v>
      </c>
      <c r="C109" s="7" t="s">
        <v>114</v>
      </c>
      <c r="D109" s="7" t="s">
        <v>115</v>
      </c>
      <c r="E109" s="7" t="s">
        <v>118</v>
      </c>
      <c r="F109" s="7" t="str">
        <f>E109</f>
        <v>Employee turnover rate</v>
      </c>
      <c r="G109" s="7" t="s">
        <v>5</v>
      </c>
      <c r="H109" s="7" t="s">
        <v>4</v>
      </c>
      <c r="O109" s="14"/>
      <c r="R109" s="14"/>
      <c r="S109" s="35"/>
      <c r="Z109"/>
    </row>
    <row r="110" spans="2:28" x14ac:dyDescent="0.3">
      <c r="B110" s="7" t="s">
        <v>606</v>
      </c>
      <c r="C110" s="7" t="s">
        <v>114</v>
      </c>
      <c r="D110" s="7" t="s">
        <v>115</v>
      </c>
      <c r="E110" s="7" t="s">
        <v>119</v>
      </c>
      <c r="F110" s="7" t="s">
        <v>569</v>
      </c>
      <c r="G110" s="7" t="s">
        <v>569</v>
      </c>
      <c r="H110" s="7" t="s">
        <v>3</v>
      </c>
      <c r="N110" s="13"/>
      <c r="S110" s="7" t="s">
        <v>803</v>
      </c>
    </row>
    <row r="111" spans="2:28" x14ac:dyDescent="0.3">
      <c r="B111" s="7" t="s">
        <v>607</v>
      </c>
      <c r="C111" s="7" t="s">
        <v>114</v>
      </c>
      <c r="D111" s="7" t="s">
        <v>115</v>
      </c>
      <c r="E111" s="7" t="s">
        <v>119</v>
      </c>
      <c r="F111" s="7" t="s">
        <v>117</v>
      </c>
      <c r="G111" s="7" t="s">
        <v>570</v>
      </c>
      <c r="H111" s="7" t="s">
        <v>3</v>
      </c>
      <c r="N111" s="13"/>
      <c r="S111" s="7" t="s">
        <v>803</v>
      </c>
    </row>
    <row r="112" spans="2:28" x14ac:dyDescent="0.3">
      <c r="B112" s="7" t="s">
        <v>610</v>
      </c>
      <c r="C112" s="7" t="s">
        <v>114</v>
      </c>
      <c r="D112" s="7" t="s">
        <v>115</v>
      </c>
      <c r="E112" s="7" t="s">
        <v>120</v>
      </c>
      <c r="F112" s="7" t="s">
        <v>569</v>
      </c>
      <c r="G112" s="7" t="s">
        <v>569</v>
      </c>
      <c r="H112" s="7" t="s">
        <v>3</v>
      </c>
      <c r="N112" s="13"/>
      <c r="S112" s="7" t="s">
        <v>803</v>
      </c>
    </row>
    <row r="113" spans="2:29" x14ac:dyDescent="0.3">
      <c r="B113" s="7" t="s">
        <v>611</v>
      </c>
      <c r="C113" s="7" t="s">
        <v>114</v>
      </c>
      <c r="D113" s="7" t="s">
        <v>115</v>
      </c>
      <c r="E113" s="7" t="s">
        <v>120</v>
      </c>
      <c r="F113" s="7" t="s">
        <v>117</v>
      </c>
      <c r="G113" s="7" t="s">
        <v>570</v>
      </c>
      <c r="H113" s="7" t="s">
        <v>3</v>
      </c>
      <c r="N113" s="13"/>
      <c r="S113" s="7" t="s">
        <v>803</v>
      </c>
    </row>
    <row r="114" spans="2:29" x14ac:dyDescent="0.3">
      <c r="B114" s="7" t="s">
        <v>612</v>
      </c>
      <c r="C114" s="7" t="s">
        <v>114</v>
      </c>
      <c r="D114" s="7" t="s">
        <v>115</v>
      </c>
      <c r="E114" s="7" t="s">
        <v>121</v>
      </c>
      <c r="F114" s="7" t="s">
        <v>608</v>
      </c>
      <c r="G114" s="7" t="s">
        <v>569</v>
      </c>
      <c r="H114" s="7" t="s">
        <v>3</v>
      </c>
      <c r="N114" s="13"/>
      <c r="S114" s="7" t="s">
        <v>803</v>
      </c>
    </row>
    <row r="115" spans="2:29" x14ac:dyDescent="0.3">
      <c r="B115" s="7" t="s">
        <v>613</v>
      </c>
      <c r="C115" s="7" t="s">
        <v>114</v>
      </c>
      <c r="D115" s="7" t="s">
        <v>115</v>
      </c>
      <c r="E115" s="7" t="s">
        <v>121</v>
      </c>
      <c r="F115" s="7" t="s">
        <v>609</v>
      </c>
      <c r="G115" s="7" t="s">
        <v>570</v>
      </c>
      <c r="H115" s="7" t="s">
        <v>3</v>
      </c>
      <c r="N115" s="13"/>
      <c r="S115" s="7" t="s">
        <v>803</v>
      </c>
    </row>
    <row r="116" spans="2:29" x14ac:dyDescent="0.3">
      <c r="B116" s="7" t="s">
        <v>421</v>
      </c>
      <c r="C116" s="7" t="s">
        <v>114</v>
      </c>
      <c r="D116" s="7" t="s">
        <v>115</v>
      </c>
      <c r="E116" s="7" t="s">
        <v>122</v>
      </c>
      <c r="F116" s="7" t="s">
        <v>123</v>
      </c>
      <c r="G116" s="7" t="s">
        <v>5</v>
      </c>
      <c r="H116" s="7" t="s">
        <v>4</v>
      </c>
      <c r="R116" s="15"/>
      <c r="S116" s="41"/>
      <c r="Z116"/>
    </row>
    <row r="117" spans="2:29" x14ac:dyDescent="0.3">
      <c r="B117" s="7" t="s">
        <v>422</v>
      </c>
      <c r="C117" s="7" t="s">
        <v>114</v>
      </c>
      <c r="D117" s="7" t="s">
        <v>115</v>
      </c>
      <c r="E117" s="7" t="s">
        <v>124</v>
      </c>
      <c r="F117" s="7" t="s">
        <v>125</v>
      </c>
      <c r="G117" s="7" t="s">
        <v>5</v>
      </c>
      <c r="H117" s="7" t="s">
        <v>126</v>
      </c>
      <c r="R117" s="7">
        <v>425</v>
      </c>
      <c r="U117" s="54"/>
      <c r="Z117" s="7" t="s">
        <v>886</v>
      </c>
    </row>
    <row r="118" spans="2:29" x14ac:dyDescent="0.3">
      <c r="B118" s="7" t="s">
        <v>423</v>
      </c>
      <c r="C118" s="7" t="s">
        <v>114</v>
      </c>
      <c r="D118" s="7" t="s">
        <v>115</v>
      </c>
      <c r="E118" s="7" t="s">
        <v>127</v>
      </c>
      <c r="F118" s="7" t="s">
        <v>128</v>
      </c>
      <c r="G118" s="7" t="s">
        <v>235</v>
      </c>
      <c r="H118" s="7" t="s">
        <v>3</v>
      </c>
      <c r="N118" s="13"/>
      <c r="S118" s="7" t="s">
        <v>803</v>
      </c>
    </row>
    <row r="119" spans="2:29" x14ac:dyDescent="0.3">
      <c r="B119" s="7" t="s">
        <v>614</v>
      </c>
      <c r="C119" s="7" t="s">
        <v>114</v>
      </c>
      <c r="D119" s="7" t="s">
        <v>115</v>
      </c>
      <c r="E119" s="7" t="s">
        <v>129</v>
      </c>
      <c r="F119" s="7" t="s">
        <v>569</v>
      </c>
      <c r="G119" s="7" t="s">
        <v>569</v>
      </c>
      <c r="H119" s="7" t="s">
        <v>3</v>
      </c>
      <c r="N119" s="13"/>
      <c r="S119" s="7" t="s">
        <v>802</v>
      </c>
      <c r="U119" s="54"/>
      <c r="Z119" s="7" t="s">
        <v>979</v>
      </c>
    </row>
    <row r="120" spans="2:29" x14ac:dyDescent="0.3">
      <c r="B120" s="7" t="s">
        <v>615</v>
      </c>
      <c r="C120" s="7" t="s">
        <v>114</v>
      </c>
      <c r="D120" s="7" t="s">
        <v>115</v>
      </c>
      <c r="E120" s="7" t="s">
        <v>129</v>
      </c>
      <c r="F120" s="7" t="s">
        <v>117</v>
      </c>
      <c r="G120" s="7" t="s">
        <v>570</v>
      </c>
      <c r="H120" s="7" t="s">
        <v>3</v>
      </c>
      <c r="N120" s="13"/>
      <c r="S120" s="7" t="s">
        <v>803</v>
      </c>
    </row>
    <row r="121" spans="2:29" x14ac:dyDescent="0.3">
      <c r="B121" s="7" t="s">
        <v>424</v>
      </c>
      <c r="C121" s="7" t="s">
        <v>114</v>
      </c>
      <c r="D121" s="7" t="s">
        <v>115</v>
      </c>
      <c r="E121" s="7" t="s">
        <v>130</v>
      </c>
      <c r="F121" s="7" t="s">
        <v>569</v>
      </c>
      <c r="G121" s="7" t="s">
        <v>569</v>
      </c>
      <c r="H121" s="7" t="s">
        <v>3</v>
      </c>
      <c r="N121" s="13"/>
      <c r="S121" s="7" t="s">
        <v>802</v>
      </c>
      <c r="Z121" s="7" t="s">
        <v>888</v>
      </c>
    </row>
    <row r="122" spans="2:29" x14ac:dyDescent="0.3">
      <c r="B122" s="7" t="s">
        <v>617</v>
      </c>
      <c r="C122" s="7" t="s">
        <v>114</v>
      </c>
      <c r="D122" s="7" t="s">
        <v>115</v>
      </c>
      <c r="E122" s="7" t="s">
        <v>130</v>
      </c>
      <c r="F122" s="7" t="s">
        <v>117</v>
      </c>
      <c r="G122" s="7" t="s">
        <v>570</v>
      </c>
      <c r="H122" s="7" t="s">
        <v>3</v>
      </c>
      <c r="N122" s="13"/>
      <c r="S122" s="7" t="s">
        <v>803</v>
      </c>
    </row>
    <row r="123" spans="2:29" x14ac:dyDescent="0.3">
      <c r="B123" s="7" t="s">
        <v>616</v>
      </c>
      <c r="C123" s="7" t="s">
        <v>114</v>
      </c>
      <c r="D123" s="7" t="s">
        <v>115</v>
      </c>
      <c r="E123" s="7" t="s">
        <v>130</v>
      </c>
      <c r="F123" s="7" t="s">
        <v>131</v>
      </c>
      <c r="G123" s="7" t="s">
        <v>762</v>
      </c>
      <c r="H123" s="7" t="s">
        <v>3</v>
      </c>
      <c r="N123" s="13"/>
      <c r="S123" s="7" t="s">
        <v>803</v>
      </c>
    </row>
    <row r="124" spans="2:29" x14ac:dyDescent="0.3">
      <c r="B124" s="7" t="s">
        <v>618</v>
      </c>
      <c r="C124" s="7" t="s">
        <v>114</v>
      </c>
      <c r="D124" s="7" t="s">
        <v>115</v>
      </c>
      <c r="E124" s="7" t="s">
        <v>132</v>
      </c>
      <c r="F124" s="7" t="s">
        <v>569</v>
      </c>
      <c r="G124" s="7" t="s">
        <v>569</v>
      </c>
      <c r="H124" s="7" t="s">
        <v>3</v>
      </c>
      <c r="N124" s="13"/>
      <c r="S124" s="7" t="s">
        <v>802</v>
      </c>
      <c r="Z124" s="7" t="s">
        <v>888</v>
      </c>
    </row>
    <row r="125" spans="2:29" x14ac:dyDescent="0.3">
      <c r="B125" s="7" t="s">
        <v>619</v>
      </c>
      <c r="C125" s="7" t="s">
        <v>114</v>
      </c>
      <c r="D125" s="7" t="s">
        <v>115</v>
      </c>
      <c r="E125" s="7" t="s">
        <v>132</v>
      </c>
      <c r="F125" s="7" t="s">
        <v>117</v>
      </c>
      <c r="G125" s="7" t="s">
        <v>570</v>
      </c>
      <c r="H125" s="7" t="s">
        <v>3</v>
      </c>
      <c r="N125" s="13"/>
      <c r="S125" s="7" t="s">
        <v>803</v>
      </c>
    </row>
    <row r="126" spans="2:29" x14ac:dyDescent="0.3">
      <c r="B126" s="7" t="s">
        <v>425</v>
      </c>
      <c r="C126" s="7" t="s">
        <v>114</v>
      </c>
      <c r="D126" s="7" t="s">
        <v>115</v>
      </c>
      <c r="E126" s="7" t="s">
        <v>133</v>
      </c>
      <c r="F126" s="7" t="s">
        <v>117</v>
      </c>
      <c r="G126" s="7" t="s">
        <v>21</v>
      </c>
      <c r="H126" s="7" t="s">
        <v>3</v>
      </c>
      <c r="N126" s="13"/>
      <c r="S126" s="7" t="s">
        <v>803</v>
      </c>
    </row>
    <row r="127" spans="2:29" x14ac:dyDescent="0.3">
      <c r="B127" s="7" t="s">
        <v>426</v>
      </c>
      <c r="C127" s="7" t="s">
        <v>114</v>
      </c>
      <c r="D127" s="7" t="s">
        <v>115</v>
      </c>
      <c r="E127" s="7" t="s">
        <v>134</v>
      </c>
      <c r="G127" s="7" t="s">
        <v>5</v>
      </c>
      <c r="H127" s="7" t="s">
        <v>86</v>
      </c>
      <c r="S127" s="7">
        <v>0</v>
      </c>
      <c r="Z127" s="7" t="s">
        <v>888</v>
      </c>
      <c r="AC127" s="7" t="s">
        <v>889</v>
      </c>
    </row>
    <row r="128" spans="2:29" x14ac:dyDescent="0.3">
      <c r="B128" s="7" t="s">
        <v>427</v>
      </c>
      <c r="C128" s="7" t="s">
        <v>114</v>
      </c>
      <c r="D128" s="7" t="s">
        <v>115</v>
      </c>
      <c r="E128" s="7" t="s">
        <v>135</v>
      </c>
      <c r="G128" s="7" t="s">
        <v>5</v>
      </c>
      <c r="H128" s="7" t="s">
        <v>136</v>
      </c>
      <c r="R128" s="15"/>
    </row>
    <row r="129" spans="2:28" x14ac:dyDescent="0.3">
      <c r="B129" s="7" t="s">
        <v>621</v>
      </c>
      <c r="C129" s="7" t="s">
        <v>114</v>
      </c>
      <c r="D129" s="7" t="s">
        <v>115</v>
      </c>
      <c r="E129" s="7" t="s">
        <v>137</v>
      </c>
      <c r="F129" s="7" t="s">
        <v>569</v>
      </c>
      <c r="G129" s="7" t="s">
        <v>569</v>
      </c>
      <c r="H129" s="7" t="s">
        <v>3</v>
      </c>
      <c r="N129" s="13"/>
      <c r="S129" s="7" t="s">
        <v>803</v>
      </c>
    </row>
    <row r="130" spans="2:28" x14ac:dyDescent="0.3">
      <c r="B130" s="7" t="s">
        <v>620</v>
      </c>
      <c r="C130" s="7" t="s">
        <v>114</v>
      </c>
      <c r="D130" s="7" t="s">
        <v>115</v>
      </c>
      <c r="E130" s="7" t="s">
        <v>137</v>
      </c>
      <c r="F130" s="7" t="s">
        <v>117</v>
      </c>
      <c r="G130" s="7" t="s">
        <v>570</v>
      </c>
      <c r="H130" s="7" t="s">
        <v>3</v>
      </c>
      <c r="N130" s="13"/>
      <c r="S130" s="7" t="s">
        <v>803</v>
      </c>
    </row>
    <row r="131" spans="2:28" x14ac:dyDescent="0.3">
      <c r="B131" s="7" t="s">
        <v>622</v>
      </c>
      <c r="C131" s="7" t="s">
        <v>114</v>
      </c>
      <c r="D131" s="7" t="s">
        <v>138</v>
      </c>
      <c r="E131" s="7" t="s">
        <v>139</v>
      </c>
      <c r="F131" s="7" t="s">
        <v>569</v>
      </c>
      <c r="G131" s="7" t="s">
        <v>569</v>
      </c>
      <c r="H131" s="7" t="s">
        <v>3</v>
      </c>
      <c r="N131" s="13"/>
      <c r="S131" s="7" t="s">
        <v>802</v>
      </c>
      <c r="Z131" s="7" t="s">
        <v>890</v>
      </c>
    </row>
    <row r="132" spans="2:28" x14ac:dyDescent="0.3">
      <c r="B132" s="7" t="s">
        <v>623</v>
      </c>
      <c r="C132" s="7" t="s">
        <v>114</v>
      </c>
      <c r="D132" s="7" t="s">
        <v>138</v>
      </c>
      <c r="E132" s="7" t="s">
        <v>139</v>
      </c>
      <c r="F132" s="7" t="s">
        <v>117</v>
      </c>
      <c r="G132" s="7" t="s">
        <v>570</v>
      </c>
      <c r="H132" s="7" t="s">
        <v>3</v>
      </c>
      <c r="N132" s="13"/>
      <c r="S132" s="7" t="s">
        <v>803</v>
      </c>
    </row>
    <row r="133" spans="2:28" x14ac:dyDescent="0.3">
      <c r="B133" s="7" t="s">
        <v>624</v>
      </c>
      <c r="C133" s="7" t="s">
        <v>114</v>
      </c>
      <c r="D133" s="7" t="s">
        <v>138</v>
      </c>
      <c r="E133" s="7" t="s">
        <v>140</v>
      </c>
      <c r="F133" s="7" t="s">
        <v>569</v>
      </c>
      <c r="G133" s="7" t="s">
        <v>569</v>
      </c>
      <c r="H133" s="7" t="s">
        <v>3</v>
      </c>
      <c r="N133" s="13"/>
      <c r="S133" s="7" t="s">
        <v>803</v>
      </c>
      <c r="AB133" s="19"/>
    </row>
    <row r="134" spans="2:28" x14ac:dyDescent="0.3">
      <c r="B134" s="7" t="s">
        <v>428</v>
      </c>
      <c r="C134" s="7" t="s">
        <v>114</v>
      </c>
      <c r="D134" s="7" t="s">
        <v>138</v>
      </c>
      <c r="E134" s="7" t="s">
        <v>141</v>
      </c>
      <c r="F134" s="7" t="s">
        <v>569</v>
      </c>
      <c r="G134" s="7" t="s">
        <v>569</v>
      </c>
      <c r="H134" s="7" t="s">
        <v>3</v>
      </c>
      <c r="N134" s="13"/>
      <c r="S134" s="7" t="s">
        <v>803</v>
      </c>
    </row>
    <row r="135" spans="2:28" x14ac:dyDescent="0.3">
      <c r="B135" s="7" t="s">
        <v>429</v>
      </c>
      <c r="C135" s="7" t="s">
        <v>114</v>
      </c>
      <c r="D135" s="7" t="s">
        <v>138</v>
      </c>
      <c r="E135" s="7" t="s">
        <v>142</v>
      </c>
      <c r="F135" s="7" t="s">
        <v>143</v>
      </c>
      <c r="G135" s="7" t="s">
        <v>144</v>
      </c>
      <c r="H135" s="7" t="s">
        <v>145</v>
      </c>
      <c r="N135" s="13"/>
      <c r="S135" s="7" t="s">
        <v>806</v>
      </c>
      <c r="AB135" s="19" t="s">
        <v>954</v>
      </c>
    </row>
    <row r="136" spans="2:28" x14ac:dyDescent="0.3">
      <c r="B136" s="7" t="s">
        <v>430</v>
      </c>
      <c r="C136" s="7" t="s">
        <v>114</v>
      </c>
      <c r="D136" s="7" t="s">
        <v>138</v>
      </c>
      <c r="E136" s="7" t="s">
        <v>142</v>
      </c>
      <c r="F136" s="7" t="s">
        <v>625</v>
      </c>
      <c r="G136" s="7" t="s">
        <v>569</v>
      </c>
      <c r="H136" s="7" t="s">
        <v>3</v>
      </c>
      <c r="N136" s="13"/>
      <c r="S136" s="7" t="s">
        <v>803</v>
      </c>
    </row>
    <row r="137" spans="2:28" x14ac:dyDescent="0.3">
      <c r="B137" s="7" t="s">
        <v>431</v>
      </c>
      <c r="C137" s="7" t="s">
        <v>114</v>
      </c>
      <c r="D137" s="7" t="s">
        <v>138</v>
      </c>
      <c r="E137" s="7" t="s">
        <v>146</v>
      </c>
      <c r="F137" s="7" t="s">
        <v>147</v>
      </c>
      <c r="G137" s="7" t="s">
        <v>144</v>
      </c>
      <c r="H137" s="7" t="s">
        <v>145</v>
      </c>
      <c r="N137" s="13"/>
      <c r="S137" s="7" t="s">
        <v>806</v>
      </c>
      <c r="AB137" s="19" t="s">
        <v>1014</v>
      </c>
    </row>
    <row r="138" spans="2:28" x14ac:dyDescent="0.3">
      <c r="B138" s="7" t="s">
        <v>432</v>
      </c>
      <c r="C138" s="7" t="s">
        <v>114</v>
      </c>
      <c r="D138" s="7" t="s">
        <v>138</v>
      </c>
      <c r="E138" s="7" t="s">
        <v>146</v>
      </c>
      <c r="F138" s="7" t="s">
        <v>626</v>
      </c>
      <c r="G138" s="7" t="s">
        <v>569</v>
      </c>
      <c r="H138" s="7" t="s">
        <v>3</v>
      </c>
      <c r="N138" s="13"/>
      <c r="S138" s="7" t="s">
        <v>803</v>
      </c>
    </row>
    <row r="139" spans="2:28" x14ac:dyDescent="0.3">
      <c r="B139" s="7" t="s">
        <v>148</v>
      </c>
      <c r="C139" s="7" t="s">
        <v>114</v>
      </c>
      <c r="D139" s="7" t="s">
        <v>138</v>
      </c>
      <c r="E139" s="7" t="s">
        <v>149</v>
      </c>
      <c r="F139" s="7" t="s">
        <v>150</v>
      </c>
      <c r="G139" s="7" t="s">
        <v>5</v>
      </c>
      <c r="H139" s="7" t="s">
        <v>86</v>
      </c>
      <c r="R139" s="15"/>
      <c r="S139" s="7">
        <v>0</v>
      </c>
    </row>
    <row r="140" spans="2:28" x14ac:dyDescent="0.3">
      <c r="B140" s="7" t="s">
        <v>627</v>
      </c>
      <c r="C140" s="7" t="s">
        <v>114</v>
      </c>
      <c r="D140" s="7" t="s">
        <v>138</v>
      </c>
      <c r="E140" s="7" t="s">
        <v>151</v>
      </c>
      <c r="F140" s="7" t="s">
        <v>629</v>
      </c>
      <c r="H140" s="7" t="s">
        <v>3</v>
      </c>
      <c r="S140" s="7" t="s">
        <v>803</v>
      </c>
    </row>
    <row r="141" spans="2:28" x14ac:dyDescent="0.3">
      <c r="B141" s="7" t="s">
        <v>628</v>
      </c>
      <c r="C141" s="7" t="s">
        <v>114</v>
      </c>
      <c r="D141" s="7" t="s">
        <v>364</v>
      </c>
      <c r="E141" s="7" t="s">
        <v>151</v>
      </c>
      <c r="F141" s="7" t="s">
        <v>630</v>
      </c>
      <c r="H141" s="7" t="s">
        <v>3</v>
      </c>
      <c r="S141" s="7" t="s">
        <v>803</v>
      </c>
    </row>
    <row r="142" spans="2:28" x14ac:dyDescent="0.3">
      <c r="B142" s="7" t="s">
        <v>433</v>
      </c>
      <c r="C142" s="7" t="s">
        <v>114</v>
      </c>
      <c r="D142" s="7" t="s">
        <v>152</v>
      </c>
      <c r="E142" s="7" t="s">
        <v>153</v>
      </c>
      <c r="F142" s="7" t="s">
        <v>631</v>
      </c>
      <c r="G142" s="7" t="s">
        <v>569</v>
      </c>
      <c r="H142" s="7" t="s">
        <v>3</v>
      </c>
      <c r="N142" s="13"/>
      <c r="S142" s="7" t="s">
        <v>803</v>
      </c>
    </row>
    <row r="143" spans="2:28" x14ac:dyDescent="0.3">
      <c r="B143" s="7" t="s">
        <v>685</v>
      </c>
      <c r="C143" s="7" t="s">
        <v>114</v>
      </c>
      <c r="D143" s="7" t="s">
        <v>152</v>
      </c>
      <c r="E143" s="7" t="s">
        <v>153</v>
      </c>
      <c r="F143" s="7" t="s">
        <v>154</v>
      </c>
      <c r="H143" s="7" t="s">
        <v>3</v>
      </c>
      <c r="N143" s="13"/>
      <c r="S143" s="7" t="s">
        <v>803</v>
      </c>
    </row>
    <row r="144" spans="2:28" x14ac:dyDescent="0.3">
      <c r="B144" s="7" t="s">
        <v>434</v>
      </c>
      <c r="C144" s="7" t="s">
        <v>114</v>
      </c>
      <c r="D144" s="7" t="s">
        <v>152</v>
      </c>
      <c r="E144" s="7" t="s">
        <v>155</v>
      </c>
      <c r="F144" s="7" t="s">
        <v>156</v>
      </c>
      <c r="H144" s="7" t="s">
        <v>3</v>
      </c>
      <c r="N144" s="13"/>
      <c r="S144" s="7" t="s">
        <v>803</v>
      </c>
    </row>
    <row r="145" spans="2:28" x14ac:dyDescent="0.3">
      <c r="B145" s="7" t="s">
        <v>435</v>
      </c>
      <c r="C145" s="7" t="s">
        <v>114</v>
      </c>
      <c r="D145" s="7" t="s">
        <v>152</v>
      </c>
      <c r="E145" s="7" t="s">
        <v>157</v>
      </c>
      <c r="F145" s="7" t="s">
        <v>158</v>
      </c>
      <c r="G145" s="7" t="s">
        <v>5</v>
      </c>
      <c r="H145" s="7" t="s">
        <v>86</v>
      </c>
      <c r="R145" s="15"/>
      <c r="S145" s="7">
        <v>0</v>
      </c>
    </row>
    <row r="146" spans="2:28" x14ac:dyDescent="0.3">
      <c r="B146" s="7" t="s">
        <v>436</v>
      </c>
      <c r="C146" s="7" t="s">
        <v>114</v>
      </c>
      <c r="D146" s="7" t="s">
        <v>152</v>
      </c>
      <c r="E146" s="7" t="s">
        <v>159</v>
      </c>
      <c r="F146" s="7" t="s">
        <v>633</v>
      </c>
      <c r="G146" s="7" t="s">
        <v>569</v>
      </c>
      <c r="H146" s="7" t="s">
        <v>3</v>
      </c>
      <c r="N146" s="13"/>
      <c r="S146" s="7" t="s">
        <v>803</v>
      </c>
    </row>
    <row r="147" spans="2:28" x14ac:dyDescent="0.3">
      <c r="B147" s="7" t="s">
        <v>686</v>
      </c>
      <c r="C147" s="7" t="s">
        <v>114</v>
      </c>
      <c r="D147" s="7" t="s">
        <v>152</v>
      </c>
      <c r="E147" s="7" t="s">
        <v>159</v>
      </c>
      <c r="F147" s="7" t="s">
        <v>160</v>
      </c>
      <c r="G147" s="7" t="s">
        <v>570</v>
      </c>
      <c r="H147" s="7" t="s">
        <v>3</v>
      </c>
      <c r="N147" s="13"/>
      <c r="S147" s="7" t="s">
        <v>803</v>
      </c>
    </row>
    <row r="148" spans="2:28" hidden="1" x14ac:dyDescent="0.3">
      <c r="B148" s="7" t="s">
        <v>437</v>
      </c>
      <c r="C148" s="7" t="s">
        <v>114</v>
      </c>
      <c r="D148" s="7" t="s">
        <v>365</v>
      </c>
      <c r="E148" s="7" t="s">
        <v>366</v>
      </c>
      <c r="K148" s="7">
        <v>0</v>
      </c>
    </row>
    <row r="149" spans="2:28" hidden="1" x14ac:dyDescent="0.3">
      <c r="B149" s="7" t="s">
        <v>687</v>
      </c>
      <c r="C149" s="7" t="s">
        <v>114</v>
      </c>
      <c r="D149" s="7" t="s">
        <v>365</v>
      </c>
      <c r="E149" s="7" t="s">
        <v>367</v>
      </c>
      <c r="F149" s="7" t="s">
        <v>634</v>
      </c>
      <c r="G149" s="7" t="s">
        <v>5</v>
      </c>
      <c r="H149" s="7" t="s">
        <v>4</v>
      </c>
      <c r="K149" s="7">
        <v>0</v>
      </c>
    </row>
    <row r="150" spans="2:28" hidden="1" x14ac:dyDescent="0.3">
      <c r="B150" s="7" t="s">
        <v>688</v>
      </c>
      <c r="C150" s="7" t="s">
        <v>114</v>
      </c>
      <c r="D150" s="7" t="s">
        <v>365</v>
      </c>
      <c r="E150" s="7" t="s">
        <v>367</v>
      </c>
      <c r="F150" s="7" t="s">
        <v>635</v>
      </c>
      <c r="H150" s="7" t="s">
        <v>3</v>
      </c>
      <c r="K150" s="7">
        <v>0</v>
      </c>
      <c r="N150" s="13"/>
    </row>
    <row r="151" spans="2:28" hidden="1" x14ac:dyDescent="0.3">
      <c r="B151" s="7" t="s">
        <v>438</v>
      </c>
      <c r="C151" s="7" t="s">
        <v>114</v>
      </c>
      <c r="D151" s="7" t="s">
        <v>365</v>
      </c>
      <c r="E151" s="7" t="s">
        <v>368</v>
      </c>
      <c r="K151" s="7">
        <v>0</v>
      </c>
    </row>
    <row r="152" spans="2:28" hidden="1" x14ac:dyDescent="0.3">
      <c r="B152" s="7" t="s">
        <v>817</v>
      </c>
      <c r="C152" s="7" t="s">
        <v>114</v>
      </c>
      <c r="D152" s="7" t="s">
        <v>365</v>
      </c>
      <c r="E152" s="7" t="s">
        <v>818</v>
      </c>
      <c r="K152" s="7">
        <v>0</v>
      </c>
    </row>
    <row r="153" spans="2:28" x14ac:dyDescent="0.3">
      <c r="B153" s="7" t="s">
        <v>439</v>
      </c>
      <c r="C153" s="7" t="s">
        <v>114</v>
      </c>
      <c r="D153" s="7" t="s">
        <v>161</v>
      </c>
      <c r="E153" s="7" t="s">
        <v>162</v>
      </c>
      <c r="F153" s="7" t="s">
        <v>631</v>
      </c>
      <c r="G153" s="7" t="s">
        <v>569</v>
      </c>
      <c r="H153" s="7" t="s">
        <v>3</v>
      </c>
      <c r="N153" s="13"/>
      <c r="S153" s="7" t="s">
        <v>803</v>
      </c>
    </row>
    <row r="154" spans="2:28" x14ac:dyDescent="0.3">
      <c r="B154" s="7" t="s">
        <v>440</v>
      </c>
      <c r="C154" s="7" t="s">
        <v>114</v>
      </c>
      <c r="D154" s="7" t="s">
        <v>161</v>
      </c>
      <c r="E154" s="7" t="s">
        <v>162</v>
      </c>
      <c r="F154" s="7" t="s">
        <v>632</v>
      </c>
      <c r="G154" s="7" t="s">
        <v>570</v>
      </c>
      <c r="H154" s="7" t="s">
        <v>3</v>
      </c>
      <c r="N154" s="13"/>
      <c r="S154" s="7" t="s">
        <v>803</v>
      </c>
    </row>
    <row r="155" spans="2:28" x14ac:dyDescent="0.3">
      <c r="B155" s="7" t="s">
        <v>636</v>
      </c>
      <c r="C155" s="7" t="s">
        <v>114</v>
      </c>
      <c r="D155" s="7" t="s">
        <v>161</v>
      </c>
      <c r="E155" s="7" t="s">
        <v>162</v>
      </c>
      <c r="F155" s="7" t="s">
        <v>163</v>
      </c>
      <c r="G155" s="7" t="s">
        <v>5</v>
      </c>
      <c r="H155" s="7" t="s">
        <v>86</v>
      </c>
      <c r="R155" s="15"/>
      <c r="S155" s="7">
        <v>0</v>
      </c>
    </row>
    <row r="156" spans="2:28" hidden="1" x14ac:dyDescent="0.3">
      <c r="B156" s="7" t="s">
        <v>441</v>
      </c>
      <c r="C156" s="7" t="s">
        <v>114</v>
      </c>
      <c r="D156" s="7" t="s">
        <v>369</v>
      </c>
      <c r="E156" s="7" t="s">
        <v>370</v>
      </c>
      <c r="K156" s="7">
        <v>0</v>
      </c>
    </row>
    <row r="157" spans="2:28" ht="15" thickBot="1" x14ac:dyDescent="0.35">
      <c r="B157" s="7" t="s">
        <v>442</v>
      </c>
      <c r="C157" s="7" t="s">
        <v>114</v>
      </c>
      <c r="D157" s="7" t="s">
        <v>164</v>
      </c>
      <c r="E157" s="10" t="s">
        <v>165</v>
      </c>
      <c r="F157" s="10" t="s">
        <v>166</v>
      </c>
      <c r="G157" s="7" t="s">
        <v>5</v>
      </c>
      <c r="H157" s="7" t="s">
        <v>4</v>
      </c>
      <c r="N157" s="16">
        <v>0.14000000000000001</v>
      </c>
      <c r="O157" s="16">
        <v>0.14000000000000001</v>
      </c>
      <c r="P157" s="35">
        <v>0.17647058823529413</v>
      </c>
      <c r="Q157" s="35">
        <v>0.1875</v>
      </c>
      <c r="R157" s="35">
        <f>4/16</f>
        <v>0.25</v>
      </c>
      <c r="S157" s="20"/>
      <c r="Z157" t="s">
        <v>891</v>
      </c>
      <c r="AA157" s="20"/>
      <c r="AB157" s="19"/>
    </row>
    <row r="158" spans="2:28" ht="15" thickBot="1" x14ac:dyDescent="0.35">
      <c r="B158" s="7" t="s">
        <v>443</v>
      </c>
      <c r="C158" s="7" t="s">
        <v>114</v>
      </c>
      <c r="D158" s="7" t="s">
        <v>164</v>
      </c>
      <c r="E158" s="10" t="s">
        <v>167</v>
      </c>
      <c r="F158" s="21" t="s">
        <v>168</v>
      </c>
      <c r="G158" s="7" t="s">
        <v>5</v>
      </c>
      <c r="H158" s="7" t="s">
        <v>4</v>
      </c>
      <c r="R158" s="35">
        <v>0.33333333333333331</v>
      </c>
      <c r="S158" s="20"/>
      <c r="Z158" t="s">
        <v>892</v>
      </c>
      <c r="AA158" s="20"/>
      <c r="AB158" s="19" t="s">
        <v>893</v>
      </c>
    </row>
    <row r="159" spans="2:28" ht="15" thickBot="1" x14ac:dyDescent="0.35">
      <c r="B159" s="7" t="s">
        <v>444</v>
      </c>
      <c r="C159" s="7" t="s">
        <v>114</v>
      </c>
      <c r="D159" s="7" t="s">
        <v>164</v>
      </c>
      <c r="E159" s="10" t="s">
        <v>169</v>
      </c>
      <c r="F159" s="21" t="s">
        <v>170</v>
      </c>
      <c r="G159" s="7" t="s">
        <v>5</v>
      </c>
      <c r="H159" s="7" t="s">
        <v>4</v>
      </c>
      <c r="R159" s="35">
        <v>0.43</v>
      </c>
      <c r="S159" s="20"/>
      <c r="V159" s="22"/>
      <c r="Z159" s="7" t="s">
        <v>955</v>
      </c>
      <c r="AA159" s="20"/>
    </row>
    <row r="160" spans="2:28" x14ac:dyDescent="0.3">
      <c r="B160" s="7" t="s">
        <v>445</v>
      </c>
      <c r="C160" s="7" t="s">
        <v>114</v>
      </c>
      <c r="D160" s="7" t="s">
        <v>164</v>
      </c>
      <c r="E160" s="10" t="s">
        <v>171</v>
      </c>
      <c r="F160" s="7" t="s">
        <v>631</v>
      </c>
      <c r="G160" s="7" t="s">
        <v>569</v>
      </c>
      <c r="H160" s="7" t="s">
        <v>3</v>
      </c>
      <c r="N160" s="13"/>
      <c r="S160" s="7" t="s">
        <v>802</v>
      </c>
      <c r="Z160" t="s">
        <v>894</v>
      </c>
    </row>
    <row r="161" spans="2:28" x14ac:dyDescent="0.3">
      <c r="B161" s="7" t="s">
        <v>446</v>
      </c>
      <c r="C161" s="7" t="s">
        <v>114</v>
      </c>
      <c r="D161" s="7" t="s">
        <v>164</v>
      </c>
      <c r="E161" s="10" t="s">
        <v>171</v>
      </c>
      <c r="F161" s="7" t="s">
        <v>632</v>
      </c>
      <c r="G161" s="7" t="s">
        <v>570</v>
      </c>
      <c r="H161" s="7" t="s">
        <v>3</v>
      </c>
      <c r="N161" s="13"/>
      <c r="S161" s="7" t="s">
        <v>803</v>
      </c>
    </row>
    <row r="162" spans="2:28" x14ac:dyDescent="0.3">
      <c r="B162" s="7" t="s">
        <v>639</v>
      </c>
      <c r="C162" s="7" t="s">
        <v>114</v>
      </c>
      <c r="D162" s="7" t="s">
        <v>164</v>
      </c>
      <c r="E162" s="10" t="s">
        <v>172</v>
      </c>
      <c r="F162" s="10" t="s">
        <v>158</v>
      </c>
      <c r="G162" s="7" t="s">
        <v>5</v>
      </c>
      <c r="H162" s="7" t="s">
        <v>86</v>
      </c>
      <c r="S162" s="7">
        <v>0</v>
      </c>
    </row>
    <row r="163" spans="2:28" x14ac:dyDescent="0.3">
      <c r="B163" s="7" t="s">
        <v>637</v>
      </c>
      <c r="C163" s="7" t="s">
        <v>114</v>
      </c>
      <c r="D163" s="7" t="s">
        <v>164</v>
      </c>
      <c r="E163" s="10" t="s">
        <v>173</v>
      </c>
      <c r="F163" s="7" t="s">
        <v>631</v>
      </c>
      <c r="G163" s="7" t="s">
        <v>569</v>
      </c>
      <c r="H163" s="7" t="s">
        <v>3</v>
      </c>
      <c r="N163" s="13"/>
      <c r="S163" s="7" t="s">
        <v>802</v>
      </c>
      <c r="Z163" t="s">
        <v>885</v>
      </c>
    </row>
    <row r="164" spans="2:28" x14ac:dyDescent="0.3">
      <c r="B164" s="7" t="s">
        <v>638</v>
      </c>
      <c r="C164" s="7" t="s">
        <v>114</v>
      </c>
      <c r="D164" s="7" t="s">
        <v>164</v>
      </c>
      <c r="E164" s="10" t="s">
        <v>173</v>
      </c>
      <c r="F164" s="7" t="s">
        <v>632</v>
      </c>
      <c r="G164" s="7" t="s">
        <v>570</v>
      </c>
      <c r="H164" s="7" t="s">
        <v>3</v>
      </c>
      <c r="N164" s="13"/>
      <c r="S164" s="7" t="s">
        <v>803</v>
      </c>
    </row>
    <row r="165" spans="2:28" x14ac:dyDescent="0.3">
      <c r="B165" s="7" t="s">
        <v>640</v>
      </c>
      <c r="C165" s="7" t="s">
        <v>114</v>
      </c>
      <c r="D165" s="7" t="s">
        <v>164</v>
      </c>
      <c r="E165" s="10" t="s">
        <v>173</v>
      </c>
      <c r="F165" s="10" t="s">
        <v>174</v>
      </c>
      <c r="G165" s="7" t="s">
        <v>5</v>
      </c>
      <c r="H165" s="7" t="s">
        <v>86</v>
      </c>
      <c r="R165" s="15"/>
      <c r="S165" s="7">
        <v>1</v>
      </c>
      <c r="AB165" s="19" t="s">
        <v>956</v>
      </c>
    </row>
    <row r="166" spans="2:28" x14ac:dyDescent="0.3">
      <c r="B166" s="7" t="s">
        <v>641</v>
      </c>
      <c r="C166" s="7" t="s">
        <v>114</v>
      </c>
      <c r="D166" s="7" t="s">
        <v>164</v>
      </c>
      <c r="E166" s="10" t="s">
        <v>175</v>
      </c>
      <c r="F166" s="7" t="s">
        <v>631</v>
      </c>
      <c r="G166" s="7" t="s">
        <v>569</v>
      </c>
      <c r="H166" s="7" t="s">
        <v>3</v>
      </c>
      <c r="N166" s="13"/>
      <c r="S166" s="7" t="s">
        <v>802</v>
      </c>
      <c r="Z166" t="s">
        <v>895</v>
      </c>
    </row>
    <row r="167" spans="2:28" x14ac:dyDescent="0.3">
      <c r="B167" s="7" t="s">
        <v>642</v>
      </c>
      <c r="C167" s="7" t="s">
        <v>114</v>
      </c>
      <c r="D167" s="7" t="s">
        <v>164</v>
      </c>
      <c r="E167" s="10" t="s">
        <v>175</v>
      </c>
      <c r="F167" s="7" t="s">
        <v>632</v>
      </c>
      <c r="G167" s="7" t="s">
        <v>570</v>
      </c>
      <c r="H167" s="7" t="s">
        <v>3</v>
      </c>
      <c r="N167" s="13"/>
      <c r="S167" s="7" t="s">
        <v>802</v>
      </c>
      <c r="Z167" t="s">
        <v>895</v>
      </c>
    </row>
    <row r="168" spans="2:28" x14ac:dyDescent="0.3">
      <c r="B168" s="7" t="s">
        <v>643</v>
      </c>
      <c r="C168" s="7" t="s">
        <v>114</v>
      </c>
      <c r="D168" s="7" t="s">
        <v>164</v>
      </c>
      <c r="E168" s="10" t="s">
        <v>176</v>
      </c>
      <c r="F168" s="7" t="s">
        <v>631</v>
      </c>
      <c r="G168" s="7" t="s">
        <v>569</v>
      </c>
      <c r="H168" s="7" t="s">
        <v>3</v>
      </c>
      <c r="N168" s="13"/>
      <c r="S168" s="7" t="s">
        <v>803</v>
      </c>
    </row>
    <row r="169" spans="2:28" x14ac:dyDescent="0.3">
      <c r="B169" s="7" t="s">
        <v>644</v>
      </c>
      <c r="C169" s="7" t="s">
        <v>114</v>
      </c>
      <c r="D169" s="7" t="s">
        <v>164</v>
      </c>
      <c r="E169" s="10" t="s">
        <v>176</v>
      </c>
      <c r="F169" s="7" t="s">
        <v>632</v>
      </c>
      <c r="G169" s="7" t="s">
        <v>570</v>
      </c>
      <c r="H169" s="7" t="s">
        <v>3</v>
      </c>
      <c r="N169" s="13"/>
      <c r="S169" s="7" t="s">
        <v>803</v>
      </c>
    </row>
    <row r="170" spans="2:28" x14ac:dyDescent="0.3">
      <c r="B170" s="7" t="s">
        <v>447</v>
      </c>
      <c r="C170" s="7" t="s">
        <v>114</v>
      </c>
      <c r="D170" s="7" t="s">
        <v>164</v>
      </c>
      <c r="E170" s="10" t="s">
        <v>177</v>
      </c>
      <c r="F170" s="10" t="s">
        <v>178</v>
      </c>
      <c r="H170" s="7" t="s">
        <v>3</v>
      </c>
      <c r="N170" s="13"/>
      <c r="S170" s="7" t="s">
        <v>802</v>
      </c>
      <c r="Z170" t="s">
        <v>896</v>
      </c>
    </row>
    <row r="171" spans="2:28" x14ac:dyDescent="0.3">
      <c r="B171" s="7" t="s">
        <v>180</v>
      </c>
      <c r="C171" s="7" t="s">
        <v>114</v>
      </c>
      <c r="D171" s="7" t="s">
        <v>164</v>
      </c>
      <c r="E171" s="10" t="s">
        <v>179</v>
      </c>
      <c r="F171" s="10" t="s">
        <v>38</v>
      </c>
      <c r="G171" s="7" t="s">
        <v>38</v>
      </c>
      <c r="H171" s="7" t="s">
        <v>3</v>
      </c>
      <c r="N171" s="13"/>
      <c r="S171" s="7" t="s">
        <v>803</v>
      </c>
    </row>
    <row r="172" spans="2:28" x14ac:dyDescent="0.3">
      <c r="B172" s="7" t="s">
        <v>448</v>
      </c>
      <c r="C172" s="7" t="s">
        <v>114</v>
      </c>
      <c r="D172" s="7" t="s">
        <v>164</v>
      </c>
      <c r="E172" s="10" t="s">
        <v>181</v>
      </c>
      <c r="F172" s="10" t="s">
        <v>182</v>
      </c>
      <c r="G172" s="7" t="s">
        <v>5</v>
      </c>
      <c r="H172" s="7" t="s">
        <v>4</v>
      </c>
    </row>
    <row r="173" spans="2:28" x14ac:dyDescent="0.3">
      <c r="B173" s="7" t="s">
        <v>449</v>
      </c>
      <c r="C173" s="7" t="s">
        <v>114</v>
      </c>
      <c r="D173" s="7" t="s">
        <v>164</v>
      </c>
      <c r="E173" s="10" t="s">
        <v>183</v>
      </c>
      <c r="F173" s="7" t="s">
        <v>184</v>
      </c>
      <c r="G173" s="7" t="s">
        <v>5</v>
      </c>
      <c r="H173" s="7" t="str">
        <f>H3</f>
        <v>USD</v>
      </c>
      <c r="I173" s="7" t="s">
        <v>649</v>
      </c>
      <c r="J173" s="7" t="str">
        <f>J3</f>
        <v>March</v>
      </c>
      <c r="S173" s="8">
        <v>15977</v>
      </c>
      <c r="Z173" s="7" t="s">
        <v>897</v>
      </c>
    </row>
    <row r="174" spans="2:28" x14ac:dyDescent="0.3">
      <c r="B174" s="7" t="s">
        <v>450</v>
      </c>
      <c r="C174" s="7" t="s">
        <v>114</v>
      </c>
      <c r="D174" s="7" t="s">
        <v>164</v>
      </c>
      <c r="E174" s="10" t="s">
        <v>183</v>
      </c>
      <c r="F174" s="10" t="s">
        <v>185</v>
      </c>
      <c r="G174" s="7" t="s">
        <v>5</v>
      </c>
      <c r="H174" s="7" t="str">
        <f>H3</f>
        <v>USD</v>
      </c>
      <c r="I174" s="7" t="s">
        <v>649</v>
      </c>
      <c r="J174" s="7" t="str">
        <f>J3</f>
        <v>March</v>
      </c>
      <c r="R174" s="18"/>
      <c r="AB174" s="19"/>
    </row>
    <row r="175" spans="2:28" x14ac:dyDescent="0.3">
      <c r="B175" s="7" t="s">
        <v>451</v>
      </c>
      <c r="C175" s="7" t="s">
        <v>114</v>
      </c>
      <c r="D175" s="7" t="s">
        <v>164</v>
      </c>
      <c r="E175" s="10" t="s">
        <v>183</v>
      </c>
      <c r="F175" s="10" t="s">
        <v>183</v>
      </c>
      <c r="G175" s="7" t="s">
        <v>5</v>
      </c>
      <c r="H175" s="7" t="s">
        <v>86</v>
      </c>
      <c r="R175" s="18"/>
      <c r="AB175" s="19"/>
    </row>
    <row r="176" spans="2:28" hidden="1" x14ac:dyDescent="0.3">
      <c r="B176" s="7" t="s">
        <v>452</v>
      </c>
      <c r="C176" s="7" t="s">
        <v>114</v>
      </c>
      <c r="D176" s="7" t="s">
        <v>186</v>
      </c>
      <c r="E176" s="10" t="s">
        <v>187</v>
      </c>
      <c r="F176" s="10" t="s">
        <v>188</v>
      </c>
      <c r="G176" s="7" t="s">
        <v>189</v>
      </c>
      <c r="H176" s="7" t="s">
        <v>190</v>
      </c>
      <c r="K176" s="7">
        <v>0</v>
      </c>
      <c r="N176" s="13"/>
    </row>
    <row r="177" spans="2:28" x14ac:dyDescent="0.3">
      <c r="B177" s="7" t="s">
        <v>453</v>
      </c>
      <c r="C177" s="7" t="s">
        <v>114</v>
      </c>
      <c r="D177" s="7" t="s">
        <v>186</v>
      </c>
      <c r="E177" s="10" t="s">
        <v>191</v>
      </c>
      <c r="F177" s="7" t="str">
        <f>E177</f>
        <v>Charity/Philanthropy</v>
      </c>
      <c r="G177" s="7" t="s">
        <v>5</v>
      </c>
      <c r="H177" s="7" t="str">
        <f>H3</f>
        <v>USD</v>
      </c>
      <c r="I177" s="7" t="s">
        <v>649</v>
      </c>
      <c r="J177" s="7" t="str">
        <f>J3</f>
        <v>March</v>
      </c>
      <c r="M177" s="8"/>
      <c r="N177" s="8"/>
      <c r="O177" s="8"/>
      <c r="P177" s="8"/>
      <c r="Q177" s="8"/>
    </row>
    <row r="178" spans="2:28" x14ac:dyDescent="0.3">
      <c r="B178" s="7" t="s">
        <v>454</v>
      </c>
      <c r="C178" s="7" t="s">
        <v>114</v>
      </c>
      <c r="D178" s="7" t="s">
        <v>186</v>
      </c>
      <c r="E178" s="10" t="s">
        <v>192</v>
      </c>
      <c r="F178" s="10" t="s">
        <v>193</v>
      </c>
      <c r="G178" s="10" t="s">
        <v>194</v>
      </c>
      <c r="H178" s="7" t="s">
        <v>3</v>
      </c>
      <c r="N178" s="13"/>
      <c r="S178" s="7" t="s">
        <v>803</v>
      </c>
    </row>
    <row r="179" spans="2:28" x14ac:dyDescent="0.3">
      <c r="B179" s="7" t="s">
        <v>455</v>
      </c>
      <c r="C179" s="7" t="s">
        <v>114</v>
      </c>
      <c r="D179" s="7" t="s">
        <v>186</v>
      </c>
      <c r="E179" s="10" t="s">
        <v>195</v>
      </c>
      <c r="F179" s="10" t="s">
        <v>196</v>
      </c>
      <c r="G179" s="7" t="s">
        <v>762</v>
      </c>
      <c r="H179" s="7" t="s">
        <v>3</v>
      </c>
      <c r="N179" s="13"/>
      <c r="S179" s="7" t="s">
        <v>803</v>
      </c>
    </row>
    <row r="180" spans="2:28" x14ac:dyDescent="0.3">
      <c r="B180" s="7" t="s">
        <v>690</v>
      </c>
      <c r="C180" s="7" t="s">
        <v>114</v>
      </c>
      <c r="D180" s="7" t="s">
        <v>197</v>
      </c>
      <c r="E180" s="10" t="s">
        <v>198</v>
      </c>
      <c r="F180" s="10" t="s">
        <v>631</v>
      </c>
      <c r="G180" s="7" t="s">
        <v>21</v>
      </c>
      <c r="H180" s="7" t="s">
        <v>3</v>
      </c>
      <c r="N180" s="13"/>
      <c r="S180" s="7" t="s">
        <v>803</v>
      </c>
    </row>
    <row r="181" spans="2:28" x14ac:dyDescent="0.3">
      <c r="B181" s="7" t="s">
        <v>689</v>
      </c>
      <c r="C181" s="7" t="s">
        <v>114</v>
      </c>
      <c r="D181" s="7" t="s">
        <v>197</v>
      </c>
      <c r="E181" s="10" t="s">
        <v>198</v>
      </c>
      <c r="F181" s="10" t="s">
        <v>117</v>
      </c>
      <c r="G181" s="7" t="s">
        <v>21</v>
      </c>
      <c r="H181" s="7" t="s">
        <v>3</v>
      </c>
      <c r="N181" s="13"/>
      <c r="S181" s="7" t="s">
        <v>803</v>
      </c>
    </row>
    <row r="182" spans="2:28" x14ac:dyDescent="0.3">
      <c r="B182" s="7" t="s">
        <v>456</v>
      </c>
      <c r="C182" s="7" t="s">
        <v>114</v>
      </c>
      <c r="D182" s="7" t="s">
        <v>197</v>
      </c>
      <c r="E182" s="10" t="s">
        <v>199</v>
      </c>
      <c r="F182" s="10" t="s">
        <v>200</v>
      </c>
      <c r="G182" s="7" t="s">
        <v>5</v>
      </c>
      <c r="H182" s="7" t="str">
        <f>H3</f>
        <v>USD</v>
      </c>
      <c r="I182" s="7" t="s">
        <v>649</v>
      </c>
      <c r="J182" s="7" t="str">
        <f>J3</f>
        <v>March</v>
      </c>
      <c r="M182" s="8"/>
      <c r="N182" s="8"/>
      <c r="O182" s="8"/>
      <c r="P182" s="8"/>
      <c r="Q182" s="8"/>
    </row>
    <row r="183" spans="2:28" x14ac:dyDescent="0.3">
      <c r="B183" s="7" t="s">
        <v>457</v>
      </c>
      <c r="C183" s="7" t="s">
        <v>114</v>
      </c>
      <c r="D183" s="7" t="s">
        <v>197</v>
      </c>
      <c r="E183" s="10" t="s">
        <v>201</v>
      </c>
      <c r="F183" s="10" t="s">
        <v>202</v>
      </c>
      <c r="G183" s="7" t="s">
        <v>5</v>
      </c>
      <c r="H183" s="7" t="s">
        <v>86</v>
      </c>
      <c r="S183" s="8">
        <v>20320</v>
      </c>
      <c r="Z183" s="7" t="s">
        <v>887</v>
      </c>
    </row>
    <row r="184" spans="2:28" x14ac:dyDescent="0.3">
      <c r="B184" s="7" t="s">
        <v>458</v>
      </c>
      <c r="C184" s="7" t="s">
        <v>114</v>
      </c>
      <c r="D184" s="7" t="s">
        <v>197</v>
      </c>
      <c r="E184" s="10" t="s">
        <v>203</v>
      </c>
      <c r="F184" s="10" t="s">
        <v>204</v>
      </c>
      <c r="G184" s="7" t="s">
        <v>5</v>
      </c>
      <c r="H184" s="7" t="s">
        <v>86</v>
      </c>
      <c r="R184" s="15"/>
      <c r="S184" s="7">
        <v>0</v>
      </c>
    </row>
    <row r="185" spans="2:28" ht="15" thickBot="1" x14ac:dyDescent="0.35">
      <c r="B185" s="7" t="s">
        <v>459</v>
      </c>
      <c r="C185" s="7" t="s">
        <v>205</v>
      </c>
      <c r="D185" s="7" t="s">
        <v>206</v>
      </c>
      <c r="E185" s="10" t="s">
        <v>207</v>
      </c>
      <c r="F185" s="7" t="str">
        <f>E185</f>
        <v>Past controversies</v>
      </c>
      <c r="G185" s="7" t="s">
        <v>5</v>
      </c>
      <c r="H185" s="7" t="s">
        <v>86</v>
      </c>
      <c r="M185" s="23"/>
      <c r="S185" s="7">
        <v>0</v>
      </c>
      <c r="V185" s="19"/>
      <c r="AB185" s="19"/>
    </row>
    <row r="186" spans="2:28" x14ac:dyDescent="0.3">
      <c r="B186" s="7" t="s">
        <v>460</v>
      </c>
      <c r="C186" s="7" t="s">
        <v>205</v>
      </c>
      <c r="D186" s="7" t="s">
        <v>206</v>
      </c>
      <c r="E186" s="10" t="s">
        <v>208</v>
      </c>
      <c r="F186" s="10" t="s">
        <v>209</v>
      </c>
      <c r="H186" s="7" t="s">
        <v>3</v>
      </c>
      <c r="N186" s="13"/>
      <c r="S186" s="7" t="s">
        <v>803</v>
      </c>
      <c r="Z186"/>
    </row>
    <row r="187" spans="2:28" x14ac:dyDescent="0.3">
      <c r="B187" s="7" t="s">
        <v>461</v>
      </c>
      <c r="C187" s="7" t="s">
        <v>205</v>
      </c>
      <c r="D187" s="7" t="s">
        <v>206</v>
      </c>
      <c r="E187" s="10" t="s">
        <v>210</v>
      </c>
      <c r="F187" s="10" t="s">
        <v>211</v>
      </c>
      <c r="G187" s="7" t="s">
        <v>5</v>
      </c>
      <c r="H187" s="7" t="str">
        <f>H3</f>
        <v>USD</v>
      </c>
      <c r="I187" s="7" t="s">
        <v>650</v>
      </c>
      <c r="J187" s="8" t="str">
        <f>J3</f>
        <v>March</v>
      </c>
      <c r="N187" s="7">
        <v>0</v>
      </c>
      <c r="O187" s="7">
        <v>0</v>
      </c>
      <c r="P187" s="7">
        <v>0</v>
      </c>
      <c r="Q187" s="7">
        <v>0</v>
      </c>
      <c r="R187" s="7">
        <v>0</v>
      </c>
    </row>
    <row r="188" spans="2:28" x14ac:dyDescent="0.3">
      <c r="B188" s="7" t="s">
        <v>691</v>
      </c>
      <c r="C188" s="7" t="s">
        <v>205</v>
      </c>
      <c r="D188" s="7" t="s">
        <v>206</v>
      </c>
      <c r="E188" s="10" t="s">
        <v>210</v>
      </c>
      <c r="F188" s="10" t="s">
        <v>213</v>
      </c>
      <c r="G188" s="7" t="s">
        <v>5</v>
      </c>
      <c r="H188" s="7" t="s">
        <v>86</v>
      </c>
      <c r="M188" s="24"/>
      <c r="S188" s="7">
        <v>0</v>
      </c>
    </row>
    <row r="189" spans="2:28" x14ac:dyDescent="0.3">
      <c r="B189" s="7" t="s">
        <v>462</v>
      </c>
      <c r="C189" s="7" t="s">
        <v>205</v>
      </c>
      <c r="D189" s="7" t="s">
        <v>206</v>
      </c>
      <c r="E189" s="10" t="s">
        <v>214</v>
      </c>
      <c r="F189" s="10" t="s">
        <v>215</v>
      </c>
      <c r="G189" s="10" t="s">
        <v>5</v>
      </c>
      <c r="H189" s="10" t="s">
        <v>394</v>
      </c>
      <c r="R189" s="25"/>
      <c r="S189" s="7">
        <v>1</v>
      </c>
      <c r="AA189" s="7" t="s">
        <v>1015</v>
      </c>
    </row>
    <row r="190" spans="2:28" x14ac:dyDescent="0.3">
      <c r="B190" s="7" t="s">
        <v>462</v>
      </c>
      <c r="C190" s="7" t="s">
        <v>205</v>
      </c>
      <c r="D190" s="7" t="s">
        <v>206</v>
      </c>
      <c r="E190" s="10" t="s">
        <v>214</v>
      </c>
      <c r="F190" s="10" t="s">
        <v>692</v>
      </c>
      <c r="G190" s="10"/>
      <c r="H190" s="7" t="s">
        <v>3</v>
      </c>
      <c r="R190" s="25"/>
      <c r="S190" s="7" t="s">
        <v>802</v>
      </c>
      <c r="AB190" s="42" t="s">
        <v>1016</v>
      </c>
    </row>
    <row r="191" spans="2:28" x14ac:dyDescent="0.3">
      <c r="B191" s="7" t="s">
        <v>696</v>
      </c>
      <c r="C191" s="7" t="s">
        <v>205</v>
      </c>
      <c r="D191" s="7" t="s">
        <v>216</v>
      </c>
      <c r="E191" s="10" t="s">
        <v>217</v>
      </c>
      <c r="F191" s="10" t="s">
        <v>693</v>
      </c>
      <c r="G191" s="10" t="s">
        <v>5</v>
      </c>
      <c r="H191" s="10" t="s">
        <v>4</v>
      </c>
      <c r="R191" s="16"/>
      <c r="S191" s="14">
        <v>0.1384</v>
      </c>
      <c r="Z191" s="7" t="s">
        <v>1017</v>
      </c>
    </row>
    <row r="192" spans="2:28" x14ac:dyDescent="0.3">
      <c r="B192" s="7" t="s">
        <v>697</v>
      </c>
      <c r="C192" s="7" t="s">
        <v>205</v>
      </c>
      <c r="D192" s="7" t="s">
        <v>216</v>
      </c>
      <c r="E192" s="10" t="s">
        <v>217</v>
      </c>
      <c r="F192" s="10" t="s">
        <v>694</v>
      </c>
      <c r="H192" s="7" t="s">
        <v>695</v>
      </c>
      <c r="R192" s="16"/>
      <c r="S192" s="7" t="s">
        <v>710</v>
      </c>
    </row>
    <row r="193" spans="2:28" x14ac:dyDescent="0.3">
      <c r="B193" s="7" t="s">
        <v>698</v>
      </c>
      <c r="C193" s="7" t="s">
        <v>205</v>
      </c>
      <c r="D193" s="7" t="s">
        <v>216</v>
      </c>
      <c r="E193" s="10" t="s">
        <v>217</v>
      </c>
      <c r="F193" s="10" t="s">
        <v>699</v>
      </c>
      <c r="G193" s="10" t="s">
        <v>350</v>
      </c>
      <c r="R193" s="16"/>
      <c r="S193" s="7" t="s">
        <v>1018</v>
      </c>
      <c r="Z193" s="7" t="s">
        <v>1017</v>
      </c>
    </row>
    <row r="194" spans="2:28" x14ac:dyDescent="0.3">
      <c r="B194" s="7" t="s">
        <v>700</v>
      </c>
      <c r="C194" s="7" t="s">
        <v>205</v>
      </c>
      <c r="D194" s="7" t="s">
        <v>216</v>
      </c>
      <c r="E194" s="10" t="s">
        <v>701</v>
      </c>
      <c r="F194" s="7" t="str">
        <f>+E194</f>
        <v>Politcical connections</v>
      </c>
      <c r="H194" s="7" t="s">
        <v>3</v>
      </c>
      <c r="R194" s="16"/>
      <c r="S194" s="7" t="s">
        <v>803</v>
      </c>
    </row>
    <row r="195" spans="2:28" x14ac:dyDescent="0.3">
      <c r="B195" s="7" t="s">
        <v>463</v>
      </c>
      <c r="C195" s="7" t="s">
        <v>205</v>
      </c>
      <c r="D195" s="7" t="s">
        <v>216</v>
      </c>
      <c r="E195" s="10" t="s">
        <v>218</v>
      </c>
      <c r="F195" s="7" t="str">
        <f>E195</f>
        <v>Number of family members in Business</v>
      </c>
      <c r="G195" s="7" t="s">
        <v>5</v>
      </c>
      <c r="H195" s="7" t="s">
        <v>86</v>
      </c>
      <c r="R195" s="15"/>
      <c r="S195" s="7">
        <v>0</v>
      </c>
    </row>
    <row r="196" spans="2:28" x14ac:dyDescent="0.3">
      <c r="B196" s="7" t="s">
        <v>464</v>
      </c>
      <c r="C196" s="7" t="s">
        <v>205</v>
      </c>
      <c r="D196" s="7" t="s">
        <v>216</v>
      </c>
      <c r="E196" s="10" t="s">
        <v>219</v>
      </c>
      <c r="F196" s="10" t="s">
        <v>631</v>
      </c>
      <c r="G196" s="7" t="s">
        <v>21</v>
      </c>
      <c r="H196" s="7" t="s">
        <v>3</v>
      </c>
      <c r="N196" s="13"/>
      <c r="S196" s="7" t="s">
        <v>803</v>
      </c>
    </row>
    <row r="197" spans="2:28" x14ac:dyDescent="0.3">
      <c r="B197" s="7" t="s">
        <v>465</v>
      </c>
      <c r="C197" s="7" t="s">
        <v>205</v>
      </c>
      <c r="D197" s="7" t="s">
        <v>216</v>
      </c>
      <c r="E197" s="10" t="s">
        <v>220</v>
      </c>
      <c r="F197" s="7" t="s">
        <v>704</v>
      </c>
      <c r="G197" s="7" t="s">
        <v>5</v>
      </c>
      <c r="H197" s="7" t="s">
        <v>4</v>
      </c>
      <c r="R197" s="15"/>
      <c r="S197" s="16">
        <v>0</v>
      </c>
    </row>
    <row r="198" spans="2:28" x14ac:dyDescent="0.3">
      <c r="B198" s="7" t="s">
        <v>466</v>
      </c>
      <c r="C198" s="7" t="s">
        <v>205</v>
      </c>
      <c r="D198" s="7" t="s">
        <v>216</v>
      </c>
      <c r="E198" s="10" t="s">
        <v>220</v>
      </c>
      <c r="F198" s="10" t="s">
        <v>702</v>
      </c>
      <c r="G198" s="10" t="s">
        <v>350</v>
      </c>
      <c r="R198" s="15"/>
      <c r="S198" s="7">
        <v>0</v>
      </c>
    </row>
    <row r="199" spans="2:28" x14ac:dyDescent="0.3">
      <c r="B199" s="7" t="s">
        <v>705</v>
      </c>
      <c r="C199" s="7" t="s">
        <v>205</v>
      </c>
      <c r="D199" s="7" t="s">
        <v>216</v>
      </c>
      <c r="E199" s="10" t="s">
        <v>220</v>
      </c>
      <c r="F199" s="7" t="s">
        <v>703</v>
      </c>
      <c r="G199" s="7" t="s">
        <v>5</v>
      </c>
      <c r="H199" s="7" t="s">
        <v>4</v>
      </c>
      <c r="R199" s="15"/>
      <c r="S199" s="16">
        <v>0</v>
      </c>
    </row>
    <row r="200" spans="2:28" x14ac:dyDescent="0.3">
      <c r="B200" s="7" t="s">
        <v>396</v>
      </c>
      <c r="C200" s="7" t="s">
        <v>205</v>
      </c>
      <c r="D200" s="7" t="s">
        <v>221</v>
      </c>
      <c r="E200" s="10" t="s">
        <v>222</v>
      </c>
      <c r="F200" s="7" t="s">
        <v>221</v>
      </c>
      <c r="H200" s="7" t="s">
        <v>3</v>
      </c>
      <c r="R200" s="15"/>
      <c r="S200" s="7" t="s">
        <v>803</v>
      </c>
    </row>
    <row r="201" spans="2:28" x14ac:dyDescent="0.3">
      <c r="B201" s="7" t="s">
        <v>397</v>
      </c>
      <c r="C201" s="7" t="s">
        <v>205</v>
      </c>
      <c r="D201" s="7" t="s">
        <v>221</v>
      </c>
      <c r="E201" s="10" t="s">
        <v>223</v>
      </c>
      <c r="F201" s="10" t="s">
        <v>706</v>
      </c>
      <c r="G201" s="7" t="s">
        <v>5</v>
      </c>
      <c r="H201" s="7" t="str">
        <f>H3</f>
        <v>USD</v>
      </c>
      <c r="I201" s="7" t="s">
        <v>649</v>
      </c>
      <c r="J201" s="7" t="str">
        <f>J3</f>
        <v>March</v>
      </c>
      <c r="N201" s="17">
        <f>17000000</f>
        <v>17000000</v>
      </c>
      <c r="O201" s="17">
        <f>17000000</f>
        <v>17000000</v>
      </c>
      <c r="P201" s="17">
        <f>17000000</f>
        <v>17000000</v>
      </c>
      <c r="Q201" s="17">
        <f>13000000+3000000</f>
        <v>16000000</v>
      </c>
      <c r="R201" s="17">
        <f>107000000+6000000</f>
        <v>113000000</v>
      </c>
    </row>
    <row r="202" spans="2:28" ht="15" thickBot="1" x14ac:dyDescent="0.35">
      <c r="B202" s="7" t="s">
        <v>815</v>
      </c>
      <c r="C202" s="7" t="s">
        <v>205</v>
      </c>
      <c r="D202" s="7" t="s">
        <v>221</v>
      </c>
      <c r="E202" s="10" t="s">
        <v>223</v>
      </c>
      <c r="F202" s="10" t="s">
        <v>816</v>
      </c>
      <c r="G202" s="7" t="s">
        <v>5</v>
      </c>
      <c r="H202" s="7" t="str">
        <f>H3</f>
        <v>USD</v>
      </c>
      <c r="I202" s="7" t="s">
        <v>649</v>
      </c>
      <c r="J202" s="7" t="str">
        <f>J3</f>
        <v>March</v>
      </c>
      <c r="R202" s="15"/>
    </row>
    <row r="203" spans="2:28" ht="15" thickBot="1" x14ac:dyDescent="0.35">
      <c r="B203" s="7" t="s">
        <v>467</v>
      </c>
      <c r="C203" s="7" t="s">
        <v>205</v>
      </c>
      <c r="D203" s="7" t="s">
        <v>224</v>
      </c>
      <c r="E203" s="10" t="s">
        <v>225</v>
      </c>
      <c r="F203" s="10" t="s">
        <v>709</v>
      </c>
      <c r="G203" s="7" t="s">
        <v>5</v>
      </c>
      <c r="H203" s="7" t="s">
        <v>86</v>
      </c>
      <c r="M203" s="27"/>
      <c r="R203" s="15"/>
      <c r="S203" s="7">
        <v>0</v>
      </c>
    </row>
    <row r="204" spans="2:28" x14ac:dyDescent="0.3">
      <c r="B204" s="7" t="s">
        <v>468</v>
      </c>
      <c r="C204" s="7" t="s">
        <v>205</v>
      </c>
      <c r="D204" s="7" t="s">
        <v>224</v>
      </c>
      <c r="E204" s="10" t="s">
        <v>227</v>
      </c>
      <c r="F204" s="10" t="s">
        <v>228</v>
      </c>
      <c r="H204" s="7" t="s">
        <v>3</v>
      </c>
      <c r="N204" s="13"/>
      <c r="S204" s="7" t="s">
        <v>802</v>
      </c>
      <c r="Z204" t="s">
        <v>898</v>
      </c>
    </row>
    <row r="205" spans="2:28" x14ac:dyDescent="0.3">
      <c r="B205" s="7" t="s">
        <v>469</v>
      </c>
      <c r="C205" s="7" t="s">
        <v>205</v>
      </c>
      <c r="D205" s="7" t="s">
        <v>224</v>
      </c>
      <c r="E205" s="10" t="s">
        <v>227</v>
      </c>
      <c r="F205" s="10" t="s">
        <v>229</v>
      </c>
      <c r="H205" s="7" t="s">
        <v>3</v>
      </c>
      <c r="N205" s="13"/>
      <c r="S205" s="7" t="s">
        <v>802</v>
      </c>
    </row>
    <row r="206" spans="2:28" x14ac:dyDescent="0.3">
      <c r="B206" s="7" t="s">
        <v>470</v>
      </c>
      <c r="C206" s="7" t="s">
        <v>205</v>
      </c>
      <c r="D206" s="7" t="s">
        <v>224</v>
      </c>
      <c r="E206" s="10" t="s">
        <v>227</v>
      </c>
      <c r="F206" s="10" t="s">
        <v>230</v>
      </c>
      <c r="H206" s="7" t="s">
        <v>3</v>
      </c>
      <c r="N206" s="13"/>
      <c r="S206" s="7" t="s">
        <v>802</v>
      </c>
      <c r="Z206" t="s">
        <v>898</v>
      </c>
    </row>
    <row r="207" spans="2:28" ht="15" thickBot="1" x14ac:dyDescent="0.35">
      <c r="B207" s="7" t="s">
        <v>471</v>
      </c>
      <c r="C207" s="7" t="s">
        <v>205</v>
      </c>
      <c r="D207" s="7" t="s">
        <v>224</v>
      </c>
      <c r="E207" s="10" t="s">
        <v>231</v>
      </c>
      <c r="F207" s="10" t="s">
        <v>232</v>
      </c>
      <c r="G207" s="7" t="s">
        <v>5</v>
      </c>
      <c r="H207" s="7" t="s">
        <v>4</v>
      </c>
      <c r="M207" s="28"/>
      <c r="Q207" s="26"/>
      <c r="S207" s="14">
        <v>2.8500000000000001E-2</v>
      </c>
      <c r="AB207" s="19"/>
    </row>
    <row r="208" spans="2:28" x14ac:dyDescent="0.3">
      <c r="B208" s="7" t="s">
        <v>472</v>
      </c>
      <c r="C208" s="7" t="s">
        <v>205</v>
      </c>
      <c r="D208" s="7" t="s">
        <v>224</v>
      </c>
      <c r="E208" s="10" t="s">
        <v>231</v>
      </c>
      <c r="F208" s="10" t="s">
        <v>233</v>
      </c>
      <c r="G208" s="7" t="s">
        <v>5</v>
      </c>
      <c r="H208" s="7" t="s">
        <v>4</v>
      </c>
      <c r="Q208" s="26"/>
      <c r="S208" s="14">
        <v>0.57599999999999996</v>
      </c>
      <c r="AB208" s="19"/>
    </row>
    <row r="209" spans="2:28" x14ac:dyDescent="0.3">
      <c r="B209" s="7" t="s">
        <v>473</v>
      </c>
      <c r="C209" s="7" t="s">
        <v>205</v>
      </c>
      <c r="D209" s="7" t="s">
        <v>224</v>
      </c>
      <c r="E209" s="10" t="s">
        <v>231</v>
      </c>
      <c r="F209" s="10" t="s">
        <v>710</v>
      </c>
      <c r="G209" s="7" t="s">
        <v>5</v>
      </c>
      <c r="H209" s="7" t="s">
        <v>4</v>
      </c>
      <c r="Q209" s="26"/>
      <c r="S209" s="16">
        <v>0</v>
      </c>
      <c r="AB209" s="19"/>
    </row>
    <row r="210" spans="2:28" x14ac:dyDescent="0.3">
      <c r="B210" s="7" t="s">
        <v>712</v>
      </c>
      <c r="C210" s="7" t="s">
        <v>205</v>
      </c>
      <c r="D210" s="7" t="s">
        <v>224</v>
      </c>
      <c r="E210" s="10" t="s">
        <v>231</v>
      </c>
      <c r="F210" s="10" t="s">
        <v>711</v>
      </c>
      <c r="G210" s="7" t="s">
        <v>5</v>
      </c>
      <c r="H210" s="7" t="s">
        <v>4</v>
      </c>
      <c r="Q210" s="26"/>
      <c r="R210" s="15"/>
      <c r="S210" s="14">
        <v>0.39550000000000002</v>
      </c>
    </row>
    <row r="211" spans="2:28" x14ac:dyDescent="0.3">
      <c r="B211" s="7" t="s">
        <v>716</v>
      </c>
      <c r="C211" s="7" t="s">
        <v>205</v>
      </c>
      <c r="D211" s="7" t="s">
        <v>224</v>
      </c>
      <c r="E211" s="10" t="s">
        <v>234</v>
      </c>
      <c r="F211" s="10" t="s">
        <v>631</v>
      </c>
      <c r="G211" s="7" t="s">
        <v>21</v>
      </c>
      <c r="H211" s="7" t="s">
        <v>3</v>
      </c>
      <c r="N211" s="13"/>
      <c r="S211" s="7" t="s">
        <v>803</v>
      </c>
    </row>
    <row r="212" spans="2:28" x14ac:dyDescent="0.3">
      <c r="B212" s="7" t="s">
        <v>713</v>
      </c>
      <c r="C212" s="7" t="s">
        <v>205</v>
      </c>
      <c r="D212" s="7" t="s">
        <v>224</v>
      </c>
      <c r="E212" s="10" t="s">
        <v>234</v>
      </c>
      <c r="F212" s="10" t="s">
        <v>332</v>
      </c>
      <c r="G212" s="7" t="s">
        <v>21</v>
      </c>
      <c r="H212" s="7" t="s">
        <v>3</v>
      </c>
      <c r="N212" s="13"/>
      <c r="S212" s="7" t="s">
        <v>803</v>
      </c>
    </row>
    <row r="213" spans="2:28" x14ac:dyDescent="0.3">
      <c r="B213" s="7" t="s">
        <v>714</v>
      </c>
      <c r="C213" s="7" t="s">
        <v>205</v>
      </c>
      <c r="D213" s="7" t="s">
        <v>224</v>
      </c>
      <c r="E213" s="10" t="s">
        <v>236</v>
      </c>
      <c r="F213" s="10" t="s">
        <v>631</v>
      </c>
      <c r="G213" s="7" t="s">
        <v>21</v>
      </c>
      <c r="H213" s="7" t="s">
        <v>3</v>
      </c>
      <c r="N213" s="13"/>
      <c r="S213" s="7" t="s">
        <v>802</v>
      </c>
      <c r="Z213" t="s">
        <v>899</v>
      </c>
    </row>
    <row r="214" spans="2:28" x14ac:dyDescent="0.3">
      <c r="B214" s="7" t="s">
        <v>715</v>
      </c>
      <c r="C214" s="7" t="s">
        <v>205</v>
      </c>
      <c r="D214" s="7" t="s">
        <v>224</v>
      </c>
      <c r="E214" s="10" t="s">
        <v>236</v>
      </c>
      <c r="F214" s="10" t="s">
        <v>332</v>
      </c>
      <c r="G214" s="7" t="s">
        <v>21</v>
      </c>
      <c r="H214" s="7" t="s">
        <v>3</v>
      </c>
      <c r="N214" s="13"/>
      <c r="S214" s="7" t="s">
        <v>803</v>
      </c>
      <c r="Z214"/>
    </row>
    <row r="215" spans="2:28" x14ac:dyDescent="0.3">
      <c r="B215" s="7" t="s">
        <v>474</v>
      </c>
      <c r="C215" s="7" t="s">
        <v>205</v>
      </c>
      <c r="D215" s="7" t="s">
        <v>224</v>
      </c>
      <c r="E215" s="10" t="s">
        <v>237</v>
      </c>
      <c r="F215" s="10" t="s">
        <v>238</v>
      </c>
      <c r="H215" s="7" t="s">
        <v>3</v>
      </c>
      <c r="N215" s="13"/>
      <c r="S215" s="7" t="s">
        <v>802</v>
      </c>
      <c r="Z215" s="7" t="s">
        <v>1019</v>
      </c>
    </row>
    <row r="216" spans="2:28" x14ac:dyDescent="0.3">
      <c r="B216" s="7" t="s">
        <v>475</v>
      </c>
      <c r="C216" s="7" t="s">
        <v>205</v>
      </c>
      <c r="D216" s="7" t="s">
        <v>224</v>
      </c>
      <c r="E216" s="10" t="s">
        <v>237</v>
      </c>
      <c r="F216" s="10" t="s">
        <v>239</v>
      </c>
      <c r="G216" s="7" t="s">
        <v>5</v>
      </c>
      <c r="H216" s="7" t="s">
        <v>86</v>
      </c>
      <c r="R216" s="15"/>
      <c r="S216" s="7">
        <v>0</v>
      </c>
    </row>
    <row r="217" spans="2:28" x14ac:dyDescent="0.3">
      <c r="B217" s="7" t="s">
        <v>476</v>
      </c>
      <c r="C217" s="7" t="s">
        <v>205</v>
      </c>
      <c r="D217" s="7" t="s">
        <v>224</v>
      </c>
      <c r="E217" s="10" t="s">
        <v>240</v>
      </c>
      <c r="F217" s="10" t="s">
        <v>241</v>
      </c>
      <c r="G217" s="7" t="s">
        <v>5</v>
      </c>
      <c r="H217" s="7" t="s">
        <v>86</v>
      </c>
      <c r="R217" s="17"/>
      <c r="S217" s="7">
        <v>22</v>
      </c>
      <c r="AA217" s="7" t="s">
        <v>1020</v>
      </c>
      <c r="AB217" s="19"/>
    </row>
    <row r="218" spans="2:28" x14ac:dyDescent="0.3">
      <c r="B218" s="7" t="s">
        <v>477</v>
      </c>
      <c r="C218" s="7" t="s">
        <v>205</v>
      </c>
      <c r="D218" s="7" t="s">
        <v>224</v>
      </c>
      <c r="E218" s="10" t="s">
        <v>240</v>
      </c>
      <c r="F218" s="10" t="s">
        <v>242</v>
      </c>
      <c r="G218" s="7" t="s">
        <v>5</v>
      </c>
      <c r="H218" s="7" t="s">
        <v>86</v>
      </c>
      <c r="S218" s="7">
        <v>32</v>
      </c>
      <c r="AA218" s="7" t="s">
        <v>1020</v>
      </c>
      <c r="AB218" s="19"/>
    </row>
    <row r="219" spans="2:28" x14ac:dyDescent="0.3">
      <c r="B219" s="7" t="s">
        <v>478</v>
      </c>
      <c r="C219" s="7" t="s">
        <v>205</v>
      </c>
      <c r="D219" s="7" t="s">
        <v>224</v>
      </c>
      <c r="E219" s="10" t="s">
        <v>240</v>
      </c>
      <c r="F219" s="10" t="s">
        <v>243</v>
      </c>
      <c r="H219" s="7" t="s">
        <v>3</v>
      </c>
      <c r="S219" s="7" t="s">
        <v>803</v>
      </c>
    </row>
    <row r="220" spans="2:28" x14ac:dyDescent="0.3">
      <c r="B220" s="7" t="s">
        <v>479</v>
      </c>
      <c r="C220" s="7" t="s">
        <v>205</v>
      </c>
      <c r="D220" s="7" t="s">
        <v>224</v>
      </c>
      <c r="E220" s="10" t="s">
        <v>244</v>
      </c>
      <c r="F220" s="10" t="s">
        <v>245</v>
      </c>
      <c r="G220" s="7" t="s">
        <v>5</v>
      </c>
      <c r="H220" s="7" t="s">
        <v>86</v>
      </c>
      <c r="N220" s="7" t="s">
        <v>824</v>
      </c>
      <c r="O220" s="7">
        <v>1</v>
      </c>
      <c r="R220" s="15"/>
      <c r="AB220" s="19" t="s">
        <v>900</v>
      </c>
    </row>
    <row r="221" spans="2:28" x14ac:dyDescent="0.3">
      <c r="B221" s="7" t="s">
        <v>480</v>
      </c>
      <c r="C221" s="7" t="s">
        <v>205</v>
      </c>
      <c r="D221" s="7" t="s">
        <v>224</v>
      </c>
      <c r="E221" s="10" t="s">
        <v>244</v>
      </c>
      <c r="F221" s="10" t="s">
        <v>246</v>
      </c>
      <c r="G221" s="7" t="s">
        <v>5</v>
      </c>
      <c r="H221" s="7" t="str">
        <f>H3</f>
        <v>USD</v>
      </c>
      <c r="I221" s="7" t="s">
        <v>649</v>
      </c>
      <c r="J221" s="7" t="str">
        <f>J3</f>
        <v>March</v>
      </c>
      <c r="O221" s="8">
        <v>14000000</v>
      </c>
      <c r="R221" s="15"/>
      <c r="AB221" s="19" t="s">
        <v>900</v>
      </c>
    </row>
    <row r="222" spans="2:28" x14ac:dyDescent="0.3">
      <c r="B222" s="7" t="s">
        <v>481</v>
      </c>
      <c r="C222" s="7" t="s">
        <v>205</v>
      </c>
      <c r="D222" s="7" t="s">
        <v>247</v>
      </c>
      <c r="E222" s="10" t="s">
        <v>248</v>
      </c>
      <c r="F222" s="10" t="s">
        <v>249</v>
      </c>
      <c r="G222" s="7" t="s">
        <v>5</v>
      </c>
      <c r="H222" s="7" t="s">
        <v>250</v>
      </c>
      <c r="R222"/>
      <c r="S222" s="7">
        <v>228</v>
      </c>
    </row>
    <row r="223" spans="2:28" x14ac:dyDescent="0.3">
      <c r="B223" s="7" t="s">
        <v>482</v>
      </c>
      <c r="C223" s="7" t="s">
        <v>205</v>
      </c>
      <c r="D223" s="7" t="s">
        <v>247</v>
      </c>
      <c r="E223" s="10" t="s">
        <v>248</v>
      </c>
      <c r="F223" s="10" t="s">
        <v>251</v>
      </c>
      <c r="G223" s="7" t="s">
        <v>5</v>
      </c>
      <c r="H223" s="7" t="s">
        <v>250</v>
      </c>
      <c r="R223"/>
      <c r="S223" s="7">
        <v>203</v>
      </c>
    </row>
    <row r="224" spans="2:28" x14ac:dyDescent="0.3">
      <c r="B224" s="7" t="s">
        <v>483</v>
      </c>
      <c r="C224" s="7" t="s">
        <v>205</v>
      </c>
      <c r="D224" s="7" t="s">
        <v>247</v>
      </c>
      <c r="E224" s="10" t="s">
        <v>248</v>
      </c>
      <c r="F224" s="10" t="s">
        <v>252</v>
      </c>
      <c r="G224" s="7" t="s">
        <v>5</v>
      </c>
      <c r="H224" s="7" t="s">
        <v>250</v>
      </c>
      <c r="R224"/>
      <c r="S224" s="29">
        <v>14.25</v>
      </c>
    </row>
    <row r="225" spans="2:26" x14ac:dyDescent="0.3">
      <c r="B225" s="7" t="s">
        <v>484</v>
      </c>
      <c r="C225" s="7" t="s">
        <v>205</v>
      </c>
      <c r="D225" s="7" t="s">
        <v>247</v>
      </c>
      <c r="E225" s="10" t="s">
        <v>248</v>
      </c>
      <c r="F225" s="10" t="s">
        <v>253</v>
      </c>
      <c r="G225" s="7" t="s">
        <v>5</v>
      </c>
      <c r="H225" s="7" t="s">
        <v>250</v>
      </c>
      <c r="R225"/>
      <c r="S225" s="29">
        <v>12.6875</v>
      </c>
    </row>
    <row r="226" spans="2:26" x14ac:dyDescent="0.3">
      <c r="B226" s="7" t="s">
        <v>718</v>
      </c>
      <c r="C226" s="7" t="s">
        <v>205</v>
      </c>
      <c r="D226" s="7" t="s">
        <v>247</v>
      </c>
      <c r="E226" s="10" t="s">
        <v>248</v>
      </c>
      <c r="F226" s="10" t="s">
        <v>719</v>
      </c>
      <c r="G226" s="7" t="s">
        <v>5</v>
      </c>
      <c r="H226" s="7" t="s">
        <v>4</v>
      </c>
      <c r="R226"/>
      <c r="S226" s="16">
        <f>10/17</f>
        <v>0.58823529411764708</v>
      </c>
    </row>
    <row r="227" spans="2:26" x14ac:dyDescent="0.3">
      <c r="B227" s="7" t="s">
        <v>486</v>
      </c>
      <c r="C227" s="7" t="s">
        <v>205</v>
      </c>
      <c r="D227" s="7" t="s">
        <v>247</v>
      </c>
      <c r="E227" s="10" t="s">
        <v>254</v>
      </c>
      <c r="F227" s="10" t="s">
        <v>255</v>
      </c>
      <c r="H227" s="7" t="s">
        <v>3</v>
      </c>
      <c r="R227"/>
      <c r="S227" s="7" t="s">
        <v>803</v>
      </c>
    </row>
    <row r="228" spans="2:26" x14ac:dyDescent="0.3">
      <c r="B228" s="7" t="s">
        <v>487</v>
      </c>
      <c r="C228" s="7" t="s">
        <v>205</v>
      </c>
      <c r="D228" s="7" t="s">
        <v>247</v>
      </c>
      <c r="E228" s="10" t="s">
        <v>256</v>
      </c>
      <c r="F228" s="10" t="s">
        <v>257</v>
      </c>
      <c r="H228" s="7" t="s">
        <v>3</v>
      </c>
      <c r="S228" s="7" t="s">
        <v>802</v>
      </c>
    </row>
    <row r="229" spans="2:26" x14ac:dyDescent="0.3">
      <c r="B229" s="7" t="s">
        <v>488</v>
      </c>
      <c r="C229" s="7" t="s">
        <v>205</v>
      </c>
      <c r="D229" s="7" t="s">
        <v>247</v>
      </c>
      <c r="E229" s="10" t="s">
        <v>256</v>
      </c>
      <c r="F229" s="10" t="s">
        <v>258</v>
      </c>
      <c r="G229" s="10" t="s">
        <v>144</v>
      </c>
      <c r="H229" s="10" t="s">
        <v>145</v>
      </c>
      <c r="N229" s="13"/>
      <c r="S229" s="7" t="s">
        <v>804</v>
      </c>
    </row>
    <row r="230" spans="2:26" x14ac:dyDescent="0.3">
      <c r="B230" s="7" t="s">
        <v>489</v>
      </c>
      <c r="C230" s="7" t="s">
        <v>205</v>
      </c>
      <c r="D230" s="7" t="s">
        <v>247</v>
      </c>
      <c r="E230" s="10" t="s">
        <v>259</v>
      </c>
      <c r="F230" s="10" t="s">
        <v>260</v>
      </c>
      <c r="G230" s="7" t="s">
        <v>5</v>
      </c>
      <c r="H230" s="10" t="s">
        <v>4</v>
      </c>
      <c r="N230" s="14">
        <v>1.3899999999999999E-2</v>
      </c>
      <c r="O230" s="26">
        <v>1.44E-2</v>
      </c>
      <c r="P230" s="26">
        <v>1.49E-2</v>
      </c>
      <c r="Q230" s="26">
        <v>1.5800000000000002E-2</v>
      </c>
      <c r="R230" s="14">
        <v>1.5900000000000001E-2</v>
      </c>
      <c r="S230" s="14"/>
      <c r="V230" s="7" t="s">
        <v>1024</v>
      </c>
      <c r="W230" s="7" t="s">
        <v>1022</v>
      </c>
      <c r="X230" s="7" t="s">
        <v>1023</v>
      </c>
      <c r="Y230" s="7" t="s">
        <v>1021</v>
      </c>
      <c r="Z230" s="7" t="s">
        <v>901</v>
      </c>
    </row>
    <row r="231" spans="2:26" ht="15" thickBot="1" x14ac:dyDescent="0.35">
      <c r="B231" s="7" t="s">
        <v>490</v>
      </c>
      <c r="C231" s="7" t="s">
        <v>205</v>
      </c>
      <c r="D231" s="7" t="s">
        <v>247</v>
      </c>
      <c r="E231" s="10" t="s">
        <v>259</v>
      </c>
      <c r="F231" s="10" t="s">
        <v>720</v>
      </c>
      <c r="G231" s="7" t="s">
        <v>5</v>
      </c>
      <c r="H231" s="10" t="str">
        <f>H3</f>
        <v>USD</v>
      </c>
      <c r="I231" s="10" t="s">
        <v>649</v>
      </c>
      <c r="J231" s="7" t="str">
        <f>J3</f>
        <v>March</v>
      </c>
      <c r="M231" s="30"/>
      <c r="O231" s="8">
        <f>10403000+2077000+1752000+1271000+2400000+958000</f>
        <v>18861000</v>
      </c>
      <c r="P231" s="8">
        <f>9636000+2396000+1954000+1467000+2623000+778000</f>
        <v>18854000</v>
      </c>
      <c r="Q231" s="8">
        <f>12886000+7475000</f>
        <v>20361000</v>
      </c>
      <c r="R231" s="8">
        <f>15977000+9165000</f>
        <v>25142000</v>
      </c>
    </row>
    <row r="232" spans="2:26" ht="15" thickBot="1" x14ac:dyDescent="0.35">
      <c r="B232" s="7" t="s">
        <v>491</v>
      </c>
      <c r="C232" s="7" t="s">
        <v>205</v>
      </c>
      <c r="D232" s="7" t="s">
        <v>247</v>
      </c>
      <c r="E232" s="10" t="s">
        <v>261</v>
      </c>
      <c r="F232" s="10" t="s">
        <v>262</v>
      </c>
      <c r="G232" s="7" t="s">
        <v>5</v>
      </c>
      <c r="H232" s="7" t="s">
        <v>86</v>
      </c>
      <c r="M232" s="30"/>
      <c r="R232" s="15"/>
      <c r="S232" s="7">
        <v>0</v>
      </c>
    </row>
    <row r="233" spans="2:26" ht="15" thickBot="1" x14ac:dyDescent="0.35">
      <c r="B233" s="7" t="s">
        <v>729</v>
      </c>
      <c r="C233" s="7" t="s">
        <v>205</v>
      </c>
      <c r="D233" s="7" t="s">
        <v>247</v>
      </c>
      <c r="E233" s="10" t="s">
        <v>263</v>
      </c>
      <c r="F233" s="10" t="s">
        <v>726</v>
      </c>
      <c r="G233" s="7" t="s">
        <v>86</v>
      </c>
      <c r="M233" s="30"/>
      <c r="R233" s="15"/>
      <c r="S233" s="7">
        <v>10</v>
      </c>
    </row>
    <row r="234" spans="2:26" ht="15" thickBot="1" x14ac:dyDescent="0.35">
      <c r="B234" s="7" t="s">
        <v>728</v>
      </c>
      <c r="C234" s="7" t="s">
        <v>205</v>
      </c>
      <c r="D234" s="7" t="s">
        <v>247</v>
      </c>
      <c r="E234" s="10" t="s">
        <v>263</v>
      </c>
      <c r="F234" s="10" t="s">
        <v>727</v>
      </c>
      <c r="G234" s="7" t="s">
        <v>86</v>
      </c>
      <c r="M234" s="30"/>
      <c r="R234" s="15"/>
      <c r="S234" s="7">
        <v>7</v>
      </c>
    </row>
    <row r="235" spans="2:26" ht="15" thickBot="1" x14ac:dyDescent="0.35">
      <c r="B235" s="7" t="s">
        <v>730</v>
      </c>
      <c r="C235" s="7" t="s">
        <v>205</v>
      </c>
      <c r="D235" s="7" t="s">
        <v>247</v>
      </c>
      <c r="E235" s="10" t="s">
        <v>263</v>
      </c>
      <c r="F235" s="10" t="s">
        <v>264</v>
      </c>
      <c r="H235" s="7" t="s">
        <v>3</v>
      </c>
      <c r="M235" s="30"/>
      <c r="S235" s="7" t="s">
        <v>802</v>
      </c>
      <c r="Z235"/>
    </row>
    <row r="236" spans="2:26" ht="15" thickBot="1" x14ac:dyDescent="0.35">
      <c r="B236" s="7" t="s">
        <v>492</v>
      </c>
      <c r="C236" s="7" t="s">
        <v>205</v>
      </c>
      <c r="D236" s="7" t="s">
        <v>247</v>
      </c>
      <c r="E236" s="10" t="s">
        <v>265</v>
      </c>
      <c r="F236" s="10" t="s">
        <v>266</v>
      </c>
      <c r="H236" s="7" t="s">
        <v>3</v>
      </c>
      <c r="M236" s="30"/>
      <c r="S236" s="7" t="s">
        <v>803</v>
      </c>
    </row>
    <row r="237" spans="2:26" x14ac:dyDescent="0.3">
      <c r="B237" s="7" t="s">
        <v>493</v>
      </c>
      <c r="C237" s="7" t="s">
        <v>205</v>
      </c>
      <c r="D237" s="7" t="s">
        <v>247</v>
      </c>
      <c r="E237" s="10" t="s">
        <v>267</v>
      </c>
      <c r="F237" s="10" t="s">
        <v>731</v>
      </c>
      <c r="H237" s="7" t="s">
        <v>3</v>
      </c>
      <c r="S237" s="7" t="s">
        <v>802</v>
      </c>
    </row>
    <row r="238" spans="2:26" x14ac:dyDescent="0.3">
      <c r="B238" s="7" t="s">
        <v>494</v>
      </c>
      <c r="C238" s="7" t="s">
        <v>205</v>
      </c>
      <c r="D238" s="7" t="s">
        <v>247</v>
      </c>
      <c r="E238" s="10" t="s">
        <v>267</v>
      </c>
      <c r="F238" s="10" t="s">
        <v>732</v>
      </c>
      <c r="H238" s="7" t="s">
        <v>3</v>
      </c>
      <c r="S238" s="7" t="s">
        <v>802</v>
      </c>
    </row>
    <row r="239" spans="2:26" x14ac:dyDescent="0.3">
      <c r="B239" s="7" t="s">
        <v>495</v>
      </c>
      <c r="C239" s="7" t="s">
        <v>205</v>
      </c>
      <c r="D239" s="7" t="s">
        <v>247</v>
      </c>
      <c r="E239" s="10" t="s">
        <v>268</v>
      </c>
      <c r="F239" s="10" t="s">
        <v>269</v>
      </c>
      <c r="H239" s="7" t="s">
        <v>3</v>
      </c>
      <c r="S239" s="7" t="s">
        <v>802</v>
      </c>
      <c r="Z239" t="s">
        <v>1025</v>
      </c>
    </row>
    <row r="240" spans="2:26" x14ac:dyDescent="0.3">
      <c r="B240" s="7" t="s">
        <v>496</v>
      </c>
      <c r="C240" s="7" t="s">
        <v>205</v>
      </c>
      <c r="D240" s="7" t="s">
        <v>247</v>
      </c>
      <c r="E240" s="10" t="s">
        <v>268</v>
      </c>
      <c r="F240" s="10" t="s">
        <v>270</v>
      </c>
      <c r="H240" s="7" t="s">
        <v>3</v>
      </c>
      <c r="S240" s="7" t="s">
        <v>802</v>
      </c>
      <c r="Z240" t="s">
        <v>1026</v>
      </c>
    </row>
    <row r="241" spans="2:19" x14ac:dyDescent="0.3">
      <c r="B241" s="7" t="s">
        <v>497</v>
      </c>
      <c r="C241" s="7" t="s">
        <v>205</v>
      </c>
      <c r="D241" s="7" t="s">
        <v>247</v>
      </c>
      <c r="E241" s="10" t="s">
        <v>271</v>
      </c>
      <c r="F241" s="7" t="str">
        <f>E241</f>
        <v>Non-executive director pay</v>
      </c>
      <c r="G241" s="7" t="s">
        <v>5</v>
      </c>
      <c r="H241" s="7" t="str">
        <f>H3</f>
        <v>USD</v>
      </c>
      <c r="I241" s="10" t="s">
        <v>649</v>
      </c>
      <c r="J241" s="7" t="str">
        <f>J3</f>
        <v>March</v>
      </c>
      <c r="N241" s="34"/>
      <c r="O241" s="34">
        <v>4429000</v>
      </c>
      <c r="P241" s="34">
        <v>5002000</v>
      </c>
      <c r="Q241" s="34">
        <v>5065000</v>
      </c>
      <c r="R241" s="34">
        <v>5252000</v>
      </c>
    </row>
    <row r="242" spans="2:19" hidden="1" x14ac:dyDescent="0.3">
      <c r="B242" s="7" t="s">
        <v>498</v>
      </c>
      <c r="C242" s="7" t="s">
        <v>205</v>
      </c>
      <c r="D242" s="7" t="s">
        <v>374</v>
      </c>
      <c r="E242" s="7" t="s">
        <v>375</v>
      </c>
      <c r="F242" s="10"/>
      <c r="K242" s="7">
        <v>0</v>
      </c>
      <c r="M242" s="26"/>
      <c r="N242" s="26"/>
      <c r="O242" s="26"/>
      <c r="P242" s="26"/>
      <c r="Q242" s="26"/>
    </row>
    <row r="243" spans="2:19" hidden="1" x14ac:dyDescent="0.3">
      <c r="B243" s="7" t="s">
        <v>499</v>
      </c>
      <c r="C243" s="7" t="s">
        <v>205</v>
      </c>
      <c r="D243" s="7" t="s">
        <v>374</v>
      </c>
      <c r="E243" s="7" t="s">
        <v>376</v>
      </c>
      <c r="F243" s="10" t="s">
        <v>755</v>
      </c>
      <c r="G243" s="10"/>
      <c r="H243" s="7" t="s">
        <v>3</v>
      </c>
      <c r="K243" s="7">
        <v>0</v>
      </c>
      <c r="N243" s="13"/>
    </row>
    <row r="244" spans="2:19" hidden="1" x14ac:dyDescent="0.3">
      <c r="B244" s="7" t="s">
        <v>500</v>
      </c>
      <c r="C244" s="7" t="s">
        <v>205</v>
      </c>
      <c r="D244" s="7" t="s">
        <v>374</v>
      </c>
      <c r="E244" s="7" t="s">
        <v>377</v>
      </c>
      <c r="F244" s="10" t="s">
        <v>756</v>
      </c>
      <c r="G244" s="10" t="s">
        <v>5</v>
      </c>
      <c r="H244" s="10" t="str">
        <f>H3</f>
        <v>USD</v>
      </c>
      <c r="I244" s="10" t="s">
        <v>650</v>
      </c>
      <c r="J244" s="7" t="str">
        <f>J3</f>
        <v>March</v>
      </c>
      <c r="K244" s="7">
        <v>0</v>
      </c>
      <c r="M244" s="26"/>
      <c r="N244" s="26"/>
      <c r="O244" s="26"/>
      <c r="P244" s="26"/>
      <c r="Q244" s="26"/>
    </row>
    <row r="245" spans="2:19" hidden="1" x14ac:dyDescent="0.3">
      <c r="B245" s="7" t="s">
        <v>500</v>
      </c>
      <c r="C245" s="7" t="s">
        <v>205</v>
      </c>
      <c r="D245" s="7" t="s">
        <v>374</v>
      </c>
      <c r="E245" s="7" t="s">
        <v>377</v>
      </c>
      <c r="F245" s="10" t="s">
        <v>757</v>
      </c>
      <c r="G245" s="10" t="s">
        <v>5</v>
      </c>
      <c r="H245" s="10" t="str">
        <f>H3</f>
        <v>USD</v>
      </c>
      <c r="I245" s="10" t="s">
        <v>650</v>
      </c>
      <c r="J245" s="7" t="str">
        <f>J3</f>
        <v>March</v>
      </c>
      <c r="K245" s="7">
        <v>0</v>
      </c>
      <c r="M245" s="26"/>
      <c r="N245" s="26"/>
      <c r="O245" s="26"/>
      <c r="P245" s="26"/>
      <c r="Q245" s="26"/>
    </row>
    <row r="246" spans="2:19" hidden="1" x14ac:dyDescent="0.3">
      <c r="B246" s="7" t="s">
        <v>501</v>
      </c>
      <c r="C246" s="7" t="s">
        <v>205</v>
      </c>
      <c r="D246" s="7" t="s">
        <v>374</v>
      </c>
      <c r="E246" s="7" t="s">
        <v>378</v>
      </c>
      <c r="F246" s="10"/>
      <c r="H246" s="7" t="s">
        <v>3</v>
      </c>
      <c r="K246" s="7">
        <v>0</v>
      </c>
      <c r="M246" s="26"/>
      <c r="N246" s="26"/>
      <c r="O246" s="26"/>
      <c r="P246" s="26"/>
      <c r="Q246" s="26"/>
    </row>
    <row r="247" spans="2:19" hidden="1" x14ac:dyDescent="0.3">
      <c r="B247" s="7" t="s">
        <v>502</v>
      </c>
      <c r="C247" s="7" t="s">
        <v>205</v>
      </c>
      <c r="D247" s="7" t="s">
        <v>374</v>
      </c>
      <c r="E247" s="7" t="s">
        <v>379</v>
      </c>
      <c r="F247" s="10"/>
      <c r="H247" s="7" t="s">
        <v>3</v>
      </c>
      <c r="K247" s="7">
        <v>0</v>
      </c>
      <c r="M247" s="26"/>
      <c r="N247" s="26"/>
      <c r="O247" s="26"/>
      <c r="P247" s="26"/>
      <c r="Q247" s="26"/>
    </row>
    <row r="248" spans="2:19" hidden="1" x14ac:dyDescent="0.3">
      <c r="B248" s="7" t="s">
        <v>503</v>
      </c>
      <c r="C248" s="7" t="s">
        <v>205</v>
      </c>
      <c r="D248" s="7" t="s">
        <v>374</v>
      </c>
      <c r="E248" s="7" t="s">
        <v>380</v>
      </c>
      <c r="F248" s="10"/>
      <c r="H248" s="7" t="s">
        <v>4</v>
      </c>
      <c r="K248" s="7">
        <v>0</v>
      </c>
      <c r="M248" s="26"/>
      <c r="N248" s="26"/>
      <c r="O248" s="26"/>
      <c r="P248" s="26"/>
      <c r="Q248" s="26"/>
    </row>
    <row r="249" spans="2:19" ht="15" thickBot="1" x14ac:dyDescent="0.35">
      <c r="B249" s="7" t="s">
        <v>504</v>
      </c>
      <c r="C249" s="7" t="s">
        <v>205</v>
      </c>
      <c r="D249" s="7" t="s">
        <v>272</v>
      </c>
      <c r="E249" s="10" t="s">
        <v>273</v>
      </c>
      <c r="F249" s="10" t="s">
        <v>758</v>
      </c>
      <c r="G249" s="10"/>
      <c r="H249" s="10" t="s">
        <v>3</v>
      </c>
      <c r="M249" s="28"/>
      <c r="S249" s="7" t="s">
        <v>803</v>
      </c>
    </row>
    <row r="250" spans="2:19" ht="15" thickBot="1" x14ac:dyDescent="0.35">
      <c r="B250" s="7" t="s">
        <v>505</v>
      </c>
      <c r="C250" s="7" t="s">
        <v>205</v>
      </c>
      <c r="D250" s="7" t="s">
        <v>272</v>
      </c>
      <c r="E250" s="10" t="s">
        <v>274</v>
      </c>
      <c r="F250" s="10" t="s">
        <v>275</v>
      </c>
      <c r="G250" s="7" t="s">
        <v>5</v>
      </c>
      <c r="H250" s="7" t="s">
        <v>86</v>
      </c>
      <c r="M250" s="28"/>
      <c r="R250" s="15"/>
      <c r="S250" s="7">
        <v>0</v>
      </c>
    </row>
    <row r="251" spans="2:19" ht="15" thickBot="1" x14ac:dyDescent="0.35">
      <c r="B251" s="7" t="s">
        <v>506</v>
      </c>
      <c r="C251" s="7" t="s">
        <v>205</v>
      </c>
      <c r="D251" s="7" t="s">
        <v>272</v>
      </c>
      <c r="E251" s="10" t="s">
        <v>276</v>
      </c>
      <c r="F251" s="10" t="s">
        <v>226</v>
      </c>
      <c r="G251" s="7" t="s">
        <v>5</v>
      </c>
      <c r="H251" s="7" t="s">
        <v>86</v>
      </c>
      <c r="M251" s="28"/>
      <c r="R251" s="15"/>
      <c r="S251" s="7">
        <v>0</v>
      </c>
    </row>
    <row r="252" spans="2:19" ht="15" thickBot="1" x14ac:dyDescent="0.35">
      <c r="B252" s="7" t="s">
        <v>507</v>
      </c>
      <c r="C252" s="7" t="s">
        <v>205</v>
      </c>
      <c r="D252" s="7" t="s">
        <v>272</v>
      </c>
      <c r="E252" s="10" t="s">
        <v>277</v>
      </c>
      <c r="F252" s="10" t="s">
        <v>278</v>
      </c>
      <c r="G252" s="10"/>
      <c r="H252" s="10" t="s">
        <v>3</v>
      </c>
      <c r="M252" s="28"/>
      <c r="S252" s="7" t="s">
        <v>803</v>
      </c>
    </row>
    <row r="253" spans="2:19" ht="15" thickBot="1" x14ac:dyDescent="0.35">
      <c r="B253" s="7" t="s">
        <v>508</v>
      </c>
      <c r="C253" s="7" t="s">
        <v>205</v>
      </c>
      <c r="D253" s="7" t="s">
        <v>272</v>
      </c>
      <c r="E253" s="10" t="s">
        <v>277</v>
      </c>
      <c r="F253" s="10" t="s">
        <v>762</v>
      </c>
      <c r="G253" s="10"/>
      <c r="H253" s="10" t="s">
        <v>3</v>
      </c>
      <c r="M253" s="28"/>
      <c r="S253" s="7" t="s">
        <v>803</v>
      </c>
    </row>
    <row r="254" spans="2:19" ht="15" thickBot="1" x14ac:dyDescent="0.35">
      <c r="B254" s="7" t="s">
        <v>761</v>
      </c>
      <c r="C254" s="7" t="s">
        <v>205</v>
      </c>
      <c r="D254" s="7" t="s">
        <v>272</v>
      </c>
      <c r="E254" s="10" t="s">
        <v>277</v>
      </c>
      <c r="F254" s="10" t="s">
        <v>759</v>
      </c>
      <c r="G254" s="10"/>
      <c r="H254" s="10" t="s">
        <v>760</v>
      </c>
      <c r="M254" s="28"/>
    </row>
    <row r="255" spans="2:19" hidden="1" x14ac:dyDescent="0.3">
      <c r="B255" s="7" t="s">
        <v>509</v>
      </c>
      <c r="C255" s="7" t="s">
        <v>205</v>
      </c>
      <c r="D255" s="7" t="s">
        <v>381</v>
      </c>
      <c r="E255" s="7" t="s">
        <v>382</v>
      </c>
      <c r="F255" s="10"/>
      <c r="G255" s="10"/>
      <c r="H255" s="10"/>
      <c r="K255" s="7">
        <v>0</v>
      </c>
      <c r="M255" s="31"/>
    </row>
    <row r="256" spans="2:19" x14ac:dyDescent="0.3">
      <c r="B256" s="7" t="s">
        <v>510</v>
      </c>
      <c r="C256" s="7" t="s">
        <v>205</v>
      </c>
      <c r="D256" s="7" t="s">
        <v>272</v>
      </c>
      <c r="E256" s="10" t="s">
        <v>279</v>
      </c>
      <c r="F256" s="7" t="str">
        <f>E256</f>
        <v>Product recall management</v>
      </c>
      <c r="G256" s="10"/>
      <c r="H256" s="10" t="s">
        <v>3</v>
      </c>
      <c r="S256" s="7" t="s">
        <v>803</v>
      </c>
    </row>
    <row r="257" spans="2:26" x14ac:dyDescent="0.3">
      <c r="B257" s="7" t="s">
        <v>511</v>
      </c>
      <c r="C257" s="7" t="s">
        <v>205</v>
      </c>
      <c r="D257" s="10" t="s">
        <v>285</v>
      </c>
      <c r="E257" s="10" t="s">
        <v>280</v>
      </c>
      <c r="F257" s="10" t="s">
        <v>281</v>
      </c>
      <c r="G257" s="10"/>
      <c r="H257" s="10" t="s">
        <v>3</v>
      </c>
      <c r="S257" s="7" t="s">
        <v>803</v>
      </c>
    </row>
    <row r="258" spans="2:26" x14ac:dyDescent="0.3">
      <c r="B258" s="7" t="s">
        <v>512</v>
      </c>
      <c r="C258" s="7" t="s">
        <v>205</v>
      </c>
      <c r="D258" s="10" t="s">
        <v>285</v>
      </c>
      <c r="E258" s="10" t="s">
        <v>280</v>
      </c>
      <c r="F258" s="10" t="s">
        <v>282</v>
      </c>
      <c r="G258" s="10"/>
      <c r="H258" s="10" t="s">
        <v>3</v>
      </c>
      <c r="S258" s="7" t="s">
        <v>803</v>
      </c>
    </row>
    <row r="259" spans="2:26" x14ac:dyDescent="0.3">
      <c r="B259" s="7" t="s">
        <v>513</v>
      </c>
      <c r="C259" s="7" t="s">
        <v>205</v>
      </c>
      <c r="D259" s="10" t="s">
        <v>285</v>
      </c>
      <c r="E259" s="10" t="s">
        <v>280</v>
      </c>
      <c r="F259" s="10" t="s">
        <v>283</v>
      </c>
      <c r="G259" s="10"/>
      <c r="H259" s="10" t="s">
        <v>3</v>
      </c>
      <c r="S259" s="7" t="s">
        <v>802</v>
      </c>
    </row>
    <row r="260" spans="2:26" x14ac:dyDescent="0.3">
      <c r="B260" s="7" t="s">
        <v>514</v>
      </c>
      <c r="C260" s="7" t="s">
        <v>205</v>
      </c>
      <c r="D260" s="10" t="s">
        <v>285</v>
      </c>
      <c r="E260" s="10" t="s">
        <v>284</v>
      </c>
      <c r="F260" s="10" t="s">
        <v>286</v>
      </c>
      <c r="G260" s="10"/>
      <c r="H260" s="10" t="s">
        <v>3</v>
      </c>
      <c r="S260" s="7" t="s">
        <v>803</v>
      </c>
    </row>
    <row r="261" spans="2:26" x14ac:dyDescent="0.3">
      <c r="B261" s="7" t="s">
        <v>515</v>
      </c>
      <c r="C261" s="7" t="s">
        <v>205</v>
      </c>
      <c r="D261" s="10" t="s">
        <v>285</v>
      </c>
      <c r="E261" s="10" t="s">
        <v>284</v>
      </c>
      <c r="F261" s="10" t="s">
        <v>287</v>
      </c>
      <c r="G261" s="10"/>
      <c r="H261" s="10" t="s">
        <v>3</v>
      </c>
      <c r="S261" s="7" t="s">
        <v>803</v>
      </c>
    </row>
    <row r="262" spans="2:26" x14ac:dyDescent="0.3">
      <c r="B262" s="7" t="s">
        <v>516</v>
      </c>
      <c r="C262" s="7" t="s">
        <v>205</v>
      </c>
      <c r="D262" s="10" t="s">
        <v>285</v>
      </c>
      <c r="E262" s="10" t="s">
        <v>288</v>
      </c>
      <c r="F262" s="10" t="s">
        <v>288</v>
      </c>
      <c r="G262" s="10"/>
      <c r="H262" s="10" t="s">
        <v>3</v>
      </c>
      <c r="S262" s="7" t="s">
        <v>803</v>
      </c>
    </row>
    <row r="263" spans="2:26" x14ac:dyDescent="0.3">
      <c r="B263" s="7" t="s">
        <v>517</v>
      </c>
      <c r="C263" s="7" t="s">
        <v>205</v>
      </c>
      <c r="D263" s="10" t="s">
        <v>285</v>
      </c>
      <c r="E263" s="10" t="s">
        <v>288</v>
      </c>
      <c r="F263" s="10" t="s">
        <v>289</v>
      </c>
      <c r="G263" s="7" t="s">
        <v>5</v>
      </c>
      <c r="H263" s="7" t="s">
        <v>250</v>
      </c>
      <c r="R263" s="15"/>
    </row>
    <row r="264" spans="2:26" x14ac:dyDescent="0.3">
      <c r="B264" s="7" t="s">
        <v>518</v>
      </c>
      <c r="C264" s="7" t="s">
        <v>205</v>
      </c>
      <c r="D264" s="10" t="s">
        <v>285</v>
      </c>
      <c r="E264" s="10" t="s">
        <v>290</v>
      </c>
      <c r="F264" s="10" t="s">
        <v>291</v>
      </c>
      <c r="G264" s="10"/>
      <c r="H264" s="10" t="s">
        <v>3</v>
      </c>
      <c r="N264" s="13"/>
      <c r="S264" s="7" t="s">
        <v>803</v>
      </c>
    </row>
    <row r="265" spans="2:26" x14ac:dyDescent="0.3">
      <c r="B265" s="7" t="s">
        <v>519</v>
      </c>
      <c r="C265" s="7" t="s">
        <v>205</v>
      </c>
      <c r="D265" s="10" t="s">
        <v>285</v>
      </c>
      <c r="E265" s="10" t="s">
        <v>290</v>
      </c>
      <c r="F265" s="10" t="s">
        <v>292</v>
      </c>
      <c r="G265" s="10"/>
      <c r="H265" s="10" t="s">
        <v>3</v>
      </c>
      <c r="N265" s="13"/>
      <c r="S265" s="7" t="s">
        <v>803</v>
      </c>
    </row>
    <row r="266" spans="2:26" x14ac:dyDescent="0.3">
      <c r="B266" s="7" t="s">
        <v>520</v>
      </c>
      <c r="C266" s="7" t="s">
        <v>205</v>
      </c>
      <c r="D266" s="10" t="s">
        <v>285</v>
      </c>
      <c r="E266" s="10" t="s">
        <v>290</v>
      </c>
      <c r="F266" s="10" t="s">
        <v>293</v>
      </c>
      <c r="G266" s="7" t="s">
        <v>5</v>
      </c>
      <c r="H266" s="7" t="s">
        <v>250</v>
      </c>
      <c r="R266" s="15"/>
      <c r="S266" s="7" t="s">
        <v>803</v>
      </c>
    </row>
    <row r="267" spans="2:26" hidden="1" x14ac:dyDescent="0.3">
      <c r="B267" s="7" t="s">
        <v>521</v>
      </c>
      <c r="C267" s="7" t="s">
        <v>205</v>
      </c>
      <c r="D267" s="7" t="s">
        <v>383</v>
      </c>
      <c r="E267" s="7" t="s">
        <v>384</v>
      </c>
      <c r="F267" s="10"/>
      <c r="K267" s="7">
        <v>0</v>
      </c>
    </row>
    <row r="268" spans="2:26" hidden="1" x14ac:dyDescent="0.3">
      <c r="B268" s="7" t="s">
        <v>522</v>
      </c>
      <c r="C268" s="7" t="s">
        <v>205</v>
      </c>
      <c r="D268" s="7" t="s">
        <v>383</v>
      </c>
      <c r="E268" s="7" t="s">
        <v>385</v>
      </c>
      <c r="F268" s="10"/>
      <c r="K268" s="7">
        <v>0</v>
      </c>
    </row>
    <row r="269" spans="2:26" hidden="1" x14ac:dyDescent="0.3">
      <c r="B269" s="7" t="s">
        <v>523</v>
      </c>
      <c r="C269" s="7" t="s">
        <v>205</v>
      </c>
      <c r="D269" s="7" t="s">
        <v>383</v>
      </c>
      <c r="E269" s="7" t="s">
        <v>386</v>
      </c>
      <c r="F269" s="10"/>
      <c r="K269" s="7">
        <v>0</v>
      </c>
    </row>
    <row r="270" spans="2:26" hidden="1" x14ac:dyDescent="0.3">
      <c r="B270" s="7" t="s">
        <v>524</v>
      </c>
      <c r="C270" s="7" t="s">
        <v>205</v>
      </c>
      <c r="D270" s="7" t="s">
        <v>383</v>
      </c>
      <c r="E270" s="7" t="s">
        <v>387</v>
      </c>
      <c r="F270" s="10"/>
      <c r="K270" s="7">
        <v>0</v>
      </c>
    </row>
    <row r="271" spans="2:26" x14ac:dyDescent="0.3">
      <c r="B271" s="7" t="s">
        <v>525</v>
      </c>
      <c r="C271" s="7" t="s">
        <v>205</v>
      </c>
      <c r="D271" s="10" t="s">
        <v>294</v>
      </c>
      <c r="E271" s="10" t="s">
        <v>295</v>
      </c>
      <c r="F271" s="10" t="s">
        <v>296</v>
      </c>
      <c r="G271" s="10"/>
      <c r="H271" s="10" t="s">
        <v>763</v>
      </c>
      <c r="N271" s="13"/>
      <c r="S271" s="7" t="s">
        <v>823</v>
      </c>
      <c r="Z271" t="s">
        <v>1027</v>
      </c>
    </row>
    <row r="272" spans="2:26" x14ac:dyDescent="0.3">
      <c r="B272" s="7" t="s">
        <v>526</v>
      </c>
      <c r="C272" s="7" t="s">
        <v>205</v>
      </c>
      <c r="D272" s="10" t="s">
        <v>294</v>
      </c>
      <c r="E272" s="10" t="s">
        <v>295</v>
      </c>
      <c r="F272" s="10" t="s">
        <v>296</v>
      </c>
      <c r="G272" s="10"/>
      <c r="H272" s="10" t="s">
        <v>764</v>
      </c>
      <c r="N272" s="13"/>
      <c r="S272" s="7" t="s">
        <v>882</v>
      </c>
    </row>
    <row r="273" spans="2:28" x14ac:dyDescent="0.3">
      <c r="B273" s="7" t="s">
        <v>765</v>
      </c>
      <c r="C273" s="7" t="s">
        <v>205</v>
      </c>
      <c r="D273" s="10" t="s">
        <v>294</v>
      </c>
      <c r="E273" s="10" t="s">
        <v>295</v>
      </c>
      <c r="F273" s="10" t="s">
        <v>766</v>
      </c>
      <c r="G273" s="10"/>
      <c r="H273" s="10" t="s">
        <v>3</v>
      </c>
      <c r="N273" s="13"/>
      <c r="S273" s="7" t="s">
        <v>802</v>
      </c>
      <c r="Z273" t="s">
        <v>1028</v>
      </c>
    </row>
    <row r="274" spans="2:28" x14ac:dyDescent="0.3">
      <c r="B274" s="7" t="s">
        <v>527</v>
      </c>
      <c r="C274" s="7" t="s">
        <v>205</v>
      </c>
      <c r="D274" s="10" t="s">
        <v>294</v>
      </c>
      <c r="E274" s="10" t="s">
        <v>297</v>
      </c>
      <c r="F274" s="10" t="s">
        <v>298</v>
      </c>
      <c r="G274" s="7" t="s">
        <v>5</v>
      </c>
      <c r="H274" s="7" t="s">
        <v>86</v>
      </c>
      <c r="R274" s="15"/>
      <c r="S274" s="7">
        <v>0</v>
      </c>
    </row>
    <row r="275" spans="2:28" x14ac:dyDescent="0.3">
      <c r="B275" s="7" t="s">
        <v>528</v>
      </c>
      <c r="C275" s="7" t="s">
        <v>205</v>
      </c>
      <c r="D275" s="10" t="s">
        <v>294</v>
      </c>
      <c r="E275" s="10" t="s">
        <v>299</v>
      </c>
      <c r="F275" s="10" t="s">
        <v>300</v>
      </c>
      <c r="G275" s="10"/>
      <c r="H275" s="10" t="s">
        <v>3</v>
      </c>
      <c r="N275" s="13"/>
      <c r="S275" s="7" t="s">
        <v>803</v>
      </c>
      <c r="Z275"/>
    </row>
    <row r="276" spans="2:28" x14ac:dyDescent="0.3">
      <c r="B276" s="7" t="s">
        <v>767</v>
      </c>
      <c r="C276" s="7" t="s">
        <v>205</v>
      </c>
      <c r="D276" s="10" t="s">
        <v>294</v>
      </c>
      <c r="E276" s="10" t="s">
        <v>301</v>
      </c>
      <c r="F276" s="7" t="str">
        <f>E276</f>
        <v>Lobbying/ Political Contributions</v>
      </c>
      <c r="G276" s="7" t="s">
        <v>5</v>
      </c>
      <c r="H276" s="7" t="s">
        <v>86</v>
      </c>
      <c r="R276" s="15"/>
      <c r="S276" s="7">
        <v>0</v>
      </c>
    </row>
    <row r="277" spans="2:28" x14ac:dyDescent="0.3">
      <c r="B277" s="7" t="s">
        <v>768</v>
      </c>
      <c r="C277" s="7" t="s">
        <v>205</v>
      </c>
      <c r="D277" s="10" t="s">
        <v>294</v>
      </c>
      <c r="E277" s="10" t="s">
        <v>301</v>
      </c>
      <c r="F277" s="7" t="s">
        <v>117</v>
      </c>
      <c r="G277" s="10" t="s">
        <v>21</v>
      </c>
      <c r="H277" s="10" t="s">
        <v>3</v>
      </c>
      <c r="N277" s="13"/>
      <c r="S277" s="7" t="s">
        <v>803</v>
      </c>
    </row>
    <row r="278" spans="2:28" hidden="1" x14ac:dyDescent="0.3">
      <c r="B278" s="7" t="s">
        <v>529</v>
      </c>
      <c r="C278" s="7" t="s">
        <v>205</v>
      </c>
      <c r="D278" s="7" t="s">
        <v>388</v>
      </c>
      <c r="E278" s="7" t="s">
        <v>389</v>
      </c>
      <c r="K278" s="7">
        <v>0</v>
      </c>
    </row>
    <row r="279" spans="2:28" hidden="1" x14ac:dyDescent="0.3">
      <c r="B279" s="7" t="s">
        <v>530</v>
      </c>
      <c r="C279" s="7" t="s">
        <v>205</v>
      </c>
      <c r="D279" s="7" t="s">
        <v>388</v>
      </c>
      <c r="E279" s="7" t="s">
        <v>390</v>
      </c>
      <c r="K279" s="7">
        <v>0</v>
      </c>
    </row>
    <row r="280" spans="2:28" x14ac:dyDescent="0.3">
      <c r="B280" s="7" t="s">
        <v>531</v>
      </c>
      <c r="C280" s="7" t="s">
        <v>205</v>
      </c>
      <c r="D280" s="10" t="s">
        <v>294</v>
      </c>
      <c r="E280" s="10" t="s">
        <v>302</v>
      </c>
      <c r="F280" s="7" t="str">
        <f>E280</f>
        <v>Business Ethics Programs</v>
      </c>
      <c r="G280" s="10"/>
      <c r="H280" s="10" t="s">
        <v>3</v>
      </c>
      <c r="N280" s="13"/>
      <c r="S280" s="7" t="s">
        <v>802</v>
      </c>
      <c r="Z280" t="s">
        <v>1029</v>
      </c>
    </row>
    <row r="281" spans="2:28" hidden="1" x14ac:dyDescent="0.3">
      <c r="B281" s="7" t="s">
        <v>532</v>
      </c>
      <c r="C281" s="7" t="s">
        <v>205</v>
      </c>
      <c r="D281" s="10" t="s">
        <v>294</v>
      </c>
      <c r="E281" s="10" t="s">
        <v>303</v>
      </c>
      <c r="F281" s="7" t="str">
        <f>E281</f>
        <v>Animal Welfare Policy</v>
      </c>
      <c r="G281" s="10" t="s">
        <v>21</v>
      </c>
      <c r="H281" s="10" t="s">
        <v>3</v>
      </c>
      <c r="K281" s="7">
        <v>0</v>
      </c>
      <c r="N281" s="13"/>
    </row>
    <row r="282" spans="2:28" x14ac:dyDescent="0.3">
      <c r="B282" s="7" t="s">
        <v>533</v>
      </c>
      <c r="C282" s="7" t="s">
        <v>205</v>
      </c>
      <c r="D282" s="7" t="s">
        <v>388</v>
      </c>
      <c r="E282" s="7" t="s">
        <v>391</v>
      </c>
      <c r="G282" s="10" t="s">
        <v>21</v>
      </c>
      <c r="H282" s="10" t="s">
        <v>3</v>
      </c>
      <c r="N282" s="13"/>
    </row>
    <row r="283" spans="2:28" x14ac:dyDescent="0.3">
      <c r="B283" s="7" t="s">
        <v>534</v>
      </c>
      <c r="C283" s="7" t="s">
        <v>205</v>
      </c>
      <c r="D283" s="10" t="s">
        <v>294</v>
      </c>
      <c r="E283" s="10" t="s">
        <v>304</v>
      </c>
      <c r="F283" s="10" t="s">
        <v>305</v>
      </c>
      <c r="G283" s="10" t="s">
        <v>5</v>
      </c>
      <c r="H283" s="10" t="s">
        <v>86</v>
      </c>
      <c r="S283" s="7">
        <v>0</v>
      </c>
    </row>
    <row r="284" spans="2:28" x14ac:dyDescent="0.3">
      <c r="B284" s="7" t="s">
        <v>535</v>
      </c>
      <c r="C284" s="7" t="s">
        <v>205</v>
      </c>
      <c r="D284" s="10" t="s">
        <v>306</v>
      </c>
      <c r="E284" s="10" t="s">
        <v>307</v>
      </c>
      <c r="F284" s="10" t="s">
        <v>308</v>
      </c>
      <c r="G284" s="10" t="s">
        <v>21</v>
      </c>
      <c r="H284" s="10" t="s">
        <v>3</v>
      </c>
      <c r="N284" s="13"/>
      <c r="S284" s="7" t="s">
        <v>803</v>
      </c>
    </row>
    <row r="285" spans="2:28" x14ac:dyDescent="0.3">
      <c r="B285" s="7" t="s">
        <v>769</v>
      </c>
      <c r="C285" s="7" t="s">
        <v>205</v>
      </c>
      <c r="D285" s="10" t="s">
        <v>306</v>
      </c>
      <c r="E285" s="10" t="s">
        <v>309</v>
      </c>
      <c r="F285" s="10" t="s">
        <v>310</v>
      </c>
      <c r="G285" s="10" t="s">
        <v>1</v>
      </c>
      <c r="H285" s="10" t="s">
        <v>772</v>
      </c>
      <c r="N285" s="13"/>
      <c r="S285" s="7" t="s">
        <v>809</v>
      </c>
    </row>
    <row r="286" spans="2:28" x14ac:dyDescent="0.3">
      <c r="B286" s="7" t="s">
        <v>770</v>
      </c>
      <c r="C286" s="7" t="s">
        <v>205</v>
      </c>
      <c r="D286" s="10" t="s">
        <v>306</v>
      </c>
      <c r="E286" s="10" t="s">
        <v>309</v>
      </c>
      <c r="F286" s="10" t="s">
        <v>311</v>
      </c>
      <c r="G286" s="10" t="s">
        <v>1</v>
      </c>
      <c r="H286" s="10" t="s">
        <v>771</v>
      </c>
      <c r="N286" s="13"/>
      <c r="S286" s="7" t="s">
        <v>811</v>
      </c>
    </row>
    <row r="287" spans="2:28" x14ac:dyDescent="0.3">
      <c r="B287" s="7" t="s">
        <v>536</v>
      </c>
      <c r="C287" s="7" t="s">
        <v>205</v>
      </c>
      <c r="D287" s="10" t="s">
        <v>306</v>
      </c>
      <c r="E287" s="10" t="s">
        <v>312</v>
      </c>
      <c r="F287" s="10" t="s">
        <v>313</v>
      </c>
      <c r="G287" s="7" t="s">
        <v>5</v>
      </c>
      <c r="H287" s="10" t="s">
        <v>4</v>
      </c>
      <c r="M287" s="35">
        <v>2.2000000000000001E-3</v>
      </c>
      <c r="N287" s="35">
        <v>2.5000000000000001E-3</v>
      </c>
      <c r="O287" s="35">
        <v>1.6999999999999999E-3</v>
      </c>
      <c r="P287" s="35">
        <v>2.2000000000000001E-3</v>
      </c>
      <c r="Q287" s="35">
        <v>3.0999999999999999E-3</v>
      </c>
      <c r="R287" s="35">
        <v>1.9E-3</v>
      </c>
      <c r="AB287" s="19" t="s">
        <v>902</v>
      </c>
    </row>
    <row r="288" spans="2:28" x14ac:dyDescent="0.3">
      <c r="B288" s="7" t="s">
        <v>537</v>
      </c>
      <c r="C288" s="7" t="s">
        <v>205</v>
      </c>
      <c r="D288" s="10" t="s">
        <v>306</v>
      </c>
      <c r="E288" s="10" t="s">
        <v>314</v>
      </c>
      <c r="F288" s="10" t="s">
        <v>235</v>
      </c>
      <c r="G288" s="10"/>
      <c r="H288" s="10" t="s">
        <v>3</v>
      </c>
      <c r="S288" s="7" t="s">
        <v>802</v>
      </c>
      <c r="AB288" s="19" t="s">
        <v>903</v>
      </c>
    </row>
    <row r="289" spans="2:29" x14ac:dyDescent="0.3">
      <c r="B289" s="7" t="s">
        <v>538</v>
      </c>
      <c r="C289" s="7" t="s">
        <v>205</v>
      </c>
      <c r="D289" s="10" t="s">
        <v>306</v>
      </c>
      <c r="E289" s="10" t="s">
        <v>314</v>
      </c>
      <c r="F289" s="10" t="s">
        <v>315</v>
      </c>
      <c r="G289" s="10"/>
      <c r="H289" s="10" t="s">
        <v>3</v>
      </c>
      <c r="S289" s="7" t="s">
        <v>802</v>
      </c>
      <c r="AB289" s="19"/>
      <c r="AC289" s="7" t="s">
        <v>1030</v>
      </c>
    </row>
    <row r="290" spans="2:29" x14ac:dyDescent="0.3">
      <c r="B290" s="7" t="s">
        <v>773</v>
      </c>
      <c r="C290" s="7" t="s">
        <v>205</v>
      </c>
      <c r="D290" s="10" t="s">
        <v>316</v>
      </c>
      <c r="E290" s="10" t="s">
        <v>317</v>
      </c>
      <c r="F290" s="10" t="s">
        <v>631</v>
      </c>
      <c r="G290" s="10"/>
      <c r="H290" s="10" t="s">
        <v>3</v>
      </c>
      <c r="S290" s="7" t="s">
        <v>802</v>
      </c>
      <c r="Z290" t="s">
        <v>904</v>
      </c>
    </row>
    <row r="291" spans="2:29" x14ac:dyDescent="0.3">
      <c r="B291" s="7" t="s">
        <v>774</v>
      </c>
      <c r="C291" s="7" t="s">
        <v>205</v>
      </c>
      <c r="D291" s="10" t="s">
        <v>316</v>
      </c>
      <c r="E291" s="10" t="s">
        <v>317</v>
      </c>
      <c r="F291" s="10" t="s">
        <v>332</v>
      </c>
      <c r="G291" s="10"/>
      <c r="H291" s="10" t="s">
        <v>3</v>
      </c>
      <c r="S291" s="7" t="s">
        <v>802</v>
      </c>
      <c r="Z291" t="s">
        <v>904</v>
      </c>
    </row>
    <row r="292" spans="2:29" x14ac:dyDescent="0.3">
      <c r="B292" s="7" t="s">
        <v>539</v>
      </c>
      <c r="C292" s="7" t="s">
        <v>205</v>
      </c>
      <c r="D292" s="10" t="s">
        <v>316</v>
      </c>
      <c r="E292" s="10" t="s">
        <v>318</v>
      </c>
      <c r="F292" s="7" t="str">
        <f>E292</f>
        <v>Data Privacy and Security Incidents</v>
      </c>
      <c r="G292" s="7" t="s">
        <v>5</v>
      </c>
      <c r="H292" s="7" t="s">
        <v>86</v>
      </c>
      <c r="S292" s="7">
        <v>0</v>
      </c>
      <c r="Z292" s="19"/>
    </row>
    <row r="293" spans="2:29" x14ac:dyDescent="0.3">
      <c r="B293" s="7" t="s">
        <v>540</v>
      </c>
      <c r="C293" s="7" t="s">
        <v>205</v>
      </c>
      <c r="D293" s="10" t="s">
        <v>319</v>
      </c>
      <c r="E293" s="10" t="s">
        <v>320</v>
      </c>
      <c r="F293" s="10" t="s">
        <v>775</v>
      </c>
      <c r="G293" s="7" t="s">
        <v>5</v>
      </c>
      <c r="H293" s="7" t="s">
        <v>86</v>
      </c>
      <c r="S293" s="7">
        <v>54</v>
      </c>
      <c r="Z293" s="19"/>
      <c r="AB293" s="19" t="s">
        <v>905</v>
      </c>
    </row>
    <row r="294" spans="2:29" x14ac:dyDescent="0.3">
      <c r="B294" s="7" t="s">
        <v>1011</v>
      </c>
      <c r="C294" s="7" t="s">
        <v>205</v>
      </c>
      <c r="D294" s="10" t="s">
        <v>319</v>
      </c>
      <c r="E294" s="10" t="s">
        <v>321</v>
      </c>
      <c r="F294" s="10" t="s">
        <v>631</v>
      </c>
      <c r="G294" s="10" t="s">
        <v>21</v>
      </c>
      <c r="H294" s="10" t="s">
        <v>3</v>
      </c>
      <c r="N294" s="13"/>
      <c r="S294" s="7" t="s">
        <v>802</v>
      </c>
      <c r="Z294" s="7" t="s">
        <v>1031</v>
      </c>
      <c r="AC294" s="19"/>
    </row>
    <row r="295" spans="2:29" x14ac:dyDescent="0.3">
      <c r="B295" s="7" t="s">
        <v>541</v>
      </c>
      <c r="C295" s="7" t="s">
        <v>205</v>
      </c>
      <c r="D295" s="10" t="s">
        <v>319</v>
      </c>
      <c r="E295" s="10" t="s">
        <v>322</v>
      </c>
      <c r="F295" s="7" t="str">
        <f>E295</f>
        <v xml:space="preserve">Bribery &amp; corruption incidents </v>
      </c>
      <c r="G295" s="7" t="s">
        <v>5</v>
      </c>
      <c r="H295" s="7" t="s">
        <v>86</v>
      </c>
      <c r="R295" s="15"/>
      <c r="S295" s="7">
        <v>0</v>
      </c>
    </row>
    <row r="296" spans="2:29" x14ac:dyDescent="0.3">
      <c r="B296" s="7" t="s">
        <v>542</v>
      </c>
      <c r="C296" s="7" t="s">
        <v>205</v>
      </c>
      <c r="D296" s="10" t="s">
        <v>319</v>
      </c>
      <c r="E296" s="10" t="s">
        <v>323</v>
      </c>
      <c r="F296" s="10" t="s">
        <v>324</v>
      </c>
      <c r="G296" s="10"/>
      <c r="H296" s="10" t="s">
        <v>3</v>
      </c>
    </row>
    <row r="297" spans="2:29" x14ac:dyDescent="0.3">
      <c r="B297" s="7" t="s">
        <v>543</v>
      </c>
      <c r="C297" s="7" t="s">
        <v>205</v>
      </c>
      <c r="D297" s="10" t="s">
        <v>325</v>
      </c>
      <c r="E297" s="10" t="s">
        <v>326</v>
      </c>
      <c r="F297" s="10" t="s">
        <v>327</v>
      </c>
      <c r="G297" s="10"/>
      <c r="H297" s="10" t="s">
        <v>3</v>
      </c>
      <c r="N297" s="13"/>
      <c r="S297" s="7" t="s">
        <v>802</v>
      </c>
      <c r="Z297" t="s">
        <v>1032</v>
      </c>
    </row>
    <row r="298" spans="2:29" x14ac:dyDescent="0.3">
      <c r="B298" s="7" t="s">
        <v>544</v>
      </c>
      <c r="C298" s="7" t="s">
        <v>205</v>
      </c>
      <c r="D298" s="10" t="s">
        <v>325</v>
      </c>
      <c r="E298" s="10" t="s">
        <v>326</v>
      </c>
      <c r="F298" s="10" t="s">
        <v>328</v>
      </c>
      <c r="G298" s="10"/>
      <c r="H298" s="10" t="s">
        <v>3</v>
      </c>
      <c r="N298" s="13"/>
      <c r="S298" s="7" t="s">
        <v>802</v>
      </c>
      <c r="Z298" t="s">
        <v>1032</v>
      </c>
    </row>
    <row r="299" spans="2:29" x14ac:dyDescent="0.3">
      <c r="B299" s="7" t="s">
        <v>545</v>
      </c>
      <c r="C299" s="7" t="s">
        <v>205</v>
      </c>
      <c r="D299" s="10" t="s">
        <v>325</v>
      </c>
      <c r="E299" s="10" t="s">
        <v>329</v>
      </c>
      <c r="F299" s="10" t="s">
        <v>330</v>
      </c>
      <c r="G299" s="10"/>
      <c r="H299" s="10" t="s">
        <v>3</v>
      </c>
      <c r="N299" s="13"/>
      <c r="S299" s="7" t="s">
        <v>803</v>
      </c>
    </row>
    <row r="300" spans="2:29" x14ac:dyDescent="0.3">
      <c r="B300" s="7" t="s">
        <v>546</v>
      </c>
      <c r="C300" s="7" t="s">
        <v>205</v>
      </c>
      <c r="D300" s="10" t="s">
        <v>325</v>
      </c>
      <c r="E300" s="10" t="s">
        <v>331</v>
      </c>
      <c r="F300" s="10" t="s">
        <v>332</v>
      </c>
      <c r="G300" s="10" t="s">
        <v>21</v>
      </c>
      <c r="H300" s="10" t="s">
        <v>3</v>
      </c>
      <c r="N300" s="13"/>
      <c r="S300" s="7" t="s">
        <v>803</v>
      </c>
    </row>
    <row r="301" spans="2:29" x14ac:dyDescent="0.3">
      <c r="B301" s="7" t="s">
        <v>547</v>
      </c>
      <c r="C301" s="7" t="s">
        <v>205</v>
      </c>
      <c r="D301" s="10" t="s">
        <v>325</v>
      </c>
      <c r="E301" s="10" t="s">
        <v>333</v>
      </c>
      <c r="F301" s="10" t="s">
        <v>334</v>
      </c>
      <c r="G301" s="7" t="s">
        <v>5</v>
      </c>
      <c r="H301" s="7" t="s">
        <v>86</v>
      </c>
      <c r="R301" s="15"/>
      <c r="S301" s="7">
        <v>0</v>
      </c>
    </row>
    <row r="302" spans="2:29" x14ac:dyDescent="0.3">
      <c r="B302" s="7" t="s">
        <v>548</v>
      </c>
      <c r="C302" s="7" t="s">
        <v>205</v>
      </c>
      <c r="D302" s="10" t="s">
        <v>325</v>
      </c>
      <c r="E302" s="10" t="s">
        <v>335</v>
      </c>
      <c r="F302" s="10" t="str">
        <f>E302</f>
        <v>STI Performance Metrics</v>
      </c>
      <c r="G302" s="10" t="s">
        <v>21</v>
      </c>
      <c r="H302" s="10" t="s">
        <v>3</v>
      </c>
      <c r="N302" s="13"/>
      <c r="S302" s="7" t="s">
        <v>802</v>
      </c>
      <c r="Z302" t="s">
        <v>906</v>
      </c>
    </row>
    <row r="303" spans="2:29" x14ac:dyDescent="0.3">
      <c r="B303" s="7" t="s">
        <v>549</v>
      </c>
      <c r="C303" s="7" t="s">
        <v>205</v>
      </c>
      <c r="D303" s="10" t="s">
        <v>325</v>
      </c>
      <c r="E303" s="10" t="s">
        <v>336</v>
      </c>
      <c r="F303" s="7" t="str">
        <f>E303</f>
        <v>LTI Performance Metrics</v>
      </c>
      <c r="G303" s="10" t="s">
        <v>21</v>
      </c>
      <c r="H303" s="10" t="s">
        <v>3</v>
      </c>
      <c r="N303" s="13"/>
      <c r="S303" s="7" t="s">
        <v>802</v>
      </c>
      <c r="Z303" t="s">
        <v>906</v>
      </c>
    </row>
    <row r="304" spans="2:29" x14ac:dyDescent="0.3">
      <c r="B304" s="7" t="s">
        <v>550</v>
      </c>
      <c r="C304" s="7" t="s">
        <v>205</v>
      </c>
      <c r="D304" s="10" t="s">
        <v>337</v>
      </c>
      <c r="E304" s="10" t="s">
        <v>338</v>
      </c>
      <c r="F304" s="10" t="s">
        <v>339</v>
      </c>
      <c r="G304" s="7" t="s">
        <v>5</v>
      </c>
      <c r="H304" s="10" t="s">
        <v>4</v>
      </c>
      <c r="Q304" s="16"/>
      <c r="R304" s="16"/>
      <c r="S304" s="16">
        <v>1</v>
      </c>
    </row>
    <row r="305" spans="2:28" x14ac:dyDescent="0.3">
      <c r="B305" s="7" t="s">
        <v>551</v>
      </c>
      <c r="C305" s="7" t="s">
        <v>205</v>
      </c>
      <c r="D305" s="10" t="s">
        <v>337</v>
      </c>
      <c r="E305" s="10" t="s">
        <v>338</v>
      </c>
      <c r="F305" s="10" t="s">
        <v>340</v>
      </c>
      <c r="G305" s="10"/>
      <c r="H305" s="10" t="s">
        <v>3</v>
      </c>
      <c r="N305" s="13"/>
      <c r="S305" s="7" t="s">
        <v>803</v>
      </c>
    </row>
    <row r="306" spans="2:28" x14ac:dyDescent="0.3">
      <c r="B306" s="7" t="s">
        <v>552</v>
      </c>
      <c r="C306" s="7" t="s">
        <v>205</v>
      </c>
      <c r="D306" s="10" t="s">
        <v>337</v>
      </c>
      <c r="E306" s="10" t="s">
        <v>338</v>
      </c>
      <c r="F306" s="10" t="s">
        <v>341</v>
      </c>
      <c r="G306" s="10"/>
      <c r="H306" s="10" t="s">
        <v>3</v>
      </c>
      <c r="N306" s="13"/>
      <c r="S306" s="7" t="s">
        <v>803</v>
      </c>
    </row>
    <row r="307" spans="2:28" x14ac:dyDescent="0.3">
      <c r="B307" s="7" t="s">
        <v>553</v>
      </c>
      <c r="C307" s="7" t="s">
        <v>205</v>
      </c>
      <c r="D307" s="10" t="s">
        <v>337</v>
      </c>
      <c r="E307" s="10" t="s">
        <v>338</v>
      </c>
      <c r="F307" s="10" t="s">
        <v>342</v>
      </c>
      <c r="G307" s="10"/>
      <c r="H307" s="10" t="s">
        <v>3</v>
      </c>
      <c r="N307" s="13"/>
      <c r="S307" s="7" t="s">
        <v>803</v>
      </c>
    </row>
    <row r="308" spans="2:28" x14ac:dyDescent="0.3">
      <c r="B308" s="7" t="s">
        <v>554</v>
      </c>
      <c r="C308" s="7" t="s">
        <v>205</v>
      </c>
      <c r="D308" s="10" t="s">
        <v>337</v>
      </c>
      <c r="E308" s="10" t="s">
        <v>343</v>
      </c>
      <c r="F308" s="10" t="s">
        <v>344</v>
      </c>
      <c r="G308" s="7" t="s">
        <v>5</v>
      </c>
      <c r="H308" s="10" t="str">
        <f>H3</f>
        <v>USD</v>
      </c>
      <c r="I308" s="10" t="s">
        <v>649</v>
      </c>
      <c r="J308" s="7" t="str">
        <f>J3</f>
        <v>March</v>
      </c>
    </row>
    <row r="309" spans="2:28" x14ac:dyDescent="0.3">
      <c r="B309" s="7" t="s">
        <v>555</v>
      </c>
      <c r="C309" s="7" t="s">
        <v>205</v>
      </c>
      <c r="D309" s="10" t="s">
        <v>337</v>
      </c>
      <c r="E309" s="10" t="s">
        <v>343</v>
      </c>
      <c r="F309" s="10" t="s">
        <v>345</v>
      </c>
      <c r="G309" s="7" t="s">
        <v>5</v>
      </c>
      <c r="H309" s="10" t="str">
        <f>H3</f>
        <v>USD</v>
      </c>
      <c r="I309" s="10" t="s">
        <v>649</v>
      </c>
      <c r="J309" s="7" t="str">
        <f>J3</f>
        <v>March</v>
      </c>
    </row>
    <row r="310" spans="2:28" x14ac:dyDescent="0.3">
      <c r="B310" s="7" t="s">
        <v>556</v>
      </c>
      <c r="C310" s="7" t="s">
        <v>205</v>
      </c>
      <c r="D310" s="10" t="s">
        <v>337</v>
      </c>
      <c r="E310" s="10" t="s">
        <v>346</v>
      </c>
      <c r="F310" s="10" t="s">
        <v>21</v>
      </c>
      <c r="G310" s="10" t="s">
        <v>21</v>
      </c>
      <c r="H310" s="10" t="s">
        <v>3</v>
      </c>
      <c r="N310" s="13"/>
      <c r="S310" s="7" t="s">
        <v>803</v>
      </c>
    </row>
    <row r="311" spans="2:28" ht="15" thickBot="1" x14ac:dyDescent="0.35">
      <c r="B311" s="7" t="s">
        <v>557</v>
      </c>
      <c r="C311" s="7" t="s">
        <v>205</v>
      </c>
      <c r="D311" s="10" t="s">
        <v>337</v>
      </c>
      <c r="E311" s="10" t="s">
        <v>346</v>
      </c>
      <c r="F311" s="10" t="s">
        <v>347</v>
      </c>
      <c r="G311" s="10" t="s">
        <v>350</v>
      </c>
      <c r="M311" s="20"/>
      <c r="S311" t="s">
        <v>874</v>
      </c>
      <c r="Z311" s="19"/>
    </row>
    <row r="312" spans="2:28" ht="15" thickBot="1" x14ac:dyDescent="0.35">
      <c r="B312" s="7" t="s">
        <v>558</v>
      </c>
      <c r="C312" s="7" t="s">
        <v>205</v>
      </c>
      <c r="D312" s="10" t="s">
        <v>337</v>
      </c>
      <c r="E312" s="10" t="s">
        <v>346</v>
      </c>
      <c r="F312" s="10" t="s">
        <v>348</v>
      </c>
      <c r="G312" s="7" t="s">
        <v>5</v>
      </c>
      <c r="H312" s="7" t="s">
        <v>250</v>
      </c>
      <c r="M312" s="20"/>
      <c r="S312" s="7">
        <v>13</v>
      </c>
    </row>
    <row r="313" spans="2:28" ht="15" thickBot="1" x14ac:dyDescent="0.35">
      <c r="B313" s="7" t="s">
        <v>559</v>
      </c>
      <c r="C313" s="7" t="s">
        <v>205</v>
      </c>
      <c r="D313" s="10" t="s">
        <v>337</v>
      </c>
      <c r="E313" s="10" t="s">
        <v>346</v>
      </c>
      <c r="F313" s="10" t="s">
        <v>349</v>
      </c>
      <c r="G313" s="10" t="s">
        <v>350</v>
      </c>
      <c r="M313" s="20"/>
      <c r="S313" s="7" t="s">
        <v>874</v>
      </c>
    </row>
    <row r="314" spans="2:28" ht="15" thickBot="1" x14ac:dyDescent="0.35">
      <c r="B314" s="7" t="s">
        <v>560</v>
      </c>
      <c r="C314" s="7" t="s">
        <v>205</v>
      </c>
      <c r="D314" s="10" t="s">
        <v>337</v>
      </c>
      <c r="E314" s="10" t="s">
        <v>351</v>
      </c>
      <c r="F314" s="7" t="str">
        <f>E314</f>
        <v>Reporting Irregularities</v>
      </c>
      <c r="G314" s="7" t="s">
        <v>5</v>
      </c>
      <c r="H314" s="7" t="s">
        <v>86</v>
      </c>
      <c r="M314" s="20"/>
      <c r="R314" s="15"/>
      <c r="S314" s="7">
        <v>0</v>
      </c>
    </row>
    <row r="315" spans="2:28" customFormat="1" x14ac:dyDescent="0.3">
      <c r="B315" t="s">
        <v>1000</v>
      </c>
      <c r="C315" t="s">
        <v>205</v>
      </c>
      <c r="D315" t="s">
        <v>319</v>
      </c>
      <c r="E315" t="s">
        <v>321</v>
      </c>
      <c r="F315" t="s">
        <v>117</v>
      </c>
      <c r="G315" t="s">
        <v>21</v>
      </c>
      <c r="H315" t="s">
        <v>3</v>
      </c>
      <c r="S315" s="7" t="s">
        <v>802</v>
      </c>
      <c r="Z315" t="s">
        <v>1033</v>
      </c>
    </row>
    <row r="316" spans="2:28" customFormat="1" x14ac:dyDescent="0.3">
      <c r="B316" t="s">
        <v>1001</v>
      </c>
      <c r="C316" t="s">
        <v>205</v>
      </c>
      <c r="D316" t="s">
        <v>306</v>
      </c>
      <c r="E316" t="s">
        <v>312</v>
      </c>
      <c r="F316" t="s">
        <v>631</v>
      </c>
      <c r="G316" t="s">
        <v>21</v>
      </c>
      <c r="H316" t="s">
        <v>3</v>
      </c>
      <c r="S316" s="7" t="s">
        <v>803</v>
      </c>
    </row>
    <row r="317" spans="2:28" customFormat="1" x14ac:dyDescent="0.3">
      <c r="B317" t="s">
        <v>1002</v>
      </c>
      <c r="C317" t="s">
        <v>73</v>
      </c>
      <c r="D317" t="s">
        <v>1003</v>
      </c>
      <c r="E317" t="s">
        <v>1004</v>
      </c>
      <c r="F317" t="s">
        <v>1005</v>
      </c>
      <c r="G317" t="s">
        <v>5</v>
      </c>
      <c r="H317" t="s">
        <v>86</v>
      </c>
      <c r="S317" s="34">
        <v>20196</v>
      </c>
      <c r="AB317" s="56" t="s">
        <v>1034</v>
      </c>
    </row>
    <row r="318" spans="2:28" customFormat="1" x14ac:dyDescent="0.3">
      <c r="B318" t="s">
        <v>997</v>
      </c>
      <c r="C318" t="s">
        <v>205</v>
      </c>
      <c r="D318" t="s">
        <v>294</v>
      </c>
      <c r="E318" t="s">
        <v>304</v>
      </c>
      <c r="F318" t="s">
        <v>1006</v>
      </c>
      <c r="G318" t="s">
        <v>5</v>
      </c>
      <c r="H318" t="str">
        <f>H4</f>
        <v>USD</v>
      </c>
      <c r="I318" t="s">
        <v>649</v>
      </c>
      <c r="J318" t="str">
        <f>J4</f>
        <v>March</v>
      </c>
      <c r="S318">
        <v>0</v>
      </c>
    </row>
  </sheetData>
  <autoFilter ref="A2:AD314" xr:uid="{15FE315E-FA05-478A-A9A1-6B746F16E339}">
    <filterColumn colId="10">
      <filters blank="1"/>
    </filterColumn>
  </autoFilter>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6:J300 J302:J303 J305:J307 J310:J311 J313 I10 I12:I81 I83:I90 I92:J93 M271:R273 I175:I176 I178:J181 I183:I186 I188:I200 I203:I220 I222:I230 I232:I240 I242:J243 I95:I172 I310:I314 J17:J19 J21 J35:J36 J41:J46 J51 J55:J61 J65:J68 J71:J81 J84:J85 J88:J90 J97 J99:J102 J105:J108 J110:J115 J118:J126 J140:J144 J146:J148 J150:J154 J156 J160:J161 J163:J164 J166:J171 M17:R19 M35:R36 M41:R46 M51:R51 M55:R61 M65:R68 M71:R81 M84:R85 M88:R90 M92:R93 M97:R97 M99:R102 M105:R108 M110:R115 M118:R126 M140:R144 M146:R147 M150:R150 M153:R154 M160:R161 M163:R164 M166:R171 M176:R176 M178:R181 M186:R186 M190:R190 M192:R192 M194:R194 M196:R196 M200:R200 M204:R206 M211:R215 M219:R219 M227:R229 M235:R240 M243:R243 M246:R247 M249:R249 M252:R253 M256:R262 M264:R265 M275:R275 M277:R277 M280:R282 M284:R286 M288:R291 I246:I307 M296:R300 M302:R303 M305:R307 M310:R310 R226 M129:R138 J129:J138 J294 M294:R294" xr:uid="{EBB39FCD-0E81-4447-8518-984A7FCFB898}">
      <formula1>0</formula1>
    </dataValidation>
  </dataValidations>
  <hyperlinks>
    <hyperlink ref="AB158" r:id="rId1" location="leadership" xr:uid="{A16A2B6A-2090-43CA-B998-70AC9C1F5233}"/>
    <hyperlink ref="AB220" r:id="rId2" xr:uid="{FCC0E8C5-C202-40E4-A112-A97D2B338FB8}"/>
    <hyperlink ref="AB287" r:id="rId3" xr:uid="{C3B6A598-C3E6-4841-9BBF-0A8E43C3ECEE}"/>
    <hyperlink ref="AB288" r:id="rId4" xr:uid="{B8DA51FB-A37E-457B-B6B9-6A79081AF7BA}"/>
    <hyperlink ref="AB293" r:id="rId5" xr:uid="{F5C3B5B0-E49E-4B07-B8ED-0CB0C13162C6}"/>
    <hyperlink ref="AB92" r:id="rId6" xr:uid="{5C9ACBC7-3811-4D54-862E-921AB4064E4B}"/>
    <hyperlink ref="AB97" r:id="rId7" xr:uid="{67E0657C-7387-48A7-A218-16B0F9CC015B}"/>
    <hyperlink ref="AB135" r:id="rId8" xr:uid="{236B97D7-0DB9-44BD-8613-74A4158BD694}"/>
    <hyperlink ref="AB165" r:id="rId9" xr:uid="{5FE6EDE7-F4F2-47F2-9B97-C2B879D14D26}"/>
    <hyperlink ref="AB137" r:id="rId10" xr:uid="{8272B0A7-B41C-4A98-9A49-09ACB80507EA}"/>
    <hyperlink ref="AB190" r:id="rId11" display="https://www.nytimes.com/2019/09/11/business/dealbook/naspers-prosus-tencent-euronext.html" xr:uid="{8BE2A5B2-8CC2-4540-B682-3C1FF75FDA1D}"/>
    <hyperlink ref="AB221" r:id="rId12" xr:uid="{FB79093A-9D82-4304-9457-0020E4DFF804}"/>
    <hyperlink ref="AB317" r:id="rId13" xr:uid="{427BE089-78FD-4D0E-98E2-5AF60A9CBD38}"/>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10">
        <x14:dataValidation type="list" allowBlank="1" showInputMessage="1" showErrorMessage="1" xr:uid="{B3F74F61-2CCC-453F-B744-72C29309714C}">
          <x14:formula1>
            <xm:f>'Data validation'!$K$3:$K$4</xm:f>
          </x14:formula1>
          <xm:sqref>S271</xm:sqref>
        </x14:dataValidation>
        <x14:dataValidation type="list" allowBlank="1" showInputMessage="1" showErrorMessage="1" xr:uid="{7A42A2FD-8E0F-43E0-9C3C-02B89D663AD8}">
          <x14:formula1>
            <xm:f>'Data validation'!$J$3:$J$5</xm:f>
          </x14:formula1>
          <xm:sqref>S192</xm:sqref>
        </x14:dataValidation>
        <x14:dataValidation type="list" allowBlank="1" showInputMessage="1" showErrorMessage="1" xr:uid="{C26B710D-0BE3-4BC2-BFC7-813AB3E1B0FA}">
          <x14:formula1>
            <xm:f>'Data validation'!$I$3:$I$4</xm:f>
          </x14:formula1>
          <xm:sqref>S286 AA286</xm:sqref>
        </x14:dataValidation>
        <x14:dataValidation type="list" allowBlank="1" showInputMessage="1" showErrorMessage="1" xr:uid="{144545FC-95AE-40AD-A06E-6301B0D7B3FB}">
          <x14:formula1>
            <xm:f>'Data validation'!$H$3:$H$4</xm:f>
          </x14:formula1>
          <xm:sqref>S285 AA285</xm:sqref>
        </x14:dataValidation>
        <x14:dataValidation type="list" allowBlank="1" showInputMessage="1" showErrorMessage="1" xr:uid="{9C55701B-E7EF-4E55-9B13-46324E1442DB}">
          <x14:formula1>
            <xm:f>'Data validation'!$G$3:$G$4</xm:f>
          </x14:formula1>
          <xm:sqref>S176 S35 AA176 AA35</xm:sqref>
        </x14:dataValidation>
        <x14:dataValidation type="list" allowBlank="1" showInputMessage="1" showErrorMessage="1" xr:uid="{73D73AE3-5AA8-4E59-8BEF-196528D2244B}">
          <x14:formula1>
            <xm:f>'Data validation'!$F$3:$F$4</xm:f>
          </x14:formula1>
          <xm:sqref>S135 S137 S229 AA135 AA137 AA229</xm:sqref>
        </x14:dataValidation>
        <x14:dataValidation type="list" allowBlank="1" showInputMessage="1" showErrorMessage="1" xr:uid="{E7EE955B-B471-4740-86E3-7DC8B2CCEF25}">
          <x14:formula1>
            <xm:f>'Data validation'!$E$3:$E$5</xm:f>
          </x14:formula1>
          <xm:sqref>S92 S97 AA92 AA97</xm:sqref>
        </x14:dataValidation>
        <x14:dataValidation type="list" allowBlank="1" showInputMessage="1" showErrorMessage="1" xr:uid="{B83064B3-0D22-455F-85FA-767269DAD382}">
          <x14:formula1>
            <xm:f>'Data validation'!$D$3:$D$4</xm:f>
          </x14:formula1>
          <xm:sqref>S36 S178:S181 S17:S19 S41:S46 S51 S55:S61 S65:S68 S71:S81 S84:S85 S88:S90 S93 S99:S102 S105:S108 S110:S115 S118:S126 S129:S134 S136 S138 S140:S144 S146:S147 S150 S153:S154 S160:S161 S163:S164 S166:S171 S186 S196 S204:S206 S211:S215 S235:S240 S264:S266 S256:S262 S275 S277 S280:S282 S284 S296:S300 S288:S291 S302:S303 S305:S307 S310 AA36 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S315:S316 AA297:AA300 AA302:AA303 AA305:AA307 AA310 S190 S200 S219 S227:S228 S243 S246:S247 S249 S252:S253 S272:S273 S294 AA294 S194</xm:sqref>
        </x14:dataValidation>
        <x14:dataValidation type="list" allowBlank="1" showInputMessage="1" showErrorMessage="1" xr:uid="{3F142B4B-1F5F-4605-AAD3-09C98A07EF31}">
          <x14:formula1>
            <xm:f>'Data validation'!$C$3:$C$6</xm:f>
          </x14:formula1>
          <xm:sqref>J3</xm:sqref>
        </x14:dataValidation>
        <x14:dataValidation type="list" allowBlank="1" showInputMessage="1" showErrorMessage="1" xr:uid="{300ABF98-F694-4923-A754-AF9F08FF6EEC}">
          <x14:formula1>
            <xm:f>'Data validation'!$B$3:$B$25</xm:f>
          </x14:formula1>
          <xm:sqref>H3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4CDAE-F324-4C4A-9BD3-8FB9B0290F07}">
  <sheetPr filterMode="1"/>
  <dimension ref="B1:AC318"/>
  <sheetViews>
    <sheetView zoomScale="60" zoomScaleNormal="60" workbookViewId="0">
      <pane xSplit="3" ySplit="2" topLeftCell="D3" activePane="bottomRight" state="frozen"/>
      <selection pane="topRight" activeCell="D1" sqref="D1"/>
      <selection pane="bottomLeft" activeCell="A3" sqref="A3"/>
      <selection pane="bottomRight" activeCell="M3" sqref="M3:S318"/>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5.88671875" style="7" bestFit="1" customWidth="1"/>
    <col min="12" max="12" width="2.88671875" style="7" customWidth="1"/>
    <col min="13" max="13" width="13.6640625" style="7" bestFit="1" customWidth="1"/>
    <col min="14" max="15" width="17.5546875" style="7" bestFit="1" customWidth="1"/>
    <col min="16" max="16" width="19.21875" style="7" bestFit="1" customWidth="1"/>
    <col min="17" max="17" width="17.88671875" style="7" bestFit="1" customWidth="1"/>
    <col min="18" max="18" width="18.6640625" style="7" bestFit="1" customWidth="1"/>
    <col min="19" max="19" width="18.109375" style="7" bestFit="1" customWidth="1"/>
    <col min="20" max="20" width="3.6640625" style="7" customWidth="1"/>
    <col min="21" max="24" width="8.88671875" style="7"/>
    <col min="25" max="25" width="13.33203125" style="7" bestFit="1" customWidth="1"/>
    <col min="26" max="26" width="16.77734375" style="7" bestFit="1" customWidth="1"/>
    <col min="27" max="27" width="10" style="7" bestFit="1" customWidth="1"/>
    <col min="28" max="28" width="8.88671875" style="7"/>
    <col min="29" max="29" width="29.21875" style="7" bestFit="1" customWidth="1"/>
    <col min="30" max="16384" width="8.88671875" style="7"/>
  </cols>
  <sheetData>
    <row r="1" spans="2:29" customFormat="1" x14ac:dyDescent="0.3">
      <c r="C1" s="7" t="s">
        <v>3</v>
      </c>
      <c r="J1" t="s">
        <v>652</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813</v>
      </c>
      <c r="J2" s="1" t="s">
        <v>814</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32" t="s">
        <v>778</v>
      </c>
      <c r="I3" s="7" t="s">
        <v>649</v>
      </c>
      <c r="J3" s="32" t="s">
        <v>801</v>
      </c>
      <c r="M3" s="34"/>
      <c r="N3" s="34">
        <v>260120000000</v>
      </c>
      <c r="O3" s="34">
        <v>362331754000</v>
      </c>
      <c r="P3" s="34">
        <v>462019759000</v>
      </c>
      <c r="Q3" s="34">
        <v>576888484000</v>
      </c>
      <c r="R3" s="8">
        <v>745800000000</v>
      </c>
    </row>
    <row r="4" spans="2:29" x14ac:dyDescent="0.3">
      <c r="B4" s="7" t="s">
        <v>707</v>
      </c>
      <c r="C4" s="7" t="s">
        <v>73</v>
      </c>
      <c r="D4" s="7" t="s">
        <v>649</v>
      </c>
      <c r="E4" s="7" t="s">
        <v>708</v>
      </c>
      <c r="F4" s="7" t="str">
        <f>+E4</f>
        <v>Cost of sales</v>
      </c>
      <c r="G4" s="7" t="str">
        <f>+G3</f>
        <v>Numeric</v>
      </c>
      <c r="H4" s="7" t="str">
        <f>+H3</f>
        <v>CNY</v>
      </c>
      <c r="I4" s="7" t="s">
        <v>649</v>
      </c>
      <c r="J4" s="7" t="str">
        <f>J3</f>
        <v>December</v>
      </c>
      <c r="N4" s="8">
        <v>220700000000</v>
      </c>
      <c r="O4" s="8">
        <v>311520000000</v>
      </c>
      <c r="P4" s="8">
        <v>396070000000</v>
      </c>
      <c r="Q4" s="8">
        <v>492470000000</v>
      </c>
      <c r="R4" s="8">
        <v>636690000000</v>
      </c>
    </row>
    <row r="5" spans="2:29" x14ac:dyDescent="0.3">
      <c r="B5" s="7" t="s">
        <v>646</v>
      </c>
      <c r="C5" s="7" t="s">
        <v>73</v>
      </c>
      <c r="D5" s="7" t="s">
        <v>649</v>
      </c>
      <c r="E5" s="7" t="s">
        <v>353</v>
      </c>
      <c r="F5" s="7" t="s">
        <v>353</v>
      </c>
      <c r="G5" s="7" t="s">
        <v>5</v>
      </c>
      <c r="H5" s="7" t="str">
        <f>H3</f>
        <v>CNY</v>
      </c>
      <c r="I5" s="7" t="s">
        <v>649</v>
      </c>
      <c r="J5" s="7" t="str">
        <f>J3</f>
        <v>December</v>
      </c>
      <c r="M5" s="34"/>
      <c r="N5" s="34">
        <v>-3413724000</v>
      </c>
      <c r="O5" s="34">
        <v>-11718000</v>
      </c>
      <c r="P5" s="34">
        <v>-2800550000</v>
      </c>
      <c r="Q5" s="34">
        <v>11890092000</v>
      </c>
      <c r="R5" s="8">
        <v>49340000000</v>
      </c>
    </row>
    <row r="6" spans="2:29" x14ac:dyDescent="0.3">
      <c r="B6" s="7" t="s">
        <v>734</v>
      </c>
      <c r="C6" s="7" t="s">
        <v>73</v>
      </c>
      <c r="D6" s="7" t="s">
        <v>649</v>
      </c>
      <c r="E6" s="7" t="s">
        <v>733</v>
      </c>
      <c r="F6" s="7" t="str">
        <f>+E6</f>
        <v>Total salary expense</v>
      </c>
      <c r="G6" s="7" t="s">
        <v>5</v>
      </c>
      <c r="H6" s="7" t="str">
        <f>H3</f>
        <v>CNY</v>
      </c>
      <c r="I6" s="7" t="s">
        <v>649</v>
      </c>
      <c r="J6" s="7" t="str">
        <f>J3</f>
        <v>December</v>
      </c>
      <c r="R6" s="8"/>
    </row>
    <row r="7" spans="2:29" x14ac:dyDescent="0.3">
      <c r="B7" s="7" t="s">
        <v>647</v>
      </c>
      <c r="C7" s="7" t="s">
        <v>73</v>
      </c>
      <c r="D7" s="7" t="s">
        <v>650</v>
      </c>
      <c r="E7" s="7" t="s">
        <v>75</v>
      </c>
      <c r="F7" s="7" t="str">
        <f>+E7</f>
        <v>Total Assets</v>
      </c>
      <c r="G7" s="7" t="s">
        <v>5</v>
      </c>
      <c r="H7" s="7" t="str">
        <f>H3</f>
        <v>CNY</v>
      </c>
      <c r="I7" s="7" t="s">
        <v>650</v>
      </c>
      <c r="J7" s="7" t="str">
        <f>J3</f>
        <v>December</v>
      </c>
      <c r="M7" s="34"/>
      <c r="N7" s="34">
        <v>160373518000</v>
      </c>
      <c r="O7" s="34">
        <v>184054966000</v>
      </c>
      <c r="P7" s="34">
        <v>209164857000</v>
      </c>
      <c r="Q7" s="34">
        <v>259723704000</v>
      </c>
      <c r="R7" s="8">
        <v>422290000000</v>
      </c>
      <c r="S7" s="8"/>
      <c r="AA7" s="8"/>
    </row>
    <row r="8" spans="2:29" x14ac:dyDescent="0.3">
      <c r="B8" s="7" t="s">
        <v>648</v>
      </c>
      <c r="C8" s="7" t="s">
        <v>73</v>
      </c>
      <c r="D8" s="7" t="s">
        <v>650</v>
      </c>
      <c r="E8" s="7" t="s">
        <v>392</v>
      </c>
      <c r="F8" s="7" t="str">
        <f>E8</f>
        <v>Total liabilities</v>
      </c>
      <c r="G8" s="7" t="s">
        <v>5</v>
      </c>
      <c r="H8" s="7" t="str">
        <f>H3</f>
        <v>CNY</v>
      </c>
      <c r="I8" s="7" t="s">
        <v>650</v>
      </c>
      <c r="J8" s="7" t="str">
        <f>J3</f>
        <v>December</v>
      </c>
      <c r="M8" s="34"/>
      <c r="N8" s="34">
        <v>119153735000</v>
      </c>
      <c r="O8" s="34">
        <v>131666263000</v>
      </c>
      <c r="P8" s="34">
        <v>132336713000</v>
      </c>
      <c r="Q8" s="34">
        <v>159099473000</v>
      </c>
      <c r="R8" s="8">
        <v>200670000000</v>
      </c>
    </row>
    <row r="9" spans="2:29" x14ac:dyDescent="0.3">
      <c r="B9" s="7" t="s">
        <v>653</v>
      </c>
      <c r="C9" s="7" t="s">
        <v>73</v>
      </c>
      <c r="D9" s="7" t="s">
        <v>650</v>
      </c>
      <c r="E9" s="7" t="s">
        <v>212</v>
      </c>
      <c r="F9" s="7" t="str">
        <f>E9</f>
        <v>Total equity</v>
      </c>
      <c r="G9" s="7" t="s">
        <v>5</v>
      </c>
      <c r="H9" s="7" t="str">
        <f>H3</f>
        <v>CNY</v>
      </c>
      <c r="I9" s="7" t="s">
        <v>650</v>
      </c>
      <c r="J9" s="7" t="str">
        <f>J3</f>
        <v>December</v>
      </c>
      <c r="M9" s="34"/>
      <c r="N9" s="34">
        <v>34162862000</v>
      </c>
      <c r="O9" s="34">
        <v>52388703000</v>
      </c>
      <c r="P9" s="34">
        <v>60866860000</v>
      </c>
      <c r="Q9" s="34">
        <v>84659847000</v>
      </c>
      <c r="R9" s="8">
        <v>204490000000</v>
      </c>
    </row>
    <row r="10" spans="2:29" x14ac:dyDescent="0.3">
      <c r="B10" s="7" t="s">
        <v>723</v>
      </c>
      <c r="C10" s="7" t="s">
        <v>73</v>
      </c>
      <c r="D10" s="7" t="s">
        <v>721</v>
      </c>
      <c r="E10" s="7" t="s">
        <v>722</v>
      </c>
      <c r="F10" s="7" t="str">
        <f>E10</f>
        <v>Total number of shares</v>
      </c>
      <c r="G10" s="7" t="s">
        <v>5</v>
      </c>
      <c r="N10" s="8">
        <v>2804767889</v>
      </c>
      <c r="O10" s="8">
        <v>2911461817</v>
      </c>
      <c r="P10" s="8">
        <v>2877902678</v>
      </c>
      <c r="Q10" s="8">
        <v>2967321803</v>
      </c>
      <c r="R10" s="8">
        <v>3109024030</v>
      </c>
    </row>
    <row r="11" spans="2:29" x14ac:dyDescent="0.3">
      <c r="B11" s="7" t="s">
        <v>724</v>
      </c>
      <c r="C11" s="7" t="s">
        <v>73</v>
      </c>
      <c r="D11" s="7" t="s">
        <v>725</v>
      </c>
      <c r="E11" s="7" t="s">
        <v>725</v>
      </c>
      <c r="G11" s="7" t="s">
        <v>5</v>
      </c>
      <c r="H11" s="7" t="str">
        <f>H3</f>
        <v>CNY</v>
      </c>
      <c r="I11" s="7" t="s">
        <v>650</v>
      </c>
      <c r="J11" s="7" t="str">
        <f>J3</f>
        <v>December</v>
      </c>
      <c r="M11" s="8"/>
      <c r="N11" s="50">
        <v>25.087500250000002</v>
      </c>
      <c r="O11" s="50">
        <v>37.172499916666666</v>
      </c>
      <c r="P11" s="50">
        <v>33.870000249999997</v>
      </c>
      <c r="Q11" s="50">
        <v>29.723333416666662</v>
      </c>
      <c r="R11" s="50">
        <v>62.426666250000004</v>
      </c>
    </row>
    <row r="12" spans="2:29" x14ac:dyDescent="0.3">
      <c r="B12" s="7" t="s">
        <v>654</v>
      </c>
      <c r="C12" s="7" t="s">
        <v>73</v>
      </c>
      <c r="D12" s="7" t="s">
        <v>77</v>
      </c>
      <c r="E12" s="7" t="s">
        <v>76</v>
      </c>
      <c r="F12" s="7" t="str">
        <f>+E12</f>
        <v>Production Volume</v>
      </c>
      <c r="G12" s="7" t="s">
        <v>5</v>
      </c>
      <c r="H12" s="33" t="s">
        <v>651</v>
      </c>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Q13" s="12"/>
      <c r="R13" s="12">
        <v>355585.45</v>
      </c>
      <c r="Z13" s="7" t="s">
        <v>944</v>
      </c>
    </row>
    <row r="14" spans="2:29" x14ac:dyDescent="0.3">
      <c r="B14" s="7" t="s">
        <v>656</v>
      </c>
      <c r="C14" s="7" t="s">
        <v>13</v>
      </c>
      <c r="D14" s="7" t="s">
        <v>14</v>
      </c>
      <c r="E14" s="7" t="s">
        <v>18</v>
      </c>
      <c r="F14" s="7" t="str">
        <f>E14</f>
        <v>Carbon Emissions Scope 2</v>
      </c>
      <c r="G14" s="7" t="s">
        <v>5</v>
      </c>
      <c r="H14" s="33" t="s">
        <v>651</v>
      </c>
      <c r="M14" s="12"/>
      <c r="N14" s="12"/>
      <c r="O14" s="12"/>
      <c r="P14" s="12"/>
      <c r="Q14" s="12"/>
      <c r="R14" s="12">
        <v>646827.07999999996</v>
      </c>
      <c r="Z14" s="7" t="s">
        <v>944</v>
      </c>
    </row>
    <row r="15" spans="2:29" x14ac:dyDescent="0.3">
      <c r="B15" s="7" t="s">
        <v>657</v>
      </c>
      <c r="C15" s="7" t="s">
        <v>13</v>
      </c>
      <c r="D15" s="7" t="s">
        <v>14</v>
      </c>
      <c r="E15" s="7" t="s">
        <v>71</v>
      </c>
      <c r="F15" s="7" t="str">
        <f>E15</f>
        <v>Carbon Emissions Scope 3</v>
      </c>
      <c r="G15" s="7" t="s">
        <v>5</v>
      </c>
      <c r="H15" s="33" t="s">
        <v>651</v>
      </c>
      <c r="O15" s="12"/>
      <c r="P15" s="12"/>
      <c r="Q15" s="12"/>
      <c r="R15" s="12">
        <v>1273523.1599999999</v>
      </c>
      <c r="Z15" s="7" t="s">
        <v>944</v>
      </c>
    </row>
    <row r="16" spans="2:29" x14ac:dyDescent="0.3">
      <c r="B16" s="7" t="s">
        <v>658</v>
      </c>
      <c r="C16" s="7" t="s">
        <v>13</v>
      </c>
      <c r="D16" s="7" t="s">
        <v>14</v>
      </c>
      <c r="E16" s="7" t="s">
        <v>78</v>
      </c>
      <c r="F16" s="7" t="str">
        <f>E16</f>
        <v>Carbon footprint and intensity trend</v>
      </c>
      <c r="G16" s="7" t="s">
        <v>5</v>
      </c>
      <c r="H16" s="33" t="s">
        <v>651</v>
      </c>
      <c r="M16" s="12"/>
      <c r="N16" s="12"/>
      <c r="O16" s="12"/>
      <c r="P16" s="12"/>
      <c r="Q16" s="12"/>
      <c r="R16" s="12">
        <v>2275935.69</v>
      </c>
    </row>
    <row r="17" spans="2:26" x14ac:dyDescent="0.3">
      <c r="B17" s="7" t="s">
        <v>398</v>
      </c>
      <c r="C17" s="7" t="s">
        <v>13</v>
      </c>
      <c r="D17" s="7" t="s">
        <v>14</v>
      </c>
      <c r="E17" s="7" t="s">
        <v>19</v>
      </c>
      <c r="F17" s="7" t="s">
        <v>20</v>
      </c>
      <c r="H17" s="7" t="s">
        <v>3</v>
      </c>
      <c r="N17" s="13"/>
      <c r="S17" s="7" t="s">
        <v>802</v>
      </c>
      <c r="Z17" s="7" t="s">
        <v>945</v>
      </c>
    </row>
    <row r="18" spans="2:26" x14ac:dyDescent="0.3">
      <c r="B18" s="7" t="s">
        <v>399</v>
      </c>
      <c r="C18" s="7" t="s">
        <v>13</v>
      </c>
      <c r="D18" s="7" t="s">
        <v>14</v>
      </c>
      <c r="E18" s="7" t="s">
        <v>19</v>
      </c>
      <c r="F18" s="7" t="s">
        <v>22</v>
      </c>
      <c r="H18" s="7" t="s">
        <v>3</v>
      </c>
      <c r="N18" s="13"/>
      <c r="S18" s="7" t="s">
        <v>802</v>
      </c>
      <c r="Z18" s="7" t="s">
        <v>945</v>
      </c>
    </row>
    <row r="19" spans="2:26" x14ac:dyDescent="0.3">
      <c r="B19" s="7" t="s">
        <v>400</v>
      </c>
      <c r="C19" s="7" t="s">
        <v>13</v>
      </c>
      <c r="D19" s="7" t="s">
        <v>14</v>
      </c>
      <c r="E19" s="7" t="s">
        <v>23</v>
      </c>
      <c r="F19" s="7" t="s">
        <v>24</v>
      </c>
      <c r="G19" s="7" t="s">
        <v>235</v>
      </c>
      <c r="H19" s="7" t="s">
        <v>3</v>
      </c>
      <c r="N19" s="13"/>
      <c r="S19" s="7" t="s">
        <v>802</v>
      </c>
      <c r="Z19" t="s">
        <v>876</v>
      </c>
    </row>
    <row r="20" spans="2:26" x14ac:dyDescent="0.3">
      <c r="B20" s="7" t="s">
        <v>561</v>
      </c>
      <c r="C20" s="7" t="s">
        <v>13</v>
      </c>
      <c r="D20" s="7" t="s">
        <v>14</v>
      </c>
      <c r="E20" s="7" t="s">
        <v>23</v>
      </c>
      <c r="F20" s="7" t="s">
        <v>667</v>
      </c>
      <c r="G20" s="7" t="s">
        <v>5</v>
      </c>
      <c r="H20" s="7" t="s">
        <v>4</v>
      </c>
    </row>
    <row r="21" spans="2:26" x14ac:dyDescent="0.3">
      <c r="B21" s="7" t="s">
        <v>659</v>
      </c>
      <c r="C21" s="7" t="s">
        <v>13</v>
      </c>
      <c r="D21" s="7" t="s">
        <v>14</v>
      </c>
      <c r="E21" s="7" t="s">
        <v>393</v>
      </c>
      <c r="F21" s="7" t="str">
        <f>+E21</f>
        <v>Solid fossil fuel sector exposure</v>
      </c>
    </row>
    <row r="22" spans="2:26" x14ac:dyDescent="0.3">
      <c r="B22" s="7" t="s">
        <v>660</v>
      </c>
      <c r="C22" s="7" t="s">
        <v>13</v>
      </c>
      <c r="D22" s="7" t="s">
        <v>25</v>
      </c>
      <c r="E22" s="7" t="s">
        <v>26</v>
      </c>
      <c r="F22" s="7" t="str">
        <f t="shared" ref="F22:F33" si="0">E22</f>
        <v>Inorganic pollutants</v>
      </c>
      <c r="G22" s="7" t="s">
        <v>5</v>
      </c>
      <c r="H22" s="7" t="s">
        <v>16</v>
      </c>
    </row>
    <row r="23" spans="2:26" x14ac:dyDescent="0.3">
      <c r="B23" s="7" t="s">
        <v>661</v>
      </c>
      <c r="C23" s="7" t="s">
        <v>13</v>
      </c>
      <c r="D23" s="7" t="s">
        <v>25</v>
      </c>
      <c r="E23" s="7" t="s">
        <v>27</v>
      </c>
      <c r="F23" s="7" t="str">
        <f t="shared" si="0"/>
        <v>Air pollutants</v>
      </c>
      <c r="G23" s="7" t="s">
        <v>5</v>
      </c>
      <c r="H23" s="7" t="s">
        <v>16</v>
      </c>
      <c r="R23" s="8">
        <v>1363.7038829999999</v>
      </c>
      <c r="Z23" s="7" t="s">
        <v>944</v>
      </c>
    </row>
    <row r="24" spans="2:26" x14ac:dyDescent="0.3">
      <c r="B24" s="7" t="s">
        <v>662</v>
      </c>
      <c r="C24" s="7" t="s">
        <v>13</v>
      </c>
      <c r="D24" s="7" t="s">
        <v>25</v>
      </c>
      <c r="E24" s="7" t="s">
        <v>28</v>
      </c>
      <c r="F24" s="7" t="str">
        <f t="shared" si="0"/>
        <v>NO'x emissions</v>
      </c>
      <c r="G24" s="7" t="s">
        <v>5</v>
      </c>
      <c r="H24" s="7" t="s">
        <v>16</v>
      </c>
      <c r="R24" s="8">
        <v>1265.20279493</v>
      </c>
      <c r="Z24" s="7" t="s">
        <v>944</v>
      </c>
    </row>
    <row r="25" spans="2:26" x14ac:dyDescent="0.3">
      <c r="B25" s="7" t="s">
        <v>663</v>
      </c>
      <c r="C25" s="7" t="s">
        <v>13</v>
      </c>
      <c r="D25" s="7" t="s">
        <v>25</v>
      </c>
      <c r="E25" s="7" t="s">
        <v>29</v>
      </c>
      <c r="F25" s="7" t="str">
        <f t="shared" si="0"/>
        <v>SO'x emissions</v>
      </c>
      <c r="G25" s="7" t="s">
        <v>5</v>
      </c>
      <c r="H25" s="7" t="s">
        <v>16</v>
      </c>
      <c r="R25" s="18">
        <v>0.87501655</v>
      </c>
      <c r="Z25" s="7" t="s">
        <v>944</v>
      </c>
    </row>
    <row r="26" spans="2:26" x14ac:dyDescent="0.3">
      <c r="B26" s="7" t="s">
        <v>664</v>
      </c>
      <c r="C26" s="7" t="s">
        <v>13</v>
      </c>
      <c r="D26" s="7" t="s">
        <v>25</v>
      </c>
      <c r="E26" s="7" t="s">
        <v>79</v>
      </c>
      <c r="F26" s="7" t="str">
        <f>E26</f>
        <v>Ozone depletion substances</v>
      </c>
      <c r="G26" s="7" t="s">
        <v>5</v>
      </c>
      <c r="H26" s="7" t="s">
        <v>16</v>
      </c>
    </row>
    <row r="27" spans="2:26" x14ac:dyDescent="0.3">
      <c r="B27" s="7" t="s">
        <v>665</v>
      </c>
      <c r="C27" s="7" t="s">
        <v>13</v>
      </c>
      <c r="D27" s="7" t="s">
        <v>30</v>
      </c>
      <c r="E27" s="7" t="s">
        <v>31</v>
      </c>
      <c r="F27" s="7" t="str">
        <f t="shared" si="0"/>
        <v>Business travel</v>
      </c>
      <c r="G27" s="7" t="s">
        <v>5</v>
      </c>
      <c r="H27" s="7" t="s">
        <v>16</v>
      </c>
      <c r="O27" s="12"/>
      <c r="P27" s="12"/>
    </row>
    <row r="28" spans="2:26" x14ac:dyDescent="0.3">
      <c r="B28" s="7" t="s">
        <v>666</v>
      </c>
      <c r="C28" s="7" t="s">
        <v>13</v>
      </c>
      <c r="D28" s="7" t="s">
        <v>30</v>
      </c>
      <c r="E28" s="7" t="s">
        <v>32</v>
      </c>
      <c r="F28" s="7" t="str">
        <f t="shared" si="0"/>
        <v>Employee commute</v>
      </c>
      <c r="G28" s="7" t="s">
        <v>5</v>
      </c>
      <c r="H28" s="7" t="s">
        <v>16</v>
      </c>
      <c r="O28" s="12"/>
      <c r="P28" s="12"/>
      <c r="R28" s="22"/>
      <c r="Z28" s="7" t="s">
        <v>946</v>
      </c>
    </row>
    <row r="29" spans="2:26" x14ac:dyDescent="0.3">
      <c r="B29" s="7" t="s">
        <v>735</v>
      </c>
      <c r="C29" s="7" t="s">
        <v>13</v>
      </c>
      <c r="D29" s="7" t="s">
        <v>30</v>
      </c>
      <c r="E29" s="7" t="s">
        <v>33</v>
      </c>
      <c r="F29" s="7" t="str">
        <f t="shared" si="0"/>
        <v>Usage of company products</v>
      </c>
      <c r="G29" s="7" t="s">
        <v>5</v>
      </c>
      <c r="H29" s="7" t="s">
        <v>16</v>
      </c>
    </row>
    <row r="30" spans="2:26" x14ac:dyDescent="0.3">
      <c r="B30" s="7" t="s">
        <v>736</v>
      </c>
      <c r="C30" s="7" t="s">
        <v>13</v>
      </c>
      <c r="D30" s="7" t="s">
        <v>30</v>
      </c>
      <c r="E30" s="7" t="s">
        <v>34</v>
      </c>
      <c r="F30" s="7" t="str">
        <f t="shared" si="0"/>
        <v>Transportation and distribution</v>
      </c>
      <c r="G30" s="7" t="s">
        <v>5</v>
      </c>
      <c r="H30" s="7" t="s">
        <v>16</v>
      </c>
      <c r="R30" s="8"/>
      <c r="Z30" s="7" t="s">
        <v>946</v>
      </c>
    </row>
    <row r="31" spans="2:26" x14ac:dyDescent="0.3">
      <c r="B31" s="7" t="s">
        <v>562</v>
      </c>
      <c r="C31" s="7" t="s">
        <v>13</v>
      </c>
      <c r="D31" s="7" t="s">
        <v>35</v>
      </c>
      <c r="E31" s="7" t="s">
        <v>36</v>
      </c>
      <c r="F31" s="7" t="s">
        <v>35</v>
      </c>
      <c r="G31" s="7" t="s">
        <v>5</v>
      </c>
      <c r="H31" s="7" t="s">
        <v>998</v>
      </c>
      <c r="R31" s="7">
        <v>2538</v>
      </c>
      <c r="Z31" s="7" t="s">
        <v>947</v>
      </c>
    </row>
    <row r="32" spans="2:26" x14ac:dyDescent="0.3">
      <c r="B32" s="7" t="s">
        <v>563</v>
      </c>
      <c r="C32" s="7" t="s">
        <v>13</v>
      </c>
      <c r="D32" s="7" t="s">
        <v>35</v>
      </c>
      <c r="E32" s="7" t="s">
        <v>36</v>
      </c>
      <c r="F32" s="7" t="s">
        <v>572</v>
      </c>
      <c r="G32" s="7" t="s">
        <v>5</v>
      </c>
      <c r="H32" s="7" t="s">
        <v>4</v>
      </c>
    </row>
    <row r="33" spans="2:26" x14ac:dyDescent="0.3">
      <c r="B33" s="7" t="s">
        <v>737</v>
      </c>
      <c r="C33" s="7" t="s">
        <v>13</v>
      </c>
      <c r="D33" s="7" t="s">
        <v>35</v>
      </c>
      <c r="E33" s="7" t="s">
        <v>80</v>
      </c>
      <c r="F33" s="7" t="str">
        <f t="shared" si="0"/>
        <v>Alternate fuels</v>
      </c>
      <c r="G33" s="7" t="s">
        <v>5</v>
      </c>
      <c r="H33" s="7" t="s">
        <v>16</v>
      </c>
    </row>
    <row r="34" spans="2:26" x14ac:dyDescent="0.3">
      <c r="B34" s="7" t="s">
        <v>738</v>
      </c>
      <c r="C34" s="7" t="s">
        <v>13</v>
      </c>
      <c r="D34" s="7" t="s">
        <v>35</v>
      </c>
      <c r="E34" s="7" t="s">
        <v>67</v>
      </c>
      <c r="F34" s="7" t="s">
        <v>69</v>
      </c>
      <c r="G34" s="7" t="s">
        <v>5</v>
      </c>
      <c r="H34" s="7" t="s">
        <v>16</v>
      </c>
    </row>
    <row r="35" spans="2:26" x14ac:dyDescent="0.3">
      <c r="B35" s="7" t="s">
        <v>739</v>
      </c>
      <c r="C35" s="7" t="s">
        <v>13</v>
      </c>
      <c r="D35" s="7" t="s">
        <v>35</v>
      </c>
      <c r="E35" s="7" t="s">
        <v>68</v>
      </c>
      <c r="F35" s="7" t="str">
        <f>+E35</f>
        <v>Product impact on renewables</v>
      </c>
      <c r="G35" s="7" t="s">
        <v>70</v>
      </c>
      <c r="H35" s="7" t="s">
        <v>668</v>
      </c>
      <c r="N35" s="13"/>
      <c r="S35" s="7" t="s">
        <v>807</v>
      </c>
    </row>
    <row r="36" spans="2:26" x14ac:dyDescent="0.3">
      <c r="B36" s="7" t="s">
        <v>401</v>
      </c>
      <c r="C36" s="7" t="s">
        <v>13</v>
      </c>
      <c r="D36" s="7" t="s">
        <v>35</v>
      </c>
      <c r="E36" s="7" t="s">
        <v>37</v>
      </c>
      <c r="F36" s="7" t="s">
        <v>38</v>
      </c>
      <c r="G36" s="7" t="s">
        <v>670</v>
      </c>
      <c r="H36" s="7" t="s">
        <v>3</v>
      </c>
      <c r="N36" s="13"/>
      <c r="S36" s="7" t="s">
        <v>802</v>
      </c>
      <c r="Z36" s="7" t="s">
        <v>946</v>
      </c>
    </row>
    <row r="37" spans="2:26" x14ac:dyDescent="0.3">
      <c r="B37" s="7" t="s">
        <v>669</v>
      </c>
      <c r="C37" s="7" t="s">
        <v>13</v>
      </c>
      <c r="D37" s="7" t="s">
        <v>35</v>
      </c>
      <c r="E37" s="7" t="s">
        <v>37</v>
      </c>
      <c r="F37" s="7" t="s">
        <v>39</v>
      </c>
      <c r="G37" s="7" t="s">
        <v>5</v>
      </c>
      <c r="H37" s="7" t="s">
        <v>16</v>
      </c>
    </row>
    <row r="38" spans="2:26" hidden="1" x14ac:dyDescent="0.3">
      <c r="B38" s="7" t="s">
        <v>402</v>
      </c>
      <c r="C38" s="7" t="s">
        <v>13</v>
      </c>
      <c r="D38" s="7" t="s">
        <v>40</v>
      </c>
      <c r="E38" s="7" t="s">
        <v>41</v>
      </c>
      <c r="F38" s="7" t="s">
        <v>42</v>
      </c>
      <c r="G38" s="7" t="s">
        <v>5</v>
      </c>
      <c r="H38" s="7" t="s">
        <v>16</v>
      </c>
      <c r="K38" s="7">
        <v>0</v>
      </c>
    </row>
    <row r="39" spans="2:26" hidden="1" x14ac:dyDescent="0.3">
      <c r="B39" s="7" t="s">
        <v>403</v>
      </c>
      <c r="C39" s="7" t="s">
        <v>13</v>
      </c>
      <c r="D39" s="7" t="s">
        <v>40</v>
      </c>
      <c r="E39" s="7" t="s">
        <v>41</v>
      </c>
      <c r="F39" s="7" t="s">
        <v>43</v>
      </c>
      <c r="G39" s="7" t="s">
        <v>5</v>
      </c>
      <c r="H39" s="7" t="s">
        <v>4</v>
      </c>
      <c r="K39" s="7">
        <v>0</v>
      </c>
    </row>
    <row r="40" spans="2:26" hidden="1" x14ac:dyDescent="0.3">
      <c r="B40" s="7" t="s">
        <v>740</v>
      </c>
      <c r="C40" s="7" t="s">
        <v>13</v>
      </c>
      <c r="D40" s="7" t="s">
        <v>354</v>
      </c>
      <c r="E40" s="7" t="s">
        <v>355</v>
      </c>
      <c r="F40" s="7" t="s">
        <v>671</v>
      </c>
      <c r="G40" s="7" t="s">
        <v>5</v>
      </c>
      <c r="K40" s="7">
        <v>0</v>
      </c>
    </row>
    <row r="41" spans="2:26" hidden="1" x14ac:dyDescent="0.3">
      <c r="B41" s="7" t="s">
        <v>565</v>
      </c>
      <c r="C41" s="7" t="s">
        <v>13</v>
      </c>
      <c r="D41" s="7" t="s">
        <v>354</v>
      </c>
      <c r="E41" s="7" t="s">
        <v>356</v>
      </c>
      <c r="F41" s="7" t="s">
        <v>571</v>
      </c>
      <c r="G41" s="7" t="s">
        <v>569</v>
      </c>
      <c r="H41" s="7" t="s">
        <v>3</v>
      </c>
      <c r="K41" s="7">
        <v>0</v>
      </c>
      <c r="N41" s="13"/>
    </row>
    <row r="42" spans="2:26" hidden="1" x14ac:dyDescent="0.3">
      <c r="B42" s="7" t="s">
        <v>564</v>
      </c>
      <c r="C42" s="7" t="s">
        <v>13</v>
      </c>
      <c r="D42" s="7" t="s">
        <v>354</v>
      </c>
      <c r="E42" s="7" t="s">
        <v>356</v>
      </c>
      <c r="F42" s="7" t="s">
        <v>571</v>
      </c>
      <c r="G42" s="7" t="s">
        <v>570</v>
      </c>
      <c r="H42" s="7" t="s">
        <v>3</v>
      </c>
      <c r="K42" s="7">
        <v>0</v>
      </c>
      <c r="N42" s="13"/>
    </row>
    <row r="43" spans="2:26" hidden="1" x14ac:dyDescent="0.3">
      <c r="B43" s="7" t="s">
        <v>567</v>
      </c>
      <c r="C43" s="7" t="s">
        <v>13</v>
      </c>
      <c r="D43" s="7" t="s">
        <v>354</v>
      </c>
      <c r="E43" s="7" t="s">
        <v>357</v>
      </c>
      <c r="F43" s="7" t="s">
        <v>357</v>
      </c>
      <c r="G43" s="7" t="s">
        <v>569</v>
      </c>
      <c r="H43" s="7" t="s">
        <v>3</v>
      </c>
      <c r="K43" s="7">
        <v>0</v>
      </c>
      <c r="N43" s="13"/>
    </row>
    <row r="44" spans="2:26" hidden="1" x14ac:dyDescent="0.3">
      <c r="B44" s="7" t="s">
        <v>566</v>
      </c>
      <c r="C44" s="7" t="s">
        <v>13</v>
      </c>
      <c r="D44" s="7" t="s">
        <v>354</v>
      </c>
      <c r="E44" s="7" t="s">
        <v>357</v>
      </c>
      <c r="F44" s="7" t="s">
        <v>357</v>
      </c>
      <c r="G44" s="7" t="s">
        <v>570</v>
      </c>
      <c r="H44" s="7" t="s">
        <v>3</v>
      </c>
      <c r="K44" s="7">
        <v>0</v>
      </c>
      <c r="N44" s="13"/>
    </row>
    <row r="45" spans="2:26" hidden="1" x14ac:dyDescent="0.3">
      <c r="B45" s="7" t="s">
        <v>741</v>
      </c>
      <c r="C45" s="7" t="s">
        <v>13</v>
      </c>
      <c r="D45" s="7" t="s">
        <v>354</v>
      </c>
      <c r="E45" s="7" t="s">
        <v>358</v>
      </c>
      <c r="F45" s="7" t="s">
        <v>568</v>
      </c>
      <c r="G45" s="7" t="s">
        <v>569</v>
      </c>
      <c r="H45" s="7" t="s">
        <v>3</v>
      </c>
      <c r="K45" s="7">
        <v>0</v>
      </c>
      <c r="N45" s="13"/>
    </row>
    <row r="46" spans="2:26" hidden="1" x14ac:dyDescent="0.3">
      <c r="B46" s="7" t="s">
        <v>742</v>
      </c>
      <c r="C46" s="7" t="s">
        <v>13</v>
      </c>
      <c r="D46" s="7" t="s">
        <v>354</v>
      </c>
      <c r="E46" s="7" t="s">
        <v>358</v>
      </c>
      <c r="F46" s="7" t="s">
        <v>568</v>
      </c>
      <c r="G46" s="7" t="s">
        <v>570</v>
      </c>
      <c r="H46" s="7" t="s">
        <v>3</v>
      </c>
      <c r="K46" s="7">
        <v>0</v>
      </c>
      <c r="N46" s="13"/>
    </row>
    <row r="47" spans="2:26" x14ac:dyDescent="0.3">
      <c r="B47" s="7" t="s">
        <v>404</v>
      </c>
      <c r="C47" s="7" t="s">
        <v>13</v>
      </c>
      <c r="D47" s="7" t="s">
        <v>40</v>
      </c>
      <c r="E47" s="7" t="s">
        <v>44</v>
      </c>
      <c r="F47" s="7" t="s">
        <v>45</v>
      </c>
      <c r="G47" s="7" t="s">
        <v>5</v>
      </c>
      <c r="H47" s="7" t="s">
        <v>16</v>
      </c>
      <c r="R47" s="7">
        <v>70</v>
      </c>
      <c r="Z47" s="7" t="s">
        <v>944</v>
      </c>
    </row>
    <row r="48" spans="2:26" x14ac:dyDescent="0.3">
      <c r="B48" s="7" t="s">
        <v>405</v>
      </c>
      <c r="C48" s="7" t="s">
        <v>13</v>
      </c>
      <c r="D48" s="7" t="s">
        <v>40</v>
      </c>
      <c r="E48" s="7" t="s">
        <v>44</v>
      </c>
      <c r="F48" s="7" t="s">
        <v>46</v>
      </c>
      <c r="G48" s="7" t="s">
        <v>5</v>
      </c>
      <c r="H48" s="7" t="s">
        <v>4</v>
      </c>
      <c r="P48" s="14"/>
      <c r="Q48" s="14"/>
      <c r="R48" s="24">
        <v>2.7164422367961503E-3</v>
      </c>
      <c r="S48" s="24"/>
      <c r="Z48" s="7" t="s">
        <v>944</v>
      </c>
    </row>
    <row r="49" spans="2:26" x14ac:dyDescent="0.3">
      <c r="B49" s="7" t="s">
        <v>573</v>
      </c>
      <c r="C49" s="7" t="s">
        <v>13</v>
      </c>
      <c r="D49" s="7" t="s">
        <v>40</v>
      </c>
      <c r="E49" s="7" t="s">
        <v>47</v>
      </c>
      <c r="F49" s="7" t="str">
        <f>E49</f>
        <v>Non-recycled waste</v>
      </c>
      <c r="G49" s="7" t="s">
        <v>5</v>
      </c>
      <c r="H49" s="7" t="s">
        <v>16</v>
      </c>
      <c r="R49" s="7">
        <v>25698.959999999999</v>
      </c>
      <c r="Z49" s="7" t="s">
        <v>944</v>
      </c>
    </row>
    <row r="50" spans="2:26" x14ac:dyDescent="0.3">
      <c r="B50" s="7" t="s">
        <v>574</v>
      </c>
      <c r="C50" s="7" t="s">
        <v>13</v>
      </c>
      <c r="D50" s="7" t="s">
        <v>40</v>
      </c>
      <c r="E50" s="7" t="s">
        <v>47</v>
      </c>
      <c r="F50" s="7" t="s">
        <v>575</v>
      </c>
      <c r="G50" s="7" t="s">
        <v>5</v>
      </c>
      <c r="H50" s="7" t="s">
        <v>4</v>
      </c>
      <c r="R50" s="24">
        <f>+R49/25768.96</f>
        <v>0.99728355354659248</v>
      </c>
      <c r="Z50" s="7" t="s">
        <v>944</v>
      </c>
    </row>
    <row r="51" spans="2:26" x14ac:dyDescent="0.3">
      <c r="B51" s="7" t="s">
        <v>743</v>
      </c>
      <c r="C51" s="7" t="s">
        <v>13</v>
      </c>
      <c r="D51" s="7" t="s">
        <v>40</v>
      </c>
      <c r="E51" s="7" t="s">
        <v>48</v>
      </c>
      <c r="F51" s="7" t="str">
        <f>E51</f>
        <v>Waste recycling programs</v>
      </c>
      <c r="G51" s="7" t="s">
        <v>38</v>
      </c>
      <c r="H51" s="7" t="s">
        <v>3</v>
      </c>
      <c r="N51" s="13"/>
      <c r="S51" s="7" t="s">
        <v>802</v>
      </c>
      <c r="Z51" s="7" t="s">
        <v>844</v>
      </c>
    </row>
    <row r="52" spans="2:26" x14ac:dyDescent="0.3">
      <c r="B52" s="7" t="s">
        <v>744</v>
      </c>
      <c r="C52" s="7" t="s">
        <v>13</v>
      </c>
      <c r="D52" s="7" t="s">
        <v>49</v>
      </c>
      <c r="E52" s="7" t="s">
        <v>49</v>
      </c>
      <c r="F52" s="7" t="s">
        <v>50</v>
      </c>
      <c r="G52" s="7" t="s">
        <v>5</v>
      </c>
      <c r="H52" s="7" t="s">
        <v>51</v>
      </c>
      <c r="M52" s="12"/>
      <c r="N52" s="12"/>
      <c r="O52" s="12"/>
      <c r="P52" s="12"/>
      <c r="Q52" s="12"/>
      <c r="R52" s="50">
        <v>332138.1519</v>
      </c>
      <c r="Z52" s="7" t="s">
        <v>944</v>
      </c>
    </row>
    <row r="53" spans="2:26" x14ac:dyDescent="0.3">
      <c r="B53" s="7" t="s">
        <v>672</v>
      </c>
      <c r="C53" s="7" t="s">
        <v>13</v>
      </c>
      <c r="D53" s="7" t="s">
        <v>49</v>
      </c>
      <c r="E53" s="7" t="s">
        <v>52</v>
      </c>
      <c r="F53" s="7" t="s">
        <v>52</v>
      </c>
      <c r="G53" s="7" t="s">
        <v>5</v>
      </c>
      <c r="H53" s="7" t="s">
        <v>51</v>
      </c>
      <c r="R53" s="12">
        <v>11946.9935999997</v>
      </c>
      <c r="Z53" s="7" t="s">
        <v>944</v>
      </c>
    </row>
    <row r="54" spans="2:26" x14ac:dyDescent="0.3">
      <c r="B54" s="7" t="s">
        <v>673</v>
      </c>
      <c r="C54" s="7" t="s">
        <v>13</v>
      </c>
      <c r="D54" s="7" t="s">
        <v>49</v>
      </c>
      <c r="E54" s="7" t="s">
        <v>52</v>
      </c>
      <c r="F54" s="7" t="s">
        <v>674</v>
      </c>
      <c r="G54" s="7" t="s">
        <v>5</v>
      </c>
      <c r="H54" s="7" t="s">
        <v>4</v>
      </c>
      <c r="R54" s="26">
        <v>3.5969952658725865E-2</v>
      </c>
    </row>
    <row r="55" spans="2:26" x14ac:dyDescent="0.3">
      <c r="B55" s="7" t="s">
        <v>576</v>
      </c>
      <c r="C55" s="7" t="s">
        <v>13</v>
      </c>
      <c r="D55" s="7" t="s">
        <v>53</v>
      </c>
      <c r="E55" s="7" t="s">
        <v>54</v>
      </c>
      <c r="F55" s="7" t="s">
        <v>54</v>
      </c>
      <c r="G55" s="7" t="s">
        <v>569</v>
      </c>
      <c r="H55" s="7" t="s">
        <v>3</v>
      </c>
      <c r="N55" s="13"/>
      <c r="S55" s="7" t="s">
        <v>802</v>
      </c>
      <c r="Z55" s="7" t="s">
        <v>948</v>
      </c>
    </row>
    <row r="56" spans="2:26" x14ac:dyDescent="0.3">
      <c r="B56" s="7" t="s">
        <v>577</v>
      </c>
      <c r="C56" s="7" t="s">
        <v>13</v>
      </c>
      <c r="D56" s="7" t="s">
        <v>53</v>
      </c>
      <c r="E56" s="7" t="s">
        <v>54</v>
      </c>
      <c r="F56" s="7" t="s">
        <v>54</v>
      </c>
      <c r="G56" s="7" t="s">
        <v>570</v>
      </c>
      <c r="H56" s="7" t="s">
        <v>3</v>
      </c>
      <c r="N56" s="13"/>
      <c r="S56" s="7" t="s">
        <v>803</v>
      </c>
    </row>
    <row r="57" spans="2:26" x14ac:dyDescent="0.3">
      <c r="B57" s="7" t="s">
        <v>579</v>
      </c>
      <c r="C57" s="7" t="s">
        <v>13</v>
      </c>
      <c r="D57" s="7" t="s">
        <v>53</v>
      </c>
      <c r="E57" s="7" t="s">
        <v>55</v>
      </c>
      <c r="F57" s="7" t="str">
        <f>E57</f>
        <v>Deforestation</v>
      </c>
      <c r="G57" s="7" t="s">
        <v>569</v>
      </c>
      <c r="H57" s="7" t="s">
        <v>3</v>
      </c>
      <c r="N57" s="13"/>
      <c r="S57" s="7" t="s">
        <v>803</v>
      </c>
    </row>
    <row r="58" spans="2:26" x14ac:dyDescent="0.3">
      <c r="B58" s="7" t="s">
        <v>578</v>
      </c>
      <c r="C58" s="7" t="s">
        <v>13</v>
      </c>
      <c r="D58" s="7" t="s">
        <v>53</v>
      </c>
      <c r="E58" s="7" t="s">
        <v>55</v>
      </c>
      <c r="F58" s="7" t="str">
        <f>E58</f>
        <v>Deforestation</v>
      </c>
      <c r="G58" s="7" t="s">
        <v>570</v>
      </c>
      <c r="H58" s="7" t="s">
        <v>3</v>
      </c>
      <c r="N58" s="13"/>
      <c r="S58" s="7" t="s">
        <v>803</v>
      </c>
    </row>
    <row r="59" spans="2:26" x14ac:dyDescent="0.3">
      <c r="B59" s="7" t="s">
        <v>580</v>
      </c>
      <c r="C59" s="7" t="s">
        <v>13</v>
      </c>
      <c r="D59" s="7" t="s">
        <v>53</v>
      </c>
      <c r="E59" s="7" t="s">
        <v>56</v>
      </c>
      <c r="F59" s="7" t="s">
        <v>57</v>
      </c>
      <c r="G59" s="7" t="s">
        <v>570</v>
      </c>
      <c r="H59" s="7" t="s">
        <v>3</v>
      </c>
      <c r="N59" s="13"/>
      <c r="S59" s="7" t="s">
        <v>803</v>
      </c>
    </row>
    <row r="60" spans="2:26" hidden="1" x14ac:dyDescent="0.3">
      <c r="B60" s="7" t="s">
        <v>582</v>
      </c>
      <c r="C60" s="7" t="s">
        <v>13</v>
      </c>
      <c r="D60" s="7" t="s">
        <v>53</v>
      </c>
      <c r="E60" s="7" t="s">
        <v>359</v>
      </c>
      <c r="F60" s="7" t="str">
        <f>E60</f>
        <v>Site closure &amp; rehabilitation</v>
      </c>
      <c r="G60" s="7" t="s">
        <v>569</v>
      </c>
      <c r="H60" s="7" t="s">
        <v>3</v>
      </c>
      <c r="K60" s="7">
        <v>0</v>
      </c>
      <c r="N60" s="13"/>
    </row>
    <row r="61" spans="2:26" hidden="1" x14ac:dyDescent="0.3">
      <c r="B61" s="7" t="s">
        <v>583</v>
      </c>
      <c r="C61" s="7" t="s">
        <v>13</v>
      </c>
      <c r="D61" s="7" t="s">
        <v>53</v>
      </c>
      <c r="E61" s="7" t="s">
        <v>359</v>
      </c>
      <c r="F61" s="7" t="str">
        <f>E61</f>
        <v>Site closure &amp; rehabilitation</v>
      </c>
      <c r="G61" s="7" t="s">
        <v>570</v>
      </c>
      <c r="H61" s="7" t="s">
        <v>3</v>
      </c>
      <c r="K61" s="7">
        <v>0</v>
      </c>
      <c r="N61" s="13"/>
    </row>
    <row r="62" spans="2:26" hidden="1" x14ac:dyDescent="0.3">
      <c r="B62" s="7" t="s">
        <v>745</v>
      </c>
      <c r="C62" s="7" t="s">
        <v>13</v>
      </c>
      <c r="D62" s="7" t="s">
        <v>53</v>
      </c>
      <c r="E62" s="7" t="s">
        <v>58</v>
      </c>
      <c r="F62" s="7" t="str">
        <f>E62</f>
        <v xml:space="preserve">Land degradation, desertification, soil sealing </v>
      </c>
      <c r="G62" s="7" t="s">
        <v>5</v>
      </c>
      <c r="H62" s="7" t="s">
        <v>4</v>
      </c>
      <c r="K62" s="7">
        <v>0</v>
      </c>
    </row>
    <row r="63" spans="2:26" x14ac:dyDescent="0.3">
      <c r="B63" s="7" t="s">
        <v>746</v>
      </c>
      <c r="C63" s="7" t="s">
        <v>13</v>
      </c>
      <c r="D63" s="7" t="s">
        <v>53</v>
      </c>
      <c r="E63" s="7" t="s">
        <v>59</v>
      </c>
      <c r="F63" s="7" t="s">
        <v>581</v>
      </c>
      <c r="G63" s="7" t="s">
        <v>5</v>
      </c>
      <c r="H63" s="7" t="s">
        <v>4</v>
      </c>
    </row>
    <row r="64" spans="2:26" hidden="1" x14ac:dyDescent="0.3">
      <c r="B64" s="7" t="s">
        <v>747</v>
      </c>
      <c r="C64" s="7" t="s">
        <v>13</v>
      </c>
      <c r="D64" s="7" t="s">
        <v>53</v>
      </c>
      <c r="E64" s="7" t="s">
        <v>360</v>
      </c>
      <c r="F64" s="7" t="str">
        <f>E64</f>
        <v>Use of pesticides</v>
      </c>
      <c r="G64" s="7" t="s">
        <v>5</v>
      </c>
      <c r="H64" s="7" t="s">
        <v>16</v>
      </c>
      <c r="K64" s="7">
        <v>0</v>
      </c>
    </row>
    <row r="65" spans="2:26" hidden="1" x14ac:dyDescent="0.3">
      <c r="B65" s="7" t="s">
        <v>584</v>
      </c>
      <c r="C65" s="7" t="s">
        <v>13</v>
      </c>
      <c r="D65" s="7" t="s">
        <v>53</v>
      </c>
      <c r="E65" s="7" t="s">
        <v>60</v>
      </c>
      <c r="F65" s="7" t="str">
        <f>E65</f>
        <v>Sustainable land / forestry / agri practices</v>
      </c>
      <c r="G65" s="7" t="s">
        <v>569</v>
      </c>
      <c r="H65" s="7" t="s">
        <v>3</v>
      </c>
      <c r="K65" s="7">
        <v>0</v>
      </c>
      <c r="N65" s="13"/>
    </row>
    <row r="66" spans="2:26" hidden="1" x14ac:dyDescent="0.3">
      <c r="B66" s="7" t="s">
        <v>585</v>
      </c>
      <c r="C66" s="7" t="s">
        <v>13</v>
      </c>
      <c r="D66" s="7" t="s">
        <v>53</v>
      </c>
      <c r="E66" s="7" t="s">
        <v>60</v>
      </c>
      <c r="F66" s="7" t="str">
        <f>E66</f>
        <v>Sustainable land / forestry / agri practices</v>
      </c>
      <c r="G66" s="7" t="s">
        <v>570</v>
      </c>
      <c r="H66" s="7" t="s">
        <v>3</v>
      </c>
      <c r="K66" s="7">
        <v>0</v>
      </c>
      <c r="N66" s="13"/>
    </row>
    <row r="67" spans="2:26" x14ac:dyDescent="0.3">
      <c r="B67" s="7" t="s">
        <v>586</v>
      </c>
      <c r="C67" s="7" t="s">
        <v>13</v>
      </c>
      <c r="D67" s="7" t="s">
        <v>61</v>
      </c>
      <c r="E67" s="7" t="s">
        <v>62</v>
      </c>
      <c r="F67" s="7" t="s">
        <v>63</v>
      </c>
      <c r="G67" s="7" t="s">
        <v>569</v>
      </c>
      <c r="H67" s="7" t="s">
        <v>3</v>
      </c>
      <c r="N67" s="13"/>
      <c r="S67" s="7" t="s">
        <v>802</v>
      </c>
      <c r="Z67" s="7" t="s">
        <v>949</v>
      </c>
    </row>
    <row r="68" spans="2:26" x14ac:dyDescent="0.3">
      <c r="B68" s="7" t="s">
        <v>587</v>
      </c>
      <c r="C68" s="7" t="s">
        <v>13</v>
      </c>
      <c r="D68" s="7" t="s">
        <v>61</v>
      </c>
      <c r="E68" s="7" t="s">
        <v>62</v>
      </c>
      <c r="F68" s="7" t="s">
        <v>63</v>
      </c>
      <c r="G68" s="7" t="s">
        <v>570</v>
      </c>
      <c r="H68" s="7" t="s">
        <v>3</v>
      </c>
      <c r="N68" s="13"/>
      <c r="S68" s="7" t="s">
        <v>803</v>
      </c>
    </row>
    <row r="69" spans="2:26" x14ac:dyDescent="0.3">
      <c r="B69" s="7" t="s">
        <v>748</v>
      </c>
      <c r="C69" s="7" t="s">
        <v>13</v>
      </c>
      <c r="D69" s="7" t="s">
        <v>61</v>
      </c>
      <c r="E69" s="7" t="s">
        <v>64</v>
      </c>
      <c r="F69" s="7" t="s">
        <v>588</v>
      </c>
      <c r="G69" s="7" t="s">
        <v>5</v>
      </c>
      <c r="H69" s="7" t="s">
        <v>16</v>
      </c>
      <c r="R69" s="12"/>
      <c r="Z69" s="7" t="s">
        <v>944</v>
      </c>
    </row>
    <row r="70" spans="2:26" x14ac:dyDescent="0.3">
      <c r="B70" s="7" t="s">
        <v>749</v>
      </c>
      <c r="C70" s="7" t="s">
        <v>13</v>
      </c>
      <c r="D70" s="7" t="s">
        <v>61</v>
      </c>
      <c r="E70" s="7" t="s">
        <v>65</v>
      </c>
      <c r="F70" s="7" t="str">
        <f>E70</f>
        <v>Recycled material use</v>
      </c>
      <c r="G70" s="7" t="s">
        <v>5</v>
      </c>
      <c r="H70" s="7" t="s">
        <v>16</v>
      </c>
    </row>
    <row r="71" spans="2:26" x14ac:dyDescent="0.3">
      <c r="B71" s="7" t="s">
        <v>589</v>
      </c>
      <c r="C71" s="7" t="s">
        <v>13</v>
      </c>
      <c r="D71" s="7" t="s">
        <v>61</v>
      </c>
      <c r="E71" s="7" t="s">
        <v>66</v>
      </c>
      <c r="F71" s="7" t="str">
        <f>E71</f>
        <v>Green procurement policy</v>
      </c>
      <c r="G71" s="7" t="s">
        <v>569</v>
      </c>
      <c r="H71" s="7" t="s">
        <v>3</v>
      </c>
      <c r="N71" s="13"/>
      <c r="S71" s="7" t="s">
        <v>802</v>
      </c>
      <c r="Z71" s="7" t="s">
        <v>949</v>
      </c>
    </row>
    <row r="72" spans="2:26" x14ac:dyDescent="0.3">
      <c r="B72" s="7" t="s">
        <v>590</v>
      </c>
      <c r="C72" s="7" t="s">
        <v>13</v>
      </c>
      <c r="D72" s="7" t="s">
        <v>61</v>
      </c>
      <c r="E72" s="7" t="s">
        <v>66</v>
      </c>
      <c r="F72" s="7" t="str">
        <f>E72</f>
        <v>Green procurement policy</v>
      </c>
      <c r="G72" s="7" t="s">
        <v>570</v>
      </c>
      <c r="H72" s="7" t="s">
        <v>3</v>
      </c>
      <c r="N72" s="13"/>
      <c r="S72" s="7" t="s">
        <v>803</v>
      </c>
    </row>
    <row r="73" spans="2:26" x14ac:dyDescent="0.3">
      <c r="B73" s="7" t="s">
        <v>750</v>
      </c>
      <c r="C73" s="7" t="s">
        <v>13</v>
      </c>
      <c r="D73" s="7" t="s">
        <v>61</v>
      </c>
      <c r="E73" s="7" t="s">
        <v>81</v>
      </c>
      <c r="F73" s="7" t="str">
        <f>E73</f>
        <v>Supplier environmental certification</v>
      </c>
      <c r="G73" s="7" t="s">
        <v>762</v>
      </c>
      <c r="H73" s="7" t="s">
        <v>3</v>
      </c>
      <c r="N73" s="13"/>
      <c r="S73" s="7" t="s">
        <v>803</v>
      </c>
    </row>
    <row r="74" spans="2:26" x14ac:dyDescent="0.3">
      <c r="B74" s="7" t="s">
        <v>751</v>
      </c>
      <c r="C74" s="7" t="s">
        <v>13</v>
      </c>
      <c r="D74" s="7" t="s">
        <v>61</v>
      </c>
      <c r="E74" s="7" t="s">
        <v>82</v>
      </c>
      <c r="F74" s="7" t="str">
        <f>+E74</f>
        <v>Green building council membership</v>
      </c>
      <c r="G74" s="7" t="s">
        <v>675</v>
      </c>
      <c r="H74" s="7" t="s">
        <v>3</v>
      </c>
      <c r="N74" s="13"/>
      <c r="S74" s="7" t="s">
        <v>803</v>
      </c>
    </row>
    <row r="75" spans="2:26" hidden="1" x14ac:dyDescent="0.3">
      <c r="B75" s="7" t="s">
        <v>752</v>
      </c>
      <c r="C75" s="7" t="s">
        <v>13</v>
      </c>
      <c r="D75" s="7" t="s">
        <v>61</v>
      </c>
      <c r="E75" s="7" t="s">
        <v>83</v>
      </c>
      <c r="F75" s="7" t="s">
        <v>84</v>
      </c>
      <c r="G75" s="7" t="s">
        <v>676</v>
      </c>
      <c r="H75" s="7" t="s">
        <v>3</v>
      </c>
      <c r="K75" s="7">
        <v>0</v>
      </c>
      <c r="N75" s="13"/>
    </row>
    <row r="76" spans="2:26" hidden="1" x14ac:dyDescent="0.3">
      <c r="B76" s="7" t="s">
        <v>753</v>
      </c>
      <c r="C76" s="7" t="s">
        <v>13</v>
      </c>
      <c r="D76" s="7" t="s">
        <v>61</v>
      </c>
      <c r="E76" s="7" t="s">
        <v>83</v>
      </c>
      <c r="F76" s="7" t="s">
        <v>84</v>
      </c>
      <c r="G76" s="7" t="s">
        <v>677</v>
      </c>
      <c r="H76" s="7" t="s">
        <v>3</v>
      </c>
      <c r="K76" s="7">
        <v>0</v>
      </c>
      <c r="N76" s="13"/>
    </row>
    <row r="77" spans="2:26" hidden="1" x14ac:dyDescent="0.3">
      <c r="B77" s="7" t="s">
        <v>406</v>
      </c>
      <c r="C77" s="7" t="s">
        <v>13</v>
      </c>
      <c r="D77" s="7" t="s">
        <v>61</v>
      </c>
      <c r="E77" s="7" t="s">
        <v>85</v>
      </c>
      <c r="F77" s="7" t="str">
        <f>E77</f>
        <v>Nutrition and health program</v>
      </c>
      <c r="G77" s="7" t="s">
        <v>569</v>
      </c>
      <c r="H77" s="7" t="s">
        <v>3</v>
      </c>
      <c r="K77" s="7">
        <v>0</v>
      </c>
      <c r="N77" s="13"/>
    </row>
    <row r="78" spans="2:26" hidden="1" x14ac:dyDescent="0.3">
      <c r="B78" s="7" t="s">
        <v>407</v>
      </c>
      <c r="C78" s="7" t="s">
        <v>13</v>
      </c>
      <c r="D78" s="7" t="s">
        <v>61</v>
      </c>
      <c r="E78" s="7" t="s">
        <v>85</v>
      </c>
      <c r="F78" s="7" t="str">
        <f>E78</f>
        <v>Nutrition and health program</v>
      </c>
      <c r="G78" s="7" t="s">
        <v>570</v>
      </c>
      <c r="H78" s="7" t="s">
        <v>3</v>
      </c>
      <c r="K78" s="7">
        <v>0</v>
      </c>
      <c r="N78" s="13"/>
    </row>
    <row r="79" spans="2:26" hidden="1" x14ac:dyDescent="0.3">
      <c r="B79" s="7" t="s">
        <v>754</v>
      </c>
      <c r="C79" s="7" t="s">
        <v>13</v>
      </c>
      <c r="D79" s="7" t="s">
        <v>361</v>
      </c>
      <c r="E79" s="7" t="s">
        <v>362</v>
      </c>
      <c r="G79" s="7" t="s">
        <v>678</v>
      </c>
      <c r="H79" s="7" t="s">
        <v>3</v>
      </c>
      <c r="K79" s="7">
        <v>0</v>
      </c>
      <c r="N79" s="13"/>
    </row>
    <row r="80" spans="2:26" hidden="1" x14ac:dyDescent="0.3">
      <c r="B80" s="7" t="s">
        <v>591</v>
      </c>
      <c r="C80" s="7" t="s">
        <v>13</v>
      </c>
      <c r="D80" s="7" t="s">
        <v>61</v>
      </c>
      <c r="E80" s="7" t="s">
        <v>87</v>
      </c>
      <c r="F80" s="7" t="str">
        <f>E80</f>
        <v>GMO policy</v>
      </c>
      <c r="G80" s="7" t="s">
        <v>569</v>
      </c>
      <c r="H80" s="7" t="s">
        <v>3</v>
      </c>
      <c r="K80" s="7">
        <v>0</v>
      </c>
      <c r="N80" s="13"/>
    </row>
    <row r="81" spans="2:28" hidden="1" x14ac:dyDescent="0.3">
      <c r="B81" s="7" t="s">
        <v>592</v>
      </c>
      <c r="C81" s="7" t="s">
        <v>13</v>
      </c>
      <c r="D81" s="7" t="s">
        <v>61</v>
      </c>
      <c r="E81" s="7" t="s">
        <v>87</v>
      </c>
      <c r="F81" s="7" t="str">
        <f>E81</f>
        <v>GMO policy</v>
      </c>
      <c r="G81" s="7" t="s">
        <v>570</v>
      </c>
      <c r="H81" s="7" t="s">
        <v>3</v>
      </c>
      <c r="K81" s="7">
        <v>0</v>
      </c>
      <c r="N81" s="13"/>
    </row>
    <row r="82" spans="2:28" hidden="1" x14ac:dyDescent="0.3">
      <c r="B82" s="7" t="s">
        <v>408</v>
      </c>
      <c r="C82" s="7" t="s">
        <v>13</v>
      </c>
      <c r="D82" s="7" t="s">
        <v>61</v>
      </c>
      <c r="E82" s="7" t="s">
        <v>88</v>
      </c>
      <c r="F82" s="7" t="s">
        <v>679</v>
      </c>
      <c r="G82" s="7" t="s">
        <v>5</v>
      </c>
      <c r="H82" s="7" t="str">
        <f>H3</f>
        <v>CNY</v>
      </c>
      <c r="I82" s="7" t="s">
        <v>649</v>
      </c>
      <c r="J82" s="7" t="str">
        <f>J3</f>
        <v>December</v>
      </c>
      <c r="K82" s="7">
        <v>0</v>
      </c>
      <c r="R82" s="15"/>
    </row>
    <row r="83" spans="2:28" x14ac:dyDescent="0.3">
      <c r="B83" s="7" t="s">
        <v>409</v>
      </c>
      <c r="C83" s="7" t="s">
        <v>13</v>
      </c>
      <c r="D83" s="7" t="s">
        <v>61</v>
      </c>
      <c r="E83" s="7" t="s">
        <v>45</v>
      </c>
      <c r="F83" s="7" t="s">
        <v>90</v>
      </c>
      <c r="G83" s="7" t="s">
        <v>5</v>
      </c>
      <c r="H83" s="7" t="s">
        <v>4</v>
      </c>
      <c r="P83" s="16"/>
      <c r="Q83" s="16"/>
      <c r="R83" s="24">
        <v>2.7164422367961503E-3</v>
      </c>
      <c r="Z83" s="7" t="s">
        <v>944</v>
      </c>
    </row>
    <row r="84" spans="2:28" hidden="1" x14ac:dyDescent="0.3">
      <c r="B84" s="7" t="s">
        <v>593</v>
      </c>
      <c r="C84" s="7" t="s">
        <v>13</v>
      </c>
      <c r="D84" s="7" t="s">
        <v>61</v>
      </c>
      <c r="E84" s="7" t="s">
        <v>89</v>
      </c>
      <c r="F84" s="7" t="str">
        <f>E84</f>
        <v>Sustainable agri programs</v>
      </c>
      <c r="G84" s="7" t="s">
        <v>569</v>
      </c>
      <c r="H84" s="7" t="s">
        <v>3</v>
      </c>
      <c r="K84" s="7">
        <v>0</v>
      </c>
      <c r="N84" s="13"/>
    </row>
    <row r="85" spans="2:28" hidden="1" x14ac:dyDescent="0.3">
      <c r="B85" s="7" t="s">
        <v>594</v>
      </c>
      <c r="C85" s="7" t="s">
        <v>13</v>
      </c>
      <c r="D85" s="7" t="s">
        <v>61</v>
      </c>
      <c r="E85" s="7" t="s">
        <v>89</v>
      </c>
      <c r="F85" s="7" t="str">
        <f>E85</f>
        <v>Sustainable agri programs</v>
      </c>
      <c r="G85" s="7" t="s">
        <v>570</v>
      </c>
      <c r="H85" s="7" t="s">
        <v>3</v>
      </c>
      <c r="K85" s="7">
        <v>0</v>
      </c>
      <c r="N85" s="13"/>
    </row>
    <row r="86" spans="2:28" hidden="1" x14ac:dyDescent="0.3">
      <c r="B86" s="7" t="s">
        <v>410</v>
      </c>
      <c r="C86" s="7" t="s">
        <v>13</v>
      </c>
      <c r="D86" s="7" t="s">
        <v>361</v>
      </c>
      <c r="E86" s="7" t="s">
        <v>363</v>
      </c>
      <c r="F86" s="7" t="str">
        <f>E86</f>
        <v>Fleet emissions</v>
      </c>
      <c r="G86" s="7" t="s">
        <v>5</v>
      </c>
      <c r="H86" s="7" t="s">
        <v>16</v>
      </c>
      <c r="K86" s="7">
        <v>0</v>
      </c>
      <c r="R86" s="15"/>
    </row>
    <row r="87" spans="2:28" x14ac:dyDescent="0.3">
      <c r="B87" s="7" t="s">
        <v>411</v>
      </c>
      <c r="C87" s="7" t="s">
        <v>13</v>
      </c>
      <c r="D87" s="7" t="s">
        <v>61</v>
      </c>
      <c r="E87" s="7" t="s">
        <v>92</v>
      </c>
      <c r="F87" s="7" t="str">
        <f>E87</f>
        <v>Packing material used</v>
      </c>
      <c r="G87" s="7" t="s">
        <v>5</v>
      </c>
      <c r="H87" s="7" t="s">
        <v>16</v>
      </c>
      <c r="M87" s="17"/>
      <c r="N87" s="17"/>
      <c r="O87" s="17"/>
      <c r="P87" s="17"/>
      <c r="Q87" s="17"/>
      <c r="R87" s="15"/>
    </row>
    <row r="88" spans="2:28" x14ac:dyDescent="0.3">
      <c r="B88" s="7" t="s">
        <v>412</v>
      </c>
      <c r="C88" s="7" t="s">
        <v>13</v>
      </c>
      <c r="D88" s="7" t="s">
        <v>61</v>
      </c>
      <c r="E88" s="7" t="s">
        <v>93</v>
      </c>
      <c r="F88" s="7" t="s">
        <v>89</v>
      </c>
      <c r="G88" s="7" t="s">
        <v>38</v>
      </c>
      <c r="H88" s="7" t="s">
        <v>3</v>
      </c>
      <c r="N88" s="13"/>
      <c r="S88" s="7" t="s">
        <v>803</v>
      </c>
    </row>
    <row r="89" spans="2:28" x14ac:dyDescent="0.3">
      <c r="B89" s="7" t="s">
        <v>595</v>
      </c>
      <c r="C89" s="7" t="s">
        <v>13</v>
      </c>
      <c r="D89" s="7" t="s">
        <v>95</v>
      </c>
      <c r="E89" s="7" t="s">
        <v>94</v>
      </c>
      <c r="F89" s="7" t="str">
        <f>E89</f>
        <v>Climate change policy</v>
      </c>
      <c r="G89" s="7" t="s">
        <v>569</v>
      </c>
      <c r="H89" s="7" t="s">
        <v>3</v>
      </c>
      <c r="N89" s="13"/>
      <c r="S89" s="7" t="s">
        <v>802</v>
      </c>
      <c r="Z89" s="7" t="s">
        <v>946</v>
      </c>
    </row>
    <row r="90" spans="2:28" x14ac:dyDescent="0.3">
      <c r="B90" s="7" t="s">
        <v>596</v>
      </c>
      <c r="C90" s="7" t="s">
        <v>13</v>
      </c>
      <c r="D90" s="7" t="s">
        <v>95</v>
      </c>
      <c r="E90" s="7" t="s">
        <v>94</v>
      </c>
      <c r="F90" s="7" t="str">
        <f>E90</f>
        <v>Climate change policy</v>
      </c>
      <c r="G90" s="7" t="s">
        <v>570</v>
      </c>
      <c r="H90" s="7" t="s">
        <v>3</v>
      </c>
      <c r="N90" s="13"/>
      <c r="S90" s="7" t="s">
        <v>803</v>
      </c>
    </row>
    <row r="91" spans="2:28" x14ac:dyDescent="0.3">
      <c r="B91" s="7" t="s">
        <v>413</v>
      </c>
      <c r="C91" s="7" t="s">
        <v>13</v>
      </c>
      <c r="D91" s="7" t="s">
        <v>95</v>
      </c>
      <c r="E91" s="7" t="s">
        <v>96</v>
      </c>
      <c r="F91" s="7" t="s">
        <v>97</v>
      </c>
      <c r="G91" s="7" t="s">
        <v>5</v>
      </c>
      <c r="H91" s="7" t="str">
        <f>H3</f>
        <v>CNY</v>
      </c>
      <c r="I91" s="7" t="s">
        <v>650</v>
      </c>
      <c r="J91" s="7" t="str">
        <f>J3</f>
        <v>December</v>
      </c>
      <c r="R91" s="15"/>
    </row>
    <row r="92" spans="2:28" x14ac:dyDescent="0.3">
      <c r="B92" s="7" t="s">
        <v>680</v>
      </c>
      <c r="C92" s="7" t="s">
        <v>13</v>
      </c>
      <c r="D92" s="7" t="s">
        <v>95</v>
      </c>
      <c r="E92" s="7" t="s">
        <v>98</v>
      </c>
      <c r="F92" s="7" t="s">
        <v>99</v>
      </c>
      <c r="G92" s="7" t="s">
        <v>144</v>
      </c>
      <c r="H92" s="7" t="s">
        <v>352</v>
      </c>
      <c r="N92" s="13"/>
      <c r="S92" s="7" t="s">
        <v>805</v>
      </c>
      <c r="AB92" s="19" t="s">
        <v>939</v>
      </c>
    </row>
    <row r="93" spans="2:28" x14ac:dyDescent="0.3">
      <c r="B93" s="7" t="s">
        <v>683</v>
      </c>
      <c r="C93" s="7" t="s">
        <v>13</v>
      </c>
      <c r="D93" s="7" t="s">
        <v>95</v>
      </c>
      <c r="E93" s="7" t="s">
        <v>113</v>
      </c>
      <c r="F93" s="7" t="str">
        <f>E93</f>
        <v>Green securities</v>
      </c>
      <c r="H93" s="7" t="s">
        <v>3</v>
      </c>
      <c r="N93" s="13"/>
      <c r="S93" s="7" t="s">
        <v>803</v>
      </c>
    </row>
    <row r="94" spans="2:28" x14ac:dyDescent="0.3">
      <c r="B94" s="7" t="s">
        <v>684</v>
      </c>
      <c r="C94" s="7" t="s">
        <v>13</v>
      </c>
      <c r="D94" s="7" t="s">
        <v>95</v>
      </c>
      <c r="E94" s="7" t="s">
        <v>113</v>
      </c>
      <c r="F94" s="7" t="str">
        <f>E94</f>
        <v>Green securities</v>
      </c>
      <c r="G94" s="7" t="s">
        <v>5</v>
      </c>
      <c r="H94" s="7" t="str">
        <f>H3</f>
        <v>CNY</v>
      </c>
      <c r="I94" s="7" t="s">
        <v>650</v>
      </c>
      <c r="J94" s="7" t="str">
        <f>J3</f>
        <v>December</v>
      </c>
    </row>
    <row r="95" spans="2:28" x14ac:dyDescent="0.3">
      <c r="B95" s="7" t="s">
        <v>414</v>
      </c>
      <c r="C95" s="7" t="s">
        <v>13</v>
      </c>
      <c r="D95" s="7" t="s">
        <v>100</v>
      </c>
      <c r="E95" s="7" t="s">
        <v>101</v>
      </c>
      <c r="F95" s="7" t="str">
        <f>E95</f>
        <v>Water consumption</v>
      </c>
      <c r="G95" s="7" t="s">
        <v>5</v>
      </c>
      <c r="H95" s="7" t="s">
        <v>651</v>
      </c>
      <c r="R95" s="8">
        <v>2090092.94</v>
      </c>
    </row>
    <row r="96" spans="2:28" x14ac:dyDescent="0.3">
      <c r="B96" s="7" t="s">
        <v>415</v>
      </c>
      <c r="C96" s="7" t="s">
        <v>13</v>
      </c>
      <c r="D96" s="7" t="s">
        <v>100</v>
      </c>
      <c r="E96" s="7" t="s">
        <v>102</v>
      </c>
      <c r="F96" s="7" t="str">
        <f>E96</f>
        <v>Water emission</v>
      </c>
      <c r="G96" s="7" t="s">
        <v>5</v>
      </c>
      <c r="H96" s="7" t="s">
        <v>651</v>
      </c>
      <c r="R96" s="8"/>
    </row>
    <row r="97" spans="2:29" x14ac:dyDescent="0.3">
      <c r="B97" s="7" t="s">
        <v>416</v>
      </c>
      <c r="C97" s="7" t="s">
        <v>13</v>
      </c>
      <c r="D97" s="7" t="s">
        <v>100</v>
      </c>
      <c r="E97" s="7" t="s">
        <v>103</v>
      </c>
      <c r="F97" s="7" t="s">
        <v>104</v>
      </c>
      <c r="G97" s="7" t="s">
        <v>597</v>
      </c>
      <c r="H97" s="7" t="s">
        <v>352</v>
      </c>
      <c r="N97" s="13"/>
      <c r="S97" s="7" t="s">
        <v>805</v>
      </c>
      <c r="AB97" s="19" t="s">
        <v>940</v>
      </c>
    </row>
    <row r="98" spans="2:29" x14ac:dyDescent="0.3">
      <c r="B98" s="7" t="s">
        <v>417</v>
      </c>
      <c r="C98" s="7" t="s">
        <v>13</v>
      </c>
      <c r="D98" s="7" t="s">
        <v>100</v>
      </c>
      <c r="E98" s="7" t="s">
        <v>105</v>
      </c>
      <c r="F98" s="7" t="str">
        <f t="shared" ref="F98:F103" si="1">E98</f>
        <v>Untreated discharged waste water</v>
      </c>
      <c r="G98" s="7" t="s">
        <v>5</v>
      </c>
      <c r="H98" s="7" t="s">
        <v>651</v>
      </c>
      <c r="R98" s="15"/>
    </row>
    <row r="99" spans="2:29" x14ac:dyDescent="0.3">
      <c r="B99" s="7" t="s">
        <v>598</v>
      </c>
      <c r="C99" s="7" t="s">
        <v>13</v>
      </c>
      <c r="D99" s="7" t="s">
        <v>100</v>
      </c>
      <c r="E99" s="7" t="s">
        <v>106</v>
      </c>
      <c r="F99" s="7" t="str">
        <f t="shared" si="1"/>
        <v>Water management initiatives</v>
      </c>
      <c r="G99" s="7" t="s">
        <v>569</v>
      </c>
      <c r="H99" s="7" t="s">
        <v>3</v>
      </c>
      <c r="N99" s="13"/>
      <c r="S99" s="7" t="s">
        <v>803</v>
      </c>
    </row>
    <row r="100" spans="2:29" x14ac:dyDescent="0.3">
      <c r="B100" s="7" t="s">
        <v>599</v>
      </c>
      <c r="C100" s="7" t="s">
        <v>13</v>
      </c>
      <c r="D100" s="7" t="s">
        <v>100</v>
      </c>
      <c r="E100" s="7" t="s">
        <v>106</v>
      </c>
      <c r="F100" s="7" t="str">
        <f t="shared" si="1"/>
        <v>Water management initiatives</v>
      </c>
      <c r="G100" s="7" t="s">
        <v>570</v>
      </c>
      <c r="H100" s="7" t="s">
        <v>3</v>
      </c>
      <c r="N100" s="13"/>
      <c r="S100" s="7" t="s">
        <v>803</v>
      </c>
    </row>
    <row r="101" spans="2:29" hidden="1" x14ac:dyDescent="0.3">
      <c r="B101" s="7" t="s">
        <v>600</v>
      </c>
      <c r="C101" s="7" t="s">
        <v>13</v>
      </c>
      <c r="D101" s="7" t="s">
        <v>100</v>
      </c>
      <c r="E101" s="7" t="s">
        <v>107</v>
      </c>
      <c r="F101" s="7" t="str">
        <f t="shared" si="1"/>
        <v>Sustainable oceans / seas practices</v>
      </c>
      <c r="G101" s="7" t="s">
        <v>569</v>
      </c>
      <c r="H101" s="7" t="s">
        <v>3</v>
      </c>
      <c r="K101" s="7">
        <v>0</v>
      </c>
      <c r="N101" s="13"/>
    </row>
    <row r="102" spans="2:29" hidden="1" x14ac:dyDescent="0.3">
      <c r="B102" s="7" t="s">
        <v>601</v>
      </c>
      <c r="C102" s="7" t="s">
        <v>13</v>
      </c>
      <c r="D102" s="7" t="s">
        <v>100</v>
      </c>
      <c r="E102" s="7" t="s">
        <v>107</v>
      </c>
      <c r="F102" s="7" t="str">
        <f t="shared" si="1"/>
        <v>Sustainable oceans / seas practices</v>
      </c>
      <c r="G102" s="7" t="s">
        <v>570</v>
      </c>
      <c r="H102" s="7" t="s">
        <v>3</v>
      </c>
      <c r="K102" s="7">
        <v>0</v>
      </c>
      <c r="N102" s="13"/>
    </row>
    <row r="103" spans="2:29" x14ac:dyDescent="0.3">
      <c r="B103" s="7" t="s">
        <v>418</v>
      </c>
      <c r="C103" s="7" t="s">
        <v>13</v>
      </c>
      <c r="D103" s="7" t="s">
        <v>100</v>
      </c>
      <c r="E103" s="7" t="s">
        <v>108</v>
      </c>
      <c r="F103" s="7" t="str">
        <f t="shared" si="1"/>
        <v>Water recycled and reused</v>
      </c>
      <c r="G103" s="7" t="s">
        <v>5</v>
      </c>
      <c r="H103" s="7" t="s">
        <v>4</v>
      </c>
      <c r="N103" s="14"/>
      <c r="O103" s="14"/>
      <c r="P103" s="14"/>
      <c r="Q103" s="14"/>
      <c r="R103" s="15"/>
    </row>
    <row r="104" spans="2:29" x14ac:dyDescent="0.3">
      <c r="B104" s="7" t="s">
        <v>419</v>
      </c>
      <c r="C104" s="7" t="s">
        <v>13</v>
      </c>
      <c r="D104" s="7" t="s">
        <v>109</v>
      </c>
      <c r="E104" s="7" t="s">
        <v>110</v>
      </c>
      <c r="F104" s="7" t="s">
        <v>111</v>
      </c>
      <c r="G104" s="7" t="s">
        <v>5</v>
      </c>
      <c r="H104" s="7" t="s">
        <v>681</v>
      </c>
    </row>
    <row r="105" spans="2:29" x14ac:dyDescent="0.3">
      <c r="B105" s="7" t="s">
        <v>602</v>
      </c>
      <c r="C105" s="7" t="s">
        <v>13</v>
      </c>
      <c r="D105" s="7" t="s">
        <v>109</v>
      </c>
      <c r="E105" s="7" t="s">
        <v>112</v>
      </c>
      <c r="F105" s="7" t="str">
        <f>E105</f>
        <v>Environmental audits</v>
      </c>
      <c r="H105" s="7" t="s">
        <v>3</v>
      </c>
      <c r="N105" s="13"/>
      <c r="S105" s="7" t="s">
        <v>802</v>
      </c>
      <c r="Z105" s="7" t="s">
        <v>945</v>
      </c>
    </row>
    <row r="106" spans="2:29" x14ac:dyDescent="0.3">
      <c r="B106" s="7" t="s">
        <v>603</v>
      </c>
      <c r="C106" s="7" t="s">
        <v>13</v>
      </c>
      <c r="D106" s="7" t="s">
        <v>109</v>
      </c>
      <c r="E106" s="7" t="s">
        <v>112</v>
      </c>
      <c r="F106" s="7" t="s">
        <v>682</v>
      </c>
      <c r="G106" s="7" t="s">
        <v>70</v>
      </c>
      <c r="H106" s="7" t="s">
        <v>3</v>
      </c>
      <c r="N106" s="13"/>
      <c r="S106" s="7" t="s">
        <v>802</v>
      </c>
      <c r="Z106" s="7" t="s">
        <v>945</v>
      </c>
      <c r="AC106" s="25" t="s">
        <v>950</v>
      </c>
    </row>
    <row r="107" spans="2:29" x14ac:dyDescent="0.3">
      <c r="B107" s="7" t="s">
        <v>604</v>
      </c>
      <c r="C107" s="7" t="s">
        <v>114</v>
      </c>
      <c r="D107" s="7" t="s">
        <v>115</v>
      </c>
      <c r="E107" s="7" t="s">
        <v>116</v>
      </c>
      <c r="F107" s="7" t="s">
        <v>569</v>
      </c>
      <c r="G107" s="7" t="s">
        <v>569</v>
      </c>
      <c r="H107" s="7" t="s">
        <v>3</v>
      </c>
      <c r="N107" s="13"/>
      <c r="S107" s="7" t="s">
        <v>803</v>
      </c>
    </row>
    <row r="108" spans="2:29" x14ac:dyDescent="0.3">
      <c r="B108" s="7" t="s">
        <v>605</v>
      </c>
      <c r="C108" s="7" t="s">
        <v>114</v>
      </c>
      <c r="D108" s="7" t="s">
        <v>115</v>
      </c>
      <c r="E108" s="7" t="s">
        <v>116</v>
      </c>
      <c r="F108" s="7" t="s">
        <v>117</v>
      </c>
      <c r="G108" s="7" t="s">
        <v>570</v>
      </c>
      <c r="H108" s="7" t="s">
        <v>3</v>
      </c>
      <c r="N108" s="13"/>
      <c r="S108" s="7" t="s">
        <v>803</v>
      </c>
    </row>
    <row r="109" spans="2:29" x14ac:dyDescent="0.3">
      <c r="B109" s="7" t="s">
        <v>420</v>
      </c>
      <c r="C109" s="7" t="s">
        <v>114</v>
      </c>
      <c r="D109" s="7" t="s">
        <v>115</v>
      </c>
      <c r="E109" s="7" t="s">
        <v>118</v>
      </c>
      <c r="F109" s="7" t="str">
        <f>E109</f>
        <v>Employee turnover rate</v>
      </c>
      <c r="G109" s="7" t="s">
        <v>5</v>
      </c>
      <c r="H109" s="7" t="s">
        <v>4</v>
      </c>
      <c r="O109" s="14"/>
      <c r="R109" s="14"/>
    </row>
    <row r="110" spans="2:29" x14ac:dyDescent="0.3">
      <c r="B110" s="7" t="s">
        <v>606</v>
      </c>
      <c r="C110" s="7" t="s">
        <v>114</v>
      </c>
      <c r="D110" s="7" t="s">
        <v>115</v>
      </c>
      <c r="E110" s="7" t="s">
        <v>119</v>
      </c>
      <c r="F110" s="7" t="s">
        <v>569</v>
      </c>
      <c r="G110" s="7" t="s">
        <v>569</v>
      </c>
      <c r="H110" s="7" t="s">
        <v>3</v>
      </c>
      <c r="N110" s="13"/>
      <c r="S110" s="7" t="s">
        <v>803</v>
      </c>
    </row>
    <row r="111" spans="2:29" x14ac:dyDescent="0.3">
      <c r="B111" s="7" t="s">
        <v>607</v>
      </c>
      <c r="C111" s="7" t="s">
        <v>114</v>
      </c>
      <c r="D111" s="7" t="s">
        <v>115</v>
      </c>
      <c r="E111" s="7" t="s">
        <v>119</v>
      </c>
      <c r="F111" s="7" t="s">
        <v>117</v>
      </c>
      <c r="G111" s="7" t="s">
        <v>570</v>
      </c>
      <c r="H111" s="7" t="s">
        <v>3</v>
      </c>
      <c r="N111" s="13"/>
      <c r="S111" s="7" t="s">
        <v>803</v>
      </c>
    </row>
    <row r="112" spans="2:29" x14ac:dyDescent="0.3">
      <c r="B112" s="7" t="s">
        <v>610</v>
      </c>
      <c r="C112" s="7" t="s">
        <v>114</v>
      </c>
      <c r="D112" s="7" t="s">
        <v>115</v>
      </c>
      <c r="E112" s="7" t="s">
        <v>120</v>
      </c>
      <c r="F112" s="7" t="s">
        <v>569</v>
      </c>
      <c r="G112" s="7" t="s">
        <v>569</v>
      </c>
      <c r="H112" s="7" t="s">
        <v>3</v>
      </c>
      <c r="N112" s="13"/>
      <c r="S112" s="7" t="s">
        <v>803</v>
      </c>
    </row>
    <row r="113" spans="2:26" x14ac:dyDescent="0.3">
      <c r="B113" s="7" t="s">
        <v>611</v>
      </c>
      <c r="C113" s="7" t="s">
        <v>114</v>
      </c>
      <c r="D113" s="7" t="s">
        <v>115</v>
      </c>
      <c r="E113" s="7" t="s">
        <v>120</v>
      </c>
      <c r="F113" s="7" t="s">
        <v>117</v>
      </c>
      <c r="G113" s="7" t="s">
        <v>570</v>
      </c>
      <c r="H113" s="7" t="s">
        <v>3</v>
      </c>
      <c r="N113" s="13"/>
      <c r="S113" s="7" t="s">
        <v>803</v>
      </c>
    </row>
    <row r="114" spans="2:26" x14ac:dyDescent="0.3">
      <c r="B114" s="7" t="s">
        <v>612</v>
      </c>
      <c r="C114" s="7" t="s">
        <v>114</v>
      </c>
      <c r="D114" s="7" t="s">
        <v>115</v>
      </c>
      <c r="E114" s="7" t="s">
        <v>121</v>
      </c>
      <c r="F114" s="7" t="s">
        <v>608</v>
      </c>
      <c r="G114" s="7" t="s">
        <v>569</v>
      </c>
      <c r="H114" s="7" t="s">
        <v>3</v>
      </c>
      <c r="N114" s="13"/>
      <c r="S114" s="7" t="s">
        <v>803</v>
      </c>
    </row>
    <row r="115" spans="2:26" x14ac:dyDescent="0.3">
      <c r="B115" s="7" t="s">
        <v>613</v>
      </c>
      <c r="C115" s="7" t="s">
        <v>114</v>
      </c>
      <c r="D115" s="7" t="s">
        <v>115</v>
      </c>
      <c r="E115" s="7" t="s">
        <v>121</v>
      </c>
      <c r="F115" s="7" t="s">
        <v>609</v>
      </c>
      <c r="G115" s="7" t="s">
        <v>570</v>
      </c>
      <c r="H115" s="7" t="s">
        <v>3</v>
      </c>
      <c r="N115" s="13"/>
      <c r="S115" s="7" t="s">
        <v>803</v>
      </c>
    </row>
    <row r="116" spans="2:26" x14ac:dyDescent="0.3">
      <c r="B116" s="7" t="s">
        <v>421</v>
      </c>
      <c r="C116" s="7" t="s">
        <v>114</v>
      </c>
      <c r="D116" s="7" t="s">
        <v>115</v>
      </c>
      <c r="E116" s="7" t="s">
        <v>122</v>
      </c>
      <c r="F116" s="7" t="s">
        <v>123</v>
      </c>
      <c r="G116" s="7" t="s">
        <v>5</v>
      </c>
      <c r="H116" s="7" t="s">
        <v>4</v>
      </c>
      <c r="R116" s="15"/>
    </row>
    <row r="117" spans="2:26" x14ac:dyDescent="0.3">
      <c r="B117" s="7" t="s">
        <v>422</v>
      </c>
      <c r="C117" s="7" t="s">
        <v>114</v>
      </c>
      <c r="D117" s="7" t="s">
        <v>115</v>
      </c>
      <c r="E117" s="7" t="s">
        <v>124</v>
      </c>
      <c r="F117" s="7" t="s">
        <v>125</v>
      </c>
      <c r="G117" s="7" t="s">
        <v>5</v>
      </c>
      <c r="H117" s="7" t="s">
        <v>126</v>
      </c>
      <c r="R117" s="18">
        <f>3878427.44/314906</f>
        <v>12.316143357065283</v>
      </c>
      <c r="U117" s="7" t="s">
        <v>966</v>
      </c>
      <c r="Z117" s="7" t="s">
        <v>957</v>
      </c>
    </row>
    <row r="118" spans="2:26" x14ac:dyDescent="0.3">
      <c r="B118" s="7" t="s">
        <v>423</v>
      </c>
      <c r="C118" s="7" t="s">
        <v>114</v>
      </c>
      <c r="D118" s="7" t="s">
        <v>115</v>
      </c>
      <c r="E118" s="7" t="s">
        <v>127</v>
      </c>
      <c r="F118" s="7" t="s">
        <v>128</v>
      </c>
      <c r="G118" s="7" t="s">
        <v>235</v>
      </c>
      <c r="H118" s="7" t="s">
        <v>3</v>
      </c>
      <c r="N118" s="13"/>
      <c r="S118" s="7" t="s">
        <v>803</v>
      </c>
    </row>
    <row r="119" spans="2:26" x14ac:dyDescent="0.3">
      <c r="B119" s="7" t="s">
        <v>614</v>
      </c>
      <c r="C119" s="7" t="s">
        <v>114</v>
      </c>
      <c r="D119" s="7" t="s">
        <v>115</v>
      </c>
      <c r="E119" s="7" t="s">
        <v>129</v>
      </c>
      <c r="F119" s="7" t="s">
        <v>569</v>
      </c>
      <c r="G119" s="7" t="s">
        <v>569</v>
      </c>
      <c r="H119" s="7" t="s">
        <v>3</v>
      </c>
      <c r="N119" s="13"/>
      <c r="S119" s="7" t="s">
        <v>802</v>
      </c>
      <c r="Z119" s="7" t="s">
        <v>958</v>
      </c>
    </row>
    <row r="120" spans="2:26" x14ac:dyDescent="0.3">
      <c r="B120" s="7" t="s">
        <v>615</v>
      </c>
      <c r="C120" s="7" t="s">
        <v>114</v>
      </c>
      <c r="D120" s="7" t="s">
        <v>115</v>
      </c>
      <c r="E120" s="7" t="s">
        <v>129</v>
      </c>
      <c r="F120" s="7" t="s">
        <v>117</v>
      </c>
      <c r="G120" s="7" t="s">
        <v>570</v>
      </c>
      <c r="H120" s="7" t="s">
        <v>3</v>
      </c>
      <c r="N120" s="13"/>
      <c r="S120" s="7" t="s">
        <v>803</v>
      </c>
    </row>
    <row r="121" spans="2:26" x14ac:dyDescent="0.3">
      <c r="B121" s="7" t="s">
        <v>424</v>
      </c>
      <c r="C121" s="7" t="s">
        <v>114</v>
      </c>
      <c r="D121" s="7" t="s">
        <v>115</v>
      </c>
      <c r="E121" s="7" t="s">
        <v>130</v>
      </c>
      <c r="F121" s="7" t="s">
        <v>569</v>
      </c>
      <c r="G121" s="7" t="s">
        <v>569</v>
      </c>
      <c r="H121" s="7" t="s">
        <v>3</v>
      </c>
      <c r="N121" s="13"/>
      <c r="S121" s="7" t="s">
        <v>802</v>
      </c>
      <c r="Z121" s="7" t="s">
        <v>951</v>
      </c>
    </row>
    <row r="122" spans="2:26" x14ac:dyDescent="0.3">
      <c r="B122" s="7" t="s">
        <v>617</v>
      </c>
      <c r="C122" s="7" t="s">
        <v>114</v>
      </c>
      <c r="D122" s="7" t="s">
        <v>115</v>
      </c>
      <c r="E122" s="7" t="s">
        <v>130</v>
      </c>
      <c r="F122" s="7" t="s">
        <v>117</v>
      </c>
      <c r="G122" s="7" t="s">
        <v>570</v>
      </c>
      <c r="H122" s="7" t="s">
        <v>3</v>
      </c>
      <c r="N122" s="13"/>
      <c r="S122" s="7" t="s">
        <v>803</v>
      </c>
    </row>
    <row r="123" spans="2:26" x14ac:dyDescent="0.3">
      <c r="B123" s="7" t="s">
        <v>616</v>
      </c>
      <c r="C123" s="7" t="s">
        <v>114</v>
      </c>
      <c r="D123" s="7" t="s">
        <v>115</v>
      </c>
      <c r="E123" s="7" t="s">
        <v>130</v>
      </c>
      <c r="F123" s="7" t="s">
        <v>131</v>
      </c>
      <c r="G123" s="7" t="s">
        <v>762</v>
      </c>
      <c r="H123" s="7" t="s">
        <v>3</v>
      </c>
      <c r="N123" s="13"/>
      <c r="S123" s="7" t="s">
        <v>802</v>
      </c>
      <c r="Z123" s="7" t="s">
        <v>833</v>
      </c>
    </row>
    <row r="124" spans="2:26" x14ac:dyDescent="0.3">
      <c r="B124" s="7" t="s">
        <v>618</v>
      </c>
      <c r="C124" s="7" t="s">
        <v>114</v>
      </c>
      <c r="D124" s="7" t="s">
        <v>115</v>
      </c>
      <c r="E124" s="7" t="s">
        <v>132</v>
      </c>
      <c r="F124" s="7" t="s">
        <v>569</v>
      </c>
      <c r="G124" s="7" t="s">
        <v>569</v>
      </c>
      <c r="H124" s="7" t="s">
        <v>3</v>
      </c>
      <c r="N124" s="13"/>
      <c r="S124" s="7" t="s">
        <v>802</v>
      </c>
    </row>
    <row r="125" spans="2:26" x14ac:dyDescent="0.3">
      <c r="B125" s="7" t="s">
        <v>619</v>
      </c>
      <c r="C125" s="7" t="s">
        <v>114</v>
      </c>
      <c r="D125" s="7" t="s">
        <v>115</v>
      </c>
      <c r="E125" s="7" t="s">
        <v>132</v>
      </c>
      <c r="F125" s="7" t="s">
        <v>117</v>
      </c>
      <c r="G125" s="7" t="s">
        <v>570</v>
      </c>
      <c r="H125" s="7" t="s">
        <v>3</v>
      </c>
      <c r="N125" s="13"/>
      <c r="S125" s="7" t="s">
        <v>803</v>
      </c>
      <c r="Z125" s="7" t="s">
        <v>959</v>
      </c>
    </row>
    <row r="126" spans="2:26" x14ac:dyDescent="0.3">
      <c r="B126" s="7" t="s">
        <v>425</v>
      </c>
      <c r="C126" s="7" t="s">
        <v>114</v>
      </c>
      <c r="D126" s="7" t="s">
        <v>115</v>
      </c>
      <c r="E126" s="7" t="s">
        <v>133</v>
      </c>
      <c r="F126" s="7" t="s">
        <v>117</v>
      </c>
      <c r="G126" s="7" t="s">
        <v>21</v>
      </c>
      <c r="H126" s="7" t="s">
        <v>3</v>
      </c>
      <c r="N126" s="13"/>
      <c r="S126" s="7" t="s">
        <v>803</v>
      </c>
    </row>
    <row r="127" spans="2:26" x14ac:dyDescent="0.3">
      <c r="B127" s="7" t="s">
        <v>426</v>
      </c>
      <c r="C127" s="7" t="s">
        <v>114</v>
      </c>
      <c r="D127" s="7" t="s">
        <v>115</v>
      </c>
      <c r="E127" s="7" t="s">
        <v>134</v>
      </c>
      <c r="G127" s="7" t="s">
        <v>5</v>
      </c>
      <c r="H127" s="7" t="s">
        <v>86</v>
      </c>
      <c r="S127" s="7">
        <v>0</v>
      </c>
      <c r="Z127" s="7" t="s">
        <v>960</v>
      </c>
    </row>
    <row r="128" spans="2:26" x14ac:dyDescent="0.3">
      <c r="B128" s="7" t="s">
        <v>427</v>
      </c>
      <c r="C128" s="7" t="s">
        <v>114</v>
      </c>
      <c r="D128" s="7" t="s">
        <v>115</v>
      </c>
      <c r="E128" s="7" t="s">
        <v>135</v>
      </c>
      <c r="G128" s="7" t="s">
        <v>5</v>
      </c>
      <c r="H128" s="7" t="s">
        <v>136</v>
      </c>
      <c r="R128" s="15"/>
    </row>
    <row r="129" spans="2:28" x14ac:dyDescent="0.3">
      <c r="B129" s="7" t="s">
        <v>621</v>
      </c>
      <c r="C129" s="7" t="s">
        <v>114</v>
      </c>
      <c r="D129" s="7" t="s">
        <v>115</v>
      </c>
      <c r="E129" s="7" t="s">
        <v>137</v>
      </c>
      <c r="F129" s="7" t="s">
        <v>569</v>
      </c>
      <c r="G129" s="7" t="s">
        <v>569</v>
      </c>
      <c r="H129" s="7" t="s">
        <v>3</v>
      </c>
      <c r="N129" s="13"/>
      <c r="S129" s="7" t="s">
        <v>802</v>
      </c>
      <c r="Z129" s="7" t="s">
        <v>960</v>
      </c>
    </row>
    <row r="130" spans="2:28" x14ac:dyDescent="0.3">
      <c r="B130" s="7" t="s">
        <v>620</v>
      </c>
      <c r="C130" s="7" t="s">
        <v>114</v>
      </c>
      <c r="D130" s="7" t="s">
        <v>115</v>
      </c>
      <c r="E130" s="7" t="s">
        <v>137</v>
      </c>
      <c r="F130" s="7" t="s">
        <v>117</v>
      </c>
      <c r="G130" s="7" t="s">
        <v>570</v>
      </c>
      <c r="H130" s="7" t="s">
        <v>3</v>
      </c>
      <c r="N130" s="13"/>
      <c r="S130" s="7" t="s">
        <v>803</v>
      </c>
    </row>
    <row r="131" spans="2:28" x14ac:dyDescent="0.3">
      <c r="B131" s="7" t="s">
        <v>622</v>
      </c>
      <c r="C131" s="7" t="s">
        <v>114</v>
      </c>
      <c r="D131" s="7" t="s">
        <v>138</v>
      </c>
      <c r="E131" s="7" t="s">
        <v>139</v>
      </c>
      <c r="F131" s="7" t="s">
        <v>569</v>
      </c>
      <c r="G131" s="7" t="s">
        <v>569</v>
      </c>
      <c r="H131" s="7" t="s">
        <v>3</v>
      </c>
      <c r="N131" s="13"/>
      <c r="S131" s="7" t="s">
        <v>802</v>
      </c>
      <c r="Z131" s="7" t="s">
        <v>951</v>
      </c>
    </row>
    <row r="132" spans="2:28" x14ac:dyDescent="0.3">
      <c r="B132" s="7" t="s">
        <v>623</v>
      </c>
      <c r="C132" s="7" t="s">
        <v>114</v>
      </c>
      <c r="D132" s="7" t="s">
        <v>138</v>
      </c>
      <c r="E132" s="7" t="s">
        <v>139</v>
      </c>
      <c r="F132" s="7" t="s">
        <v>117</v>
      </c>
      <c r="G132" s="7" t="s">
        <v>570</v>
      </c>
      <c r="H132" s="7" t="s">
        <v>3</v>
      </c>
      <c r="N132" s="13"/>
      <c r="S132" s="7" t="s">
        <v>803</v>
      </c>
    </row>
    <row r="133" spans="2:28" x14ac:dyDescent="0.3">
      <c r="B133" s="7" t="s">
        <v>624</v>
      </c>
      <c r="C133" s="7" t="s">
        <v>114</v>
      </c>
      <c r="D133" s="7" t="s">
        <v>138</v>
      </c>
      <c r="E133" s="7" t="s">
        <v>140</v>
      </c>
      <c r="F133" s="7" t="s">
        <v>569</v>
      </c>
      <c r="G133" s="7" t="s">
        <v>569</v>
      </c>
      <c r="H133" s="7" t="s">
        <v>3</v>
      </c>
      <c r="N133" s="13"/>
      <c r="S133" s="7" t="s">
        <v>803</v>
      </c>
      <c r="AB133" s="19"/>
    </row>
    <row r="134" spans="2:28" x14ac:dyDescent="0.3">
      <c r="B134" s="7" t="s">
        <v>428</v>
      </c>
      <c r="C134" s="7" t="s">
        <v>114</v>
      </c>
      <c r="D134" s="7" t="s">
        <v>138</v>
      </c>
      <c r="E134" s="7" t="s">
        <v>141</v>
      </c>
      <c r="F134" s="7" t="s">
        <v>569</v>
      </c>
      <c r="G134" s="7" t="s">
        <v>569</v>
      </c>
      <c r="H134" s="7" t="s">
        <v>3</v>
      </c>
      <c r="N134" s="13"/>
      <c r="S134" s="7" t="s">
        <v>803</v>
      </c>
    </row>
    <row r="135" spans="2:28" x14ac:dyDescent="0.3">
      <c r="B135" s="7" t="s">
        <v>429</v>
      </c>
      <c r="C135" s="7" t="s">
        <v>114</v>
      </c>
      <c r="D135" s="7" t="s">
        <v>138</v>
      </c>
      <c r="E135" s="7" t="s">
        <v>142</v>
      </c>
      <c r="F135" s="7" t="s">
        <v>143</v>
      </c>
      <c r="G135" s="7" t="s">
        <v>144</v>
      </c>
      <c r="H135" s="7" t="s">
        <v>145</v>
      </c>
      <c r="N135" s="13"/>
      <c r="S135" s="7" t="s">
        <v>806</v>
      </c>
      <c r="AB135" s="19" t="s">
        <v>921</v>
      </c>
    </row>
    <row r="136" spans="2:28" x14ac:dyDescent="0.3">
      <c r="B136" s="7" t="s">
        <v>430</v>
      </c>
      <c r="C136" s="7" t="s">
        <v>114</v>
      </c>
      <c r="D136" s="7" t="s">
        <v>138</v>
      </c>
      <c r="E136" s="7" t="s">
        <v>142</v>
      </c>
      <c r="F136" s="7" t="s">
        <v>625</v>
      </c>
      <c r="G136" s="7" t="s">
        <v>569</v>
      </c>
      <c r="H136" s="7" t="s">
        <v>3</v>
      </c>
      <c r="N136" s="13"/>
      <c r="S136" s="7" t="s">
        <v>802</v>
      </c>
      <c r="Z136" s="7" t="s">
        <v>961</v>
      </c>
    </row>
    <row r="137" spans="2:28" x14ac:dyDescent="0.3">
      <c r="B137" s="7" t="s">
        <v>431</v>
      </c>
      <c r="C137" s="7" t="s">
        <v>114</v>
      </c>
      <c r="D137" s="7" t="s">
        <v>138</v>
      </c>
      <c r="E137" s="7" t="s">
        <v>146</v>
      </c>
      <c r="F137" s="7" t="s">
        <v>147</v>
      </c>
      <c r="G137" s="7" t="s">
        <v>144</v>
      </c>
      <c r="H137" s="7" t="s">
        <v>145</v>
      </c>
      <c r="N137" s="13"/>
      <c r="S137" s="7" t="s">
        <v>806</v>
      </c>
      <c r="AB137" s="19" t="s">
        <v>922</v>
      </c>
    </row>
    <row r="138" spans="2:28" x14ac:dyDescent="0.3">
      <c r="B138" s="7" t="s">
        <v>432</v>
      </c>
      <c r="C138" s="7" t="s">
        <v>114</v>
      </c>
      <c r="D138" s="7" t="s">
        <v>138</v>
      </c>
      <c r="E138" s="7" t="s">
        <v>146</v>
      </c>
      <c r="F138" s="7" t="s">
        <v>626</v>
      </c>
      <c r="G138" s="7" t="s">
        <v>569</v>
      </c>
      <c r="H138" s="7" t="s">
        <v>3</v>
      </c>
      <c r="N138" s="13"/>
      <c r="S138" s="7" t="s">
        <v>802</v>
      </c>
      <c r="Z138" s="7" t="s">
        <v>961</v>
      </c>
    </row>
    <row r="139" spans="2:28" x14ac:dyDescent="0.3">
      <c r="B139" s="7" t="s">
        <v>148</v>
      </c>
      <c r="C139" s="7" t="s">
        <v>114</v>
      </c>
      <c r="D139" s="7" t="s">
        <v>138</v>
      </c>
      <c r="E139" s="7" t="s">
        <v>149</v>
      </c>
      <c r="F139" s="7" t="s">
        <v>150</v>
      </c>
      <c r="G139" s="7" t="s">
        <v>5</v>
      </c>
      <c r="H139" s="7" t="s">
        <v>86</v>
      </c>
      <c r="R139" s="15"/>
      <c r="S139" s="7">
        <v>0</v>
      </c>
    </row>
    <row r="140" spans="2:28" x14ac:dyDescent="0.3">
      <c r="B140" s="7" t="s">
        <v>627</v>
      </c>
      <c r="C140" s="7" t="s">
        <v>114</v>
      </c>
      <c r="D140" s="7" t="s">
        <v>138</v>
      </c>
      <c r="E140" s="7" t="s">
        <v>151</v>
      </c>
      <c r="F140" s="7" t="s">
        <v>629</v>
      </c>
      <c r="H140" s="7" t="s">
        <v>3</v>
      </c>
      <c r="S140" s="7" t="s">
        <v>803</v>
      </c>
    </row>
    <row r="141" spans="2:28" x14ac:dyDescent="0.3">
      <c r="B141" s="7" t="s">
        <v>628</v>
      </c>
      <c r="C141" s="7" t="s">
        <v>114</v>
      </c>
      <c r="D141" s="7" t="s">
        <v>364</v>
      </c>
      <c r="E141" s="7" t="s">
        <v>151</v>
      </c>
      <c r="F141" s="7" t="s">
        <v>630</v>
      </c>
      <c r="H141" s="7" t="s">
        <v>3</v>
      </c>
      <c r="S141" s="7" t="s">
        <v>803</v>
      </c>
    </row>
    <row r="142" spans="2:28" x14ac:dyDescent="0.3">
      <c r="B142" s="7" t="s">
        <v>433</v>
      </c>
      <c r="C142" s="7" t="s">
        <v>114</v>
      </c>
      <c r="D142" s="7" t="s">
        <v>152</v>
      </c>
      <c r="E142" s="7" t="s">
        <v>153</v>
      </c>
      <c r="F142" s="7" t="s">
        <v>631</v>
      </c>
      <c r="G142" s="7" t="s">
        <v>569</v>
      </c>
      <c r="H142" s="7" t="s">
        <v>3</v>
      </c>
      <c r="N142" s="13"/>
      <c r="S142" s="7" t="s">
        <v>803</v>
      </c>
    </row>
    <row r="143" spans="2:28" x14ac:dyDescent="0.3">
      <c r="B143" s="7" t="s">
        <v>685</v>
      </c>
      <c r="C143" s="7" t="s">
        <v>114</v>
      </c>
      <c r="D143" s="7" t="s">
        <v>152</v>
      </c>
      <c r="E143" s="7" t="s">
        <v>153</v>
      </c>
      <c r="F143" s="7" t="s">
        <v>154</v>
      </c>
      <c r="H143" s="7" t="s">
        <v>3</v>
      </c>
      <c r="N143" s="13"/>
      <c r="S143" s="7" t="s">
        <v>803</v>
      </c>
    </row>
    <row r="144" spans="2:28" x14ac:dyDescent="0.3">
      <c r="B144" s="7" t="s">
        <v>434</v>
      </c>
      <c r="C144" s="7" t="s">
        <v>114</v>
      </c>
      <c r="D144" s="7" t="s">
        <v>152</v>
      </c>
      <c r="E144" s="7" t="s">
        <v>155</v>
      </c>
      <c r="F144" s="7" t="s">
        <v>156</v>
      </c>
      <c r="H144" s="7" t="s">
        <v>3</v>
      </c>
      <c r="N144" s="13"/>
      <c r="S144" s="7" t="s">
        <v>803</v>
      </c>
    </row>
    <row r="145" spans="2:27" x14ac:dyDescent="0.3">
      <c r="B145" s="7" t="s">
        <v>435</v>
      </c>
      <c r="C145" s="7" t="s">
        <v>114</v>
      </c>
      <c r="D145" s="7" t="s">
        <v>152</v>
      </c>
      <c r="E145" s="7" t="s">
        <v>157</v>
      </c>
      <c r="F145" s="7" t="s">
        <v>158</v>
      </c>
      <c r="G145" s="7" t="s">
        <v>5</v>
      </c>
      <c r="H145" s="7" t="s">
        <v>86</v>
      </c>
      <c r="R145" s="15"/>
      <c r="S145" s="7">
        <v>0</v>
      </c>
    </row>
    <row r="146" spans="2:27" x14ac:dyDescent="0.3">
      <c r="B146" s="7" t="s">
        <v>436</v>
      </c>
      <c r="C146" s="7" t="s">
        <v>114</v>
      </c>
      <c r="D146" s="7" t="s">
        <v>152</v>
      </c>
      <c r="E146" s="7" t="s">
        <v>159</v>
      </c>
      <c r="F146" s="7" t="s">
        <v>633</v>
      </c>
      <c r="G146" s="7" t="s">
        <v>569</v>
      </c>
      <c r="H146" s="7" t="s">
        <v>3</v>
      </c>
      <c r="N146" s="13"/>
      <c r="S146" s="7" t="s">
        <v>803</v>
      </c>
    </row>
    <row r="147" spans="2:27" x14ac:dyDescent="0.3">
      <c r="B147" s="7" t="s">
        <v>686</v>
      </c>
      <c r="C147" s="7" t="s">
        <v>114</v>
      </c>
      <c r="D147" s="7" t="s">
        <v>152</v>
      </c>
      <c r="E147" s="7" t="s">
        <v>159</v>
      </c>
      <c r="F147" s="7" t="s">
        <v>160</v>
      </c>
      <c r="G147" s="7" t="s">
        <v>570</v>
      </c>
      <c r="H147" s="7" t="s">
        <v>3</v>
      </c>
      <c r="N147" s="13"/>
      <c r="S147" s="7" t="s">
        <v>803</v>
      </c>
    </row>
    <row r="148" spans="2:27" hidden="1" x14ac:dyDescent="0.3">
      <c r="B148" s="7" t="s">
        <v>437</v>
      </c>
      <c r="C148" s="7" t="s">
        <v>114</v>
      </c>
      <c r="D148" s="7" t="s">
        <v>365</v>
      </c>
      <c r="E148" s="7" t="s">
        <v>366</v>
      </c>
      <c r="K148" s="7">
        <v>0</v>
      </c>
    </row>
    <row r="149" spans="2:27" hidden="1" x14ac:dyDescent="0.3">
      <c r="B149" s="7" t="s">
        <v>687</v>
      </c>
      <c r="C149" s="7" t="s">
        <v>114</v>
      </c>
      <c r="D149" s="7" t="s">
        <v>365</v>
      </c>
      <c r="E149" s="7" t="s">
        <v>367</v>
      </c>
      <c r="F149" s="7" t="s">
        <v>634</v>
      </c>
      <c r="G149" s="7" t="s">
        <v>5</v>
      </c>
      <c r="H149" s="7" t="s">
        <v>4</v>
      </c>
      <c r="K149" s="7">
        <v>0</v>
      </c>
    </row>
    <row r="150" spans="2:27" hidden="1" x14ac:dyDescent="0.3">
      <c r="B150" s="7" t="s">
        <v>688</v>
      </c>
      <c r="C150" s="7" t="s">
        <v>114</v>
      </c>
      <c r="D150" s="7" t="s">
        <v>365</v>
      </c>
      <c r="E150" s="7" t="s">
        <v>367</v>
      </c>
      <c r="F150" s="7" t="s">
        <v>635</v>
      </c>
      <c r="H150" s="7" t="s">
        <v>3</v>
      </c>
      <c r="K150" s="7">
        <v>0</v>
      </c>
      <c r="N150" s="13"/>
    </row>
    <row r="151" spans="2:27" hidden="1" x14ac:dyDescent="0.3">
      <c r="B151" s="7" t="s">
        <v>438</v>
      </c>
      <c r="C151" s="7" t="s">
        <v>114</v>
      </c>
      <c r="D151" s="7" t="s">
        <v>365</v>
      </c>
      <c r="E151" s="7" t="s">
        <v>368</v>
      </c>
      <c r="K151" s="7">
        <v>0</v>
      </c>
    </row>
    <row r="152" spans="2:27" hidden="1" x14ac:dyDescent="0.3">
      <c r="B152" s="7" t="s">
        <v>817</v>
      </c>
      <c r="C152" s="7" t="s">
        <v>114</v>
      </c>
      <c r="D152" s="7" t="s">
        <v>365</v>
      </c>
      <c r="E152" s="7" t="s">
        <v>818</v>
      </c>
      <c r="K152" s="7">
        <v>0</v>
      </c>
    </row>
    <row r="153" spans="2:27" x14ac:dyDescent="0.3">
      <c r="B153" s="7" t="s">
        <v>439</v>
      </c>
      <c r="C153" s="7" t="s">
        <v>114</v>
      </c>
      <c r="D153" s="7" t="s">
        <v>161</v>
      </c>
      <c r="E153" s="7" t="s">
        <v>162</v>
      </c>
      <c r="F153" s="7" t="s">
        <v>631</v>
      </c>
      <c r="G153" s="7" t="s">
        <v>569</v>
      </c>
      <c r="H153" s="7" t="s">
        <v>3</v>
      </c>
      <c r="N153" s="13"/>
      <c r="S153" s="7" t="s">
        <v>803</v>
      </c>
    </row>
    <row r="154" spans="2:27" x14ac:dyDescent="0.3">
      <c r="B154" s="7" t="s">
        <v>440</v>
      </c>
      <c r="C154" s="7" t="s">
        <v>114</v>
      </c>
      <c r="D154" s="7" t="s">
        <v>161</v>
      </c>
      <c r="E154" s="7" t="s">
        <v>162</v>
      </c>
      <c r="F154" s="7" t="s">
        <v>632</v>
      </c>
      <c r="G154" s="7" t="s">
        <v>570</v>
      </c>
      <c r="H154" s="7" t="s">
        <v>3</v>
      </c>
      <c r="N154" s="13"/>
      <c r="S154" s="7" t="s">
        <v>803</v>
      </c>
    </row>
    <row r="155" spans="2:27" x14ac:dyDescent="0.3">
      <c r="B155" s="7" t="s">
        <v>636</v>
      </c>
      <c r="C155" s="7" t="s">
        <v>114</v>
      </c>
      <c r="D155" s="7" t="s">
        <v>161</v>
      </c>
      <c r="E155" s="7" t="s">
        <v>162</v>
      </c>
      <c r="F155" s="7" t="s">
        <v>163</v>
      </c>
      <c r="G155" s="7" t="s">
        <v>5</v>
      </c>
      <c r="H155" s="7" t="s">
        <v>86</v>
      </c>
      <c r="R155" s="15"/>
      <c r="S155" s="7">
        <v>0</v>
      </c>
    </row>
    <row r="156" spans="2:27" hidden="1" x14ac:dyDescent="0.3">
      <c r="B156" s="7" t="s">
        <v>441</v>
      </c>
      <c r="C156" s="7" t="s">
        <v>114</v>
      </c>
      <c r="D156" s="7" t="s">
        <v>369</v>
      </c>
      <c r="E156" s="7" t="s">
        <v>370</v>
      </c>
      <c r="K156" s="7">
        <v>0</v>
      </c>
    </row>
    <row r="157" spans="2:27" ht="15" thickBot="1" x14ac:dyDescent="0.35">
      <c r="B157" s="7" t="s">
        <v>442</v>
      </c>
      <c r="C157" s="7" t="s">
        <v>114</v>
      </c>
      <c r="D157" s="7" t="s">
        <v>164</v>
      </c>
      <c r="E157" s="10" t="s">
        <v>165</v>
      </c>
      <c r="F157" s="10" t="s">
        <v>166</v>
      </c>
      <c r="G157" s="7" t="s">
        <v>5</v>
      </c>
      <c r="H157" s="7" t="s">
        <v>4</v>
      </c>
      <c r="N157" s="14">
        <v>0</v>
      </c>
      <c r="O157" s="14">
        <v>0</v>
      </c>
      <c r="P157" s="14">
        <v>0</v>
      </c>
      <c r="Q157" s="14">
        <v>0</v>
      </c>
      <c r="R157" s="14">
        <v>0</v>
      </c>
      <c r="S157" s="20"/>
      <c r="AA157" s="20"/>
    </row>
    <row r="158" spans="2:27" ht="15" thickBot="1" x14ac:dyDescent="0.35">
      <c r="B158" s="7" t="s">
        <v>443</v>
      </c>
      <c r="C158" s="7" t="s">
        <v>114</v>
      </c>
      <c r="D158" s="7" t="s">
        <v>164</v>
      </c>
      <c r="E158" s="10" t="s">
        <v>167</v>
      </c>
      <c r="F158" s="21" t="s">
        <v>168</v>
      </c>
      <c r="G158" s="7" t="s">
        <v>5</v>
      </c>
      <c r="H158" s="7" t="s">
        <v>4</v>
      </c>
      <c r="N158" s="14">
        <v>0</v>
      </c>
      <c r="O158" s="14">
        <v>0</v>
      </c>
      <c r="P158" s="14">
        <f>1/4</f>
        <v>0.25</v>
      </c>
      <c r="Q158" s="14">
        <f>2/5</f>
        <v>0.4</v>
      </c>
      <c r="R158" s="14">
        <v>0.2857142857142857</v>
      </c>
      <c r="S158" s="20"/>
      <c r="AA158" s="20"/>
    </row>
    <row r="159" spans="2:27" ht="15" thickBot="1" x14ac:dyDescent="0.35">
      <c r="B159" s="7" t="s">
        <v>444</v>
      </c>
      <c r="C159" s="7" t="s">
        <v>114</v>
      </c>
      <c r="D159" s="7" t="s">
        <v>164</v>
      </c>
      <c r="E159" s="10" t="s">
        <v>169</v>
      </c>
      <c r="F159" s="21" t="s">
        <v>170</v>
      </c>
      <c r="G159" s="7" t="s">
        <v>5</v>
      </c>
      <c r="H159" s="7" t="s">
        <v>4</v>
      </c>
      <c r="R159" s="14">
        <v>0.22900000000000001</v>
      </c>
      <c r="S159" s="20"/>
      <c r="V159" s="22"/>
      <c r="Z159" s="7" t="s">
        <v>944</v>
      </c>
      <c r="AA159" s="20"/>
    </row>
    <row r="160" spans="2:27" x14ac:dyDescent="0.3">
      <c r="B160" s="7" t="s">
        <v>445</v>
      </c>
      <c r="C160" s="7" t="s">
        <v>114</v>
      </c>
      <c r="D160" s="7" t="s">
        <v>164</v>
      </c>
      <c r="E160" s="10" t="s">
        <v>171</v>
      </c>
      <c r="F160" s="7" t="s">
        <v>631</v>
      </c>
      <c r="G160" s="7" t="s">
        <v>569</v>
      </c>
      <c r="H160" s="7" t="s">
        <v>3</v>
      </c>
      <c r="N160" s="13"/>
      <c r="S160" s="7" t="s">
        <v>802</v>
      </c>
      <c r="Z160" s="7" t="s">
        <v>961</v>
      </c>
    </row>
    <row r="161" spans="2:28" x14ac:dyDescent="0.3">
      <c r="B161" s="7" t="s">
        <v>446</v>
      </c>
      <c r="C161" s="7" t="s">
        <v>114</v>
      </c>
      <c r="D161" s="7" t="s">
        <v>164</v>
      </c>
      <c r="E161" s="10" t="s">
        <v>171</v>
      </c>
      <c r="F161" s="7" t="s">
        <v>632</v>
      </c>
      <c r="G161" s="7" t="s">
        <v>570</v>
      </c>
      <c r="H161" s="7" t="s">
        <v>3</v>
      </c>
      <c r="N161" s="13"/>
      <c r="S161" s="7" t="s">
        <v>803</v>
      </c>
    </row>
    <row r="162" spans="2:28" x14ac:dyDescent="0.3">
      <c r="B162" s="7" t="s">
        <v>639</v>
      </c>
      <c r="C162" s="7" t="s">
        <v>114</v>
      </c>
      <c r="D162" s="7" t="s">
        <v>164</v>
      </c>
      <c r="E162" s="10" t="s">
        <v>172</v>
      </c>
      <c r="F162" s="10" t="s">
        <v>158</v>
      </c>
      <c r="G162" s="7" t="s">
        <v>5</v>
      </c>
      <c r="H162" s="7" t="s">
        <v>86</v>
      </c>
      <c r="S162" s="7">
        <v>1</v>
      </c>
      <c r="AB162" s="19" t="s">
        <v>962</v>
      </c>
    </row>
    <row r="163" spans="2:28" x14ac:dyDescent="0.3">
      <c r="B163" s="7" t="s">
        <v>637</v>
      </c>
      <c r="C163" s="7" t="s">
        <v>114</v>
      </c>
      <c r="D163" s="7" t="s">
        <v>164</v>
      </c>
      <c r="E163" s="10" t="s">
        <v>173</v>
      </c>
      <c r="F163" s="7" t="s">
        <v>631</v>
      </c>
      <c r="G163" s="7" t="s">
        <v>569</v>
      </c>
      <c r="H163" s="7" t="s">
        <v>3</v>
      </c>
      <c r="N163" s="13"/>
      <c r="S163" s="7" t="s">
        <v>803</v>
      </c>
    </row>
    <row r="164" spans="2:28" x14ac:dyDescent="0.3">
      <c r="B164" s="7" t="s">
        <v>638</v>
      </c>
      <c r="C164" s="7" t="s">
        <v>114</v>
      </c>
      <c r="D164" s="7" t="s">
        <v>164</v>
      </c>
      <c r="E164" s="10" t="s">
        <v>173</v>
      </c>
      <c r="F164" s="7" t="s">
        <v>632</v>
      </c>
      <c r="G164" s="7" t="s">
        <v>570</v>
      </c>
      <c r="H164" s="7" t="s">
        <v>3</v>
      </c>
      <c r="N164" s="13"/>
      <c r="S164" s="7" t="s">
        <v>803</v>
      </c>
    </row>
    <row r="165" spans="2:28" x14ac:dyDescent="0.3">
      <c r="B165" s="7" t="s">
        <v>640</v>
      </c>
      <c r="C165" s="7" t="s">
        <v>114</v>
      </c>
      <c r="D165" s="7" t="s">
        <v>164</v>
      </c>
      <c r="E165" s="10" t="s">
        <v>173</v>
      </c>
      <c r="F165" s="10" t="s">
        <v>174</v>
      </c>
      <c r="G165" s="7" t="s">
        <v>5</v>
      </c>
      <c r="H165" s="7" t="s">
        <v>86</v>
      </c>
      <c r="R165" s="15"/>
      <c r="S165" s="7">
        <v>1</v>
      </c>
      <c r="AB165" s="19" t="s">
        <v>962</v>
      </c>
    </row>
    <row r="166" spans="2:28" x14ac:dyDescent="0.3">
      <c r="B166" s="7" t="s">
        <v>641</v>
      </c>
      <c r="C166" s="7" t="s">
        <v>114</v>
      </c>
      <c r="D166" s="7" t="s">
        <v>164</v>
      </c>
      <c r="E166" s="10" t="s">
        <v>175</v>
      </c>
      <c r="F166" s="7" t="s">
        <v>631</v>
      </c>
      <c r="G166" s="7" t="s">
        <v>569</v>
      </c>
      <c r="H166" s="7" t="s">
        <v>3</v>
      </c>
      <c r="N166" s="13"/>
      <c r="S166" s="7" t="s">
        <v>802</v>
      </c>
      <c r="Z166" s="7" t="s">
        <v>963</v>
      </c>
    </row>
    <row r="167" spans="2:28" x14ac:dyDescent="0.3">
      <c r="B167" s="7" t="s">
        <v>642</v>
      </c>
      <c r="C167" s="7" t="s">
        <v>114</v>
      </c>
      <c r="D167" s="7" t="s">
        <v>164</v>
      </c>
      <c r="E167" s="10" t="s">
        <v>175</v>
      </c>
      <c r="F167" s="7" t="s">
        <v>632</v>
      </c>
      <c r="G167" s="7" t="s">
        <v>570</v>
      </c>
      <c r="H167" s="7" t="s">
        <v>3</v>
      </c>
      <c r="N167" s="13"/>
      <c r="S167" s="7" t="s">
        <v>803</v>
      </c>
    </row>
    <row r="168" spans="2:28" x14ac:dyDescent="0.3">
      <c r="B168" s="7" t="s">
        <v>643</v>
      </c>
      <c r="C168" s="7" t="s">
        <v>114</v>
      </c>
      <c r="D168" s="7" t="s">
        <v>164</v>
      </c>
      <c r="E168" s="10" t="s">
        <v>176</v>
      </c>
      <c r="F168" s="7" t="s">
        <v>631</v>
      </c>
      <c r="G168" s="7" t="s">
        <v>569</v>
      </c>
      <c r="H168" s="7" t="s">
        <v>3</v>
      </c>
      <c r="N168" s="13"/>
      <c r="S168" s="7" t="s">
        <v>802</v>
      </c>
      <c r="Z168" s="7" t="s">
        <v>963</v>
      </c>
    </row>
    <row r="169" spans="2:28" x14ac:dyDescent="0.3">
      <c r="B169" s="7" t="s">
        <v>644</v>
      </c>
      <c r="C169" s="7" t="s">
        <v>114</v>
      </c>
      <c r="D169" s="7" t="s">
        <v>164</v>
      </c>
      <c r="E169" s="10" t="s">
        <v>176</v>
      </c>
      <c r="F169" s="7" t="s">
        <v>632</v>
      </c>
      <c r="G169" s="7" t="s">
        <v>570</v>
      </c>
      <c r="H169" s="7" t="s">
        <v>3</v>
      </c>
      <c r="N169" s="13"/>
      <c r="S169" s="7" t="s">
        <v>803</v>
      </c>
    </row>
    <row r="170" spans="2:28" x14ac:dyDescent="0.3">
      <c r="B170" s="7" t="s">
        <v>447</v>
      </c>
      <c r="C170" s="7" t="s">
        <v>114</v>
      </c>
      <c r="D170" s="7" t="s">
        <v>164</v>
      </c>
      <c r="E170" s="10" t="s">
        <v>177</v>
      </c>
      <c r="F170" s="10" t="s">
        <v>178</v>
      </c>
      <c r="H170" s="7" t="s">
        <v>3</v>
      </c>
      <c r="N170" s="13"/>
      <c r="S170" s="7" t="s">
        <v>802</v>
      </c>
      <c r="Z170" s="7" t="s">
        <v>964</v>
      </c>
    </row>
    <row r="171" spans="2:28" x14ac:dyDescent="0.3">
      <c r="B171" s="7" t="s">
        <v>180</v>
      </c>
      <c r="C171" s="7" t="s">
        <v>114</v>
      </c>
      <c r="D171" s="7" t="s">
        <v>164</v>
      </c>
      <c r="E171" s="10" t="s">
        <v>179</v>
      </c>
      <c r="F171" s="10" t="s">
        <v>38</v>
      </c>
      <c r="G171" s="7" t="s">
        <v>38</v>
      </c>
      <c r="H171" s="7" t="s">
        <v>3</v>
      </c>
      <c r="N171" s="13"/>
      <c r="S171" s="7" t="s">
        <v>803</v>
      </c>
    </row>
    <row r="172" spans="2:28" x14ac:dyDescent="0.3">
      <c r="B172" s="7" t="s">
        <v>448</v>
      </c>
      <c r="C172" s="7" t="s">
        <v>114</v>
      </c>
      <c r="D172" s="7" t="s">
        <v>164</v>
      </c>
      <c r="E172" s="10" t="s">
        <v>181</v>
      </c>
      <c r="F172" s="10" t="s">
        <v>182</v>
      </c>
      <c r="G172" s="7" t="s">
        <v>5</v>
      </c>
      <c r="H172" s="7" t="s">
        <v>4</v>
      </c>
    </row>
    <row r="173" spans="2:28" x14ac:dyDescent="0.3">
      <c r="B173" s="7" t="s">
        <v>449</v>
      </c>
      <c r="C173" s="7" t="s">
        <v>114</v>
      </c>
      <c r="D173" s="7" t="s">
        <v>164</v>
      </c>
      <c r="E173" s="10" t="s">
        <v>183</v>
      </c>
      <c r="F173" s="7" t="s">
        <v>184</v>
      </c>
      <c r="G173" s="7" t="s">
        <v>5</v>
      </c>
      <c r="H173" s="7" t="str">
        <f>H3</f>
        <v>CNY</v>
      </c>
      <c r="I173" s="7" t="s">
        <v>649</v>
      </c>
      <c r="J173" s="7" t="str">
        <f>J3</f>
        <v>December</v>
      </c>
    </row>
    <row r="174" spans="2:28" x14ac:dyDescent="0.3">
      <c r="B174" s="7" t="s">
        <v>450</v>
      </c>
      <c r="C174" s="7" t="s">
        <v>114</v>
      </c>
      <c r="D174" s="7" t="s">
        <v>164</v>
      </c>
      <c r="E174" s="10" t="s">
        <v>183</v>
      </c>
      <c r="F174" s="10" t="s">
        <v>185</v>
      </c>
      <c r="G174" s="7" t="s">
        <v>5</v>
      </c>
      <c r="H174" s="7" t="str">
        <f>H3</f>
        <v>CNY</v>
      </c>
      <c r="I174" s="7" t="s">
        <v>649</v>
      </c>
      <c r="J174" s="7" t="str">
        <f>J3</f>
        <v>December</v>
      </c>
      <c r="R174" s="18"/>
      <c r="AB174" s="19"/>
    </row>
    <row r="175" spans="2:28" x14ac:dyDescent="0.3">
      <c r="B175" s="7" t="s">
        <v>451</v>
      </c>
      <c r="C175" s="7" t="s">
        <v>114</v>
      </c>
      <c r="D175" s="7" t="s">
        <v>164</v>
      </c>
      <c r="E175" s="10" t="s">
        <v>183</v>
      </c>
      <c r="F175" s="10" t="s">
        <v>183</v>
      </c>
      <c r="G175" s="7" t="s">
        <v>5</v>
      </c>
      <c r="H175" s="7" t="s">
        <v>86</v>
      </c>
      <c r="R175" s="18"/>
      <c r="AB175" s="19"/>
    </row>
    <row r="176" spans="2:28" hidden="1" x14ac:dyDescent="0.3">
      <c r="B176" s="7" t="s">
        <v>452</v>
      </c>
      <c r="C176" s="7" t="s">
        <v>114</v>
      </c>
      <c r="D176" s="7" t="s">
        <v>186</v>
      </c>
      <c r="E176" s="10" t="s">
        <v>187</v>
      </c>
      <c r="F176" s="10" t="s">
        <v>188</v>
      </c>
      <c r="G176" s="7" t="s">
        <v>189</v>
      </c>
      <c r="H176" s="7" t="s">
        <v>190</v>
      </c>
      <c r="K176" s="7">
        <v>0</v>
      </c>
      <c r="N176" s="13"/>
    </row>
    <row r="177" spans="2:28" x14ac:dyDescent="0.3">
      <c r="B177" s="7" t="s">
        <v>453</v>
      </c>
      <c r="C177" s="7" t="s">
        <v>114</v>
      </c>
      <c r="D177" s="7" t="s">
        <v>186</v>
      </c>
      <c r="E177" s="10" t="s">
        <v>191</v>
      </c>
      <c r="F177" s="7" t="str">
        <f>E177</f>
        <v>Charity/Philanthropy</v>
      </c>
      <c r="G177" s="7" t="s">
        <v>5</v>
      </c>
      <c r="H177" s="7" t="str">
        <f>H3</f>
        <v>CNY</v>
      </c>
      <c r="I177" s="7" t="s">
        <v>649</v>
      </c>
      <c r="J177" s="7" t="str">
        <f>J3</f>
        <v>December</v>
      </c>
      <c r="M177" s="8"/>
      <c r="N177" s="8"/>
      <c r="O177" s="8"/>
      <c r="P177" s="8"/>
      <c r="Q177" s="8"/>
      <c r="S177" s="8">
        <v>219770000</v>
      </c>
      <c r="Z177" s="7" t="s">
        <v>965</v>
      </c>
    </row>
    <row r="178" spans="2:28" x14ac:dyDescent="0.3">
      <c r="B178" s="7" t="s">
        <v>454</v>
      </c>
      <c r="C178" s="7" t="s">
        <v>114</v>
      </c>
      <c r="D178" s="7" t="s">
        <v>186</v>
      </c>
      <c r="E178" s="10" t="s">
        <v>192</v>
      </c>
      <c r="F178" s="10" t="s">
        <v>193</v>
      </c>
      <c r="G178" s="10" t="s">
        <v>194</v>
      </c>
      <c r="H178" s="7" t="s">
        <v>3</v>
      </c>
      <c r="N178" s="13"/>
      <c r="S178" s="7" t="s">
        <v>803</v>
      </c>
    </row>
    <row r="179" spans="2:28" x14ac:dyDescent="0.3">
      <c r="B179" s="7" t="s">
        <v>455</v>
      </c>
      <c r="C179" s="7" t="s">
        <v>114</v>
      </c>
      <c r="D179" s="7" t="s">
        <v>186</v>
      </c>
      <c r="E179" s="10" t="s">
        <v>195</v>
      </c>
      <c r="F179" s="10" t="s">
        <v>196</v>
      </c>
      <c r="G179" s="7" t="s">
        <v>762</v>
      </c>
      <c r="H179" s="7" t="s">
        <v>3</v>
      </c>
      <c r="N179" s="13"/>
      <c r="S179" s="7" t="s">
        <v>802</v>
      </c>
      <c r="Z179" s="7" t="s">
        <v>833</v>
      </c>
    </row>
    <row r="180" spans="2:28" x14ac:dyDescent="0.3">
      <c r="B180" s="7" t="s">
        <v>690</v>
      </c>
      <c r="C180" s="7" t="s">
        <v>114</v>
      </c>
      <c r="D180" s="7" t="s">
        <v>197</v>
      </c>
      <c r="E180" s="10" t="s">
        <v>198</v>
      </c>
      <c r="F180" s="10" t="s">
        <v>631</v>
      </c>
      <c r="G180" s="7" t="s">
        <v>21</v>
      </c>
      <c r="H180" s="7" t="s">
        <v>3</v>
      </c>
      <c r="N180" s="13"/>
      <c r="S180" s="7" t="s">
        <v>803</v>
      </c>
    </row>
    <row r="181" spans="2:28" x14ac:dyDescent="0.3">
      <c r="B181" s="7" t="s">
        <v>689</v>
      </c>
      <c r="C181" s="7" t="s">
        <v>114</v>
      </c>
      <c r="D181" s="7" t="s">
        <v>197</v>
      </c>
      <c r="E181" s="10" t="s">
        <v>198</v>
      </c>
      <c r="F181" s="10" t="s">
        <v>117</v>
      </c>
      <c r="G181" s="7" t="s">
        <v>21</v>
      </c>
      <c r="H181" s="7" t="s">
        <v>3</v>
      </c>
      <c r="N181" s="13"/>
      <c r="S181" s="7" t="s">
        <v>803</v>
      </c>
    </row>
    <row r="182" spans="2:28" x14ac:dyDescent="0.3">
      <c r="B182" s="7" t="s">
        <v>456</v>
      </c>
      <c r="C182" s="7" t="s">
        <v>114</v>
      </c>
      <c r="D182" s="7" t="s">
        <v>197</v>
      </c>
      <c r="E182" s="10" t="s">
        <v>199</v>
      </c>
      <c r="F182" s="10" t="s">
        <v>200</v>
      </c>
      <c r="G182" s="7" t="s">
        <v>5</v>
      </c>
      <c r="H182" s="7" t="str">
        <f>H3</f>
        <v>CNY</v>
      </c>
      <c r="I182" s="7" t="s">
        <v>649</v>
      </c>
      <c r="J182" s="7" t="str">
        <f>J3</f>
        <v>December</v>
      </c>
      <c r="M182" s="8"/>
      <c r="N182" s="8"/>
      <c r="O182" s="8"/>
      <c r="P182" s="8"/>
      <c r="Q182" s="8"/>
      <c r="R182" s="8">
        <v>219770000</v>
      </c>
      <c r="U182" s="7" t="s">
        <v>967</v>
      </c>
      <c r="Z182" s="7" t="s">
        <v>965</v>
      </c>
    </row>
    <row r="183" spans="2:28" x14ac:dyDescent="0.3">
      <c r="B183" s="7" t="s">
        <v>457</v>
      </c>
      <c r="C183" s="7" t="s">
        <v>114</v>
      </c>
      <c r="D183" s="7" t="s">
        <v>197</v>
      </c>
      <c r="E183" s="10" t="s">
        <v>201</v>
      </c>
      <c r="F183" s="10" t="s">
        <v>202</v>
      </c>
      <c r="G183" s="7" t="s">
        <v>5</v>
      </c>
      <c r="H183" s="7" t="s">
        <v>86</v>
      </c>
    </row>
    <row r="184" spans="2:28" x14ac:dyDescent="0.3">
      <c r="B184" s="7" t="s">
        <v>458</v>
      </c>
      <c r="C184" s="7" t="s">
        <v>114</v>
      </c>
      <c r="D184" s="7" t="s">
        <v>197</v>
      </c>
      <c r="E184" s="10" t="s">
        <v>203</v>
      </c>
      <c r="F184" s="10" t="s">
        <v>204</v>
      </c>
      <c r="G184" s="7" t="s">
        <v>5</v>
      </c>
      <c r="H184" s="7" t="s">
        <v>86</v>
      </c>
      <c r="R184" s="15"/>
    </row>
    <row r="185" spans="2:28" ht="15" thickBot="1" x14ac:dyDescent="0.35">
      <c r="B185" s="7" t="s">
        <v>459</v>
      </c>
      <c r="C185" s="7" t="s">
        <v>205</v>
      </c>
      <c r="D185" s="7" t="s">
        <v>206</v>
      </c>
      <c r="E185" s="10" t="s">
        <v>207</v>
      </c>
      <c r="F185" s="7" t="str">
        <f>E185</f>
        <v>Past controversies</v>
      </c>
      <c r="G185" s="7" t="s">
        <v>5</v>
      </c>
      <c r="H185" s="7" t="s">
        <v>86</v>
      </c>
      <c r="M185" s="23"/>
      <c r="S185" s="7">
        <v>1</v>
      </c>
      <c r="V185" s="19"/>
      <c r="AB185" s="19" t="s">
        <v>877</v>
      </c>
    </row>
    <row r="186" spans="2:28" x14ac:dyDescent="0.3">
      <c r="B186" s="7" t="s">
        <v>460</v>
      </c>
      <c r="C186" s="7" t="s">
        <v>205</v>
      </c>
      <c r="D186" s="7" t="s">
        <v>206</v>
      </c>
      <c r="E186" s="10" t="s">
        <v>208</v>
      </c>
      <c r="F186" s="10" t="s">
        <v>209</v>
      </c>
      <c r="H186" s="7" t="s">
        <v>3</v>
      </c>
      <c r="N186" s="13"/>
      <c r="S186" s="7" t="s">
        <v>803</v>
      </c>
      <c r="Z186"/>
    </row>
    <row r="187" spans="2:28" x14ac:dyDescent="0.3">
      <c r="B187" s="7" t="s">
        <v>461</v>
      </c>
      <c r="C187" s="7" t="s">
        <v>205</v>
      </c>
      <c r="D187" s="7" t="s">
        <v>206</v>
      </c>
      <c r="E187" s="10" t="s">
        <v>210</v>
      </c>
      <c r="F187" s="10" t="s">
        <v>211</v>
      </c>
      <c r="G187" s="7" t="s">
        <v>5</v>
      </c>
      <c r="H187" s="7" t="str">
        <f>H3</f>
        <v>CNY</v>
      </c>
      <c r="I187" s="7" t="s">
        <v>650</v>
      </c>
      <c r="J187" s="8" t="str">
        <f>J3</f>
        <v>December</v>
      </c>
      <c r="N187" s="7">
        <v>0</v>
      </c>
      <c r="O187" s="7">
        <v>0</v>
      </c>
      <c r="P187" s="7">
        <v>0</v>
      </c>
      <c r="Q187" s="7">
        <v>0</v>
      </c>
      <c r="R187" s="7">
        <v>0</v>
      </c>
    </row>
    <row r="188" spans="2:28" x14ac:dyDescent="0.3">
      <c r="B188" s="7" t="s">
        <v>691</v>
      </c>
      <c r="C188" s="7" t="s">
        <v>205</v>
      </c>
      <c r="D188" s="7" t="s">
        <v>206</v>
      </c>
      <c r="E188" s="10" t="s">
        <v>210</v>
      </c>
      <c r="F188" s="10" t="s">
        <v>213</v>
      </c>
      <c r="G188" s="7" t="s">
        <v>5</v>
      </c>
      <c r="H188" s="7" t="s">
        <v>86</v>
      </c>
      <c r="M188" s="24"/>
      <c r="R188" s="7">
        <v>0</v>
      </c>
    </row>
    <row r="189" spans="2:28" x14ac:dyDescent="0.3">
      <c r="B189" s="7" t="s">
        <v>462</v>
      </c>
      <c r="C189" s="7" t="s">
        <v>205</v>
      </c>
      <c r="D189" s="7" t="s">
        <v>206</v>
      </c>
      <c r="E189" s="10" t="s">
        <v>214</v>
      </c>
      <c r="F189" s="10" t="s">
        <v>215</v>
      </c>
      <c r="G189" s="10" t="s">
        <v>5</v>
      </c>
      <c r="H189" s="10" t="s">
        <v>394</v>
      </c>
      <c r="R189" s="25"/>
      <c r="S189" s="7">
        <v>1</v>
      </c>
      <c r="AA189" s="25" t="s">
        <v>1035</v>
      </c>
    </row>
    <row r="190" spans="2:28" x14ac:dyDescent="0.3">
      <c r="B190" s="7" t="s">
        <v>462</v>
      </c>
      <c r="C190" s="7" t="s">
        <v>205</v>
      </c>
      <c r="D190" s="7" t="s">
        <v>206</v>
      </c>
      <c r="E190" s="10" t="s">
        <v>214</v>
      </c>
      <c r="F190" s="10" t="s">
        <v>692</v>
      </c>
      <c r="G190" s="10"/>
      <c r="H190" s="7" t="s">
        <v>3</v>
      </c>
      <c r="R190" s="25"/>
      <c r="S190" s="7" t="s">
        <v>802</v>
      </c>
      <c r="AB190" s="19" t="s">
        <v>1036</v>
      </c>
    </row>
    <row r="191" spans="2:28" x14ac:dyDescent="0.3">
      <c r="B191" s="7" t="s">
        <v>696</v>
      </c>
      <c r="C191" s="7" t="s">
        <v>205</v>
      </c>
      <c r="D191" s="7" t="s">
        <v>216</v>
      </c>
      <c r="E191" s="10" t="s">
        <v>217</v>
      </c>
      <c r="F191" s="10" t="s">
        <v>693</v>
      </c>
      <c r="G191" s="10" t="s">
        <v>5</v>
      </c>
      <c r="H191" s="10" t="s">
        <v>4</v>
      </c>
      <c r="R191" s="16"/>
      <c r="S191" s="14">
        <v>0.16900000000000001</v>
      </c>
    </row>
    <row r="192" spans="2:28" x14ac:dyDescent="0.3">
      <c r="B192" s="7" t="s">
        <v>697</v>
      </c>
      <c r="C192" s="7" t="s">
        <v>205</v>
      </c>
      <c r="D192" s="7" t="s">
        <v>216</v>
      </c>
      <c r="E192" s="10" t="s">
        <v>217</v>
      </c>
      <c r="F192" s="10" t="s">
        <v>694</v>
      </c>
      <c r="H192" s="7" t="s">
        <v>695</v>
      </c>
      <c r="R192" s="16"/>
      <c r="S192" s="7" t="s">
        <v>821</v>
      </c>
    </row>
    <row r="193" spans="2:28" x14ac:dyDescent="0.3">
      <c r="B193" s="7" t="s">
        <v>698</v>
      </c>
      <c r="C193" s="7" t="s">
        <v>205</v>
      </c>
      <c r="D193" s="7" t="s">
        <v>216</v>
      </c>
      <c r="E193" s="10" t="s">
        <v>217</v>
      </c>
      <c r="F193" s="10" t="s">
        <v>699</v>
      </c>
      <c r="G193" s="10" t="s">
        <v>350</v>
      </c>
      <c r="R193" s="16"/>
      <c r="S193" s="7" t="s">
        <v>1037</v>
      </c>
    </row>
    <row r="194" spans="2:28" x14ac:dyDescent="0.3">
      <c r="B194" s="7" t="s">
        <v>700</v>
      </c>
      <c r="C194" s="7" t="s">
        <v>205</v>
      </c>
      <c r="D194" s="7" t="s">
        <v>216</v>
      </c>
      <c r="E194" s="10" t="s">
        <v>701</v>
      </c>
      <c r="F194" s="7" t="str">
        <f>+E194</f>
        <v>Politcical connections</v>
      </c>
      <c r="H194" s="7" t="s">
        <v>3</v>
      </c>
      <c r="R194" s="16"/>
      <c r="S194" s="7" t="s">
        <v>802</v>
      </c>
      <c r="AB194" s="19" t="s">
        <v>878</v>
      </c>
    </row>
    <row r="195" spans="2:28" x14ac:dyDescent="0.3">
      <c r="B195" s="7" t="s">
        <v>463</v>
      </c>
      <c r="C195" s="7" t="s">
        <v>205</v>
      </c>
      <c r="D195" s="7" t="s">
        <v>216</v>
      </c>
      <c r="E195" s="10" t="s">
        <v>218</v>
      </c>
      <c r="F195" s="7" t="str">
        <f>E195</f>
        <v>Number of family members in Business</v>
      </c>
      <c r="G195" s="7" t="s">
        <v>5</v>
      </c>
      <c r="H195" s="7" t="s">
        <v>86</v>
      </c>
      <c r="R195" s="15"/>
      <c r="S195" s="7">
        <v>0</v>
      </c>
    </row>
    <row r="196" spans="2:28" x14ac:dyDescent="0.3">
      <c r="B196" s="7" t="s">
        <v>464</v>
      </c>
      <c r="C196" s="7" t="s">
        <v>205</v>
      </c>
      <c r="D196" s="7" t="s">
        <v>216</v>
      </c>
      <c r="E196" s="10" t="s">
        <v>219</v>
      </c>
      <c r="F196" s="10" t="s">
        <v>631</v>
      </c>
      <c r="G196" s="7" t="s">
        <v>21</v>
      </c>
      <c r="H196" s="7" t="s">
        <v>3</v>
      </c>
      <c r="N196" s="13"/>
      <c r="S196" s="7" t="s">
        <v>803</v>
      </c>
    </row>
    <row r="197" spans="2:28" x14ac:dyDescent="0.3">
      <c r="B197" s="7" t="s">
        <v>465</v>
      </c>
      <c r="C197" s="7" t="s">
        <v>205</v>
      </c>
      <c r="D197" s="7" t="s">
        <v>216</v>
      </c>
      <c r="E197" s="10" t="s">
        <v>220</v>
      </c>
      <c r="F197" s="7" t="s">
        <v>704</v>
      </c>
      <c r="G197" s="7" t="s">
        <v>5</v>
      </c>
      <c r="H197" s="7" t="s">
        <v>4</v>
      </c>
      <c r="R197" s="15"/>
      <c r="S197" s="16">
        <v>0</v>
      </c>
    </row>
    <row r="198" spans="2:28" x14ac:dyDescent="0.3">
      <c r="B198" s="7" t="s">
        <v>466</v>
      </c>
      <c r="C198" s="7" t="s">
        <v>205</v>
      </c>
      <c r="D198" s="7" t="s">
        <v>216</v>
      </c>
      <c r="E198" s="10" t="s">
        <v>220</v>
      </c>
      <c r="F198" s="10" t="s">
        <v>702</v>
      </c>
      <c r="G198" s="10" t="s">
        <v>350</v>
      </c>
      <c r="R198" s="15"/>
      <c r="S198" s="7">
        <v>0</v>
      </c>
    </row>
    <row r="199" spans="2:28" x14ac:dyDescent="0.3">
      <c r="B199" s="7" t="s">
        <v>705</v>
      </c>
      <c r="C199" s="7" t="s">
        <v>205</v>
      </c>
      <c r="D199" s="7" t="s">
        <v>216</v>
      </c>
      <c r="E199" s="10" t="s">
        <v>220</v>
      </c>
      <c r="F199" s="7" t="s">
        <v>703</v>
      </c>
      <c r="G199" s="7" t="s">
        <v>5</v>
      </c>
      <c r="H199" s="7" t="s">
        <v>4</v>
      </c>
      <c r="R199" s="15"/>
      <c r="S199" s="16">
        <v>0</v>
      </c>
    </row>
    <row r="200" spans="2:28" x14ac:dyDescent="0.3">
      <c r="B200" s="7" t="s">
        <v>396</v>
      </c>
      <c r="C200" s="7" t="s">
        <v>205</v>
      </c>
      <c r="D200" s="7" t="s">
        <v>221</v>
      </c>
      <c r="E200" s="10" t="s">
        <v>222</v>
      </c>
      <c r="F200" s="7" t="s">
        <v>221</v>
      </c>
      <c r="H200" s="7" t="s">
        <v>3</v>
      </c>
      <c r="R200" s="15"/>
      <c r="S200" s="7" t="s">
        <v>803</v>
      </c>
    </row>
    <row r="201" spans="2:28" x14ac:dyDescent="0.3">
      <c r="B201" s="7" t="s">
        <v>397</v>
      </c>
      <c r="C201" s="7" t="s">
        <v>205</v>
      </c>
      <c r="D201" s="7" t="s">
        <v>221</v>
      </c>
      <c r="E201" s="10" t="s">
        <v>223</v>
      </c>
      <c r="F201" s="10" t="s">
        <v>706</v>
      </c>
      <c r="G201" s="7" t="s">
        <v>5</v>
      </c>
      <c r="H201" s="7" t="str">
        <f>H3</f>
        <v>CNY</v>
      </c>
      <c r="I201" s="7" t="s">
        <v>649</v>
      </c>
      <c r="J201" s="7" t="str">
        <f>J3</f>
        <v>December</v>
      </c>
      <c r="N201" s="17">
        <v>154924000</v>
      </c>
      <c r="O201" s="17">
        <v>54342000</v>
      </c>
      <c r="P201" s="17">
        <v>215614000</v>
      </c>
      <c r="Q201" s="17">
        <v>585324000</v>
      </c>
      <c r="R201" s="17">
        <v>317978000</v>
      </c>
    </row>
    <row r="202" spans="2:28" ht="15" thickBot="1" x14ac:dyDescent="0.35">
      <c r="B202" s="7" t="s">
        <v>815</v>
      </c>
      <c r="C202" s="7" t="s">
        <v>205</v>
      </c>
      <c r="D202" s="7" t="s">
        <v>221</v>
      </c>
      <c r="E202" s="10" t="s">
        <v>223</v>
      </c>
      <c r="F202" s="10" t="s">
        <v>816</v>
      </c>
      <c r="G202" s="7" t="s">
        <v>5</v>
      </c>
      <c r="H202" s="7" t="str">
        <f>H3</f>
        <v>CNY</v>
      </c>
      <c r="I202" s="7" t="s">
        <v>649</v>
      </c>
      <c r="J202" s="7" t="str">
        <f>J3</f>
        <v>December</v>
      </c>
      <c r="R202" s="15"/>
    </row>
    <row r="203" spans="2:28" ht="15" thickBot="1" x14ac:dyDescent="0.35">
      <c r="B203" s="7" t="s">
        <v>467</v>
      </c>
      <c r="C203" s="7" t="s">
        <v>205</v>
      </c>
      <c r="D203" s="7" t="s">
        <v>224</v>
      </c>
      <c r="E203" s="10" t="s">
        <v>225</v>
      </c>
      <c r="F203" s="10" t="s">
        <v>709</v>
      </c>
      <c r="G203" s="7" t="s">
        <v>5</v>
      </c>
      <c r="H203" s="7" t="s">
        <v>86</v>
      </c>
      <c r="M203" s="27"/>
      <c r="R203" s="15"/>
      <c r="S203" s="7">
        <v>0</v>
      </c>
    </row>
    <row r="204" spans="2:28" x14ac:dyDescent="0.3">
      <c r="B204" s="7" t="s">
        <v>468</v>
      </c>
      <c r="C204" s="7" t="s">
        <v>205</v>
      </c>
      <c r="D204" s="7" t="s">
        <v>224</v>
      </c>
      <c r="E204" s="10" t="s">
        <v>227</v>
      </c>
      <c r="F204" s="10" t="s">
        <v>228</v>
      </c>
      <c r="H204" s="7" t="s">
        <v>3</v>
      </c>
      <c r="N204" s="13"/>
      <c r="S204" s="7" t="s">
        <v>803</v>
      </c>
    </row>
    <row r="205" spans="2:28" x14ac:dyDescent="0.3">
      <c r="B205" s="7" t="s">
        <v>469</v>
      </c>
      <c r="C205" s="7" t="s">
        <v>205</v>
      </c>
      <c r="D205" s="7" t="s">
        <v>224</v>
      </c>
      <c r="E205" s="10" t="s">
        <v>227</v>
      </c>
      <c r="F205" s="10" t="s">
        <v>229</v>
      </c>
      <c r="H205" s="7" t="s">
        <v>3</v>
      </c>
      <c r="N205" s="13"/>
      <c r="S205" s="7" t="s">
        <v>802</v>
      </c>
      <c r="Z205" s="7" t="s">
        <v>1038</v>
      </c>
    </row>
    <row r="206" spans="2:28" x14ac:dyDescent="0.3">
      <c r="B206" s="7" t="s">
        <v>470</v>
      </c>
      <c r="C206" s="7" t="s">
        <v>205</v>
      </c>
      <c r="D206" s="7" t="s">
        <v>224</v>
      </c>
      <c r="E206" s="10" t="s">
        <v>227</v>
      </c>
      <c r="F206" s="10" t="s">
        <v>230</v>
      </c>
      <c r="H206" s="7" t="s">
        <v>3</v>
      </c>
      <c r="N206" s="13"/>
      <c r="S206" s="7" t="s">
        <v>802</v>
      </c>
      <c r="Z206" s="7" t="s">
        <v>1038</v>
      </c>
    </row>
    <row r="207" spans="2:28" ht="15" thickBot="1" x14ac:dyDescent="0.35">
      <c r="B207" s="7" t="s">
        <v>471</v>
      </c>
      <c r="C207" s="7" t="s">
        <v>205</v>
      </c>
      <c r="D207" s="7" t="s">
        <v>224</v>
      </c>
      <c r="E207" s="10" t="s">
        <v>231</v>
      </c>
      <c r="F207" s="10" t="s">
        <v>232</v>
      </c>
      <c r="G207" s="7" t="s">
        <v>5</v>
      </c>
      <c r="H207" s="7" t="s">
        <v>4</v>
      </c>
      <c r="M207" s="28"/>
      <c r="Q207" s="26"/>
      <c r="S207" s="14">
        <v>0.307</v>
      </c>
      <c r="AA207" t="s">
        <v>879</v>
      </c>
      <c r="AB207" s="19"/>
    </row>
    <row r="208" spans="2:28" x14ac:dyDescent="0.3">
      <c r="B208" s="7" t="s">
        <v>472</v>
      </c>
      <c r="C208" s="7" t="s">
        <v>205</v>
      </c>
      <c r="D208" s="7" t="s">
        <v>224</v>
      </c>
      <c r="E208" s="10" t="s">
        <v>231</v>
      </c>
      <c r="F208" s="10" t="s">
        <v>233</v>
      </c>
      <c r="G208" s="7" t="s">
        <v>5</v>
      </c>
      <c r="H208" s="7" t="s">
        <v>4</v>
      </c>
      <c r="Q208" s="26"/>
      <c r="S208" s="14">
        <v>4.6399999999999997E-2</v>
      </c>
      <c r="AA208" t="s">
        <v>879</v>
      </c>
      <c r="AB208" s="19"/>
    </row>
    <row r="209" spans="2:29" x14ac:dyDescent="0.3">
      <c r="B209" s="7" t="s">
        <v>473</v>
      </c>
      <c r="C209" s="7" t="s">
        <v>205</v>
      </c>
      <c r="D209" s="7" t="s">
        <v>224</v>
      </c>
      <c r="E209" s="10" t="s">
        <v>231</v>
      </c>
      <c r="F209" s="10" t="s">
        <v>710</v>
      </c>
      <c r="G209" s="7" t="s">
        <v>5</v>
      </c>
      <c r="H209" s="7" t="s">
        <v>4</v>
      </c>
      <c r="Q209" s="26"/>
      <c r="S209" s="16">
        <v>0</v>
      </c>
      <c r="AB209" s="19"/>
    </row>
    <row r="210" spans="2:29" x14ac:dyDescent="0.3">
      <c r="B210" s="7" t="s">
        <v>712</v>
      </c>
      <c r="C210" s="7" t="s">
        <v>205</v>
      </c>
      <c r="D210" s="7" t="s">
        <v>224</v>
      </c>
      <c r="E210" s="10" t="s">
        <v>231</v>
      </c>
      <c r="F210" s="10" t="s">
        <v>711</v>
      </c>
      <c r="G210" s="7" t="s">
        <v>5</v>
      </c>
      <c r="H210" s="7" t="s">
        <v>4</v>
      </c>
      <c r="Q210" s="26"/>
      <c r="R210" s="15"/>
      <c r="S210" s="14">
        <v>0.64659999999999995</v>
      </c>
    </row>
    <row r="211" spans="2:29" x14ac:dyDescent="0.3">
      <c r="B211" s="7" t="s">
        <v>716</v>
      </c>
      <c r="C211" s="7" t="s">
        <v>205</v>
      </c>
      <c r="D211" s="7" t="s">
        <v>224</v>
      </c>
      <c r="E211" s="10" t="s">
        <v>234</v>
      </c>
      <c r="F211" s="10" t="s">
        <v>631</v>
      </c>
      <c r="G211" s="7" t="s">
        <v>21</v>
      </c>
      <c r="H211" s="7" t="s">
        <v>3</v>
      </c>
      <c r="N211" s="13"/>
      <c r="S211" s="7" t="s">
        <v>803</v>
      </c>
    </row>
    <row r="212" spans="2:29" x14ac:dyDescent="0.3">
      <c r="B212" s="7" t="s">
        <v>713</v>
      </c>
      <c r="C212" s="7" t="s">
        <v>205</v>
      </c>
      <c r="D212" s="7" t="s">
        <v>224</v>
      </c>
      <c r="E212" s="10" t="s">
        <v>234</v>
      </c>
      <c r="F212" s="10" t="s">
        <v>332</v>
      </c>
      <c r="G212" s="7" t="s">
        <v>21</v>
      </c>
      <c r="H212" s="7" t="s">
        <v>3</v>
      </c>
      <c r="N212" s="13"/>
      <c r="S212" s="7" t="s">
        <v>803</v>
      </c>
    </row>
    <row r="213" spans="2:29" x14ac:dyDescent="0.3">
      <c r="B213" s="7" t="s">
        <v>714</v>
      </c>
      <c r="C213" s="7" t="s">
        <v>205</v>
      </c>
      <c r="D213" s="7" t="s">
        <v>224</v>
      </c>
      <c r="E213" s="10" t="s">
        <v>236</v>
      </c>
      <c r="F213" s="10" t="s">
        <v>631</v>
      </c>
      <c r="G213" s="7" t="s">
        <v>21</v>
      </c>
      <c r="H213" s="7" t="s">
        <v>3</v>
      </c>
      <c r="N213" s="13"/>
      <c r="S213" s="7" t="s">
        <v>803</v>
      </c>
    </row>
    <row r="214" spans="2:29" x14ac:dyDescent="0.3">
      <c r="B214" s="7" t="s">
        <v>715</v>
      </c>
      <c r="C214" s="7" t="s">
        <v>205</v>
      </c>
      <c r="D214" s="7" t="s">
        <v>224</v>
      </c>
      <c r="E214" s="10" t="s">
        <v>236</v>
      </c>
      <c r="F214" s="10" t="s">
        <v>332</v>
      </c>
      <c r="G214" s="7" t="s">
        <v>21</v>
      </c>
      <c r="H214" s="7" t="s">
        <v>3</v>
      </c>
      <c r="N214" s="13"/>
      <c r="S214" s="7" t="s">
        <v>803</v>
      </c>
    </row>
    <row r="215" spans="2:29" x14ac:dyDescent="0.3">
      <c r="B215" s="7" t="s">
        <v>474</v>
      </c>
      <c r="C215" s="7" t="s">
        <v>205</v>
      </c>
      <c r="D215" s="7" t="s">
        <v>224</v>
      </c>
      <c r="E215" s="10" t="s">
        <v>237</v>
      </c>
      <c r="F215" s="10" t="s">
        <v>238</v>
      </c>
      <c r="H215" s="7" t="s">
        <v>3</v>
      </c>
      <c r="N215" s="13"/>
      <c r="S215" s="7" t="s">
        <v>802</v>
      </c>
      <c r="AB215" s="19" t="s">
        <v>1039</v>
      </c>
    </row>
    <row r="216" spans="2:29" x14ac:dyDescent="0.3">
      <c r="B216" s="7" t="s">
        <v>475</v>
      </c>
      <c r="C216" s="7" t="s">
        <v>205</v>
      </c>
      <c r="D216" s="7" t="s">
        <v>224</v>
      </c>
      <c r="E216" s="10" t="s">
        <v>237</v>
      </c>
      <c r="F216" s="10" t="s">
        <v>239</v>
      </c>
      <c r="G216" s="7" t="s">
        <v>5</v>
      </c>
      <c r="H216" s="7" t="s">
        <v>86</v>
      </c>
      <c r="R216" s="15"/>
      <c r="S216" s="7">
        <v>0</v>
      </c>
    </row>
    <row r="217" spans="2:29" x14ac:dyDescent="0.3">
      <c r="B217" s="7" t="s">
        <v>476</v>
      </c>
      <c r="C217" s="7" t="s">
        <v>205</v>
      </c>
      <c r="D217" s="7" t="s">
        <v>224</v>
      </c>
      <c r="E217" s="10" t="s">
        <v>240</v>
      </c>
      <c r="F217" s="10" t="s">
        <v>241</v>
      </c>
      <c r="G217" s="7" t="s">
        <v>5</v>
      </c>
      <c r="H217" s="7" t="s">
        <v>86</v>
      </c>
      <c r="R217" s="17"/>
      <c r="S217" s="7">
        <v>5</v>
      </c>
      <c r="AB217" s="19"/>
      <c r="AC217" s="25" t="s">
        <v>1056</v>
      </c>
    </row>
    <row r="218" spans="2:29" x14ac:dyDescent="0.3">
      <c r="B218" s="7" t="s">
        <v>477</v>
      </c>
      <c r="C218" s="7" t="s">
        <v>205</v>
      </c>
      <c r="D218" s="7" t="s">
        <v>224</v>
      </c>
      <c r="E218" s="10" t="s">
        <v>240</v>
      </c>
      <c r="F218" s="10" t="s">
        <v>242</v>
      </c>
      <c r="G218" s="7" t="s">
        <v>5</v>
      </c>
      <c r="H218" s="7" t="s">
        <v>86</v>
      </c>
      <c r="S218" s="7">
        <v>59</v>
      </c>
      <c r="AB218" s="19" t="s">
        <v>1055</v>
      </c>
    </row>
    <row r="219" spans="2:29" x14ac:dyDescent="0.3">
      <c r="B219" s="7" t="s">
        <v>478</v>
      </c>
      <c r="C219" s="7" t="s">
        <v>205</v>
      </c>
      <c r="D219" s="7" t="s">
        <v>224</v>
      </c>
      <c r="E219" s="10" t="s">
        <v>240</v>
      </c>
      <c r="F219" s="10" t="s">
        <v>243</v>
      </c>
      <c r="H219" s="7" t="s">
        <v>3</v>
      </c>
      <c r="S219" s="7" t="s">
        <v>803</v>
      </c>
    </row>
    <row r="220" spans="2:29" x14ac:dyDescent="0.3">
      <c r="B220" s="7" t="s">
        <v>479</v>
      </c>
      <c r="C220" s="7" t="s">
        <v>205</v>
      </c>
      <c r="D220" s="7" t="s">
        <v>224</v>
      </c>
      <c r="E220" s="10" t="s">
        <v>244</v>
      </c>
      <c r="F220" s="10" t="s">
        <v>245</v>
      </c>
      <c r="G220" s="7" t="s">
        <v>5</v>
      </c>
      <c r="H220" s="7" t="s">
        <v>86</v>
      </c>
      <c r="R220" s="15"/>
      <c r="S220" s="7">
        <v>1</v>
      </c>
      <c r="AB220" s="19" t="s">
        <v>880</v>
      </c>
    </row>
    <row r="221" spans="2:29" x14ac:dyDescent="0.3">
      <c r="B221" s="7" t="s">
        <v>480</v>
      </c>
      <c r="C221" s="7" t="s">
        <v>205</v>
      </c>
      <c r="D221" s="7" t="s">
        <v>224</v>
      </c>
      <c r="E221" s="10" t="s">
        <v>244</v>
      </c>
      <c r="F221" s="10" t="s">
        <v>246</v>
      </c>
      <c r="G221" s="7" t="s">
        <v>5</v>
      </c>
      <c r="H221" s="7" t="str">
        <f>H3</f>
        <v>CNY</v>
      </c>
      <c r="I221" s="7" t="s">
        <v>649</v>
      </c>
      <c r="J221" s="7" t="str">
        <f>J3</f>
        <v>December</v>
      </c>
      <c r="R221" s="15"/>
      <c r="S221" s="34">
        <v>500000</v>
      </c>
    </row>
    <row r="222" spans="2:29" x14ac:dyDescent="0.3">
      <c r="B222" s="7" t="s">
        <v>481</v>
      </c>
      <c r="C222" s="7" t="s">
        <v>205</v>
      </c>
      <c r="D222" s="7" t="s">
        <v>247</v>
      </c>
      <c r="E222" s="10" t="s">
        <v>248</v>
      </c>
      <c r="F222" s="10" t="s">
        <v>249</v>
      </c>
      <c r="G222" s="7" t="s">
        <v>5</v>
      </c>
      <c r="H222" s="7" t="s">
        <v>250</v>
      </c>
      <c r="R222" s="17"/>
      <c r="S222" s="7">
        <v>76</v>
      </c>
    </row>
    <row r="223" spans="2:29" x14ac:dyDescent="0.3">
      <c r="B223" s="7" t="s">
        <v>482</v>
      </c>
      <c r="C223" s="7" t="s">
        <v>205</v>
      </c>
      <c r="D223" s="7" t="s">
        <v>247</v>
      </c>
      <c r="E223" s="10" t="s">
        <v>248</v>
      </c>
      <c r="F223" s="10" t="s">
        <v>251</v>
      </c>
      <c r="G223" s="7" t="s">
        <v>5</v>
      </c>
      <c r="H223" s="7" t="s">
        <v>250</v>
      </c>
      <c r="S223" s="7">
        <v>61</v>
      </c>
    </row>
    <row r="224" spans="2:29" x14ac:dyDescent="0.3">
      <c r="B224" s="7" t="s">
        <v>483</v>
      </c>
      <c r="C224" s="7" t="s">
        <v>205</v>
      </c>
      <c r="D224" s="7" t="s">
        <v>247</v>
      </c>
      <c r="E224" s="10" t="s">
        <v>248</v>
      </c>
      <c r="F224" s="10" t="s">
        <v>252</v>
      </c>
      <c r="G224" s="7" t="s">
        <v>5</v>
      </c>
      <c r="H224" s="7" t="s">
        <v>250</v>
      </c>
      <c r="R224" s="17"/>
      <c r="S224" s="29">
        <v>15.2</v>
      </c>
    </row>
    <row r="225" spans="2:29" x14ac:dyDescent="0.3">
      <c r="B225" s="7" t="s">
        <v>484</v>
      </c>
      <c r="C225" s="7" t="s">
        <v>205</v>
      </c>
      <c r="D225" s="7" t="s">
        <v>247</v>
      </c>
      <c r="E225" s="10" t="s">
        <v>248</v>
      </c>
      <c r="F225" s="10" t="s">
        <v>253</v>
      </c>
      <c r="G225" s="7" t="s">
        <v>5</v>
      </c>
      <c r="H225" s="7" t="s">
        <v>250</v>
      </c>
      <c r="R225" s="29"/>
      <c r="S225" s="29">
        <v>12.2</v>
      </c>
    </row>
    <row r="226" spans="2:29" x14ac:dyDescent="0.3">
      <c r="B226" s="7" t="s">
        <v>718</v>
      </c>
      <c r="C226" s="7" t="s">
        <v>205</v>
      </c>
      <c r="D226" s="7" t="s">
        <v>247</v>
      </c>
      <c r="E226" s="10" t="s">
        <v>248</v>
      </c>
      <c r="F226" s="10" t="s">
        <v>719</v>
      </c>
      <c r="G226" s="7" t="s">
        <v>5</v>
      </c>
      <c r="H226" s="7" t="s">
        <v>4</v>
      </c>
      <c r="R226" s="29"/>
      <c r="S226" s="41">
        <f>3/5</f>
        <v>0.6</v>
      </c>
    </row>
    <row r="227" spans="2:29" x14ac:dyDescent="0.3">
      <c r="B227" s="7" t="s">
        <v>486</v>
      </c>
      <c r="C227" s="7" t="s">
        <v>205</v>
      </c>
      <c r="D227" s="7" t="s">
        <v>247</v>
      </c>
      <c r="E227" s="10" t="s">
        <v>254</v>
      </c>
      <c r="F227" s="10" t="s">
        <v>255</v>
      </c>
      <c r="H227" s="7" t="s">
        <v>3</v>
      </c>
      <c r="S227" s="7" t="s">
        <v>803</v>
      </c>
    </row>
    <row r="228" spans="2:29" x14ac:dyDescent="0.3">
      <c r="B228" s="7" t="s">
        <v>487</v>
      </c>
      <c r="C228" s="7" t="s">
        <v>205</v>
      </c>
      <c r="D228" s="7" t="s">
        <v>247</v>
      </c>
      <c r="E228" s="10" t="s">
        <v>256</v>
      </c>
      <c r="F228" s="10" t="s">
        <v>257</v>
      </c>
      <c r="H228" s="7" t="s">
        <v>3</v>
      </c>
      <c r="S228" s="7" t="s">
        <v>802</v>
      </c>
    </row>
    <row r="229" spans="2:29" x14ac:dyDescent="0.3">
      <c r="B229" s="7" t="s">
        <v>488</v>
      </c>
      <c r="C229" s="7" t="s">
        <v>205</v>
      </c>
      <c r="D229" s="7" t="s">
        <v>247</v>
      </c>
      <c r="E229" s="10" t="s">
        <v>256</v>
      </c>
      <c r="F229" s="10" t="s">
        <v>258</v>
      </c>
      <c r="G229" s="10" t="s">
        <v>144</v>
      </c>
      <c r="H229" s="10" t="s">
        <v>145</v>
      </c>
      <c r="N229" s="13"/>
      <c r="S229" s="7" t="s">
        <v>804</v>
      </c>
    </row>
    <row r="230" spans="2:29" x14ac:dyDescent="0.3">
      <c r="B230" s="7" t="s">
        <v>489</v>
      </c>
      <c r="C230" s="7" t="s">
        <v>205</v>
      </c>
      <c r="D230" s="7" t="s">
        <v>247</v>
      </c>
      <c r="E230" s="10" t="s">
        <v>259</v>
      </c>
      <c r="F230" s="10" t="s">
        <v>260</v>
      </c>
      <c r="G230" s="7" t="s">
        <v>5</v>
      </c>
      <c r="H230" s="10" t="s">
        <v>4</v>
      </c>
      <c r="N230" s="14">
        <v>0.161</v>
      </c>
      <c r="O230" s="26">
        <v>0.158</v>
      </c>
      <c r="P230" s="26">
        <v>0.156</v>
      </c>
      <c r="Q230" s="26">
        <v>0.153</v>
      </c>
      <c r="R230" s="14">
        <v>0.13900000000000001</v>
      </c>
    </row>
    <row r="231" spans="2:29" ht="15" thickBot="1" x14ac:dyDescent="0.35">
      <c r="B231" s="7" t="s">
        <v>490</v>
      </c>
      <c r="C231" s="7" t="s">
        <v>205</v>
      </c>
      <c r="D231" s="7" t="s">
        <v>247</v>
      </c>
      <c r="E231" s="10" t="s">
        <v>259</v>
      </c>
      <c r="F231" s="10" t="s">
        <v>720</v>
      </c>
      <c r="G231" s="7" t="s">
        <v>5</v>
      </c>
      <c r="H231" s="10" t="str">
        <f>H3</f>
        <v>CNY</v>
      </c>
      <c r="I231" s="10" t="s">
        <v>649</v>
      </c>
      <c r="J231" s="7" t="str">
        <f>J3</f>
        <v>December</v>
      </c>
      <c r="M231" s="30"/>
      <c r="O231" s="26"/>
      <c r="P231" s="26"/>
      <c r="Q231" s="26"/>
      <c r="R231" s="15"/>
    </row>
    <row r="232" spans="2:29" ht="15" thickBot="1" x14ac:dyDescent="0.35">
      <c r="B232" s="7" t="s">
        <v>491</v>
      </c>
      <c r="C232" s="7" t="s">
        <v>205</v>
      </c>
      <c r="D232" s="7" t="s">
        <v>247</v>
      </c>
      <c r="E232" s="10" t="s">
        <v>261</v>
      </c>
      <c r="F232" s="10" t="s">
        <v>262</v>
      </c>
      <c r="G232" s="7" t="s">
        <v>5</v>
      </c>
      <c r="H232" s="7" t="s">
        <v>86</v>
      </c>
      <c r="M232" s="30"/>
      <c r="R232" s="15"/>
      <c r="S232" s="7">
        <v>0</v>
      </c>
    </row>
    <row r="233" spans="2:29" ht="15" thickBot="1" x14ac:dyDescent="0.35">
      <c r="B233" s="7" t="s">
        <v>729</v>
      </c>
      <c r="C233" s="7" t="s">
        <v>205</v>
      </c>
      <c r="D233" s="7" t="s">
        <v>247</v>
      </c>
      <c r="E233" s="10" t="s">
        <v>263</v>
      </c>
      <c r="F233" s="10" t="s">
        <v>726</v>
      </c>
      <c r="G233" s="7" t="s">
        <v>86</v>
      </c>
      <c r="M233" s="30"/>
      <c r="R233" s="15"/>
      <c r="S233" s="29">
        <v>3</v>
      </c>
      <c r="Z233" t="s">
        <v>879</v>
      </c>
    </row>
    <row r="234" spans="2:29" ht="15" thickBot="1" x14ac:dyDescent="0.35">
      <c r="B234" s="7" t="s">
        <v>728</v>
      </c>
      <c r="C234" s="7" t="s">
        <v>205</v>
      </c>
      <c r="D234" s="7" t="s">
        <v>247</v>
      </c>
      <c r="E234" s="10" t="s">
        <v>263</v>
      </c>
      <c r="F234" s="10" t="s">
        <v>727</v>
      </c>
      <c r="G234" s="7" t="s">
        <v>86</v>
      </c>
      <c r="M234" s="30"/>
      <c r="R234" s="15"/>
      <c r="S234" s="7">
        <v>2</v>
      </c>
    </row>
    <row r="235" spans="2:29" ht="15" thickBot="1" x14ac:dyDescent="0.35">
      <c r="B235" s="7" t="s">
        <v>730</v>
      </c>
      <c r="C235" s="7" t="s">
        <v>205</v>
      </c>
      <c r="D235" s="7" t="s">
        <v>247</v>
      </c>
      <c r="E235" s="10" t="s">
        <v>263</v>
      </c>
      <c r="F235" s="10" t="s">
        <v>264</v>
      </c>
      <c r="H235" s="7" t="s">
        <v>3</v>
      </c>
      <c r="M235" s="30"/>
      <c r="S235" s="7" t="s">
        <v>802</v>
      </c>
    </row>
    <row r="236" spans="2:29" ht="15" thickBot="1" x14ac:dyDescent="0.35">
      <c r="B236" s="7" t="s">
        <v>492</v>
      </c>
      <c r="C236" s="7" t="s">
        <v>205</v>
      </c>
      <c r="D236" s="7" t="s">
        <v>247</v>
      </c>
      <c r="E236" s="10" t="s">
        <v>265</v>
      </c>
      <c r="F236" s="10" t="s">
        <v>266</v>
      </c>
      <c r="H236" s="7" t="s">
        <v>3</v>
      </c>
      <c r="M236" s="30"/>
      <c r="S236" s="7" t="s">
        <v>803</v>
      </c>
    </row>
    <row r="237" spans="2:29" x14ac:dyDescent="0.3">
      <c r="B237" s="7" t="s">
        <v>493</v>
      </c>
      <c r="C237" s="7" t="s">
        <v>205</v>
      </c>
      <c r="D237" s="7" t="s">
        <v>247</v>
      </c>
      <c r="E237" s="10" t="s">
        <v>267</v>
      </c>
      <c r="F237" s="10" t="s">
        <v>731</v>
      </c>
      <c r="H237" s="7" t="s">
        <v>3</v>
      </c>
      <c r="S237" s="7" t="s">
        <v>803</v>
      </c>
      <c r="AC237" t="s">
        <v>881</v>
      </c>
    </row>
    <row r="238" spans="2:29" x14ac:dyDescent="0.3">
      <c r="B238" s="7" t="s">
        <v>494</v>
      </c>
      <c r="C238" s="7" t="s">
        <v>205</v>
      </c>
      <c r="D238" s="7" t="s">
        <v>247</v>
      </c>
      <c r="E238" s="10" t="s">
        <v>267</v>
      </c>
      <c r="F238" s="10" t="s">
        <v>732</v>
      </c>
      <c r="H238" s="7" t="s">
        <v>3</v>
      </c>
      <c r="S238" s="7" t="s">
        <v>803</v>
      </c>
    </row>
    <row r="239" spans="2:29" x14ac:dyDescent="0.3">
      <c r="B239" s="7" t="s">
        <v>495</v>
      </c>
      <c r="C239" s="7" t="s">
        <v>205</v>
      </c>
      <c r="D239" s="7" t="s">
        <v>247</v>
      </c>
      <c r="E239" s="10" t="s">
        <v>268</v>
      </c>
      <c r="F239" s="10" t="s">
        <v>269</v>
      </c>
      <c r="H239" s="7" t="s">
        <v>3</v>
      </c>
      <c r="S239" s="7" t="s">
        <v>802</v>
      </c>
      <c r="Z239" s="19" t="s">
        <v>1040</v>
      </c>
    </row>
    <row r="240" spans="2:29" x14ac:dyDescent="0.3">
      <c r="B240" s="7" t="s">
        <v>496</v>
      </c>
      <c r="C240" s="7" t="s">
        <v>205</v>
      </c>
      <c r="D240" s="7" t="s">
        <v>247</v>
      </c>
      <c r="E240" s="10" t="s">
        <v>268</v>
      </c>
      <c r="F240" s="10" t="s">
        <v>270</v>
      </c>
      <c r="H240" s="7" t="s">
        <v>3</v>
      </c>
      <c r="S240" s="7" t="s">
        <v>802</v>
      </c>
    </row>
    <row r="241" spans="2:26" x14ac:dyDescent="0.3">
      <c r="B241" s="7" t="s">
        <v>497</v>
      </c>
      <c r="C241" s="7" t="s">
        <v>205</v>
      </c>
      <c r="D241" s="7" t="s">
        <v>247</v>
      </c>
      <c r="E241" s="10" t="s">
        <v>271</v>
      </c>
      <c r="F241" s="7" t="str">
        <f>E241</f>
        <v>Non-executive director pay</v>
      </c>
      <c r="G241" s="7" t="s">
        <v>5</v>
      </c>
      <c r="H241" s="7" t="str">
        <f>H3</f>
        <v>CNY</v>
      </c>
      <c r="I241" s="10" t="s">
        <v>649</v>
      </c>
      <c r="J241" s="7" t="str">
        <f>J3</f>
        <v>December</v>
      </c>
      <c r="R241" s="15"/>
    </row>
    <row r="242" spans="2:26" hidden="1" x14ac:dyDescent="0.3">
      <c r="B242" s="7" t="s">
        <v>498</v>
      </c>
      <c r="C242" s="7" t="s">
        <v>205</v>
      </c>
      <c r="D242" s="7" t="s">
        <v>374</v>
      </c>
      <c r="E242" s="7" t="s">
        <v>375</v>
      </c>
      <c r="F242" s="10"/>
      <c r="K242" s="7">
        <v>0</v>
      </c>
      <c r="M242" s="26"/>
      <c r="N242" s="26"/>
      <c r="O242" s="26"/>
      <c r="P242" s="26"/>
      <c r="Q242" s="26"/>
    </row>
    <row r="243" spans="2:26" hidden="1" x14ac:dyDescent="0.3">
      <c r="B243" s="7" t="s">
        <v>499</v>
      </c>
      <c r="C243" s="7" t="s">
        <v>205</v>
      </c>
      <c r="D243" s="7" t="s">
        <v>374</v>
      </c>
      <c r="E243" s="7" t="s">
        <v>376</v>
      </c>
      <c r="F243" s="10" t="s">
        <v>755</v>
      </c>
      <c r="G243" s="10"/>
      <c r="H243" s="7" t="s">
        <v>3</v>
      </c>
      <c r="K243" s="7">
        <v>0</v>
      </c>
      <c r="N243" s="13"/>
    </row>
    <row r="244" spans="2:26" hidden="1" x14ac:dyDescent="0.3">
      <c r="B244" s="7" t="s">
        <v>500</v>
      </c>
      <c r="C244" s="7" t="s">
        <v>205</v>
      </c>
      <c r="D244" s="7" t="s">
        <v>374</v>
      </c>
      <c r="E244" s="7" t="s">
        <v>377</v>
      </c>
      <c r="F244" s="10" t="s">
        <v>756</v>
      </c>
      <c r="G244" s="10" t="s">
        <v>5</v>
      </c>
      <c r="H244" s="10" t="str">
        <f>H3</f>
        <v>CNY</v>
      </c>
      <c r="I244" s="10" t="s">
        <v>650</v>
      </c>
      <c r="J244" s="7" t="str">
        <f>J3</f>
        <v>December</v>
      </c>
      <c r="K244" s="7">
        <v>0</v>
      </c>
      <c r="M244" s="26"/>
      <c r="N244" s="26"/>
      <c r="O244" s="26"/>
      <c r="P244" s="26"/>
      <c r="Q244" s="26"/>
    </row>
    <row r="245" spans="2:26" hidden="1" x14ac:dyDescent="0.3">
      <c r="B245" s="7" t="s">
        <v>500</v>
      </c>
      <c r="C245" s="7" t="s">
        <v>205</v>
      </c>
      <c r="D245" s="7" t="s">
        <v>374</v>
      </c>
      <c r="E245" s="7" t="s">
        <v>377</v>
      </c>
      <c r="F245" s="10" t="s">
        <v>757</v>
      </c>
      <c r="G245" s="10" t="s">
        <v>5</v>
      </c>
      <c r="H245" s="10" t="str">
        <f>H3</f>
        <v>CNY</v>
      </c>
      <c r="I245" s="10" t="s">
        <v>650</v>
      </c>
      <c r="J245" s="7" t="str">
        <f>J3</f>
        <v>December</v>
      </c>
      <c r="K245" s="7">
        <v>0</v>
      </c>
      <c r="M245" s="26"/>
      <c r="N245" s="26"/>
      <c r="O245" s="26"/>
      <c r="P245" s="26"/>
      <c r="Q245" s="26"/>
    </row>
    <row r="246" spans="2:26" hidden="1" x14ac:dyDescent="0.3">
      <c r="B246" s="7" t="s">
        <v>501</v>
      </c>
      <c r="C246" s="7" t="s">
        <v>205</v>
      </c>
      <c r="D246" s="7" t="s">
        <v>374</v>
      </c>
      <c r="E246" s="7" t="s">
        <v>378</v>
      </c>
      <c r="F246" s="10"/>
      <c r="H246" s="7" t="s">
        <v>3</v>
      </c>
      <c r="K246" s="7">
        <v>0</v>
      </c>
      <c r="M246" s="26"/>
      <c r="N246" s="26"/>
      <c r="O246" s="26"/>
      <c r="P246" s="26"/>
      <c r="Q246" s="26"/>
    </row>
    <row r="247" spans="2:26" hidden="1" x14ac:dyDescent="0.3">
      <c r="B247" s="7" t="s">
        <v>502</v>
      </c>
      <c r="C247" s="7" t="s">
        <v>205</v>
      </c>
      <c r="D247" s="7" t="s">
        <v>374</v>
      </c>
      <c r="E247" s="7" t="s">
        <v>379</v>
      </c>
      <c r="F247" s="10"/>
      <c r="H247" s="7" t="s">
        <v>3</v>
      </c>
      <c r="K247" s="7">
        <v>0</v>
      </c>
      <c r="M247" s="26"/>
      <c r="N247" s="26"/>
      <c r="O247" s="26"/>
      <c r="P247" s="26"/>
      <c r="Q247" s="26"/>
    </row>
    <row r="248" spans="2:26" hidden="1" x14ac:dyDescent="0.3">
      <c r="B248" s="7" t="s">
        <v>503</v>
      </c>
      <c r="C248" s="7" t="s">
        <v>205</v>
      </c>
      <c r="D248" s="7" t="s">
        <v>374</v>
      </c>
      <c r="E248" s="7" t="s">
        <v>380</v>
      </c>
      <c r="F248" s="10"/>
      <c r="H248" s="7" t="s">
        <v>4</v>
      </c>
      <c r="K248" s="7">
        <v>0</v>
      </c>
      <c r="M248" s="26"/>
      <c r="N248" s="26"/>
      <c r="O248" s="26"/>
      <c r="P248" s="26"/>
      <c r="Q248" s="26"/>
    </row>
    <row r="249" spans="2:26" ht="15" thickBot="1" x14ac:dyDescent="0.35">
      <c r="B249" s="7" t="s">
        <v>504</v>
      </c>
      <c r="C249" s="7" t="s">
        <v>205</v>
      </c>
      <c r="D249" s="7" t="s">
        <v>272</v>
      </c>
      <c r="E249" s="10" t="s">
        <v>273</v>
      </c>
      <c r="F249" s="10" t="s">
        <v>758</v>
      </c>
      <c r="G249" s="10"/>
      <c r="H249" s="10" t="s">
        <v>3</v>
      </c>
      <c r="M249" s="28"/>
      <c r="S249" s="7" t="s">
        <v>803</v>
      </c>
    </row>
    <row r="250" spans="2:26" ht="15" thickBot="1" x14ac:dyDescent="0.35">
      <c r="B250" s="7" t="s">
        <v>505</v>
      </c>
      <c r="C250" s="7" t="s">
        <v>205</v>
      </c>
      <c r="D250" s="7" t="s">
        <v>272</v>
      </c>
      <c r="E250" s="10" t="s">
        <v>274</v>
      </c>
      <c r="F250" s="10" t="s">
        <v>275</v>
      </c>
      <c r="G250" s="7" t="s">
        <v>5</v>
      </c>
      <c r="H250" s="7" t="s">
        <v>86</v>
      </c>
      <c r="M250" s="28"/>
      <c r="R250" s="15"/>
      <c r="S250" s="7">
        <v>0</v>
      </c>
    </row>
    <row r="251" spans="2:26" ht="15" thickBot="1" x14ac:dyDescent="0.35">
      <c r="B251" s="7" t="s">
        <v>506</v>
      </c>
      <c r="C251" s="7" t="s">
        <v>205</v>
      </c>
      <c r="D251" s="7" t="s">
        <v>272</v>
      </c>
      <c r="E251" s="10" t="s">
        <v>276</v>
      </c>
      <c r="F251" s="10" t="s">
        <v>226</v>
      </c>
      <c r="G251" s="7" t="s">
        <v>5</v>
      </c>
      <c r="H251" s="7" t="s">
        <v>86</v>
      </c>
      <c r="M251" s="28"/>
      <c r="R251" s="15"/>
      <c r="S251" s="7">
        <v>0</v>
      </c>
    </row>
    <row r="252" spans="2:26" ht="15" thickBot="1" x14ac:dyDescent="0.35">
      <c r="B252" s="7" t="s">
        <v>507</v>
      </c>
      <c r="C252" s="7" t="s">
        <v>205</v>
      </c>
      <c r="D252" s="7" t="s">
        <v>272</v>
      </c>
      <c r="E252" s="10" t="s">
        <v>277</v>
      </c>
      <c r="F252" s="10" t="s">
        <v>278</v>
      </c>
      <c r="G252" s="10"/>
      <c r="H252" s="10" t="s">
        <v>3</v>
      </c>
      <c r="M252" s="28"/>
      <c r="S252" s="7" t="s">
        <v>802</v>
      </c>
      <c r="Z252" s="7" t="s">
        <v>1041</v>
      </c>
    </row>
    <row r="253" spans="2:26" ht="15" thickBot="1" x14ac:dyDescent="0.35">
      <c r="B253" s="7" t="s">
        <v>508</v>
      </c>
      <c r="C253" s="7" t="s">
        <v>205</v>
      </c>
      <c r="D253" s="7" t="s">
        <v>272</v>
      </c>
      <c r="E253" s="10" t="s">
        <v>277</v>
      </c>
      <c r="F253" s="10" t="s">
        <v>762</v>
      </c>
      <c r="G253" s="10"/>
      <c r="H253" s="10" t="s">
        <v>3</v>
      </c>
      <c r="M253" s="28"/>
      <c r="S253" s="7" t="s">
        <v>802</v>
      </c>
    </row>
    <row r="254" spans="2:26" ht="15" thickBot="1" x14ac:dyDescent="0.35">
      <c r="B254" s="7" t="s">
        <v>761</v>
      </c>
      <c r="C254" s="7" t="s">
        <v>205</v>
      </c>
      <c r="D254" s="7" t="s">
        <v>272</v>
      </c>
      <c r="E254" s="10" t="s">
        <v>277</v>
      </c>
      <c r="F254" s="10" t="s">
        <v>759</v>
      </c>
      <c r="G254" s="10"/>
      <c r="H254" s="10" t="s">
        <v>760</v>
      </c>
      <c r="M254" s="28"/>
      <c r="S254" s="7" t="s">
        <v>802</v>
      </c>
      <c r="Z254" s="7" t="s">
        <v>1042</v>
      </c>
    </row>
    <row r="255" spans="2:26" hidden="1" x14ac:dyDescent="0.3">
      <c r="B255" s="7" t="s">
        <v>509</v>
      </c>
      <c r="C255" s="7" t="s">
        <v>205</v>
      </c>
      <c r="D255" s="7" t="s">
        <v>381</v>
      </c>
      <c r="E255" s="7" t="s">
        <v>382</v>
      </c>
      <c r="F255" s="10"/>
      <c r="G255" s="10"/>
      <c r="H255" s="10"/>
      <c r="K255" s="7">
        <v>0</v>
      </c>
      <c r="M255" s="31"/>
    </row>
    <row r="256" spans="2:26" x14ac:dyDescent="0.3">
      <c r="B256" s="7" t="s">
        <v>510</v>
      </c>
      <c r="C256" s="7" t="s">
        <v>205</v>
      </c>
      <c r="D256" s="7" t="s">
        <v>272</v>
      </c>
      <c r="E256" s="10" t="s">
        <v>279</v>
      </c>
      <c r="F256" s="7" t="str">
        <f>E256</f>
        <v>Product recall management</v>
      </c>
      <c r="G256" s="10"/>
      <c r="H256" s="10" t="s">
        <v>3</v>
      </c>
      <c r="S256" s="7" t="s">
        <v>803</v>
      </c>
    </row>
    <row r="257" spans="2:26" x14ac:dyDescent="0.3">
      <c r="B257" s="7" t="s">
        <v>511</v>
      </c>
      <c r="C257" s="7" t="s">
        <v>205</v>
      </c>
      <c r="D257" s="10" t="s">
        <v>285</v>
      </c>
      <c r="E257" s="10" t="s">
        <v>280</v>
      </c>
      <c r="F257" s="10" t="s">
        <v>281</v>
      </c>
      <c r="G257" s="10"/>
      <c r="H257" s="10" t="s">
        <v>3</v>
      </c>
      <c r="S257" s="7" t="s">
        <v>803</v>
      </c>
    </row>
    <row r="258" spans="2:26" x14ac:dyDescent="0.3">
      <c r="B258" s="7" t="s">
        <v>512</v>
      </c>
      <c r="C258" s="7" t="s">
        <v>205</v>
      </c>
      <c r="D258" s="10" t="s">
        <v>285</v>
      </c>
      <c r="E258" s="10" t="s">
        <v>280</v>
      </c>
      <c r="F258" s="10" t="s">
        <v>282</v>
      </c>
      <c r="G258" s="10"/>
      <c r="H258" s="10" t="s">
        <v>3</v>
      </c>
      <c r="S258" s="7" t="s">
        <v>802</v>
      </c>
      <c r="Z258" s="7" t="s">
        <v>1043</v>
      </c>
    </row>
    <row r="259" spans="2:26" x14ac:dyDescent="0.3">
      <c r="B259" s="7" t="s">
        <v>513</v>
      </c>
      <c r="C259" s="7" t="s">
        <v>205</v>
      </c>
      <c r="D259" s="10" t="s">
        <v>285</v>
      </c>
      <c r="E259" s="10" t="s">
        <v>280</v>
      </c>
      <c r="F259" s="10" t="s">
        <v>283</v>
      </c>
      <c r="G259" s="10"/>
      <c r="H259" s="10" t="s">
        <v>3</v>
      </c>
      <c r="S259" s="7" t="s">
        <v>802</v>
      </c>
    </row>
    <row r="260" spans="2:26" x14ac:dyDescent="0.3">
      <c r="B260" s="7" t="s">
        <v>514</v>
      </c>
      <c r="C260" s="7" t="s">
        <v>205</v>
      </c>
      <c r="D260" s="10" t="s">
        <v>285</v>
      </c>
      <c r="E260" s="10" t="s">
        <v>284</v>
      </c>
      <c r="F260" s="10" t="s">
        <v>286</v>
      </c>
      <c r="G260" s="10"/>
      <c r="H260" s="10" t="s">
        <v>3</v>
      </c>
      <c r="S260" s="7" t="s">
        <v>802</v>
      </c>
      <c r="Z260" s="7" t="s">
        <v>1043</v>
      </c>
    </row>
    <row r="261" spans="2:26" x14ac:dyDescent="0.3">
      <c r="B261" s="7" t="s">
        <v>515</v>
      </c>
      <c r="C261" s="7" t="s">
        <v>205</v>
      </c>
      <c r="D261" s="10" t="s">
        <v>285</v>
      </c>
      <c r="E261" s="10" t="s">
        <v>284</v>
      </c>
      <c r="F261" s="10" t="s">
        <v>287</v>
      </c>
      <c r="G261" s="10"/>
      <c r="H261" s="10" t="s">
        <v>3</v>
      </c>
      <c r="S261" s="7" t="s">
        <v>802</v>
      </c>
      <c r="Z261" s="7" t="s">
        <v>1044</v>
      </c>
    </row>
    <row r="262" spans="2:26" x14ac:dyDescent="0.3">
      <c r="B262" s="7" t="s">
        <v>516</v>
      </c>
      <c r="C262" s="7" t="s">
        <v>205</v>
      </c>
      <c r="D262" s="10" t="s">
        <v>285</v>
      </c>
      <c r="E262" s="10" t="s">
        <v>288</v>
      </c>
      <c r="F262" s="10" t="s">
        <v>288</v>
      </c>
      <c r="G262" s="10"/>
      <c r="H262" s="10" t="s">
        <v>3</v>
      </c>
      <c r="S262" s="7" t="s">
        <v>803</v>
      </c>
    </row>
    <row r="263" spans="2:26" x14ac:dyDescent="0.3">
      <c r="B263" s="7" t="s">
        <v>517</v>
      </c>
      <c r="C263" s="7" t="s">
        <v>205</v>
      </c>
      <c r="D263" s="10" t="s">
        <v>285</v>
      </c>
      <c r="E263" s="10" t="s">
        <v>288</v>
      </c>
      <c r="F263" s="10" t="s">
        <v>289</v>
      </c>
      <c r="G263" s="7" t="s">
        <v>5</v>
      </c>
      <c r="H263" s="7" t="s">
        <v>250</v>
      </c>
      <c r="R263" s="15"/>
    </row>
    <row r="264" spans="2:26" x14ac:dyDescent="0.3">
      <c r="B264" s="7" t="s">
        <v>518</v>
      </c>
      <c r="C264" s="7" t="s">
        <v>205</v>
      </c>
      <c r="D264" s="10" t="s">
        <v>285</v>
      </c>
      <c r="E264" s="10" t="s">
        <v>290</v>
      </c>
      <c r="F264" s="10" t="s">
        <v>291</v>
      </c>
      <c r="G264" s="10"/>
      <c r="H264" s="10" t="s">
        <v>3</v>
      </c>
      <c r="N264" s="13"/>
      <c r="S264" s="7" t="s">
        <v>803</v>
      </c>
    </row>
    <row r="265" spans="2:26" x14ac:dyDescent="0.3">
      <c r="B265" s="7" t="s">
        <v>519</v>
      </c>
      <c r="C265" s="7" t="s">
        <v>205</v>
      </c>
      <c r="D265" s="10" t="s">
        <v>285</v>
      </c>
      <c r="E265" s="10" t="s">
        <v>290</v>
      </c>
      <c r="F265" s="10" t="s">
        <v>292</v>
      </c>
      <c r="G265" s="10"/>
      <c r="H265" s="10" t="s">
        <v>3</v>
      </c>
      <c r="N265" s="13"/>
      <c r="S265" s="7" t="s">
        <v>803</v>
      </c>
    </row>
    <row r="266" spans="2:26" x14ac:dyDescent="0.3">
      <c r="B266" s="7" t="s">
        <v>520</v>
      </c>
      <c r="C266" s="7" t="s">
        <v>205</v>
      </c>
      <c r="D266" s="10" t="s">
        <v>285</v>
      </c>
      <c r="E266" s="10" t="s">
        <v>290</v>
      </c>
      <c r="F266" s="10" t="s">
        <v>293</v>
      </c>
      <c r="G266" s="7" t="s">
        <v>5</v>
      </c>
      <c r="H266" s="7" t="s">
        <v>250</v>
      </c>
      <c r="R266" s="15"/>
      <c r="S266" s="7">
        <v>2060</v>
      </c>
      <c r="Z266" s="7" t="s">
        <v>1045</v>
      </c>
    </row>
    <row r="267" spans="2:26" hidden="1" x14ac:dyDescent="0.3">
      <c r="B267" s="7" t="s">
        <v>521</v>
      </c>
      <c r="C267" s="7" t="s">
        <v>205</v>
      </c>
      <c r="D267" s="7" t="s">
        <v>383</v>
      </c>
      <c r="E267" s="7" t="s">
        <v>384</v>
      </c>
      <c r="F267" s="10"/>
      <c r="K267" s="7">
        <v>0</v>
      </c>
    </row>
    <row r="268" spans="2:26" hidden="1" x14ac:dyDescent="0.3">
      <c r="B268" s="7" t="s">
        <v>522</v>
      </c>
      <c r="C268" s="7" t="s">
        <v>205</v>
      </c>
      <c r="D268" s="7" t="s">
        <v>383</v>
      </c>
      <c r="E268" s="7" t="s">
        <v>385</v>
      </c>
      <c r="F268" s="10"/>
      <c r="K268" s="7">
        <v>0</v>
      </c>
    </row>
    <row r="269" spans="2:26" hidden="1" x14ac:dyDescent="0.3">
      <c r="B269" s="7" t="s">
        <v>523</v>
      </c>
      <c r="C269" s="7" t="s">
        <v>205</v>
      </c>
      <c r="D269" s="7" t="s">
        <v>383</v>
      </c>
      <c r="E269" s="7" t="s">
        <v>386</v>
      </c>
      <c r="F269" s="10"/>
      <c r="K269" s="7">
        <v>0</v>
      </c>
    </row>
    <row r="270" spans="2:26" hidden="1" x14ac:dyDescent="0.3">
      <c r="B270" s="7" t="s">
        <v>524</v>
      </c>
      <c r="C270" s="7" t="s">
        <v>205</v>
      </c>
      <c r="D270" s="7" t="s">
        <v>383</v>
      </c>
      <c r="E270" s="7" t="s">
        <v>387</v>
      </c>
      <c r="F270" s="10"/>
      <c r="K270" s="7">
        <v>0</v>
      </c>
    </row>
    <row r="271" spans="2:26" x14ac:dyDescent="0.3">
      <c r="B271" s="7" t="s">
        <v>525</v>
      </c>
      <c r="C271" s="7" t="s">
        <v>205</v>
      </c>
      <c r="D271" s="10" t="s">
        <v>294</v>
      </c>
      <c r="E271" s="10" t="s">
        <v>295</v>
      </c>
      <c r="F271" s="10" t="s">
        <v>296</v>
      </c>
      <c r="G271" s="10"/>
      <c r="H271" s="10" t="s">
        <v>763</v>
      </c>
      <c r="N271" s="13"/>
      <c r="S271" s="7" t="s">
        <v>822</v>
      </c>
    </row>
    <row r="272" spans="2:26" x14ac:dyDescent="0.3">
      <c r="B272" s="7" t="s">
        <v>526</v>
      </c>
      <c r="C272" s="7" t="s">
        <v>205</v>
      </c>
      <c r="D272" s="10" t="s">
        <v>294</v>
      </c>
      <c r="E272" s="10" t="s">
        <v>295</v>
      </c>
      <c r="F272" s="10" t="s">
        <v>296</v>
      </c>
      <c r="G272" s="10"/>
      <c r="H272" s="10" t="s">
        <v>764</v>
      </c>
      <c r="N272" s="13"/>
      <c r="S272" s="7" t="s">
        <v>1046</v>
      </c>
    </row>
    <row r="273" spans="2:29" x14ac:dyDescent="0.3">
      <c r="B273" s="7" t="s">
        <v>765</v>
      </c>
      <c r="C273" s="7" t="s">
        <v>205</v>
      </c>
      <c r="D273" s="10" t="s">
        <v>294</v>
      </c>
      <c r="E273" s="10" t="s">
        <v>295</v>
      </c>
      <c r="F273" s="10" t="s">
        <v>766</v>
      </c>
      <c r="G273" s="10"/>
      <c r="H273" s="10" t="s">
        <v>3</v>
      </c>
      <c r="N273" s="13"/>
      <c r="S273" s="7" t="s">
        <v>802</v>
      </c>
      <c r="Z273" s="7" t="s">
        <v>1047</v>
      </c>
    </row>
    <row r="274" spans="2:29" x14ac:dyDescent="0.3">
      <c r="B274" s="7" t="s">
        <v>527</v>
      </c>
      <c r="C274" s="7" t="s">
        <v>205</v>
      </c>
      <c r="D274" s="10" t="s">
        <v>294</v>
      </c>
      <c r="E274" s="10" t="s">
        <v>297</v>
      </c>
      <c r="F274" s="10" t="s">
        <v>298</v>
      </c>
      <c r="G274" s="7" t="s">
        <v>5</v>
      </c>
      <c r="H274" s="7" t="s">
        <v>86</v>
      </c>
      <c r="R274" s="15"/>
      <c r="S274" s="7">
        <v>0</v>
      </c>
    </row>
    <row r="275" spans="2:29" x14ac:dyDescent="0.3">
      <c r="B275" s="7" t="s">
        <v>528</v>
      </c>
      <c r="C275" s="7" t="s">
        <v>205</v>
      </c>
      <c r="D275" s="10" t="s">
        <v>294</v>
      </c>
      <c r="E275" s="10" t="s">
        <v>299</v>
      </c>
      <c r="F275" s="10" t="s">
        <v>300</v>
      </c>
      <c r="G275" s="10"/>
      <c r="H275" s="10" t="s">
        <v>3</v>
      </c>
      <c r="N275" s="13"/>
      <c r="S275" s="7" t="s">
        <v>803</v>
      </c>
    </row>
    <row r="276" spans="2:29" x14ac:dyDescent="0.3">
      <c r="B276" s="7" t="s">
        <v>767</v>
      </c>
      <c r="C276" s="7" t="s">
        <v>205</v>
      </c>
      <c r="D276" s="10" t="s">
        <v>294</v>
      </c>
      <c r="E276" s="10" t="s">
        <v>301</v>
      </c>
      <c r="F276" s="7" t="str">
        <f>E276</f>
        <v>Lobbying/ Political Contributions</v>
      </c>
      <c r="G276" s="7" t="s">
        <v>5</v>
      </c>
      <c r="H276" s="7" t="s">
        <v>86</v>
      </c>
      <c r="R276" s="15"/>
      <c r="S276" s="7">
        <v>0</v>
      </c>
    </row>
    <row r="277" spans="2:29" x14ac:dyDescent="0.3">
      <c r="B277" s="7" t="s">
        <v>768</v>
      </c>
      <c r="C277" s="7" t="s">
        <v>205</v>
      </c>
      <c r="D277" s="10" t="s">
        <v>294</v>
      </c>
      <c r="E277" s="10" t="s">
        <v>301</v>
      </c>
      <c r="F277" s="7" t="s">
        <v>117</v>
      </c>
      <c r="G277" s="10" t="s">
        <v>21</v>
      </c>
      <c r="H277" s="10" t="s">
        <v>3</v>
      </c>
      <c r="N277" s="13"/>
      <c r="S277" s="7" t="s">
        <v>803</v>
      </c>
    </row>
    <row r="278" spans="2:29" hidden="1" x14ac:dyDescent="0.3">
      <c r="B278" s="7" t="s">
        <v>529</v>
      </c>
      <c r="C278" s="7" t="s">
        <v>205</v>
      </c>
      <c r="D278" s="7" t="s">
        <v>388</v>
      </c>
      <c r="E278" s="7" t="s">
        <v>389</v>
      </c>
      <c r="K278" s="7">
        <v>0</v>
      </c>
    </row>
    <row r="279" spans="2:29" hidden="1" x14ac:dyDescent="0.3">
      <c r="B279" s="7" t="s">
        <v>530</v>
      </c>
      <c r="C279" s="7" t="s">
        <v>205</v>
      </c>
      <c r="D279" s="7" t="s">
        <v>388</v>
      </c>
      <c r="E279" s="7" t="s">
        <v>390</v>
      </c>
      <c r="K279" s="7">
        <v>0</v>
      </c>
    </row>
    <row r="280" spans="2:29" x14ac:dyDescent="0.3">
      <c r="B280" s="7" t="s">
        <v>531</v>
      </c>
      <c r="C280" s="7" t="s">
        <v>205</v>
      </c>
      <c r="D280" s="10" t="s">
        <v>294</v>
      </c>
      <c r="E280" s="10" t="s">
        <v>302</v>
      </c>
      <c r="F280" s="7" t="str">
        <f>E280</f>
        <v>Business Ethics Programs</v>
      </c>
      <c r="G280" s="10"/>
      <c r="H280" s="10" t="s">
        <v>3</v>
      </c>
      <c r="N280" s="13"/>
      <c r="S280" s="7" t="s">
        <v>802</v>
      </c>
      <c r="AC280" s="7" t="s">
        <v>1048</v>
      </c>
    </row>
    <row r="281" spans="2:29" hidden="1" x14ac:dyDescent="0.3">
      <c r="B281" s="7" t="s">
        <v>532</v>
      </c>
      <c r="C281" s="7" t="s">
        <v>205</v>
      </c>
      <c r="D281" s="10" t="s">
        <v>294</v>
      </c>
      <c r="E281" s="10" t="s">
        <v>303</v>
      </c>
      <c r="F281" s="7" t="str">
        <f>E281</f>
        <v>Animal Welfare Policy</v>
      </c>
      <c r="G281" s="10" t="s">
        <v>21</v>
      </c>
      <c r="H281" s="10" t="s">
        <v>3</v>
      </c>
      <c r="K281" s="7">
        <v>0</v>
      </c>
      <c r="N281" s="13"/>
    </row>
    <row r="282" spans="2:29" x14ac:dyDescent="0.3">
      <c r="B282" s="7" t="s">
        <v>533</v>
      </c>
      <c r="C282" s="7" t="s">
        <v>205</v>
      </c>
      <c r="D282" s="7" t="s">
        <v>388</v>
      </c>
      <c r="E282" s="7" t="s">
        <v>391</v>
      </c>
      <c r="G282" s="10" t="s">
        <v>21</v>
      </c>
      <c r="H282" s="10" t="s">
        <v>3</v>
      </c>
      <c r="N282" s="13"/>
    </row>
    <row r="283" spans="2:29" x14ac:dyDescent="0.3">
      <c r="B283" s="7" t="s">
        <v>534</v>
      </c>
      <c r="C283" s="7" t="s">
        <v>205</v>
      </c>
      <c r="D283" s="10" t="s">
        <v>294</v>
      </c>
      <c r="E283" s="10" t="s">
        <v>304</v>
      </c>
      <c r="F283" s="10" t="s">
        <v>305</v>
      </c>
      <c r="G283" s="10" t="s">
        <v>5</v>
      </c>
      <c r="H283" s="10" t="s">
        <v>86</v>
      </c>
      <c r="S283" s="7">
        <v>0</v>
      </c>
    </row>
    <row r="284" spans="2:29" x14ac:dyDescent="0.3">
      <c r="B284" s="7" t="s">
        <v>535</v>
      </c>
      <c r="C284" s="7" t="s">
        <v>205</v>
      </c>
      <c r="D284" s="10" t="s">
        <v>306</v>
      </c>
      <c r="E284" s="10" t="s">
        <v>307</v>
      </c>
      <c r="F284" s="10" t="s">
        <v>308</v>
      </c>
      <c r="G284" s="10" t="s">
        <v>21</v>
      </c>
      <c r="H284" s="10" t="s">
        <v>3</v>
      </c>
      <c r="N284" s="13"/>
      <c r="S284" s="7" t="s">
        <v>803</v>
      </c>
    </row>
    <row r="285" spans="2:29" x14ac:dyDescent="0.3">
      <c r="B285" s="7" t="s">
        <v>769</v>
      </c>
      <c r="C285" s="7" t="s">
        <v>205</v>
      </c>
      <c r="D285" s="10" t="s">
        <v>306</v>
      </c>
      <c r="E285" s="10" t="s">
        <v>309</v>
      </c>
      <c r="F285" s="10" t="s">
        <v>310</v>
      </c>
      <c r="G285" s="10" t="s">
        <v>1</v>
      </c>
      <c r="H285" s="10" t="s">
        <v>772</v>
      </c>
      <c r="N285" s="13"/>
      <c r="S285" s="7" t="s">
        <v>809</v>
      </c>
    </row>
    <row r="286" spans="2:29" x14ac:dyDescent="0.3">
      <c r="B286" s="7" t="s">
        <v>770</v>
      </c>
      <c r="C286" s="7" t="s">
        <v>205</v>
      </c>
      <c r="D286" s="10" t="s">
        <v>306</v>
      </c>
      <c r="E286" s="10" t="s">
        <v>309</v>
      </c>
      <c r="F286" s="10" t="s">
        <v>311</v>
      </c>
      <c r="G286" s="10" t="s">
        <v>1</v>
      </c>
      <c r="H286" s="10" t="s">
        <v>771</v>
      </c>
      <c r="N286" s="13"/>
      <c r="S286" s="7" t="s">
        <v>811</v>
      </c>
    </row>
    <row r="287" spans="2:29" x14ac:dyDescent="0.3">
      <c r="B287" s="7" t="s">
        <v>536</v>
      </c>
      <c r="C287" s="7" t="s">
        <v>205</v>
      </c>
      <c r="D287" s="10" t="s">
        <v>306</v>
      </c>
      <c r="E287" s="10" t="s">
        <v>312</v>
      </c>
      <c r="F287" s="10" t="s">
        <v>313</v>
      </c>
      <c r="G287" s="7" t="s">
        <v>5</v>
      </c>
      <c r="H287" s="10" t="s">
        <v>4</v>
      </c>
      <c r="M287" s="16"/>
      <c r="N287" s="16">
        <v>0</v>
      </c>
      <c r="O287" s="16">
        <v>0</v>
      </c>
      <c r="P287" s="16">
        <v>0</v>
      </c>
      <c r="Q287" s="16">
        <v>0</v>
      </c>
      <c r="R287" s="16">
        <v>0</v>
      </c>
    </row>
    <row r="288" spans="2:29" x14ac:dyDescent="0.3">
      <c r="B288" s="7" t="s">
        <v>537</v>
      </c>
      <c r="C288" s="7" t="s">
        <v>205</v>
      </c>
      <c r="D288" s="10" t="s">
        <v>306</v>
      </c>
      <c r="E288" s="10" t="s">
        <v>314</v>
      </c>
      <c r="F288" s="10" t="s">
        <v>235</v>
      </c>
      <c r="G288" s="10"/>
      <c r="H288" s="10" t="s">
        <v>3</v>
      </c>
      <c r="S288" s="7" t="s">
        <v>802</v>
      </c>
      <c r="AB288" s="19" t="s">
        <v>1049</v>
      </c>
      <c r="AC288" s="7" t="s">
        <v>1050</v>
      </c>
    </row>
    <row r="289" spans="2:29" x14ac:dyDescent="0.3">
      <c r="B289" s="7" t="s">
        <v>538</v>
      </c>
      <c r="C289" s="7" t="s">
        <v>205</v>
      </c>
      <c r="D289" s="10" t="s">
        <v>306</v>
      </c>
      <c r="E289" s="10" t="s">
        <v>314</v>
      </c>
      <c r="F289" s="10" t="s">
        <v>315</v>
      </c>
      <c r="G289" s="10"/>
      <c r="H289" s="10" t="s">
        <v>3</v>
      </c>
      <c r="S289" s="7" t="s">
        <v>802</v>
      </c>
    </row>
    <row r="290" spans="2:29" x14ac:dyDescent="0.3">
      <c r="B290" s="7" t="s">
        <v>773</v>
      </c>
      <c r="C290" s="7" t="s">
        <v>205</v>
      </c>
      <c r="D290" s="10" t="s">
        <v>316</v>
      </c>
      <c r="E290" s="10" t="s">
        <v>317</v>
      </c>
      <c r="F290" s="10" t="s">
        <v>631</v>
      </c>
      <c r="G290" s="10"/>
      <c r="H290" s="10" t="s">
        <v>3</v>
      </c>
      <c r="S290" s="7" t="s">
        <v>802</v>
      </c>
      <c r="Z290" s="7" t="s">
        <v>1051</v>
      </c>
    </row>
    <row r="291" spans="2:29" x14ac:dyDescent="0.3">
      <c r="B291" s="7" t="s">
        <v>774</v>
      </c>
      <c r="C291" s="7" t="s">
        <v>205</v>
      </c>
      <c r="D291" s="10" t="s">
        <v>316</v>
      </c>
      <c r="E291" s="10" t="s">
        <v>317</v>
      </c>
      <c r="F291" s="10" t="s">
        <v>332</v>
      </c>
      <c r="G291" s="10"/>
      <c r="H291" s="10" t="s">
        <v>3</v>
      </c>
      <c r="S291" s="7" t="s">
        <v>803</v>
      </c>
    </row>
    <row r="292" spans="2:29" x14ac:dyDescent="0.3">
      <c r="B292" s="7" t="s">
        <v>539</v>
      </c>
      <c r="C292" s="7" t="s">
        <v>205</v>
      </c>
      <c r="D292" s="10" t="s">
        <v>316</v>
      </c>
      <c r="E292" s="10" t="s">
        <v>318</v>
      </c>
      <c r="F292" s="7" t="str">
        <f>E292</f>
        <v>Data Privacy and Security Incidents</v>
      </c>
      <c r="G292" s="7" t="s">
        <v>5</v>
      </c>
      <c r="H292" s="7" t="s">
        <v>86</v>
      </c>
      <c r="S292" s="7">
        <v>1</v>
      </c>
      <c r="Z292" s="19"/>
      <c r="AB292" s="19" t="s">
        <v>1052</v>
      </c>
    </row>
    <row r="293" spans="2:29" x14ac:dyDescent="0.3">
      <c r="B293" s="7" t="s">
        <v>540</v>
      </c>
      <c r="C293" s="7" t="s">
        <v>205</v>
      </c>
      <c r="D293" s="10" t="s">
        <v>319</v>
      </c>
      <c r="E293" s="10" t="s">
        <v>320</v>
      </c>
      <c r="F293" s="10" t="s">
        <v>775</v>
      </c>
      <c r="G293" s="7" t="s">
        <v>5</v>
      </c>
      <c r="H293" s="7" t="s">
        <v>86</v>
      </c>
      <c r="S293" s="7">
        <v>43</v>
      </c>
      <c r="Z293" s="19"/>
    </row>
    <row r="294" spans="2:29" x14ac:dyDescent="0.3">
      <c r="B294" s="7" t="s">
        <v>1011</v>
      </c>
      <c r="C294" s="7" t="s">
        <v>205</v>
      </c>
      <c r="D294" s="10" t="s">
        <v>319</v>
      </c>
      <c r="E294" s="10" t="s">
        <v>321</v>
      </c>
      <c r="F294" s="10" t="s">
        <v>631</v>
      </c>
      <c r="G294" s="10" t="s">
        <v>21</v>
      </c>
      <c r="H294" s="10" t="s">
        <v>3</v>
      </c>
      <c r="N294" s="13"/>
      <c r="S294" s="7" t="s">
        <v>802</v>
      </c>
      <c r="AB294" s="19" t="s">
        <v>916</v>
      </c>
      <c r="AC294" s="19"/>
    </row>
    <row r="295" spans="2:29" x14ac:dyDescent="0.3">
      <c r="B295" s="7" t="s">
        <v>541</v>
      </c>
      <c r="C295" s="7" t="s">
        <v>205</v>
      </c>
      <c r="D295" s="10" t="s">
        <v>319</v>
      </c>
      <c r="E295" s="10" t="s">
        <v>322</v>
      </c>
      <c r="F295" s="7" t="str">
        <f>E295</f>
        <v xml:space="preserve">Bribery &amp; corruption incidents </v>
      </c>
      <c r="G295" s="7" t="s">
        <v>5</v>
      </c>
      <c r="H295" s="7" t="s">
        <v>86</v>
      </c>
      <c r="R295" s="15"/>
      <c r="S295" s="7">
        <v>1</v>
      </c>
      <c r="AB295" s="19" t="s">
        <v>1053</v>
      </c>
    </row>
    <row r="296" spans="2:29" x14ac:dyDescent="0.3">
      <c r="B296" s="7" t="s">
        <v>542</v>
      </c>
      <c r="C296" s="7" t="s">
        <v>205</v>
      </c>
      <c r="D296" s="10" t="s">
        <v>319</v>
      </c>
      <c r="E296" s="10" t="s">
        <v>323</v>
      </c>
      <c r="F296" s="10" t="s">
        <v>324</v>
      </c>
      <c r="G296" s="10"/>
      <c r="H296" s="10" t="s">
        <v>3</v>
      </c>
      <c r="S296" s="7" t="s">
        <v>803</v>
      </c>
    </row>
    <row r="297" spans="2:29" x14ac:dyDescent="0.3">
      <c r="B297" s="7" t="s">
        <v>543</v>
      </c>
      <c r="C297" s="7" t="s">
        <v>205</v>
      </c>
      <c r="D297" s="10" t="s">
        <v>325</v>
      </c>
      <c r="E297" s="10" t="s">
        <v>326</v>
      </c>
      <c r="F297" s="10" t="s">
        <v>327</v>
      </c>
      <c r="G297" s="10"/>
      <c r="H297" s="10" t="s">
        <v>3</v>
      </c>
      <c r="N297" s="13"/>
      <c r="S297" s="7" t="s">
        <v>803</v>
      </c>
    </row>
    <row r="298" spans="2:29" x14ac:dyDescent="0.3">
      <c r="B298" s="7" t="s">
        <v>544</v>
      </c>
      <c r="C298" s="7" t="s">
        <v>205</v>
      </c>
      <c r="D298" s="10" t="s">
        <v>325</v>
      </c>
      <c r="E298" s="10" t="s">
        <v>326</v>
      </c>
      <c r="F298" s="10" t="s">
        <v>328</v>
      </c>
      <c r="G298" s="10"/>
      <c r="H298" s="10" t="s">
        <v>3</v>
      </c>
      <c r="N298" s="13"/>
      <c r="S298" s="7" t="s">
        <v>803</v>
      </c>
    </row>
    <row r="299" spans="2:29" x14ac:dyDescent="0.3">
      <c r="B299" s="7" t="s">
        <v>545</v>
      </c>
      <c r="C299" s="7" t="s">
        <v>205</v>
      </c>
      <c r="D299" s="10" t="s">
        <v>325</v>
      </c>
      <c r="E299" s="10" t="s">
        <v>329</v>
      </c>
      <c r="F299" s="10" t="s">
        <v>330</v>
      </c>
      <c r="G299" s="10"/>
      <c r="H299" s="10" t="s">
        <v>3</v>
      </c>
      <c r="N299" s="13"/>
      <c r="S299" s="7" t="s">
        <v>803</v>
      </c>
    </row>
    <row r="300" spans="2:29" x14ac:dyDescent="0.3">
      <c r="B300" s="7" t="s">
        <v>546</v>
      </c>
      <c r="C300" s="7" t="s">
        <v>205</v>
      </c>
      <c r="D300" s="10" t="s">
        <v>325</v>
      </c>
      <c r="E300" s="10" t="s">
        <v>331</v>
      </c>
      <c r="F300" s="10" t="s">
        <v>332</v>
      </c>
      <c r="G300" s="10" t="s">
        <v>21</v>
      </c>
      <c r="H300" s="10" t="s">
        <v>3</v>
      </c>
      <c r="N300" s="13"/>
      <c r="S300" s="7" t="s">
        <v>803</v>
      </c>
    </row>
    <row r="301" spans="2:29" x14ac:dyDescent="0.3">
      <c r="B301" s="7" t="s">
        <v>547</v>
      </c>
      <c r="C301" s="7" t="s">
        <v>205</v>
      </c>
      <c r="D301" s="10" t="s">
        <v>325</v>
      </c>
      <c r="E301" s="10" t="s">
        <v>333</v>
      </c>
      <c r="F301" s="10" t="s">
        <v>334</v>
      </c>
      <c r="G301" s="7" t="s">
        <v>5</v>
      </c>
      <c r="H301" s="7" t="s">
        <v>86</v>
      </c>
      <c r="R301" s="15"/>
      <c r="S301" s="7">
        <v>0</v>
      </c>
    </row>
    <row r="302" spans="2:29" x14ac:dyDescent="0.3">
      <c r="B302" s="7" t="s">
        <v>548</v>
      </c>
      <c r="C302" s="7" t="s">
        <v>205</v>
      </c>
      <c r="D302" s="10" t="s">
        <v>325</v>
      </c>
      <c r="E302" s="10" t="s">
        <v>335</v>
      </c>
      <c r="F302" s="10" t="str">
        <f>E302</f>
        <v>STI Performance Metrics</v>
      </c>
      <c r="G302" s="10" t="s">
        <v>21</v>
      </c>
      <c r="H302" s="10" t="s">
        <v>3</v>
      </c>
      <c r="N302" s="13"/>
      <c r="S302" s="7" t="s">
        <v>803</v>
      </c>
    </row>
    <row r="303" spans="2:29" x14ac:dyDescent="0.3">
      <c r="B303" s="7" t="s">
        <v>549</v>
      </c>
      <c r="C303" s="7" t="s">
        <v>205</v>
      </c>
      <c r="D303" s="10" t="s">
        <v>325</v>
      </c>
      <c r="E303" s="10" t="s">
        <v>336</v>
      </c>
      <c r="F303" s="7" t="str">
        <f>E303</f>
        <v>LTI Performance Metrics</v>
      </c>
      <c r="G303" s="10" t="s">
        <v>21</v>
      </c>
      <c r="H303" s="10" t="s">
        <v>3</v>
      </c>
      <c r="N303" s="13"/>
      <c r="S303" s="7" t="s">
        <v>803</v>
      </c>
    </row>
    <row r="304" spans="2:29" x14ac:dyDescent="0.3">
      <c r="B304" s="7" t="s">
        <v>550</v>
      </c>
      <c r="C304" s="7" t="s">
        <v>205</v>
      </c>
      <c r="D304" s="10" t="s">
        <v>337</v>
      </c>
      <c r="E304" s="10" t="s">
        <v>338</v>
      </c>
      <c r="F304" s="10" t="s">
        <v>339</v>
      </c>
      <c r="G304" s="7" t="s">
        <v>5</v>
      </c>
      <c r="H304" s="10" t="s">
        <v>4</v>
      </c>
      <c r="Q304" s="16"/>
      <c r="R304" s="16"/>
      <c r="S304" s="16">
        <v>1</v>
      </c>
    </row>
    <row r="305" spans="2:28" x14ac:dyDescent="0.3">
      <c r="B305" s="7" t="s">
        <v>551</v>
      </c>
      <c r="C305" s="7" t="s">
        <v>205</v>
      </c>
      <c r="D305" s="10" t="s">
        <v>337</v>
      </c>
      <c r="E305" s="10" t="s">
        <v>338</v>
      </c>
      <c r="F305" s="10" t="s">
        <v>340</v>
      </c>
      <c r="G305" s="10"/>
      <c r="H305" s="10" t="s">
        <v>3</v>
      </c>
      <c r="N305" s="13"/>
      <c r="S305" s="7" t="s">
        <v>803</v>
      </c>
    </row>
    <row r="306" spans="2:28" x14ac:dyDescent="0.3">
      <c r="B306" s="7" t="s">
        <v>552</v>
      </c>
      <c r="C306" s="7" t="s">
        <v>205</v>
      </c>
      <c r="D306" s="10" t="s">
        <v>337</v>
      </c>
      <c r="E306" s="10" t="s">
        <v>338</v>
      </c>
      <c r="F306" s="10" t="s">
        <v>341</v>
      </c>
      <c r="G306" s="10"/>
      <c r="H306" s="10" t="s">
        <v>3</v>
      </c>
      <c r="N306" s="13"/>
      <c r="S306" s="7" t="s">
        <v>803</v>
      </c>
    </row>
    <row r="307" spans="2:28" x14ac:dyDescent="0.3">
      <c r="B307" s="7" t="s">
        <v>553</v>
      </c>
      <c r="C307" s="7" t="s">
        <v>205</v>
      </c>
      <c r="D307" s="10" t="s">
        <v>337</v>
      </c>
      <c r="E307" s="10" t="s">
        <v>338</v>
      </c>
      <c r="F307" s="10" t="s">
        <v>342</v>
      </c>
      <c r="G307" s="10"/>
      <c r="H307" s="10" t="s">
        <v>3</v>
      </c>
      <c r="N307" s="13"/>
      <c r="S307" s="7" t="s">
        <v>803</v>
      </c>
    </row>
    <row r="308" spans="2:28" x14ac:dyDescent="0.3">
      <c r="B308" s="7" t="s">
        <v>554</v>
      </c>
      <c r="C308" s="7" t="s">
        <v>205</v>
      </c>
      <c r="D308" s="10" t="s">
        <v>337</v>
      </c>
      <c r="E308" s="10" t="s">
        <v>343</v>
      </c>
      <c r="F308" s="10" t="s">
        <v>344</v>
      </c>
      <c r="G308" s="7" t="s">
        <v>5</v>
      </c>
      <c r="H308" s="10" t="str">
        <f>H3</f>
        <v>CNY</v>
      </c>
      <c r="I308" s="10" t="s">
        <v>649</v>
      </c>
      <c r="J308" s="7" t="str">
        <f>J3</f>
        <v>December</v>
      </c>
      <c r="O308" s="34"/>
      <c r="P308" s="34"/>
    </row>
    <row r="309" spans="2:28" x14ac:dyDescent="0.3">
      <c r="B309" s="7" t="s">
        <v>555</v>
      </c>
      <c r="C309" s="7" t="s">
        <v>205</v>
      </c>
      <c r="D309" s="10" t="s">
        <v>337</v>
      </c>
      <c r="E309" s="10" t="s">
        <v>343</v>
      </c>
      <c r="F309" s="10" t="s">
        <v>345</v>
      </c>
      <c r="G309" s="7" t="s">
        <v>5</v>
      </c>
      <c r="H309" s="10" t="str">
        <f>H3</f>
        <v>CNY</v>
      </c>
      <c r="I309" s="10" t="s">
        <v>649</v>
      </c>
      <c r="J309" s="7" t="str">
        <f>J3</f>
        <v>December</v>
      </c>
      <c r="O309" s="34"/>
    </row>
    <row r="310" spans="2:28" x14ac:dyDescent="0.3">
      <c r="B310" s="7" t="s">
        <v>556</v>
      </c>
      <c r="C310" s="7" t="s">
        <v>205</v>
      </c>
      <c r="D310" s="10" t="s">
        <v>337</v>
      </c>
      <c r="E310" s="10" t="s">
        <v>346</v>
      </c>
      <c r="F310" s="10" t="s">
        <v>21</v>
      </c>
      <c r="G310" s="10" t="s">
        <v>21</v>
      </c>
      <c r="H310" s="10" t="s">
        <v>3</v>
      </c>
      <c r="N310" s="13"/>
      <c r="S310" s="7" t="s">
        <v>803</v>
      </c>
    </row>
    <row r="311" spans="2:28" ht="15" thickBot="1" x14ac:dyDescent="0.35">
      <c r="B311" s="7" t="s">
        <v>557</v>
      </c>
      <c r="C311" s="7" t="s">
        <v>205</v>
      </c>
      <c r="D311" s="10" t="s">
        <v>337</v>
      </c>
      <c r="E311" s="10" t="s">
        <v>346</v>
      </c>
      <c r="F311" s="10" t="s">
        <v>347</v>
      </c>
      <c r="G311" s="10" t="s">
        <v>350</v>
      </c>
      <c r="M311" s="20"/>
      <c r="S311" t="s">
        <v>883</v>
      </c>
      <c r="Z311" s="19"/>
    </row>
    <row r="312" spans="2:28" ht="15" thickBot="1" x14ac:dyDescent="0.35">
      <c r="B312" s="7" t="s">
        <v>558</v>
      </c>
      <c r="C312" s="7" t="s">
        <v>205</v>
      </c>
      <c r="D312" s="10" t="s">
        <v>337</v>
      </c>
      <c r="E312" s="10" t="s">
        <v>346</v>
      </c>
      <c r="F312" s="10" t="s">
        <v>348</v>
      </c>
      <c r="G312" s="7" t="s">
        <v>5</v>
      </c>
      <c r="H312" s="7" t="s">
        <v>250</v>
      </c>
      <c r="M312" s="20"/>
      <c r="S312" s="7">
        <v>2</v>
      </c>
    </row>
    <row r="313" spans="2:28" ht="15" thickBot="1" x14ac:dyDescent="0.35">
      <c r="B313" s="7" t="s">
        <v>559</v>
      </c>
      <c r="C313" s="7" t="s">
        <v>205</v>
      </c>
      <c r="D313" s="10" t="s">
        <v>337</v>
      </c>
      <c r="E313" s="10" t="s">
        <v>346</v>
      </c>
      <c r="F313" s="10" t="s">
        <v>349</v>
      </c>
      <c r="G313" s="10" t="s">
        <v>350</v>
      </c>
      <c r="M313" s="20"/>
      <c r="S313" s="7" t="s">
        <v>874</v>
      </c>
    </row>
    <row r="314" spans="2:28" ht="15" thickBot="1" x14ac:dyDescent="0.35">
      <c r="B314" s="7" t="s">
        <v>560</v>
      </c>
      <c r="C314" s="7" t="s">
        <v>205</v>
      </c>
      <c r="D314" s="10" t="s">
        <v>337</v>
      </c>
      <c r="E314" s="10" t="s">
        <v>351</v>
      </c>
      <c r="F314" s="7" t="str">
        <f>E314</f>
        <v>Reporting Irregularities</v>
      </c>
      <c r="G314" s="7" t="s">
        <v>5</v>
      </c>
      <c r="H314" s="7" t="s">
        <v>86</v>
      </c>
      <c r="M314" s="20"/>
      <c r="R314" s="15"/>
      <c r="S314" s="7">
        <v>0</v>
      </c>
    </row>
    <row r="315" spans="2:28" customFormat="1" x14ac:dyDescent="0.3">
      <c r="B315" t="s">
        <v>1000</v>
      </c>
      <c r="C315" t="s">
        <v>205</v>
      </c>
      <c r="D315" t="s">
        <v>319</v>
      </c>
      <c r="E315" t="s">
        <v>321</v>
      </c>
      <c r="F315" t="s">
        <v>117</v>
      </c>
      <c r="G315" t="s">
        <v>21</v>
      </c>
      <c r="H315" t="s">
        <v>3</v>
      </c>
      <c r="S315" s="7" t="s">
        <v>803</v>
      </c>
    </row>
    <row r="316" spans="2:28" customFormat="1" x14ac:dyDescent="0.3">
      <c r="B316" t="s">
        <v>1001</v>
      </c>
      <c r="C316" t="s">
        <v>205</v>
      </c>
      <c r="D316" t="s">
        <v>306</v>
      </c>
      <c r="E316" t="s">
        <v>312</v>
      </c>
      <c r="F316" t="s">
        <v>631</v>
      </c>
      <c r="G316" t="s">
        <v>21</v>
      </c>
      <c r="H316" t="s">
        <v>3</v>
      </c>
      <c r="S316" s="7" t="s">
        <v>803</v>
      </c>
    </row>
    <row r="317" spans="2:28" customFormat="1" x14ac:dyDescent="0.3">
      <c r="B317" t="s">
        <v>1002</v>
      </c>
      <c r="C317" t="s">
        <v>73</v>
      </c>
      <c r="D317" t="s">
        <v>1003</v>
      </c>
      <c r="E317" t="s">
        <v>1004</v>
      </c>
      <c r="F317" t="s">
        <v>1005</v>
      </c>
      <c r="G317" t="s">
        <v>5</v>
      </c>
      <c r="H317" t="s">
        <v>86</v>
      </c>
      <c r="S317" s="34">
        <v>227730</v>
      </c>
      <c r="AB317" s="56" t="s">
        <v>1054</v>
      </c>
    </row>
    <row r="318" spans="2:28" customFormat="1" x14ac:dyDescent="0.3">
      <c r="B318" t="s">
        <v>997</v>
      </c>
      <c r="C318" t="s">
        <v>205</v>
      </c>
      <c r="D318" t="s">
        <v>294</v>
      </c>
      <c r="E318" t="s">
        <v>304</v>
      </c>
      <c r="F318" t="s">
        <v>1006</v>
      </c>
      <c r="G318" t="s">
        <v>5</v>
      </c>
      <c r="H318" t="str">
        <f>H4</f>
        <v>CNY</v>
      </c>
      <c r="I318" t="s">
        <v>649</v>
      </c>
      <c r="J318" t="str">
        <f>J4</f>
        <v>December</v>
      </c>
      <c r="S318">
        <v>0</v>
      </c>
    </row>
  </sheetData>
  <autoFilter ref="A2:AD314" xr:uid="{15FE315E-FA05-478A-A9A1-6B746F16E339}">
    <filterColumn colId="10">
      <filters blank="1"/>
    </filterColumn>
  </autoFilter>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6:J300 J302:J303 J305:J307 J310:J311 J313 I10 I12:I81 I83:I90 I92:J93 M271:R273 I175:I176 I178:J181 I183:I186 I188:I200 I203:I220 I222:I230 I232:I240 I242:J243 I95:I172 I310:I314 J17:J19 J21 J35:J36 J41:J46 J51 J55:J61 J65:J68 J71:J81 J84:J85 J88:J90 J97 J99:J102 J105:J108 J110:J115 J118:J126 J140:J144 J146:J148 J150:J154 J156 J160:J161 J163:J164 J166:J171 M17:R19 M35:R36 M41:R46 M51:R51 M55:R61 M65:R68 M71:R81 M84:R85 M88:R90 M92:R93 M97:R97 M99:R102 M105:R108 M110:R115 M118:R126 M140:R144 M146:R147 M150:R150 M153:R154 M160:R161 M163:R164 M166:R171 M176:R176 M178:R181 M186:R186 M190:R190 M192:R192 M194:R194 M196:R196 M200:R200 M204:R206 M211:R215 M219:R219 M227:R229 M235:R240 M243:R243 M246:R247 M249:R249 M252:R253 M256:R262 M264:R265 M275:R275 M277:R277 M280:R282 M284:R286 M288:R291 I246:I307 M296:R300 M302:R303 M305:R307 M310:R310 M129:R138 J129:J138 J294 M294:R294" xr:uid="{1B598041-120C-46A6-AFC5-A752449B6B09}">
      <formula1>0</formula1>
    </dataValidation>
  </dataValidations>
  <hyperlinks>
    <hyperlink ref="AB185" r:id="rId1" xr:uid="{4F4B3F7D-6858-4C56-BB6A-A975CF7C3BAD}"/>
    <hyperlink ref="AB194" r:id="rId2" xr:uid="{D6A9BD3B-73E3-435C-BA6B-7FBF27772FEC}"/>
    <hyperlink ref="AB220" r:id="rId3" xr:uid="{E78F862F-7704-49B4-AB6C-D9F73F229CC7}"/>
    <hyperlink ref="AB97" r:id="rId4" xr:uid="{66B45461-E628-4F8A-ADA8-346CF171D276}"/>
    <hyperlink ref="AB92" r:id="rId5" xr:uid="{68075930-973C-463D-834B-0F51691A5D04}"/>
    <hyperlink ref="AB135" r:id="rId6" xr:uid="{CB15576B-3B4F-4D25-ADE9-B8E682A7B990}"/>
    <hyperlink ref="AB137" r:id="rId7" xr:uid="{F9FEF3BC-74E8-415C-802B-5FC98C5C6031}"/>
    <hyperlink ref="AB162" r:id="rId8" xr:uid="{8BE620B3-FE3B-4161-83A7-1E55FE74842B}"/>
    <hyperlink ref="AB165" r:id="rId9" xr:uid="{08E4D29F-994F-4202-A1D5-3A8C1EE5F3C0}"/>
    <hyperlink ref="AB190" r:id="rId10" xr:uid="{C29BF939-E51D-4B99-B206-9704B5AD3E93}"/>
    <hyperlink ref="AB215" r:id="rId11" xr:uid="{F315426A-ED73-4206-AA64-FB1AFAAD1563}"/>
    <hyperlink ref="Z239" r:id="rId12" xr:uid="{51C7C2BB-C9DB-4D75-B168-A35824587B0F}"/>
    <hyperlink ref="AB288" r:id="rId13" xr:uid="{14B6393B-5BDC-44DC-ABC4-5307E1792514}"/>
    <hyperlink ref="AB292" r:id="rId14" xr:uid="{307BBB8D-644A-4587-9205-E85796459AFA}"/>
    <hyperlink ref="AB295" r:id="rId15" xr:uid="{28A73595-A1BF-4F27-9359-38A1C5EDA93E}"/>
    <hyperlink ref="AB294" r:id="rId16" xr:uid="{A21E70C0-89EC-4420-9EC1-94C488425456}"/>
    <hyperlink ref="AB317" r:id="rId17" location="cite_note-JD-2" xr:uid="{9CA2B96E-98C9-4E98-842F-C409BDFD2FD3}"/>
    <hyperlink ref="AB218" r:id="rId18" xr:uid="{3AB8E341-FC22-4D29-A410-C5439C01AAA0}"/>
  </hyperlinks>
  <pageMargins left="0.7" right="0.7" top="0.75" bottom="0.75" header="0.3" footer="0.3"/>
  <pageSetup orientation="portrait" r:id="rId19"/>
  <extLst>
    <ext xmlns:x14="http://schemas.microsoft.com/office/spreadsheetml/2009/9/main" uri="{CCE6A557-97BC-4b89-ADB6-D9C93CAAB3DF}">
      <x14:dataValidations xmlns:xm="http://schemas.microsoft.com/office/excel/2006/main" count="10">
        <x14:dataValidation type="list" allowBlank="1" showInputMessage="1" showErrorMessage="1" xr:uid="{2764A66B-4D61-41AB-9AE1-2ED276576CCE}">
          <x14:formula1>
            <xm:f>'Data validation'!$B$3:$B$25</xm:f>
          </x14:formula1>
          <xm:sqref>H3</xm:sqref>
        </x14:dataValidation>
        <x14:dataValidation type="list" allowBlank="1" showInputMessage="1" showErrorMessage="1" xr:uid="{0DFB6B95-8EC3-4E91-BD31-6AC6ED752BCF}">
          <x14:formula1>
            <xm:f>'Data validation'!$C$3:$C$6</xm:f>
          </x14:formula1>
          <xm:sqref>J3</xm:sqref>
        </x14:dataValidation>
        <x14:dataValidation type="list" allowBlank="1" showInputMessage="1" showErrorMessage="1" xr:uid="{BC13292C-1DD5-4640-90A5-E6CEB0D2C2F6}">
          <x14:formula1>
            <xm:f>'Data validation'!$D$3:$D$4</xm:f>
          </x14:formula1>
          <xm:sqref>S36 S178:S181 S17:S19 S41:S46 S51 S55:S61 S65:S68 S71:S81 S84:S85 S88:S90 S93 S99:S102 S105:S108 S110:S115 S118:S126 S129:S134 S136 S138 S140:S144 S146:S147 S150 S153:S154 S160:S161 S163:S164 S166:S171 S186 S196 S204:S206 S211:S215 S235:S240 S264:S265 S256:S262 S275 S277 S280:S282 S284 S296:S300 S288:S291 S302:S303 S305:S307 S310 AA36 AA178:AA181 AA17:AA19 AA41:AA46 AA51 AA55:AA61 AA65:AA68 AA71:AA81 AA84:AA85 AA88:AA90 AA93 AA99:AA102 AA105 AA107:AA108 AA110:AA115 AA118:AA126 AA129:AA134 AA136 AA138 AA142:AA144 AA146:AA147 AA150 AA153:AA154 AA160:AA161 AA163:AA164 AA166:AA171 AA186 AA196 AA204:AA206 AA211:AA215 AA243 AA264:AA265 AA271:AA273 AA275 AA277 AA280:AA282 AA284 S315:S316 AA297:AA300 AA302:AA303 AA305:AA307 AA310 S190 S200 S219 S227:S228 S243 S246:S247 S249 S252:S254 S194 S294 AA294 S273</xm:sqref>
        </x14:dataValidation>
        <x14:dataValidation type="list" allowBlank="1" showInputMessage="1" showErrorMessage="1" xr:uid="{46E40081-28E0-4D49-A308-18923E0BC7E3}">
          <x14:formula1>
            <xm:f>'Data validation'!$E$3:$E$5</xm:f>
          </x14:formula1>
          <xm:sqref>S92 S97 AA92 AA97</xm:sqref>
        </x14:dataValidation>
        <x14:dataValidation type="list" allowBlank="1" showInputMessage="1" showErrorMessage="1" xr:uid="{0E51E290-F565-4379-BC2A-450BF0893B66}">
          <x14:formula1>
            <xm:f>'Data validation'!$F$3:$F$4</xm:f>
          </x14:formula1>
          <xm:sqref>S135 S137 S229 AA135 AA137 AA229</xm:sqref>
        </x14:dataValidation>
        <x14:dataValidation type="list" allowBlank="1" showInputMessage="1" showErrorMessage="1" xr:uid="{4FB35D42-DC3D-43BC-86CF-5E01FEA2C0F0}">
          <x14:formula1>
            <xm:f>'Data validation'!$G$3:$G$4</xm:f>
          </x14:formula1>
          <xm:sqref>S176 S35 AA176 AA35</xm:sqref>
        </x14:dataValidation>
        <x14:dataValidation type="list" allowBlank="1" showInputMessage="1" showErrorMessage="1" xr:uid="{6FFDAC00-AAB4-4257-B849-E92EF5C59582}">
          <x14:formula1>
            <xm:f>'Data validation'!$H$3:$H$4</xm:f>
          </x14:formula1>
          <xm:sqref>S285 AA285</xm:sqref>
        </x14:dataValidation>
        <x14:dataValidation type="list" allowBlank="1" showInputMessage="1" showErrorMessage="1" xr:uid="{5779720E-28E1-4821-B133-50DB9BBDC12D}">
          <x14:formula1>
            <xm:f>'Data validation'!$I$3:$I$4</xm:f>
          </x14:formula1>
          <xm:sqref>S286 AA286</xm:sqref>
        </x14:dataValidation>
        <x14:dataValidation type="list" allowBlank="1" showInputMessage="1" showErrorMessage="1" xr:uid="{A0582C57-B750-4593-8966-5E6471AA2B6A}">
          <x14:formula1>
            <xm:f>'Data validation'!$J$3:$J$5</xm:f>
          </x14:formula1>
          <xm:sqref>S192</xm:sqref>
        </x14:dataValidation>
        <x14:dataValidation type="list" allowBlank="1" showInputMessage="1" showErrorMessage="1" xr:uid="{308B9701-C4B9-4754-B15B-62B563600CA8}">
          <x14:formula1>
            <xm:f>'Data validation'!$K$3:$K$4</xm:f>
          </x14:formula1>
          <xm:sqref>S271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B648C-5387-4124-B92B-C5329EE72877}">
  <sheetPr filterMode="1"/>
  <dimension ref="B1:AC318"/>
  <sheetViews>
    <sheetView zoomScale="60" zoomScaleNormal="60" workbookViewId="0">
      <pane xSplit="3" ySplit="2" topLeftCell="E3" activePane="bottomRight" state="frozen"/>
      <selection pane="topRight" activeCell="D1" sqref="D1"/>
      <selection pane="bottomLeft" activeCell="A3" sqref="A3"/>
      <selection pane="bottomRight" activeCell="M3" sqref="M3:S318"/>
    </sheetView>
  </sheetViews>
  <sheetFormatPr defaultRowHeight="14.4" x14ac:dyDescent="0.3"/>
  <cols>
    <col min="1" max="1" width="1.88671875" style="7" customWidth="1"/>
    <col min="2" max="2" width="9.33203125" style="7" bestFit="1" customWidth="1"/>
    <col min="3" max="3" width="14.88671875" style="7" bestFit="1" customWidth="1"/>
    <col min="4" max="4" width="21.5546875" style="7" bestFit="1" customWidth="1"/>
    <col min="5" max="5" width="47.5546875" style="7" bestFit="1" customWidth="1"/>
    <col min="6" max="6" width="49.5546875" style="7" bestFit="1" customWidth="1"/>
    <col min="7" max="8" width="15.44140625" style="7" bestFit="1" customWidth="1"/>
    <col min="9" max="9" width="20.44140625" style="7" bestFit="1" customWidth="1"/>
    <col min="10" max="10" width="12.5546875" style="7" bestFit="1" customWidth="1"/>
    <col min="11" max="11" width="5.88671875" style="7" bestFit="1" customWidth="1"/>
    <col min="12" max="12" width="2.88671875" style="7" customWidth="1"/>
    <col min="13" max="13" width="13.6640625" style="7" bestFit="1" customWidth="1"/>
    <col min="14" max="14" width="16.44140625" style="7" bestFit="1" customWidth="1"/>
    <col min="15" max="15" width="16" style="7" bestFit="1" customWidth="1"/>
    <col min="16" max="16" width="19.21875" style="7" bestFit="1" customWidth="1"/>
    <col min="17" max="17" width="19.33203125" style="7" bestFit="1" customWidth="1"/>
    <col min="18" max="18" width="20.44140625" style="7" bestFit="1" customWidth="1"/>
    <col min="19" max="19" width="10" style="7" bestFit="1" customWidth="1"/>
    <col min="20" max="20" width="3.6640625" style="7" customWidth="1"/>
    <col min="21" max="24" width="8.88671875" style="7"/>
    <col min="25" max="25" width="13.33203125" style="7" bestFit="1" customWidth="1"/>
    <col min="26" max="26" width="16.77734375" style="7" bestFit="1" customWidth="1"/>
    <col min="27" max="27" width="10" style="7" bestFit="1" customWidth="1"/>
    <col min="28" max="28" width="8.88671875" style="7"/>
    <col min="29" max="29" width="29.21875" style="7" bestFit="1" customWidth="1"/>
    <col min="30" max="16384" width="8.88671875" style="7"/>
  </cols>
  <sheetData>
    <row r="1" spans="2:29" customFormat="1" x14ac:dyDescent="0.3">
      <c r="C1" s="7" t="s">
        <v>3</v>
      </c>
      <c r="J1" t="s">
        <v>652</v>
      </c>
      <c r="M1" s="4" t="s">
        <v>17</v>
      </c>
      <c r="N1" s="5"/>
      <c r="O1" s="5"/>
      <c r="P1" s="5"/>
      <c r="Q1" s="5"/>
      <c r="R1" s="5"/>
      <c r="S1" s="9"/>
      <c r="U1" s="2" t="s">
        <v>10</v>
      </c>
      <c r="V1" s="3"/>
      <c r="W1" s="3"/>
      <c r="X1" s="3"/>
      <c r="Y1" s="3"/>
      <c r="Z1" s="3"/>
      <c r="AA1" s="3"/>
      <c r="AB1" s="3"/>
      <c r="AC1" s="3"/>
    </row>
    <row r="2" spans="2:29" customFormat="1" x14ac:dyDescent="0.3">
      <c r="B2" s="1" t="s">
        <v>0</v>
      </c>
      <c r="C2" s="1" t="s">
        <v>7</v>
      </c>
      <c r="D2" s="1" t="s">
        <v>8</v>
      </c>
      <c r="E2" s="1" t="s">
        <v>6</v>
      </c>
      <c r="F2" s="1" t="s">
        <v>9</v>
      </c>
      <c r="G2" s="1" t="s">
        <v>1</v>
      </c>
      <c r="H2" s="1" t="s">
        <v>2</v>
      </c>
      <c r="I2" s="1" t="s">
        <v>813</v>
      </c>
      <c r="J2" s="1" t="s">
        <v>814</v>
      </c>
      <c r="K2" s="1" t="s">
        <v>72</v>
      </c>
      <c r="L2" s="6"/>
      <c r="M2" s="1">
        <v>2015</v>
      </c>
      <c r="N2" s="1">
        <v>2016</v>
      </c>
      <c r="O2" s="1">
        <v>2017</v>
      </c>
      <c r="P2" s="1">
        <v>2018</v>
      </c>
      <c r="Q2" s="1">
        <v>2019</v>
      </c>
      <c r="R2" s="1">
        <v>2020</v>
      </c>
      <c r="S2" s="1" t="s">
        <v>91</v>
      </c>
      <c r="U2" s="1">
        <v>2015</v>
      </c>
      <c r="V2" s="1">
        <v>2016</v>
      </c>
      <c r="W2" s="1">
        <v>2017</v>
      </c>
      <c r="X2" s="1">
        <v>2018</v>
      </c>
      <c r="Y2" s="1">
        <v>2019</v>
      </c>
      <c r="Z2" s="1">
        <v>2020</v>
      </c>
      <c r="AA2" s="1" t="s">
        <v>91</v>
      </c>
      <c r="AB2" s="1" t="s">
        <v>11</v>
      </c>
      <c r="AC2" s="1" t="s">
        <v>12</v>
      </c>
    </row>
    <row r="3" spans="2:29" x14ac:dyDescent="0.3">
      <c r="B3" s="7" t="s">
        <v>645</v>
      </c>
      <c r="C3" s="7" t="s">
        <v>73</v>
      </c>
      <c r="D3" s="7" t="s">
        <v>649</v>
      </c>
      <c r="E3" s="7" t="s">
        <v>74</v>
      </c>
      <c r="F3" s="7" t="str">
        <f>+E3</f>
        <v>Revenue</v>
      </c>
      <c r="G3" s="7" t="s">
        <v>5</v>
      </c>
      <c r="H3" s="32" t="s">
        <v>779</v>
      </c>
      <c r="I3" s="7" t="s">
        <v>649</v>
      </c>
      <c r="J3" s="32" t="s">
        <v>798</v>
      </c>
      <c r="M3" s="8"/>
      <c r="N3" s="34">
        <v>7176070000</v>
      </c>
      <c r="O3" s="34">
        <v>8021060000</v>
      </c>
      <c r="P3" s="34">
        <v>9154910000</v>
      </c>
      <c r="Q3" s="34">
        <v>10982560000</v>
      </c>
      <c r="R3" s="34">
        <v>12726950000</v>
      </c>
    </row>
    <row r="4" spans="2:29" x14ac:dyDescent="0.3">
      <c r="B4" s="7" t="s">
        <v>707</v>
      </c>
      <c r="C4" s="7" t="s">
        <v>73</v>
      </c>
      <c r="D4" s="7" t="s">
        <v>649</v>
      </c>
      <c r="E4" s="7" t="s">
        <v>708</v>
      </c>
      <c r="F4" s="7" t="str">
        <f>+E4</f>
        <v>Cost of sales</v>
      </c>
      <c r="G4" s="7" t="str">
        <f>+G3</f>
        <v>Numeric</v>
      </c>
      <c r="H4" s="7" t="str">
        <f>+H3</f>
        <v>INR</v>
      </c>
      <c r="I4" s="7" t="s">
        <v>649</v>
      </c>
      <c r="J4" s="7" t="str">
        <f>J3</f>
        <v>March</v>
      </c>
      <c r="M4" s="8"/>
      <c r="N4" s="34">
        <v>0</v>
      </c>
      <c r="O4" s="34">
        <v>118000000</v>
      </c>
      <c r="P4" s="34">
        <v>122000000</v>
      </c>
      <c r="Q4" s="34">
        <v>88000000</v>
      </c>
      <c r="R4" s="34">
        <v>21000000</v>
      </c>
    </row>
    <row r="5" spans="2:29" x14ac:dyDescent="0.3">
      <c r="B5" s="7" t="s">
        <v>646</v>
      </c>
      <c r="C5" s="7" t="s">
        <v>73</v>
      </c>
      <c r="D5" s="7" t="s">
        <v>649</v>
      </c>
      <c r="E5" s="7" t="s">
        <v>353</v>
      </c>
      <c r="F5" s="7" t="s">
        <v>353</v>
      </c>
      <c r="G5" s="7" t="s">
        <v>5</v>
      </c>
      <c r="H5" s="7" t="str">
        <f>H3</f>
        <v>INR</v>
      </c>
      <c r="I5" s="7" t="s">
        <v>649</v>
      </c>
      <c r="J5" s="7" t="str">
        <f>J3</f>
        <v>March</v>
      </c>
      <c r="M5" s="8"/>
      <c r="N5" s="34">
        <v>1251180000</v>
      </c>
      <c r="O5" s="34">
        <v>2044030000</v>
      </c>
      <c r="P5" s="34">
        <v>1823670000</v>
      </c>
      <c r="Q5" s="34">
        <v>2056650000</v>
      </c>
      <c r="R5" s="34">
        <v>2817030000</v>
      </c>
    </row>
    <row r="6" spans="2:29" x14ac:dyDescent="0.3">
      <c r="B6" s="7" t="s">
        <v>734</v>
      </c>
      <c r="C6" s="7" t="s">
        <v>73</v>
      </c>
      <c r="D6" s="7" t="s">
        <v>649</v>
      </c>
      <c r="E6" s="7" t="s">
        <v>733</v>
      </c>
      <c r="F6" s="7" t="str">
        <f>+E6</f>
        <v>Total salary expense</v>
      </c>
      <c r="G6" s="7" t="s">
        <v>5</v>
      </c>
      <c r="H6" s="7" t="str">
        <f>H3</f>
        <v>INR</v>
      </c>
      <c r="I6" s="7" t="s">
        <v>649</v>
      </c>
      <c r="J6" s="7" t="str">
        <f>J3</f>
        <v>March</v>
      </c>
      <c r="M6" s="8"/>
    </row>
    <row r="7" spans="2:29" x14ac:dyDescent="0.3">
      <c r="B7" s="7" t="s">
        <v>647</v>
      </c>
      <c r="C7" s="7" t="s">
        <v>73</v>
      </c>
      <c r="D7" s="7" t="s">
        <v>650</v>
      </c>
      <c r="E7" s="7" t="s">
        <v>75</v>
      </c>
      <c r="F7" s="7" t="str">
        <f>+E7</f>
        <v>Total Assets</v>
      </c>
      <c r="G7" s="7" t="s">
        <v>5</v>
      </c>
      <c r="H7" s="7" t="str">
        <f>H3</f>
        <v>INR</v>
      </c>
      <c r="I7" s="7" t="s">
        <v>650</v>
      </c>
      <c r="J7" s="7" t="str">
        <f>J3</f>
        <v>March</v>
      </c>
      <c r="M7" s="8"/>
      <c r="N7" s="34">
        <v>21603880000</v>
      </c>
      <c r="O7" s="34">
        <v>24161840000</v>
      </c>
      <c r="P7" s="34">
        <v>26277890000</v>
      </c>
      <c r="Q7" s="34">
        <v>24409880000</v>
      </c>
      <c r="R7" s="34">
        <v>31110120000</v>
      </c>
      <c r="S7" s="8"/>
      <c r="AA7" s="8"/>
    </row>
    <row r="8" spans="2:29" x14ac:dyDescent="0.3">
      <c r="B8" s="7" t="s">
        <v>648</v>
      </c>
      <c r="C8" s="7" t="s">
        <v>73</v>
      </c>
      <c r="D8" s="7" t="s">
        <v>650</v>
      </c>
      <c r="E8" s="7" t="s">
        <v>392</v>
      </c>
      <c r="F8" s="7" t="str">
        <f>E8</f>
        <v>Total liabilities</v>
      </c>
      <c r="G8" s="7" t="s">
        <v>5</v>
      </c>
      <c r="H8" s="7" t="str">
        <f>H3</f>
        <v>INR</v>
      </c>
      <c r="I8" s="7" t="s">
        <v>650</v>
      </c>
      <c r="J8" s="7" t="str">
        <f>J3</f>
        <v>March</v>
      </c>
      <c r="M8" s="8"/>
      <c r="N8" s="34">
        <v>3654300000</v>
      </c>
      <c r="O8" s="34">
        <v>4330730000</v>
      </c>
      <c r="P8" s="34">
        <v>5203430000</v>
      </c>
      <c r="Q8" s="34">
        <v>6170820000</v>
      </c>
      <c r="R8" s="34">
        <v>6793530000</v>
      </c>
    </row>
    <row r="9" spans="2:29" x14ac:dyDescent="0.3">
      <c r="B9" s="7" t="s">
        <v>653</v>
      </c>
      <c r="C9" s="7" t="s">
        <v>73</v>
      </c>
      <c r="D9" s="7" t="s">
        <v>650</v>
      </c>
      <c r="E9" s="7" t="s">
        <v>212</v>
      </c>
      <c r="F9" s="7" t="str">
        <f>E9</f>
        <v>Total equity</v>
      </c>
      <c r="G9" s="7" t="s">
        <v>5</v>
      </c>
      <c r="H9" s="7" t="str">
        <f>H3</f>
        <v>INR</v>
      </c>
      <c r="I9" s="7" t="s">
        <v>650</v>
      </c>
      <c r="J9" s="7" t="str">
        <f>J3</f>
        <v>March</v>
      </c>
      <c r="M9" s="8"/>
      <c r="N9" s="34">
        <v>17949580000</v>
      </c>
      <c r="O9" s="34">
        <v>19831110000</v>
      </c>
      <c r="P9" s="34">
        <v>21074460000</v>
      </c>
      <c r="Q9" s="34">
        <v>23239060000</v>
      </c>
      <c r="R9" s="34">
        <v>24316590000</v>
      </c>
    </row>
    <row r="10" spans="2:29" x14ac:dyDescent="0.3">
      <c r="B10" s="7" t="s">
        <v>723</v>
      </c>
      <c r="C10" s="7" t="s">
        <v>73</v>
      </c>
      <c r="D10" s="7" t="s">
        <v>721</v>
      </c>
      <c r="E10" s="7" t="s">
        <v>722</v>
      </c>
      <c r="F10" s="7" t="str">
        <f>E10</f>
        <v>Total number of shares</v>
      </c>
      <c r="G10" s="7" t="s">
        <v>5</v>
      </c>
      <c r="M10" s="8"/>
      <c r="N10" s="8">
        <v>120300000</v>
      </c>
      <c r="O10" s="8">
        <v>120900000</v>
      </c>
      <c r="P10" s="8">
        <v>121300000</v>
      </c>
      <c r="Q10" s="8">
        <v>121900000</v>
      </c>
      <c r="R10" s="8">
        <v>122100000</v>
      </c>
    </row>
    <row r="11" spans="2:29" x14ac:dyDescent="0.3">
      <c r="B11" s="7" t="s">
        <v>724</v>
      </c>
      <c r="C11" s="7" t="s">
        <v>73</v>
      </c>
      <c r="D11" s="7" t="s">
        <v>725</v>
      </c>
      <c r="E11" s="7" t="s">
        <v>725</v>
      </c>
      <c r="G11" s="7" t="s">
        <v>5</v>
      </c>
      <c r="H11" s="7" t="str">
        <f>H3</f>
        <v>INR</v>
      </c>
      <c r="I11" s="7" t="s">
        <v>650</v>
      </c>
      <c r="J11" s="7" t="str">
        <f>J3</f>
        <v>March</v>
      </c>
      <c r="M11" s="8"/>
      <c r="N11" s="8">
        <v>819.46666966666669</v>
      </c>
      <c r="O11" s="8">
        <v>1010.3708293333333</v>
      </c>
      <c r="P11" s="8">
        <v>1374.9375</v>
      </c>
      <c r="Q11" s="8">
        <v>2136.5708312500001</v>
      </c>
      <c r="R11" s="8">
        <v>3181.275004083333</v>
      </c>
    </row>
    <row r="12" spans="2:29" x14ac:dyDescent="0.3">
      <c r="B12" s="7" t="s">
        <v>654</v>
      </c>
      <c r="C12" s="7" t="s">
        <v>73</v>
      </c>
      <c r="D12" s="7" t="s">
        <v>77</v>
      </c>
      <c r="E12" s="7" t="s">
        <v>76</v>
      </c>
      <c r="F12" s="7" t="str">
        <f>+E12</f>
        <v>Production Volume</v>
      </c>
      <c r="G12" s="7" t="s">
        <v>5</v>
      </c>
      <c r="H12" s="33" t="s">
        <v>651</v>
      </c>
      <c r="M12" s="11"/>
      <c r="N12" s="11"/>
      <c r="O12" s="11"/>
      <c r="P12" s="11"/>
      <c r="Q12" s="11"/>
      <c r="R12" s="11"/>
    </row>
    <row r="13" spans="2:29" x14ac:dyDescent="0.3">
      <c r="B13" s="7" t="s">
        <v>655</v>
      </c>
      <c r="C13" s="7" t="s">
        <v>13</v>
      </c>
      <c r="D13" s="7" t="s">
        <v>14</v>
      </c>
      <c r="E13" s="7" t="s">
        <v>15</v>
      </c>
      <c r="F13" s="7" t="str">
        <f>+E13</f>
        <v>Carbon Emissions Scope 1</v>
      </c>
      <c r="G13" s="7" t="s">
        <v>5</v>
      </c>
      <c r="H13" s="33" t="s">
        <v>651</v>
      </c>
      <c r="Q13" s="12"/>
      <c r="R13" s="12"/>
    </row>
    <row r="14" spans="2:29" x14ac:dyDescent="0.3">
      <c r="B14" s="7" t="s">
        <v>656</v>
      </c>
      <c r="C14" s="7" t="s">
        <v>13</v>
      </c>
      <c r="D14" s="7" t="s">
        <v>14</v>
      </c>
      <c r="E14" s="7" t="s">
        <v>18</v>
      </c>
      <c r="F14" s="7" t="str">
        <f>E14</f>
        <v>Carbon Emissions Scope 2</v>
      </c>
      <c r="G14" s="7" t="s">
        <v>5</v>
      </c>
      <c r="H14" s="33" t="s">
        <v>651</v>
      </c>
      <c r="M14" s="12"/>
      <c r="N14" s="12"/>
      <c r="O14" s="12"/>
      <c r="P14" s="12"/>
      <c r="Q14" s="12"/>
      <c r="R14" s="12"/>
    </row>
    <row r="15" spans="2:29" x14ac:dyDescent="0.3">
      <c r="B15" s="7" t="s">
        <v>657</v>
      </c>
      <c r="C15" s="7" t="s">
        <v>13</v>
      </c>
      <c r="D15" s="7" t="s">
        <v>14</v>
      </c>
      <c r="E15" s="7" t="s">
        <v>71</v>
      </c>
      <c r="F15" s="7" t="str">
        <f>E15</f>
        <v>Carbon Emissions Scope 3</v>
      </c>
      <c r="G15" s="7" t="s">
        <v>5</v>
      </c>
      <c r="H15" s="33" t="s">
        <v>651</v>
      </c>
      <c r="O15" s="12"/>
      <c r="P15" s="12"/>
      <c r="Q15" s="12"/>
      <c r="R15" s="12"/>
    </row>
    <row r="16" spans="2:29" x14ac:dyDescent="0.3">
      <c r="B16" s="7" t="s">
        <v>658</v>
      </c>
      <c r="C16" s="7" t="s">
        <v>13</v>
      </c>
      <c r="D16" s="7" t="s">
        <v>14</v>
      </c>
      <c r="E16" s="7" t="s">
        <v>78</v>
      </c>
      <c r="F16" s="7" t="str">
        <f>E16</f>
        <v>Carbon footprint and intensity trend</v>
      </c>
      <c r="G16" s="7" t="s">
        <v>5</v>
      </c>
      <c r="H16" s="33" t="s">
        <v>651</v>
      </c>
      <c r="M16" s="12"/>
      <c r="N16" s="12"/>
      <c r="O16" s="12"/>
      <c r="P16" s="12"/>
      <c r="Q16" s="12"/>
      <c r="R16" s="12"/>
    </row>
    <row r="17" spans="2:19" x14ac:dyDescent="0.3">
      <c r="B17" s="7" t="s">
        <v>398</v>
      </c>
      <c r="C17" s="7" t="s">
        <v>13</v>
      </c>
      <c r="D17" s="7" t="s">
        <v>14</v>
      </c>
      <c r="E17" s="7" t="s">
        <v>19</v>
      </c>
      <c r="F17" s="7" t="s">
        <v>20</v>
      </c>
      <c r="H17" s="7" t="s">
        <v>3</v>
      </c>
      <c r="N17" s="13"/>
      <c r="S17" s="7" t="s">
        <v>803</v>
      </c>
    </row>
    <row r="18" spans="2:19" x14ac:dyDescent="0.3">
      <c r="B18" s="7" t="s">
        <v>399</v>
      </c>
      <c r="C18" s="7" t="s">
        <v>13</v>
      </c>
      <c r="D18" s="7" t="s">
        <v>14</v>
      </c>
      <c r="E18" s="7" t="s">
        <v>19</v>
      </c>
      <c r="F18" s="7" t="s">
        <v>22</v>
      </c>
      <c r="H18" s="7" t="s">
        <v>3</v>
      </c>
      <c r="N18" s="13"/>
      <c r="S18" s="7" t="s">
        <v>803</v>
      </c>
    </row>
    <row r="19" spans="2:19" x14ac:dyDescent="0.3">
      <c r="B19" s="7" t="s">
        <v>400</v>
      </c>
      <c r="C19" s="7" t="s">
        <v>13</v>
      </c>
      <c r="D19" s="7" t="s">
        <v>14</v>
      </c>
      <c r="E19" s="7" t="s">
        <v>23</v>
      </c>
      <c r="F19" s="7" t="s">
        <v>24</v>
      </c>
      <c r="G19" s="7" t="s">
        <v>235</v>
      </c>
      <c r="H19" s="7" t="s">
        <v>3</v>
      </c>
      <c r="N19" s="13"/>
      <c r="S19" s="7" t="s">
        <v>803</v>
      </c>
    </row>
    <row r="20" spans="2:19" x14ac:dyDescent="0.3">
      <c r="B20" s="7" t="s">
        <v>561</v>
      </c>
      <c r="C20" s="7" t="s">
        <v>13</v>
      </c>
      <c r="D20" s="7" t="s">
        <v>14</v>
      </c>
      <c r="E20" s="7" t="s">
        <v>23</v>
      </c>
      <c r="F20" s="7" t="s">
        <v>667</v>
      </c>
      <c r="G20" s="7" t="s">
        <v>5</v>
      </c>
      <c r="H20" s="7" t="s">
        <v>4</v>
      </c>
    </row>
    <row r="21" spans="2:19" x14ac:dyDescent="0.3">
      <c r="B21" s="7" t="s">
        <v>659</v>
      </c>
      <c r="C21" s="7" t="s">
        <v>13</v>
      </c>
      <c r="D21" s="7" t="s">
        <v>14</v>
      </c>
      <c r="E21" s="7" t="s">
        <v>393</v>
      </c>
      <c r="F21" s="7" t="str">
        <f>+E21</f>
        <v>Solid fossil fuel sector exposure</v>
      </c>
    </row>
    <row r="22" spans="2:19" x14ac:dyDescent="0.3">
      <c r="B22" s="7" t="s">
        <v>660</v>
      </c>
      <c r="C22" s="7" t="s">
        <v>13</v>
      </c>
      <c r="D22" s="7" t="s">
        <v>25</v>
      </c>
      <c r="E22" s="7" t="s">
        <v>26</v>
      </c>
      <c r="F22" s="7" t="str">
        <f t="shared" ref="F22:F33" si="0">E22</f>
        <v>Inorganic pollutants</v>
      </c>
      <c r="G22" s="7" t="s">
        <v>5</v>
      </c>
      <c r="H22" s="7" t="s">
        <v>16</v>
      </c>
    </row>
    <row r="23" spans="2:19" x14ac:dyDescent="0.3">
      <c r="B23" s="7" t="s">
        <v>661</v>
      </c>
      <c r="C23" s="7" t="s">
        <v>13</v>
      </c>
      <c r="D23" s="7" t="s">
        <v>25</v>
      </c>
      <c r="E23" s="7" t="s">
        <v>27</v>
      </c>
      <c r="F23" s="7" t="str">
        <f t="shared" si="0"/>
        <v>Air pollutants</v>
      </c>
      <c r="G23" s="7" t="s">
        <v>5</v>
      </c>
      <c r="H23" s="7" t="s">
        <v>16</v>
      </c>
    </row>
    <row r="24" spans="2:19" x14ac:dyDescent="0.3">
      <c r="B24" s="7" t="s">
        <v>662</v>
      </c>
      <c r="C24" s="7" t="s">
        <v>13</v>
      </c>
      <c r="D24" s="7" t="s">
        <v>25</v>
      </c>
      <c r="E24" s="7" t="s">
        <v>28</v>
      </c>
      <c r="F24" s="7" t="str">
        <f t="shared" si="0"/>
        <v>NO'x emissions</v>
      </c>
      <c r="G24" s="7" t="s">
        <v>5</v>
      </c>
      <c r="H24" s="7" t="s">
        <v>16</v>
      </c>
    </row>
    <row r="25" spans="2:19" x14ac:dyDescent="0.3">
      <c r="B25" s="7" t="s">
        <v>663</v>
      </c>
      <c r="C25" s="7" t="s">
        <v>13</v>
      </c>
      <c r="D25" s="7" t="s">
        <v>25</v>
      </c>
      <c r="E25" s="7" t="s">
        <v>29</v>
      </c>
      <c r="F25" s="7" t="str">
        <f t="shared" si="0"/>
        <v>SO'x emissions</v>
      </c>
      <c r="G25" s="7" t="s">
        <v>5</v>
      </c>
      <c r="H25" s="7" t="s">
        <v>16</v>
      </c>
    </row>
    <row r="26" spans="2:19" x14ac:dyDescent="0.3">
      <c r="B26" s="7" t="s">
        <v>664</v>
      </c>
      <c r="C26" s="7" t="s">
        <v>13</v>
      </c>
      <c r="D26" s="7" t="s">
        <v>25</v>
      </c>
      <c r="E26" s="7" t="s">
        <v>79</v>
      </c>
      <c r="F26" s="7" t="str">
        <f>E26</f>
        <v>Ozone depletion substances</v>
      </c>
      <c r="G26" s="7" t="s">
        <v>5</v>
      </c>
      <c r="H26" s="7" t="s">
        <v>16</v>
      </c>
    </row>
    <row r="27" spans="2:19" x14ac:dyDescent="0.3">
      <c r="B27" s="7" t="s">
        <v>665</v>
      </c>
      <c r="C27" s="7" t="s">
        <v>13</v>
      </c>
      <c r="D27" s="7" t="s">
        <v>30</v>
      </c>
      <c r="E27" s="7" t="s">
        <v>31</v>
      </c>
      <c r="F27" s="7" t="str">
        <f t="shared" si="0"/>
        <v>Business travel</v>
      </c>
      <c r="G27" s="7" t="s">
        <v>5</v>
      </c>
      <c r="H27" s="7" t="s">
        <v>16</v>
      </c>
      <c r="O27" s="12"/>
      <c r="P27" s="12"/>
    </row>
    <row r="28" spans="2:19" x14ac:dyDescent="0.3">
      <c r="B28" s="7" t="s">
        <v>666</v>
      </c>
      <c r="C28" s="7" t="s">
        <v>13</v>
      </c>
      <c r="D28" s="7" t="s">
        <v>30</v>
      </c>
      <c r="E28" s="7" t="s">
        <v>32</v>
      </c>
      <c r="F28" s="7" t="str">
        <f t="shared" si="0"/>
        <v>Employee commute</v>
      </c>
      <c r="G28" s="7" t="s">
        <v>5</v>
      </c>
      <c r="H28" s="7" t="s">
        <v>16</v>
      </c>
      <c r="O28" s="12"/>
      <c r="P28" s="12"/>
    </row>
    <row r="29" spans="2:19" x14ac:dyDescent="0.3">
      <c r="B29" s="7" t="s">
        <v>735</v>
      </c>
      <c r="C29" s="7" t="s">
        <v>13</v>
      </c>
      <c r="D29" s="7" t="s">
        <v>30</v>
      </c>
      <c r="E29" s="7" t="s">
        <v>33</v>
      </c>
      <c r="F29" s="7" t="str">
        <f t="shared" si="0"/>
        <v>Usage of company products</v>
      </c>
      <c r="G29" s="7" t="s">
        <v>5</v>
      </c>
      <c r="H29" s="7" t="s">
        <v>16</v>
      </c>
    </row>
    <row r="30" spans="2:19" x14ac:dyDescent="0.3">
      <c r="B30" s="7" t="s">
        <v>736</v>
      </c>
      <c r="C30" s="7" t="s">
        <v>13</v>
      </c>
      <c r="D30" s="7" t="s">
        <v>30</v>
      </c>
      <c r="E30" s="7" t="s">
        <v>34</v>
      </c>
      <c r="F30" s="7" t="str">
        <f t="shared" si="0"/>
        <v>Transportation and distribution</v>
      </c>
      <c r="G30" s="7" t="s">
        <v>5</v>
      </c>
      <c r="H30" s="7" t="s">
        <v>16</v>
      </c>
    </row>
    <row r="31" spans="2:19" x14ac:dyDescent="0.3">
      <c r="B31" s="7" t="s">
        <v>562</v>
      </c>
      <c r="C31" s="7" t="s">
        <v>13</v>
      </c>
      <c r="D31" s="7" t="s">
        <v>35</v>
      </c>
      <c r="E31" s="7" t="s">
        <v>36</v>
      </c>
      <c r="F31" s="7" t="s">
        <v>35</v>
      </c>
      <c r="G31" s="7" t="s">
        <v>5</v>
      </c>
      <c r="H31" s="7" t="s">
        <v>998</v>
      </c>
    </row>
    <row r="32" spans="2:19" x14ac:dyDescent="0.3">
      <c r="B32" s="7" t="s">
        <v>563</v>
      </c>
      <c r="C32" s="7" t="s">
        <v>13</v>
      </c>
      <c r="D32" s="7" t="s">
        <v>35</v>
      </c>
      <c r="E32" s="7" t="s">
        <v>1008</v>
      </c>
      <c r="F32" s="7" t="s">
        <v>572</v>
      </c>
      <c r="G32" s="7" t="s">
        <v>5</v>
      </c>
      <c r="H32" s="7" t="s">
        <v>4</v>
      </c>
    </row>
    <row r="33" spans="2:19" x14ac:dyDescent="0.3">
      <c r="B33" s="7" t="s">
        <v>737</v>
      </c>
      <c r="C33" s="7" t="s">
        <v>13</v>
      </c>
      <c r="D33" s="7" t="s">
        <v>35</v>
      </c>
      <c r="E33" s="7" t="s">
        <v>80</v>
      </c>
      <c r="F33" s="7" t="str">
        <f t="shared" si="0"/>
        <v>Alternate fuels</v>
      </c>
      <c r="G33" s="7" t="s">
        <v>5</v>
      </c>
      <c r="H33" s="7" t="s">
        <v>16</v>
      </c>
    </row>
    <row r="34" spans="2:19" x14ac:dyDescent="0.3">
      <c r="B34" s="7" t="s">
        <v>738</v>
      </c>
      <c r="C34" s="7" t="s">
        <v>13</v>
      </c>
      <c r="D34" s="7" t="s">
        <v>35</v>
      </c>
      <c r="E34" s="7" t="s">
        <v>67</v>
      </c>
      <c r="F34" s="7" t="s">
        <v>69</v>
      </c>
      <c r="G34" s="7" t="s">
        <v>5</v>
      </c>
      <c r="H34" s="7" t="s">
        <v>16</v>
      </c>
    </row>
    <row r="35" spans="2:19" x14ac:dyDescent="0.3">
      <c r="B35" s="7" t="s">
        <v>739</v>
      </c>
      <c r="C35" s="7" t="s">
        <v>13</v>
      </c>
      <c r="D35" s="7" t="s">
        <v>35</v>
      </c>
      <c r="E35" s="7" t="s">
        <v>68</v>
      </c>
      <c r="F35" s="7" t="str">
        <f>+E35</f>
        <v>Product impact on renewables</v>
      </c>
      <c r="G35" s="7" t="s">
        <v>70</v>
      </c>
      <c r="H35" s="7" t="s">
        <v>668</v>
      </c>
      <c r="N35" s="13"/>
      <c r="S35" s="7" t="s">
        <v>807</v>
      </c>
    </row>
    <row r="36" spans="2:19" x14ac:dyDescent="0.3">
      <c r="B36" s="7" t="s">
        <v>401</v>
      </c>
      <c r="C36" s="7" t="s">
        <v>13</v>
      </c>
      <c r="D36" s="7" t="s">
        <v>35</v>
      </c>
      <c r="E36" s="7" t="s">
        <v>37</v>
      </c>
      <c r="F36" s="7" t="s">
        <v>38</v>
      </c>
      <c r="G36" s="7" t="s">
        <v>670</v>
      </c>
      <c r="H36" s="7" t="s">
        <v>3</v>
      </c>
      <c r="N36" s="13"/>
      <c r="S36" s="7" t="s">
        <v>803</v>
      </c>
    </row>
    <row r="37" spans="2:19" x14ac:dyDescent="0.3">
      <c r="B37" s="7" t="s">
        <v>669</v>
      </c>
      <c r="C37" s="7" t="s">
        <v>13</v>
      </c>
      <c r="D37" s="7" t="s">
        <v>35</v>
      </c>
      <c r="E37" s="7" t="s">
        <v>37</v>
      </c>
      <c r="F37" s="7" t="s">
        <v>39</v>
      </c>
      <c r="G37" s="7" t="s">
        <v>5</v>
      </c>
      <c r="H37" s="7" t="s">
        <v>16</v>
      </c>
    </row>
    <row r="38" spans="2:19" hidden="1" x14ac:dyDescent="0.3">
      <c r="B38" s="7" t="s">
        <v>402</v>
      </c>
      <c r="C38" s="7" t="s">
        <v>13</v>
      </c>
      <c r="D38" s="7" t="s">
        <v>40</v>
      </c>
      <c r="E38" s="7" t="s">
        <v>41</v>
      </c>
      <c r="F38" s="7" t="s">
        <v>42</v>
      </c>
      <c r="G38" s="7" t="s">
        <v>5</v>
      </c>
      <c r="H38" s="7" t="s">
        <v>16</v>
      </c>
      <c r="K38" s="7">
        <v>0</v>
      </c>
    </row>
    <row r="39" spans="2:19" hidden="1" x14ac:dyDescent="0.3">
      <c r="B39" s="7" t="s">
        <v>403</v>
      </c>
      <c r="C39" s="7" t="s">
        <v>13</v>
      </c>
      <c r="D39" s="7" t="s">
        <v>40</v>
      </c>
      <c r="E39" s="7" t="s">
        <v>41</v>
      </c>
      <c r="F39" s="7" t="s">
        <v>43</v>
      </c>
      <c r="G39" s="7" t="s">
        <v>5</v>
      </c>
      <c r="H39" s="7" t="s">
        <v>4</v>
      </c>
      <c r="K39" s="7">
        <v>0</v>
      </c>
    </row>
    <row r="40" spans="2:19" hidden="1" x14ac:dyDescent="0.3">
      <c r="B40" s="7" t="s">
        <v>740</v>
      </c>
      <c r="C40" s="7" t="s">
        <v>13</v>
      </c>
      <c r="D40" s="7" t="s">
        <v>354</v>
      </c>
      <c r="E40" s="7" t="s">
        <v>355</v>
      </c>
      <c r="F40" s="7" t="s">
        <v>671</v>
      </c>
      <c r="G40" s="7" t="s">
        <v>5</v>
      </c>
      <c r="K40" s="7">
        <v>0</v>
      </c>
    </row>
    <row r="41" spans="2:19" hidden="1" x14ac:dyDescent="0.3">
      <c r="B41" s="7" t="s">
        <v>565</v>
      </c>
      <c r="C41" s="7" t="s">
        <v>13</v>
      </c>
      <c r="D41" s="7" t="s">
        <v>354</v>
      </c>
      <c r="E41" s="7" t="s">
        <v>356</v>
      </c>
      <c r="F41" s="7" t="s">
        <v>571</v>
      </c>
      <c r="G41" s="7" t="s">
        <v>569</v>
      </c>
      <c r="H41" s="7" t="s">
        <v>3</v>
      </c>
      <c r="K41" s="7">
        <v>0</v>
      </c>
      <c r="N41" s="13"/>
    </row>
    <row r="42" spans="2:19" hidden="1" x14ac:dyDescent="0.3">
      <c r="B42" s="7" t="s">
        <v>564</v>
      </c>
      <c r="C42" s="7" t="s">
        <v>13</v>
      </c>
      <c r="D42" s="7" t="s">
        <v>354</v>
      </c>
      <c r="E42" s="7" t="s">
        <v>356</v>
      </c>
      <c r="F42" s="7" t="s">
        <v>571</v>
      </c>
      <c r="G42" s="7" t="s">
        <v>570</v>
      </c>
      <c r="H42" s="7" t="s">
        <v>3</v>
      </c>
      <c r="K42" s="7">
        <v>0</v>
      </c>
      <c r="N42" s="13"/>
    </row>
    <row r="43" spans="2:19" hidden="1" x14ac:dyDescent="0.3">
      <c r="B43" s="7" t="s">
        <v>567</v>
      </c>
      <c r="C43" s="7" t="s">
        <v>13</v>
      </c>
      <c r="D43" s="7" t="s">
        <v>354</v>
      </c>
      <c r="E43" s="7" t="s">
        <v>357</v>
      </c>
      <c r="F43" s="7" t="s">
        <v>357</v>
      </c>
      <c r="G43" s="7" t="s">
        <v>569</v>
      </c>
      <c r="H43" s="7" t="s">
        <v>3</v>
      </c>
      <c r="K43" s="7">
        <v>0</v>
      </c>
      <c r="N43" s="13"/>
    </row>
    <row r="44" spans="2:19" hidden="1" x14ac:dyDescent="0.3">
      <c r="B44" s="7" t="s">
        <v>566</v>
      </c>
      <c r="C44" s="7" t="s">
        <v>13</v>
      </c>
      <c r="D44" s="7" t="s">
        <v>354</v>
      </c>
      <c r="E44" s="7" t="s">
        <v>357</v>
      </c>
      <c r="F44" s="7" t="s">
        <v>357</v>
      </c>
      <c r="G44" s="7" t="s">
        <v>570</v>
      </c>
      <c r="H44" s="7" t="s">
        <v>3</v>
      </c>
      <c r="K44" s="7">
        <v>0</v>
      </c>
      <c r="N44" s="13"/>
    </row>
    <row r="45" spans="2:19" hidden="1" x14ac:dyDescent="0.3">
      <c r="B45" s="7" t="s">
        <v>741</v>
      </c>
      <c r="C45" s="7" t="s">
        <v>13</v>
      </c>
      <c r="D45" s="7" t="s">
        <v>354</v>
      </c>
      <c r="E45" s="7" t="s">
        <v>358</v>
      </c>
      <c r="F45" s="7" t="s">
        <v>568</v>
      </c>
      <c r="G45" s="7" t="s">
        <v>569</v>
      </c>
      <c r="H45" s="7" t="s">
        <v>3</v>
      </c>
      <c r="K45" s="7">
        <v>0</v>
      </c>
      <c r="N45" s="13"/>
    </row>
    <row r="46" spans="2:19" hidden="1" x14ac:dyDescent="0.3">
      <c r="B46" s="7" t="s">
        <v>742</v>
      </c>
      <c r="C46" s="7" t="s">
        <v>13</v>
      </c>
      <c r="D46" s="7" t="s">
        <v>354</v>
      </c>
      <c r="E46" s="7" t="s">
        <v>358</v>
      </c>
      <c r="F46" s="7" t="s">
        <v>568</v>
      </c>
      <c r="G46" s="7" t="s">
        <v>570</v>
      </c>
      <c r="H46" s="7" t="s">
        <v>3</v>
      </c>
      <c r="K46" s="7">
        <v>0</v>
      </c>
      <c r="N46" s="13"/>
    </row>
    <row r="47" spans="2:19" x14ac:dyDescent="0.3">
      <c r="B47" s="7" t="s">
        <v>404</v>
      </c>
      <c r="C47" s="7" t="s">
        <v>13</v>
      </c>
      <c r="D47" s="7" t="s">
        <v>40</v>
      </c>
      <c r="E47" s="7" t="s">
        <v>44</v>
      </c>
      <c r="F47" s="7" t="s">
        <v>45</v>
      </c>
      <c r="G47" s="7" t="s">
        <v>5</v>
      </c>
      <c r="H47" s="7" t="s">
        <v>16</v>
      </c>
    </row>
    <row r="48" spans="2:19" x14ac:dyDescent="0.3">
      <c r="B48" s="7" t="s">
        <v>405</v>
      </c>
      <c r="C48" s="7" t="s">
        <v>13</v>
      </c>
      <c r="D48" s="7" t="s">
        <v>40</v>
      </c>
      <c r="E48" s="7" t="s">
        <v>44</v>
      </c>
      <c r="F48" s="7" t="s">
        <v>46</v>
      </c>
      <c r="G48" s="7" t="s">
        <v>5</v>
      </c>
      <c r="H48" s="7" t="s">
        <v>4</v>
      </c>
      <c r="P48" s="14"/>
      <c r="Q48" s="14"/>
      <c r="R48" s="14"/>
    </row>
    <row r="49" spans="2:19" x14ac:dyDescent="0.3">
      <c r="B49" s="7" t="s">
        <v>573</v>
      </c>
      <c r="C49" s="7" t="s">
        <v>13</v>
      </c>
      <c r="D49" s="7" t="s">
        <v>40</v>
      </c>
      <c r="E49" s="7" t="s">
        <v>47</v>
      </c>
      <c r="F49" s="7" t="str">
        <f>E49</f>
        <v>Non-recycled waste</v>
      </c>
      <c r="G49" s="7" t="s">
        <v>5</v>
      </c>
      <c r="H49" s="7" t="s">
        <v>16</v>
      </c>
    </row>
    <row r="50" spans="2:19" x14ac:dyDescent="0.3">
      <c r="B50" s="7" t="s">
        <v>574</v>
      </c>
      <c r="C50" s="7" t="s">
        <v>13</v>
      </c>
      <c r="D50" s="7" t="s">
        <v>40</v>
      </c>
      <c r="E50" s="7" t="s">
        <v>47</v>
      </c>
      <c r="F50" s="7" t="s">
        <v>575</v>
      </c>
      <c r="G50" s="7" t="s">
        <v>5</v>
      </c>
      <c r="H50" s="7" t="s">
        <v>4</v>
      </c>
    </row>
    <row r="51" spans="2:19" x14ac:dyDescent="0.3">
      <c r="B51" s="7" t="s">
        <v>743</v>
      </c>
      <c r="C51" s="7" t="s">
        <v>13</v>
      </c>
      <c r="D51" s="7" t="s">
        <v>40</v>
      </c>
      <c r="E51" s="7" t="s">
        <v>48</v>
      </c>
      <c r="F51" s="7" t="str">
        <f>E51</f>
        <v>Waste recycling programs</v>
      </c>
      <c r="G51" s="7" t="s">
        <v>38</v>
      </c>
      <c r="H51" s="7" t="s">
        <v>3</v>
      </c>
      <c r="N51" s="13"/>
      <c r="S51" s="7" t="s">
        <v>803</v>
      </c>
    </row>
    <row r="52" spans="2:19" x14ac:dyDescent="0.3">
      <c r="B52" s="7" t="s">
        <v>744</v>
      </c>
      <c r="C52" s="7" t="s">
        <v>13</v>
      </c>
      <c r="D52" s="7" t="s">
        <v>49</v>
      </c>
      <c r="E52" s="7" t="s">
        <v>49</v>
      </c>
      <c r="F52" s="7" t="s">
        <v>50</v>
      </c>
      <c r="G52" s="7" t="s">
        <v>5</v>
      </c>
      <c r="H52" s="7" t="s">
        <v>51</v>
      </c>
      <c r="M52" s="12"/>
      <c r="N52" s="12"/>
      <c r="O52" s="12"/>
      <c r="P52" s="12"/>
      <c r="Q52" s="12"/>
      <c r="R52" s="12"/>
    </row>
    <row r="53" spans="2:19" x14ac:dyDescent="0.3">
      <c r="B53" s="7" t="s">
        <v>672</v>
      </c>
      <c r="C53" s="7" t="s">
        <v>13</v>
      </c>
      <c r="D53" s="7" t="s">
        <v>49</v>
      </c>
      <c r="E53" s="7" t="s">
        <v>52</v>
      </c>
      <c r="F53" s="7" t="s">
        <v>52</v>
      </c>
      <c r="G53" s="7" t="s">
        <v>5</v>
      </c>
      <c r="H53" s="7" t="s">
        <v>51</v>
      </c>
    </row>
    <row r="54" spans="2:19" x14ac:dyDescent="0.3">
      <c r="B54" s="7" t="s">
        <v>673</v>
      </c>
      <c r="C54" s="7" t="s">
        <v>13</v>
      </c>
      <c r="D54" s="7" t="s">
        <v>49</v>
      </c>
      <c r="E54" s="7" t="s">
        <v>52</v>
      </c>
      <c r="F54" s="7" t="s">
        <v>674</v>
      </c>
      <c r="G54" s="7" t="s">
        <v>5</v>
      </c>
      <c r="H54" s="7" t="s">
        <v>4</v>
      </c>
    </row>
    <row r="55" spans="2:19" x14ac:dyDescent="0.3">
      <c r="B55" s="7" t="s">
        <v>576</v>
      </c>
      <c r="C55" s="7" t="s">
        <v>13</v>
      </c>
      <c r="D55" s="7" t="s">
        <v>53</v>
      </c>
      <c r="E55" s="7" t="s">
        <v>54</v>
      </c>
      <c r="F55" s="7" t="s">
        <v>54</v>
      </c>
      <c r="G55" s="7" t="s">
        <v>569</v>
      </c>
      <c r="H55" s="7" t="s">
        <v>3</v>
      </c>
      <c r="N55" s="13"/>
      <c r="S55" s="7" t="s">
        <v>803</v>
      </c>
    </row>
    <row r="56" spans="2:19" x14ac:dyDescent="0.3">
      <c r="B56" s="7" t="s">
        <v>577</v>
      </c>
      <c r="C56" s="7" t="s">
        <v>13</v>
      </c>
      <c r="D56" s="7" t="s">
        <v>53</v>
      </c>
      <c r="E56" s="7" t="s">
        <v>54</v>
      </c>
      <c r="F56" s="7" t="s">
        <v>54</v>
      </c>
      <c r="G56" s="7" t="s">
        <v>570</v>
      </c>
      <c r="H56" s="7" t="s">
        <v>3</v>
      </c>
      <c r="N56" s="13"/>
      <c r="S56" s="7" t="s">
        <v>803</v>
      </c>
    </row>
    <row r="57" spans="2:19" x14ac:dyDescent="0.3">
      <c r="B57" s="7" t="s">
        <v>579</v>
      </c>
      <c r="C57" s="7" t="s">
        <v>13</v>
      </c>
      <c r="D57" s="7" t="s">
        <v>53</v>
      </c>
      <c r="E57" s="7" t="s">
        <v>55</v>
      </c>
      <c r="F57" s="7" t="str">
        <f>E57</f>
        <v>Deforestation</v>
      </c>
      <c r="G57" s="7" t="s">
        <v>569</v>
      </c>
      <c r="H57" s="7" t="s">
        <v>3</v>
      </c>
      <c r="N57" s="13"/>
      <c r="S57" s="7" t="s">
        <v>803</v>
      </c>
    </row>
    <row r="58" spans="2:19" x14ac:dyDescent="0.3">
      <c r="B58" s="7" t="s">
        <v>578</v>
      </c>
      <c r="C58" s="7" t="s">
        <v>13</v>
      </c>
      <c r="D58" s="7" t="s">
        <v>53</v>
      </c>
      <c r="E58" s="7" t="s">
        <v>55</v>
      </c>
      <c r="F58" s="7" t="str">
        <f>E58</f>
        <v>Deforestation</v>
      </c>
      <c r="G58" s="7" t="s">
        <v>570</v>
      </c>
      <c r="H58" s="7" t="s">
        <v>3</v>
      </c>
      <c r="N58" s="13"/>
      <c r="S58" s="7" t="s">
        <v>803</v>
      </c>
    </row>
    <row r="59" spans="2:19" x14ac:dyDescent="0.3">
      <c r="B59" s="7" t="s">
        <v>580</v>
      </c>
      <c r="C59" s="7" t="s">
        <v>13</v>
      </c>
      <c r="D59" s="7" t="s">
        <v>53</v>
      </c>
      <c r="E59" s="7" t="s">
        <v>56</v>
      </c>
      <c r="F59" s="7" t="s">
        <v>57</v>
      </c>
      <c r="G59" s="7" t="s">
        <v>570</v>
      </c>
      <c r="H59" s="7" t="s">
        <v>3</v>
      </c>
      <c r="N59" s="13"/>
      <c r="S59" s="7" t="s">
        <v>803</v>
      </c>
    </row>
    <row r="60" spans="2:19" hidden="1" x14ac:dyDescent="0.3">
      <c r="B60" s="7" t="s">
        <v>582</v>
      </c>
      <c r="C60" s="7" t="s">
        <v>13</v>
      </c>
      <c r="D60" s="7" t="s">
        <v>53</v>
      </c>
      <c r="E60" s="7" t="s">
        <v>359</v>
      </c>
      <c r="F60" s="7" t="str">
        <f>E60</f>
        <v>Site closure &amp; rehabilitation</v>
      </c>
      <c r="G60" s="7" t="s">
        <v>569</v>
      </c>
      <c r="H60" s="7" t="s">
        <v>3</v>
      </c>
      <c r="K60" s="7">
        <v>0</v>
      </c>
      <c r="N60" s="13"/>
    </row>
    <row r="61" spans="2:19" hidden="1" x14ac:dyDescent="0.3">
      <c r="B61" s="7" t="s">
        <v>583</v>
      </c>
      <c r="C61" s="7" t="s">
        <v>13</v>
      </c>
      <c r="D61" s="7" t="s">
        <v>53</v>
      </c>
      <c r="E61" s="7" t="s">
        <v>359</v>
      </c>
      <c r="F61" s="7" t="str">
        <f>E61</f>
        <v>Site closure &amp; rehabilitation</v>
      </c>
      <c r="G61" s="7" t="s">
        <v>570</v>
      </c>
      <c r="H61" s="7" t="s">
        <v>3</v>
      </c>
      <c r="K61" s="7">
        <v>0</v>
      </c>
      <c r="N61" s="13"/>
    </row>
    <row r="62" spans="2:19" hidden="1" x14ac:dyDescent="0.3">
      <c r="B62" s="7" t="s">
        <v>745</v>
      </c>
      <c r="C62" s="7" t="s">
        <v>13</v>
      </c>
      <c r="D62" s="7" t="s">
        <v>53</v>
      </c>
      <c r="E62" s="7" t="s">
        <v>58</v>
      </c>
      <c r="F62" s="7" t="str">
        <f>E62</f>
        <v xml:space="preserve">Land degradation, desertification, soil sealing </v>
      </c>
      <c r="G62" s="7" t="s">
        <v>5</v>
      </c>
      <c r="H62" s="7" t="s">
        <v>4</v>
      </c>
      <c r="K62" s="7">
        <v>0</v>
      </c>
    </row>
    <row r="63" spans="2:19" x14ac:dyDescent="0.3">
      <c r="B63" s="7" t="s">
        <v>746</v>
      </c>
      <c r="C63" s="7" t="s">
        <v>13</v>
      </c>
      <c r="D63" s="7" t="s">
        <v>53</v>
      </c>
      <c r="E63" s="7" t="s">
        <v>59</v>
      </c>
      <c r="F63" s="7" t="s">
        <v>581</v>
      </c>
      <c r="G63" s="7" t="s">
        <v>5</v>
      </c>
      <c r="H63" s="7" t="s">
        <v>4</v>
      </c>
    </row>
    <row r="64" spans="2:19" hidden="1" x14ac:dyDescent="0.3">
      <c r="B64" s="7" t="s">
        <v>747</v>
      </c>
      <c r="C64" s="7" t="s">
        <v>13</v>
      </c>
      <c r="D64" s="7" t="s">
        <v>53</v>
      </c>
      <c r="E64" s="7" t="s">
        <v>360</v>
      </c>
      <c r="F64" s="7" t="str">
        <f>E64</f>
        <v>Use of pesticides</v>
      </c>
      <c r="G64" s="7" t="s">
        <v>5</v>
      </c>
      <c r="H64" s="7" t="s">
        <v>16</v>
      </c>
      <c r="K64" s="7">
        <v>0</v>
      </c>
    </row>
    <row r="65" spans="2:19" hidden="1" x14ac:dyDescent="0.3">
      <c r="B65" s="7" t="s">
        <v>584</v>
      </c>
      <c r="C65" s="7" t="s">
        <v>13</v>
      </c>
      <c r="D65" s="7" t="s">
        <v>53</v>
      </c>
      <c r="E65" s="7" t="s">
        <v>60</v>
      </c>
      <c r="F65" s="7" t="str">
        <f>E65</f>
        <v>Sustainable land / forestry / agri practices</v>
      </c>
      <c r="G65" s="7" t="s">
        <v>569</v>
      </c>
      <c r="H65" s="7" t="s">
        <v>3</v>
      </c>
      <c r="K65" s="7">
        <v>0</v>
      </c>
      <c r="N65" s="13"/>
    </row>
    <row r="66" spans="2:19" hidden="1" x14ac:dyDescent="0.3">
      <c r="B66" s="7" t="s">
        <v>585</v>
      </c>
      <c r="C66" s="7" t="s">
        <v>13</v>
      </c>
      <c r="D66" s="7" t="s">
        <v>53</v>
      </c>
      <c r="E66" s="7" t="s">
        <v>60</v>
      </c>
      <c r="F66" s="7" t="str">
        <f>E66</f>
        <v>Sustainable land / forestry / agri practices</v>
      </c>
      <c r="G66" s="7" t="s">
        <v>570</v>
      </c>
      <c r="H66" s="7" t="s">
        <v>3</v>
      </c>
      <c r="K66" s="7">
        <v>0</v>
      </c>
      <c r="N66" s="13"/>
    </row>
    <row r="67" spans="2:19" x14ac:dyDescent="0.3">
      <c r="B67" s="7" t="s">
        <v>586</v>
      </c>
      <c r="C67" s="7" t="s">
        <v>13</v>
      </c>
      <c r="D67" s="7" t="s">
        <v>61</v>
      </c>
      <c r="E67" s="7" t="s">
        <v>62</v>
      </c>
      <c r="F67" s="7" t="s">
        <v>63</v>
      </c>
      <c r="G67" s="7" t="s">
        <v>569</v>
      </c>
      <c r="H67" s="7" t="s">
        <v>3</v>
      </c>
      <c r="N67" s="13"/>
      <c r="S67" s="7" t="s">
        <v>803</v>
      </c>
    </row>
    <row r="68" spans="2:19" x14ac:dyDescent="0.3">
      <c r="B68" s="7" t="s">
        <v>587</v>
      </c>
      <c r="C68" s="7" t="s">
        <v>13</v>
      </c>
      <c r="D68" s="7" t="s">
        <v>61</v>
      </c>
      <c r="E68" s="7" t="s">
        <v>62</v>
      </c>
      <c r="F68" s="7" t="s">
        <v>63</v>
      </c>
      <c r="G68" s="7" t="s">
        <v>570</v>
      </c>
      <c r="H68" s="7" t="s">
        <v>3</v>
      </c>
      <c r="N68" s="13"/>
      <c r="S68" s="7" t="s">
        <v>803</v>
      </c>
    </row>
    <row r="69" spans="2:19" x14ac:dyDescent="0.3">
      <c r="B69" s="7" t="s">
        <v>748</v>
      </c>
      <c r="C69" s="7" t="s">
        <v>13</v>
      </c>
      <c r="D69" s="7" t="s">
        <v>61</v>
      </c>
      <c r="E69" s="7" t="s">
        <v>64</v>
      </c>
      <c r="F69" s="7" t="s">
        <v>588</v>
      </c>
      <c r="G69" s="7" t="s">
        <v>5</v>
      </c>
      <c r="H69" s="7" t="s">
        <v>16</v>
      </c>
    </row>
    <row r="70" spans="2:19" x14ac:dyDescent="0.3">
      <c r="B70" s="7" t="s">
        <v>749</v>
      </c>
      <c r="C70" s="7" t="s">
        <v>13</v>
      </c>
      <c r="D70" s="7" t="s">
        <v>61</v>
      </c>
      <c r="E70" s="7" t="s">
        <v>65</v>
      </c>
      <c r="F70" s="7" t="str">
        <f>E70</f>
        <v>Recycled material use</v>
      </c>
      <c r="G70" s="7" t="s">
        <v>5</v>
      </c>
      <c r="H70" s="7" t="s">
        <v>16</v>
      </c>
    </row>
    <row r="71" spans="2:19" x14ac:dyDescent="0.3">
      <c r="B71" s="7" t="s">
        <v>589</v>
      </c>
      <c r="C71" s="7" t="s">
        <v>13</v>
      </c>
      <c r="D71" s="7" t="s">
        <v>61</v>
      </c>
      <c r="E71" s="7" t="s">
        <v>66</v>
      </c>
      <c r="F71" s="7" t="str">
        <f>E71</f>
        <v>Green procurement policy</v>
      </c>
      <c r="G71" s="7" t="s">
        <v>569</v>
      </c>
      <c r="H71" s="7" t="s">
        <v>3</v>
      </c>
      <c r="N71" s="13"/>
      <c r="S71" s="7" t="s">
        <v>803</v>
      </c>
    </row>
    <row r="72" spans="2:19" x14ac:dyDescent="0.3">
      <c r="B72" s="7" t="s">
        <v>590</v>
      </c>
      <c r="C72" s="7" t="s">
        <v>13</v>
      </c>
      <c r="D72" s="7" t="s">
        <v>61</v>
      </c>
      <c r="E72" s="7" t="s">
        <v>66</v>
      </c>
      <c r="F72" s="7" t="str">
        <f>E72</f>
        <v>Green procurement policy</v>
      </c>
      <c r="G72" s="7" t="s">
        <v>570</v>
      </c>
      <c r="H72" s="7" t="s">
        <v>3</v>
      </c>
      <c r="N72" s="13"/>
      <c r="S72" s="7" t="s">
        <v>803</v>
      </c>
    </row>
    <row r="73" spans="2:19" x14ac:dyDescent="0.3">
      <c r="B73" s="7" t="s">
        <v>750</v>
      </c>
      <c r="C73" s="7" t="s">
        <v>13</v>
      </c>
      <c r="D73" s="7" t="s">
        <v>61</v>
      </c>
      <c r="E73" s="7" t="s">
        <v>81</v>
      </c>
      <c r="F73" s="7" t="str">
        <f>E73</f>
        <v>Supplier environmental certification</v>
      </c>
      <c r="G73" s="7" t="s">
        <v>762</v>
      </c>
      <c r="H73" s="7" t="s">
        <v>3</v>
      </c>
      <c r="N73" s="13"/>
      <c r="S73" s="7" t="s">
        <v>803</v>
      </c>
    </row>
    <row r="74" spans="2:19" x14ac:dyDescent="0.3">
      <c r="B74" s="7" t="s">
        <v>751</v>
      </c>
      <c r="C74" s="7" t="s">
        <v>13</v>
      </c>
      <c r="D74" s="7" t="s">
        <v>61</v>
      </c>
      <c r="E74" s="7" t="s">
        <v>82</v>
      </c>
      <c r="F74" s="7" t="str">
        <f>+E74</f>
        <v>Green building council membership</v>
      </c>
      <c r="G74" s="7" t="s">
        <v>675</v>
      </c>
      <c r="H74" s="7" t="s">
        <v>3</v>
      </c>
      <c r="N74" s="13"/>
      <c r="S74" s="7" t="s">
        <v>803</v>
      </c>
    </row>
    <row r="75" spans="2:19" hidden="1" x14ac:dyDescent="0.3">
      <c r="B75" s="7" t="s">
        <v>752</v>
      </c>
      <c r="C75" s="7" t="s">
        <v>13</v>
      </c>
      <c r="D75" s="7" t="s">
        <v>61</v>
      </c>
      <c r="E75" s="7" t="s">
        <v>83</v>
      </c>
      <c r="F75" s="7" t="s">
        <v>84</v>
      </c>
      <c r="G75" s="7" t="s">
        <v>676</v>
      </c>
      <c r="H75" s="7" t="s">
        <v>3</v>
      </c>
      <c r="K75" s="7">
        <v>0</v>
      </c>
      <c r="N75" s="13"/>
    </row>
    <row r="76" spans="2:19" hidden="1" x14ac:dyDescent="0.3">
      <c r="B76" s="7" t="s">
        <v>753</v>
      </c>
      <c r="C76" s="7" t="s">
        <v>13</v>
      </c>
      <c r="D76" s="7" t="s">
        <v>61</v>
      </c>
      <c r="E76" s="7" t="s">
        <v>83</v>
      </c>
      <c r="F76" s="7" t="s">
        <v>84</v>
      </c>
      <c r="G76" s="7" t="s">
        <v>677</v>
      </c>
      <c r="H76" s="7" t="s">
        <v>3</v>
      </c>
      <c r="K76" s="7">
        <v>0</v>
      </c>
      <c r="N76" s="13"/>
    </row>
    <row r="77" spans="2:19" hidden="1" x14ac:dyDescent="0.3">
      <c r="B77" s="7" t="s">
        <v>406</v>
      </c>
      <c r="C77" s="7" t="s">
        <v>13</v>
      </c>
      <c r="D77" s="7" t="s">
        <v>61</v>
      </c>
      <c r="E77" s="7" t="s">
        <v>85</v>
      </c>
      <c r="F77" s="7" t="str">
        <f>E77</f>
        <v>Nutrition and health program</v>
      </c>
      <c r="G77" s="7" t="s">
        <v>569</v>
      </c>
      <c r="H77" s="7" t="s">
        <v>3</v>
      </c>
      <c r="K77" s="7">
        <v>0</v>
      </c>
      <c r="N77" s="13"/>
    </row>
    <row r="78" spans="2:19" hidden="1" x14ac:dyDescent="0.3">
      <c r="B78" s="7" t="s">
        <v>407</v>
      </c>
      <c r="C78" s="7" t="s">
        <v>13</v>
      </c>
      <c r="D78" s="7" t="s">
        <v>61</v>
      </c>
      <c r="E78" s="7" t="s">
        <v>85</v>
      </c>
      <c r="F78" s="7" t="str">
        <f>E78</f>
        <v>Nutrition and health program</v>
      </c>
      <c r="G78" s="7" t="s">
        <v>570</v>
      </c>
      <c r="H78" s="7" t="s">
        <v>3</v>
      </c>
      <c r="K78" s="7">
        <v>0</v>
      </c>
      <c r="N78" s="13"/>
    </row>
    <row r="79" spans="2:19" hidden="1" x14ac:dyDescent="0.3">
      <c r="B79" s="7" t="s">
        <v>754</v>
      </c>
      <c r="C79" s="7" t="s">
        <v>13</v>
      </c>
      <c r="D79" s="7" t="s">
        <v>361</v>
      </c>
      <c r="E79" s="7" t="s">
        <v>362</v>
      </c>
      <c r="G79" s="7" t="s">
        <v>678</v>
      </c>
      <c r="H79" s="7" t="s">
        <v>3</v>
      </c>
      <c r="K79" s="7">
        <v>0</v>
      </c>
      <c r="N79" s="13"/>
    </row>
    <row r="80" spans="2:19" hidden="1" x14ac:dyDescent="0.3">
      <c r="B80" s="7" t="s">
        <v>591</v>
      </c>
      <c r="C80" s="7" t="s">
        <v>13</v>
      </c>
      <c r="D80" s="7" t="s">
        <v>61</v>
      </c>
      <c r="E80" s="7" t="s">
        <v>87</v>
      </c>
      <c r="F80" s="7" t="str">
        <f>E80</f>
        <v>GMO policy</v>
      </c>
      <c r="G80" s="7" t="s">
        <v>569</v>
      </c>
      <c r="H80" s="7" t="s">
        <v>3</v>
      </c>
      <c r="K80" s="7">
        <v>0</v>
      </c>
      <c r="N80" s="13"/>
    </row>
    <row r="81" spans="2:19" hidden="1" x14ac:dyDescent="0.3">
      <c r="B81" s="7" t="s">
        <v>592</v>
      </c>
      <c r="C81" s="7" t="s">
        <v>13</v>
      </c>
      <c r="D81" s="7" t="s">
        <v>61</v>
      </c>
      <c r="E81" s="7" t="s">
        <v>87</v>
      </c>
      <c r="F81" s="7" t="str">
        <f>E81</f>
        <v>GMO policy</v>
      </c>
      <c r="G81" s="7" t="s">
        <v>570</v>
      </c>
      <c r="H81" s="7" t="s">
        <v>3</v>
      </c>
      <c r="K81" s="7">
        <v>0</v>
      </c>
      <c r="N81" s="13"/>
    </row>
    <row r="82" spans="2:19" hidden="1" x14ac:dyDescent="0.3">
      <c r="B82" s="7" t="s">
        <v>408</v>
      </c>
      <c r="C82" s="7" t="s">
        <v>13</v>
      </c>
      <c r="D82" s="7" t="s">
        <v>61</v>
      </c>
      <c r="E82" s="7" t="s">
        <v>88</v>
      </c>
      <c r="F82" s="7" t="s">
        <v>679</v>
      </c>
      <c r="G82" s="7" t="s">
        <v>5</v>
      </c>
      <c r="H82" s="7" t="str">
        <f>H3</f>
        <v>INR</v>
      </c>
      <c r="I82" s="7" t="s">
        <v>649</v>
      </c>
      <c r="J82" s="7" t="str">
        <f>J3</f>
        <v>March</v>
      </c>
      <c r="K82" s="7">
        <v>0</v>
      </c>
      <c r="R82" s="15"/>
    </row>
    <row r="83" spans="2:19" x14ac:dyDescent="0.3">
      <c r="B83" s="7" t="s">
        <v>409</v>
      </c>
      <c r="C83" s="7" t="s">
        <v>13</v>
      </c>
      <c r="D83" s="7" t="s">
        <v>61</v>
      </c>
      <c r="E83" s="7" t="s">
        <v>45</v>
      </c>
      <c r="F83" s="7" t="s">
        <v>90</v>
      </c>
      <c r="G83" s="7" t="s">
        <v>5</v>
      </c>
      <c r="H83" s="7" t="s">
        <v>4</v>
      </c>
      <c r="P83" s="16"/>
      <c r="Q83" s="16"/>
      <c r="R83" s="15"/>
    </row>
    <row r="84" spans="2:19" hidden="1" x14ac:dyDescent="0.3">
      <c r="B84" s="7" t="s">
        <v>593</v>
      </c>
      <c r="C84" s="7" t="s">
        <v>13</v>
      </c>
      <c r="D84" s="7" t="s">
        <v>61</v>
      </c>
      <c r="E84" s="7" t="s">
        <v>89</v>
      </c>
      <c r="F84" s="7" t="str">
        <f>E84</f>
        <v>Sustainable agri programs</v>
      </c>
      <c r="G84" s="7" t="s">
        <v>569</v>
      </c>
      <c r="H84" s="7" t="s">
        <v>3</v>
      </c>
      <c r="K84" s="7">
        <v>0</v>
      </c>
      <c r="N84" s="13"/>
    </row>
    <row r="85" spans="2:19" hidden="1" x14ac:dyDescent="0.3">
      <c r="B85" s="7" t="s">
        <v>594</v>
      </c>
      <c r="C85" s="7" t="s">
        <v>13</v>
      </c>
      <c r="D85" s="7" t="s">
        <v>61</v>
      </c>
      <c r="E85" s="7" t="s">
        <v>89</v>
      </c>
      <c r="F85" s="7" t="str">
        <f>E85</f>
        <v>Sustainable agri programs</v>
      </c>
      <c r="G85" s="7" t="s">
        <v>570</v>
      </c>
      <c r="H85" s="7" t="s">
        <v>3</v>
      </c>
      <c r="K85" s="7">
        <v>0</v>
      </c>
      <c r="N85" s="13"/>
    </row>
    <row r="86" spans="2:19" hidden="1" x14ac:dyDescent="0.3">
      <c r="B86" s="7" t="s">
        <v>410</v>
      </c>
      <c r="C86" s="7" t="s">
        <v>13</v>
      </c>
      <c r="D86" s="7" t="s">
        <v>361</v>
      </c>
      <c r="E86" s="7" t="s">
        <v>363</v>
      </c>
      <c r="F86" s="7" t="str">
        <f>E86</f>
        <v>Fleet emissions</v>
      </c>
      <c r="G86" s="7" t="s">
        <v>5</v>
      </c>
      <c r="H86" s="7" t="s">
        <v>16</v>
      </c>
      <c r="K86" s="7">
        <v>0</v>
      </c>
      <c r="R86" s="15"/>
    </row>
    <row r="87" spans="2:19" x14ac:dyDescent="0.3">
      <c r="B87" s="7" t="s">
        <v>411</v>
      </c>
      <c r="C87" s="7" t="s">
        <v>13</v>
      </c>
      <c r="D87" s="7" t="s">
        <v>61</v>
      </c>
      <c r="E87" s="7" t="s">
        <v>92</v>
      </c>
      <c r="F87" s="7" t="str">
        <f>E87</f>
        <v>Packing material used</v>
      </c>
      <c r="G87" s="7" t="s">
        <v>5</v>
      </c>
      <c r="H87" s="7" t="s">
        <v>16</v>
      </c>
      <c r="M87" s="17"/>
      <c r="N87" s="17"/>
      <c r="O87" s="17"/>
      <c r="P87" s="17"/>
      <c r="Q87" s="17"/>
      <c r="R87" s="15"/>
    </row>
    <row r="88" spans="2:19" x14ac:dyDescent="0.3">
      <c r="B88" s="7" t="s">
        <v>412</v>
      </c>
      <c r="C88" s="7" t="s">
        <v>13</v>
      </c>
      <c r="D88" s="7" t="s">
        <v>61</v>
      </c>
      <c r="E88" s="7" t="s">
        <v>93</v>
      </c>
      <c r="F88" s="7" t="s">
        <v>89</v>
      </c>
      <c r="G88" s="7" t="s">
        <v>38</v>
      </c>
      <c r="H88" s="7" t="s">
        <v>3</v>
      </c>
      <c r="N88" s="13"/>
      <c r="S88" s="7" t="s">
        <v>803</v>
      </c>
    </row>
    <row r="89" spans="2:19" x14ac:dyDescent="0.3">
      <c r="B89" s="7" t="s">
        <v>595</v>
      </c>
      <c r="C89" s="7" t="s">
        <v>13</v>
      </c>
      <c r="D89" s="7" t="s">
        <v>95</v>
      </c>
      <c r="E89" s="7" t="s">
        <v>94</v>
      </c>
      <c r="F89" s="7" t="str">
        <f>E89</f>
        <v>Climate change policy</v>
      </c>
      <c r="G89" s="7" t="s">
        <v>569</v>
      </c>
      <c r="H89" s="7" t="s">
        <v>3</v>
      </c>
      <c r="N89" s="13"/>
      <c r="S89" s="7" t="s">
        <v>803</v>
      </c>
    </row>
    <row r="90" spans="2:19" x14ac:dyDescent="0.3">
      <c r="B90" s="7" t="s">
        <v>596</v>
      </c>
      <c r="C90" s="7" t="s">
        <v>13</v>
      </c>
      <c r="D90" s="7" t="s">
        <v>95</v>
      </c>
      <c r="E90" s="7" t="s">
        <v>94</v>
      </c>
      <c r="F90" s="7" t="str">
        <f>E90</f>
        <v>Climate change policy</v>
      </c>
      <c r="G90" s="7" t="s">
        <v>570</v>
      </c>
      <c r="H90" s="7" t="s">
        <v>3</v>
      </c>
      <c r="N90" s="13"/>
      <c r="S90" s="7" t="s">
        <v>803</v>
      </c>
    </row>
    <row r="91" spans="2:19" x14ac:dyDescent="0.3">
      <c r="B91" s="7" t="s">
        <v>413</v>
      </c>
      <c r="C91" s="7" t="s">
        <v>13</v>
      </c>
      <c r="D91" s="7" t="s">
        <v>95</v>
      </c>
      <c r="E91" s="7" t="s">
        <v>96</v>
      </c>
      <c r="F91" s="7" t="s">
        <v>97</v>
      </c>
      <c r="G91" s="7" t="s">
        <v>5</v>
      </c>
      <c r="H91" s="7" t="str">
        <f>H3</f>
        <v>INR</v>
      </c>
      <c r="I91" s="7" t="s">
        <v>650</v>
      </c>
      <c r="J91" s="7" t="str">
        <f>J3</f>
        <v>March</v>
      </c>
      <c r="R91" s="15"/>
    </row>
    <row r="92" spans="2:19" x14ac:dyDescent="0.3">
      <c r="B92" s="7" t="s">
        <v>680</v>
      </c>
      <c r="C92" s="7" t="s">
        <v>13</v>
      </c>
      <c r="D92" s="7" t="s">
        <v>95</v>
      </c>
      <c r="E92" s="7" t="s">
        <v>98</v>
      </c>
      <c r="F92" s="7" t="s">
        <v>99</v>
      </c>
      <c r="G92" s="7" t="s">
        <v>144</v>
      </c>
      <c r="H92" s="7" t="s">
        <v>352</v>
      </c>
      <c r="N92" s="13"/>
      <c r="S92" s="7" t="s">
        <v>806</v>
      </c>
    </row>
    <row r="93" spans="2:19" x14ac:dyDescent="0.3">
      <c r="B93" s="7" t="s">
        <v>683</v>
      </c>
      <c r="C93" s="7" t="s">
        <v>13</v>
      </c>
      <c r="D93" s="7" t="s">
        <v>95</v>
      </c>
      <c r="E93" s="7" t="s">
        <v>113</v>
      </c>
      <c r="F93" s="7" t="str">
        <f>E93</f>
        <v>Green securities</v>
      </c>
      <c r="H93" s="7" t="s">
        <v>3</v>
      </c>
      <c r="N93" s="13"/>
    </row>
    <row r="94" spans="2:19" x14ac:dyDescent="0.3">
      <c r="B94" s="7" t="s">
        <v>684</v>
      </c>
      <c r="C94" s="7" t="s">
        <v>13</v>
      </c>
      <c r="D94" s="7" t="s">
        <v>95</v>
      </c>
      <c r="E94" s="7" t="s">
        <v>113</v>
      </c>
      <c r="F94" s="7" t="str">
        <f>E94</f>
        <v>Green securities</v>
      </c>
      <c r="G94" s="7" t="s">
        <v>5</v>
      </c>
      <c r="H94" s="7" t="str">
        <f>H3</f>
        <v>INR</v>
      </c>
      <c r="I94" s="7" t="s">
        <v>650</v>
      </c>
      <c r="J94" s="7" t="str">
        <f>J3</f>
        <v>March</v>
      </c>
    </row>
    <row r="95" spans="2:19" x14ac:dyDescent="0.3">
      <c r="B95" s="7" t="s">
        <v>414</v>
      </c>
      <c r="C95" s="7" t="s">
        <v>13</v>
      </c>
      <c r="D95" s="7" t="s">
        <v>100</v>
      </c>
      <c r="E95" s="7" t="s">
        <v>101</v>
      </c>
      <c r="F95" s="7" t="str">
        <f>E95</f>
        <v>Water consumption</v>
      </c>
      <c r="G95" s="7" t="s">
        <v>5</v>
      </c>
      <c r="H95" s="7" t="s">
        <v>651</v>
      </c>
      <c r="R95" s="8"/>
    </row>
    <row r="96" spans="2:19" x14ac:dyDescent="0.3">
      <c r="B96" s="7" t="s">
        <v>415</v>
      </c>
      <c r="C96" s="7" t="s">
        <v>13</v>
      </c>
      <c r="D96" s="7" t="s">
        <v>100</v>
      </c>
      <c r="E96" s="7" t="s">
        <v>102</v>
      </c>
      <c r="F96" s="7" t="str">
        <f>E96</f>
        <v>Water emission</v>
      </c>
      <c r="G96" s="7" t="s">
        <v>5</v>
      </c>
      <c r="H96" s="7" t="s">
        <v>651</v>
      </c>
      <c r="R96" s="8"/>
    </row>
    <row r="97" spans="2:19" x14ac:dyDescent="0.3">
      <c r="B97" s="7" t="s">
        <v>416</v>
      </c>
      <c r="C97" s="7" t="s">
        <v>13</v>
      </c>
      <c r="D97" s="7" t="s">
        <v>100</v>
      </c>
      <c r="E97" s="7" t="s">
        <v>103</v>
      </c>
      <c r="F97" s="7" t="s">
        <v>104</v>
      </c>
      <c r="G97" s="7" t="s">
        <v>597</v>
      </c>
      <c r="H97" s="7" t="s">
        <v>352</v>
      </c>
      <c r="N97" s="13"/>
      <c r="S97" s="7" t="s">
        <v>806</v>
      </c>
    </row>
    <row r="98" spans="2:19" x14ac:dyDescent="0.3">
      <c r="B98" s="7" t="s">
        <v>417</v>
      </c>
      <c r="C98" s="7" t="s">
        <v>13</v>
      </c>
      <c r="D98" s="7" t="s">
        <v>100</v>
      </c>
      <c r="E98" s="7" t="s">
        <v>105</v>
      </c>
      <c r="F98" s="7" t="str">
        <f t="shared" ref="F98:F103" si="1">E98</f>
        <v>Untreated discharged waste water</v>
      </c>
      <c r="G98" s="7" t="s">
        <v>5</v>
      </c>
      <c r="H98" s="7" t="s">
        <v>651</v>
      </c>
      <c r="R98" s="15"/>
    </row>
    <row r="99" spans="2:19" x14ac:dyDescent="0.3">
      <c r="B99" s="7" t="s">
        <v>598</v>
      </c>
      <c r="C99" s="7" t="s">
        <v>13</v>
      </c>
      <c r="D99" s="7" t="s">
        <v>100</v>
      </c>
      <c r="E99" s="7" t="s">
        <v>106</v>
      </c>
      <c r="F99" s="7" t="str">
        <f t="shared" si="1"/>
        <v>Water management initiatives</v>
      </c>
      <c r="G99" s="7" t="s">
        <v>569</v>
      </c>
      <c r="H99" s="7" t="s">
        <v>3</v>
      </c>
      <c r="N99" s="13"/>
      <c r="S99" s="7" t="s">
        <v>803</v>
      </c>
    </row>
    <row r="100" spans="2:19" x14ac:dyDescent="0.3">
      <c r="B100" s="7" t="s">
        <v>599</v>
      </c>
      <c r="C100" s="7" t="s">
        <v>13</v>
      </c>
      <c r="D100" s="7" t="s">
        <v>100</v>
      </c>
      <c r="E100" s="7" t="s">
        <v>106</v>
      </c>
      <c r="F100" s="7" t="str">
        <f t="shared" si="1"/>
        <v>Water management initiatives</v>
      </c>
      <c r="G100" s="7" t="s">
        <v>570</v>
      </c>
      <c r="H100" s="7" t="s">
        <v>3</v>
      </c>
      <c r="N100" s="13"/>
      <c r="S100" s="7" t="s">
        <v>803</v>
      </c>
    </row>
    <row r="101" spans="2:19" hidden="1" x14ac:dyDescent="0.3">
      <c r="B101" s="7" t="s">
        <v>600</v>
      </c>
      <c r="C101" s="7" t="s">
        <v>13</v>
      </c>
      <c r="D101" s="7" t="s">
        <v>100</v>
      </c>
      <c r="E101" s="7" t="s">
        <v>107</v>
      </c>
      <c r="F101" s="7" t="str">
        <f t="shared" si="1"/>
        <v>Sustainable oceans / seas practices</v>
      </c>
      <c r="G101" s="7" t="s">
        <v>569</v>
      </c>
      <c r="H101" s="7" t="s">
        <v>3</v>
      </c>
      <c r="K101" s="7">
        <v>0</v>
      </c>
      <c r="N101" s="13"/>
    </row>
    <row r="102" spans="2:19" hidden="1" x14ac:dyDescent="0.3">
      <c r="B102" s="7" t="s">
        <v>601</v>
      </c>
      <c r="C102" s="7" t="s">
        <v>13</v>
      </c>
      <c r="D102" s="7" t="s">
        <v>100</v>
      </c>
      <c r="E102" s="7" t="s">
        <v>107</v>
      </c>
      <c r="F102" s="7" t="str">
        <f t="shared" si="1"/>
        <v>Sustainable oceans / seas practices</v>
      </c>
      <c r="G102" s="7" t="s">
        <v>570</v>
      </c>
      <c r="H102" s="7" t="s">
        <v>3</v>
      </c>
      <c r="K102" s="7">
        <v>0</v>
      </c>
      <c r="N102" s="13"/>
    </row>
    <row r="103" spans="2:19" x14ac:dyDescent="0.3">
      <c r="B103" s="7" t="s">
        <v>418</v>
      </c>
      <c r="C103" s="7" t="s">
        <v>13</v>
      </c>
      <c r="D103" s="7" t="s">
        <v>100</v>
      </c>
      <c r="E103" s="7" t="s">
        <v>108</v>
      </c>
      <c r="F103" s="7" t="str">
        <f t="shared" si="1"/>
        <v>Water recycled and reused</v>
      </c>
      <c r="G103" s="7" t="s">
        <v>5</v>
      </c>
      <c r="H103" s="7" t="s">
        <v>4</v>
      </c>
      <c r="N103" s="14"/>
      <c r="O103" s="14"/>
      <c r="P103" s="14"/>
      <c r="Q103" s="14"/>
      <c r="R103" s="15"/>
    </row>
    <row r="104" spans="2:19" x14ac:dyDescent="0.3">
      <c r="B104" s="7" t="s">
        <v>419</v>
      </c>
      <c r="C104" s="7" t="s">
        <v>13</v>
      </c>
      <c r="D104" s="7" t="s">
        <v>109</v>
      </c>
      <c r="E104" s="7" t="s">
        <v>110</v>
      </c>
      <c r="F104" s="7" t="s">
        <v>111</v>
      </c>
      <c r="G104" s="7" t="s">
        <v>5</v>
      </c>
      <c r="H104" s="7" t="s">
        <v>681</v>
      </c>
    </row>
    <row r="105" spans="2:19" x14ac:dyDescent="0.3">
      <c r="B105" s="7" t="s">
        <v>602</v>
      </c>
      <c r="C105" s="7" t="s">
        <v>13</v>
      </c>
      <c r="D105" s="7" t="s">
        <v>109</v>
      </c>
      <c r="E105" s="7" t="s">
        <v>112</v>
      </c>
      <c r="F105" s="7" t="str">
        <f>E105</f>
        <v>Environmental audits</v>
      </c>
      <c r="H105" s="7" t="s">
        <v>3</v>
      </c>
      <c r="N105" s="13"/>
      <c r="S105" s="7" t="s">
        <v>803</v>
      </c>
    </row>
    <row r="106" spans="2:19" x14ac:dyDescent="0.3">
      <c r="B106" s="7" t="s">
        <v>603</v>
      </c>
      <c r="C106" s="7" t="s">
        <v>13</v>
      </c>
      <c r="D106" s="7" t="s">
        <v>109</v>
      </c>
      <c r="E106" s="7" t="s">
        <v>112</v>
      </c>
      <c r="F106" s="7" t="s">
        <v>682</v>
      </c>
      <c r="G106" s="7" t="s">
        <v>70</v>
      </c>
      <c r="H106" s="7" t="s">
        <v>3</v>
      </c>
      <c r="N106" s="13"/>
      <c r="S106" s="7" t="s">
        <v>803</v>
      </c>
    </row>
    <row r="107" spans="2:19" x14ac:dyDescent="0.3">
      <c r="B107" s="7" t="s">
        <v>604</v>
      </c>
      <c r="C107" s="7" t="s">
        <v>114</v>
      </c>
      <c r="D107" s="7" t="s">
        <v>115</v>
      </c>
      <c r="E107" s="7" t="s">
        <v>116</v>
      </c>
      <c r="F107" s="7" t="s">
        <v>569</v>
      </c>
      <c r="G107" s="7" t="s">
        <v>569</v>
      </c>
      <c r="H107" s="7" t="s">
        <v>3</v>
      </c>
      <c r="N107" s="13"/>
      <c r="S107" s="7" t="s">
        <v>803</v>
      </c>
    </row>
    <row r="108" spans="2:19" x14ac:dyDescent="0.3">
      <c r="B108" s="7" t="s">
        <v>605</v>
      </c>
      <c r="C108" s="7" t="s">
        <v>114</v>
      </c>
      <c r="D108" s="7" t="s">
        <v>115</v>
      </c>
      <c r="E108" s="7" t="s">
        <v>116</v>
      </c>
      <c r="F108" s="7" t="s">
        <v>117</v>
      </c>
      <c r="G108" s="7" t="s">
        <v>570</v>
      </c>
      <c r="H108" s="7" t="s">
        <v>3</v>
      </c>
      <c r="N108" s="13"/>
      <c r="S108" s="7" t="s">
        <v>803</v>
      </c>
    </row>
    <row r="109" spans="2:19" x14ac:dyDescent="0.3">
      <c r="B109" s="7" t="s">
        <v>420</v>
      </c>
      <c r="C109" s="7" t="s">
        <v>114</v>
      </c>
      <c r="D109" s="7" t="s">
        <v>115</v>
      </c>
      <c r="E109" s="7" t="s">
        <v>118</v>
      </c>
      <c r="F109" s="7" t="str">
        <f>E109</f>
        <v>Employee turnover rate</v>
      </c>
      <c r="G109" s="7" t="s">
        <v>5</v>
      </c>
      <c r="H109" s="7" t="s">
        <v>4</v>
      </c>
      <c r="O109" s="14"/>
      <c r="R109" s="14"/>
    </row>
    <row r="110" spans="2:19" x14ac:dyDescent="0.3">
      <c r="B110" s="7" t="s">
        <v>606</v>
      </c>
      <c r="C110" s="7" t="s">
        <v>114</v>
      </c>
      <c r="D110" s="7" t="s">
        <v>115</v>
      </c>
      <c r="E110" s="7" t="s">
        <v>119</v>
      </c>
      <c r="F110" s="7" t="s">
        <v>569</v>
      </c>
      <c r="G110" s="7" t="s">
        <v>569</v>
      </c>
      <c r="H110" s="7" t="s">
        <v>3</v>
      </c>
      <c r="N110" s="13"/>
      <c r="S110" s="7" t="s">
        <v>803</v>
      </c>
    </row>
    <row r="111" spans="2:19" x14ac:dyDescent="0.3">
      <c r="B111" s="7" t="s">
        <v>607</v>
      </c>
      <c r="C111" s="7" t="s">
        <v>114</v>
      </c>
      <c r="D111" s="7" t="s">
        <v>115</v>
      </c>
      <c r="E111" s="7" t="s">
        <v>119</v>
      </c>
      <c r="F111" s="7" t="s">
        <v>117</v>
      </c>
      <c r="G111" s="7" t="s">
        <v>570</v>
      </c>
      <c r="H111" s="7" t="s">
        <v>3</v>
      </c>
      <c r="N111" s="13"/>
      <c r="S111" s="7" t="s">
        <v>803</v>
      </c>
    </row>
    <row r="112" spans="2:19" x14ac:dyDescent="0.3">
      <c r="B112" s="7" t="s">
        <v>610</v>
      </c>
      <c r="C112" s="7" t="s">
        <v>114</v>
      </c>
      <c r="D112" s="7" t="s">
        <v>115</v>
      </c>
      <c r="E112" s="7" t="s">
        <v>120</v>
      </c>
      <c r="F112" s="7" t="s">
        <v>569</v>
      </c>
      <c r="G112" s="7" t="s">
        <v>569</v>
      </c>
      <c r="H112" s="7" t="s">
        <v>3</v>
      </c>
      <c r="N112" s="13"/>
      <c r="S112" s="7" t="s">
        <v>803</v>
      </c>
    </row>
    <row r="113" spans="2:29" x14ac:dyDescent="0.3">
      <c r="B113" s="7" t="s">
        <v>611</v>
      </c>
      <c r="C113" s="7" t="s">
        <v>114</v>
      </c>
      <c r="D113" s="7" t="s">
        <v>115</v>
      </c>
      <c r="E113" s="7" t="s">
        <v>120</v>
      </c>
      <c r="F113" s="7" t="s">
        <v>117</v>
      </c>
      <c r="G113" s="7" t="s">
        <v>570</v>
      </c>
      <c r="H113" s="7" t="s">
        <v>3</v>
      </c>
      <c r="N113" s="13"/>
      <c r="S113" s="7" t="s">
        <v>803</v>
      </c>
    </row>
    <row r="114" spans="2:29" x14ac:dyDescent="0.3">
      <c r="B114" s="7" t="s">
        <v>612</v>
      </c>
      <c r="C114" s="7" t="s">
        <v>114</v>
      </c>
      <c r="D114" s="7" t="s">
        <v>115</v>
      </c>
      <c r="E114" s="7" t="s">
        <v>121</v>
      </c>
      <c r="F114" s="7" t="s">
        <v>608</v>
      </c>
      <c r="G114" s="7" t="s">
        <v>569</v>
      </c>
      <c r="H114" s="7" t="s">
        <v>3</v>
      </c>
      <c r="N114" s="13"/>
      <c r="S114" s="7" t="s">
        <v>803</v>
      </c>
    </row>
    <row r="115" spans="2:29" x14ac:dyDescent="0.3">
      <c r="B115" s="7" t="s">
        <v>613</v>
      </c>
      <c r="C115" s="7" t="s">
        <v>114</v>
      </c>
      <c r="D115" s="7" t="s">
        <v>115</v>
      </c>
      <c r="E115" s="7" t="s">
        <v>121</v>
      </c>
      <c r="F115" s="7" t="s">
        <v>609</v>
      </c>
      <c r="G115" s="7" t="s">
        <v>570</v>
      </c>
      <c r="H115" s="7" t="s">
        <v>3</v>
      </c>
      <c r="N115" s="13"/>
      <c r="S115" s="7" t="s">
        <v>803</v>
      </c>
    </row>
    <row r="116" spans="2:29" x14ac:dyDescent="0.3">
      <c r="B116" s="7" t="s">
        <v>421</v>
      </c>
      <c r="C116" s="7" t="s">
        <v>114</v>
      </c>
      <c r="D116" s="7" t="s">
        <v>115</v>
      </c>
      <c r="E116" s="7" t="s">
        <v>122</v>
      </c>
      <c r="F116" s="7" t="s">
        <v>123</v>
      </c>
      <c r="G116" s="7" t="s">
        <v>5</v>
      </c>
      <c r="H116" s="7" t="s">
        <v>4</v>
      </c>
      <c r="R116" s="15"/>
    </row>
    <row r="117" spans="2:29" x14ac:dyDescent="0.3">
      <c r="B117" s="7" t="s">
        <v>422</v>
      </c>
      <c r="C117" s="7" t="s">
        <v>114</v>
      </c>
      <c r="D117" s="7" t="s">
        <v>115</v>
      </c>
      <c r="E117" s="7" t="s">
        <v>124</v>
      </c>
      <c r="F117" s="7" t="s">
        <v>125</v>
      </c>
      <c r="G117" s="7" t="s">
        <v>5</v>
      </c>
      <c r="H117" s="7" t="s">
        <v>126</v>
      </c>
      <c r="R117" s="18"/>
    </row>
    <row r="118" spans="2:29" x14ac:dyDescent="0.3">
      <c r="B118" s="7" t="s">
        <v>423</v>
      </c>
      <c r="C118" s="7" t="s">
        <v>114</v>
      </c>
      <c r="D118" s="7" t="s">
        <v>115</v>
      </c>
      <c r="E118" s="7" t="s">
        <v>127</v>
      </c>
      <c r="F118" s="7" t="s">
        <v>128</v>
      </c>
      <c r="G118" s="7" t="s">
        <v>235</v>
      </c>
      <c r="H118" s="7" t="s">
        <v>3</v>
      </c>
      <c r="N118" s="13"/>
      <c r="S118" s="7" t="s">
        <v>803</v>
      </c>
    </row>
    <row r="119" spans="2:29" x14ac:dyDescent="0.3">
      <c r="B119" s="7" t="s">
        <v>614</v>
      </c>
      <c r="C119" s="7" t="s">
        <v>114</v>
      </c>
      <c r="D119" s="7" t="s">
        <v>115</v>
      </c>
      <c r="E119" s="7" t="s">
        <v>129</v>
      </c>
      <c r="F119" s="7" t="s">
        <v>569</v>
      </c>
      <c r="G119" s="7" t="s">
        <v>569</v>
      </c>
      <c r="H119" s="7" t="s">
        <v>3</v>
      </c>
      <c r="N119" s="13"/>
      <c r="S119" s="7" t="s">
        <v>802</v>
      </c>
      <c r="Z119" s="7" t="s">
        <v>980</v>
      </c>
    </row>
    <row r="120" spans="2:29" x14ac:dyDescent="0.3">
      <c r="B120" s="7" t="s">
        <v>615</v>
      </c>
      <c r="C120" s="7" t="s">
        <v>114</v>
      </c>
      <c r="D120" s="7" t="s">
        <v>115</v>
      </c>
      <c r="E120" s="7" t="s">
        <v>129</v>
      </c>
      <c r="F120" s="7" t="s">
        <v>117</v>
      </c>
      <c r="G120" s="7" t="s">
        <v>570</v>
      </c>
      <c r="H120" s="7" t="s">
        <v>3</v>
      </c>
      <c r="N120" s="13"/>
      <c r="S120" s="7" t="s">
        <v>802</v>
      </c>
      <c r="AC120" s="7" t="s">
        <v>1057</v>
      </c>
    </row>
    <row r="121" spans="2:29" x14ac:dyDescent="0.3">
      <c r="B121" s="7" t="s">
        <v>424</v>
      </c>
      <c r="C121" s="7" t="s">
        <v>114</v>
      </c>
      <c r="D121" s="7" t="s">
        <v>115</v>
      </c>
      <c r="E121" s="7" t="s">
        <v>130</v>
      </c>
      <c r="F121" s="7" t="s">
        <v>569</v>
      </c>
      <c r="G121" s="7" t="s">
        <v>569</v>
      </c>
      <c r="H121" s="7" t="s">
        <v>3</v>
      </c>
      <c r="N121" s="13"/>
      <c r="S121" s="7" t="s">
        <v>803</v>
      </c>
    </row>
    <row r="122" spans="2:29" x14ac:dyDescent="0.3">
      <c r="B122" s="7" t="s">
        <v>617</v>
      </c>
      <c r="C122" s="7" t="s">
        <v>114</v>
      </c>
      <c r="D122" s="7" t="s">
        <v>115</v>
      </c>
      <c r="E122" s="7" t="s">
        <v>130</v>
      </c>
      <c r="F122" s="7" t="s">
        <v>117</v>
      </c>
      <c r="G122" s="7" t="s">
        <v>570</v>
      </c>
      <c r="H122" s="7" t="s">
        <v>3</v>
      </c>
      <c r="N122" s="13"/>
      <c r="S122" s="7" t="s">
        <v>803</v>
      </c>
    </row>
    <row r="123" spans="2:29" x14ac:dyDescent="0.3">
      <c r="B123" s="7" t="s">
        <v>616</v>
      </c>
      <c r="C123" s="7" t="s">
        <v>114</v>
      </c>
      <c r="D123" s="7" t="s">
        <v>115</v>
      </c>
      <c r="E123" s="7" t="s">
        <v>130</v>
      </c>
      <c r="F123" s="7" t="s">
        <v>131</v>
      </c>
      <c r="G123" s="7" t="s">
        <v>762</v>
      </c>
      <c r="H123" s="7" t="s">
        <v>3</v>
      </c>
      <c r="N123" s="13"/>
      <c r="S123" s="7" t="s">
        <v>803</v>
      </c>
    </row>
    <row r="124" spans="2:29" x14ac:dyDescent="0.3">
      <c r="B124" s="7" t="s">
        <v>618</v>
      </c>
      <c r="C124" s="7" t="s">
        <v>114</v>
      </c>
      <c r="D124" s="7" t="s">
        <v>115</v>
      </c>
      <c r="E124" s="7" t="s">
        <v>132</v>
      </c>
      <c r="F124" s="7" t="s">
        <v>569</v>
      </c>
      <c r="G124" s="7" t="s">
        <v>569</v>
      </c>
      <c r="H124" s="7" t="s">
        <v>3</v>
      </c>
      <c r="N124" s="13"/>
      <c r="S124" s="7" t="s">
        <v>803</v>
      </c>
    </row>
    <row r="125" spans="2:29" x14ac:dyDescent="0.3">
      <c r="B125" s="7" t="s">
        <v>619</v>
      </c>
      <c r="C125" s="7" t="s">
        <v>114</v>
      </c>
      <c r="D125" s="7" t="s">
        <v>115</v>
      </c>
      <c r="E125" s="7" t="s">
        <v>132</v>
      </c>
      <c r="F125" s="7" t="s">
        <v>117</v>
      </c>
      <c r="G125" s="7" t="s">
        <v>570</v>
      </c>
      <c r="H125" s="7" t="s">
        <v>3</v>
      </c>
      <c r="N125" s="13"/>
      <c r="S125" s="7" t="s">
        <v>803</v>
      </c>
    </row>
    <row r="126" spans="2:29" x14ac:dyDescent="0.3">
      <c r="B126" s="7" t="s">
        <v>425</v>
      </c>
      <c r="C126" s="7" t="s">
        <v>114</v>
      </c>
      <c r="D126" s="7" t="s">
        <v>115</v>
      </c>
      <c r="E126" s="7" t="s">
        <v>133</v>
      </c>
      <c r="F126" s="7" t="s">
        <v>117</v>
      </c>
      <c r="G126" s="7" t="s">
        <v>21</v>
      </c>
      <c r="H126" s="7" t="s">
        <v>3</v>
      </c>
      <c r="N126" s="13"/>
      <c r="S126" s="7" t="s">
        <v>803</v>
      </c>
    </row>
    <row r="127" spans="2:29" x14ac:dyDescent="0.3">
      <c r="B127" s="7" t="s">
        <v>426</v>
      </c>
      <c r="C127" s="7" t="s">
        <v>114</v>
      </c>
      <c r="D127" s="7" t="s">
        <v>115</v>
      </c>
      <c r="E127" s="7" t="s">
        <v>134</v>
      </c>
      <c r="G127" s="7" t="s">
        <v>5</v>
      </c>
      <c r="H127" s="7" t="s">
        <v>86</v>
      </c>
    </row>
    <row r="128" spans="2:29" x14ac:dyDescent="0.3">
      <c r="B128" s="7" t="s">
        <v>427</v>
      </c>
      <c r="C128" s="7" t="s">
        <v>114</v>
      </c>
      <c r="D128" s="7" t="s">
        <v>115</v>
      </c>
      <c r="E128" s="7" t="s">
        <v>135</v>
      </c>
      <c r="G128" s="7" t="s">
        <v>5</v>
      </c>
      <c r="H128" s="7" t="s">
        <v>136</v>
      </c>
      <c r="R128" s="15"/>
    </row>
    <row r="129" spans="2:28" x14ac:dyDescent="0.3">
      <c r="B129" s="7" t="s">
        <v>621</v>
      </c>
      <c r="C129" s="7" t="s">
        <v>114</v>
      </c>
      <c r="D129" s="7" t="s">
        <v>115</v>
      </c>
      <c r="E129" s="7" t="s">
        <v>137</v>
      </c>
      <c r="F129" s="7" t="s">
        <v>569</v>
      </c>
      <c r="G129" s="7" t="s">
        <v>569</v>
      </c>
      <c r="H129" s="7" t="s">
        <v>3</v>
      </c>
      <c r="N129" s="13"/>
      <c r="S129" s="7" t="s">
        <v>802</v>
      </c>
      <c r="Z129" s="7" t="s">
        <v>981</v>
      </c>
    </row>
    <row r="130" spans="2:28" x14ac:dyDescent="0.3">
      <c r="B130" s="7" t="s">
        <v>620</v>
      </c>
      <c r="C130" s="7" t="s">
        <v>114</v>
      </c>
      <c r="D130" s="7" t="s">
        <v>115</v>
      </c>
      <c r="E130" s="7" t="s">
        <v>137</v>
      </c>
      <c r="F130" s="7" t="s">
        <v>117</v>
      </c>
      <c r="G130" s="7" t="s">
        <v>570</v>
      </c>
      <c r="H130" s="7" t="s">
        <v>3</v>
      </c>
      <c r="N130" s="13"/>
      <c r="S130" s="7" t="s">
        <v>803</v>
      </c>
    </row>
    <row r="131" spans="2:28" x14ac:dyDescent="0.3">
      <c r="B131" s="7" t="s">
        <v>622</v>
      </c>
      <c r="C131" s="7" t="s">
        <v>114</v>
      </c>
      <c r="D131" s="7" t="s">
        <v>138</v>
      </c>
      <c r="E131" s="7" t="s">
        <v>139</v>
      </c>
      <c r="F131" s="7" t="s">
        <v>569</v>
      </c>
      <c r="G131" s="7" t="s">
        <v>569</v>
      </c>
      <c r="H131" s="7" t="s">
        <v>3</v>
      </c>
      <c r="N131" s="13"/>
      <c r="S131" s="7" t="s">
        <v>802</v>
      </c>
      <c r="Z131" s="7" t="s">
        <v>982</v>
      </c>
    </row>
    <row r="132" spans="2:28" x14ac:dyDescent="0.3">
      <c r="B132" s="7" t="s">
        <v>623</v>
      </c>
      <c r="C132" s="7" t="s">
        <v>114</v>
      </c>
      <c r="D132" s="7" t="s">
        <v>138</v>
      </c>
      <c r="E132" s="7" t="s">
        <v>139</v>
      </c>
      <c r="F132" s="7" t="s">
        <v>117</v>
      </c>
      <c r="G132" s="7" t="s">
        <v>570</v>
      </c>
      <c r="H132" s="7" t="s">
        <v>3</v>
      </c>
      <c r="N132" s="13"/>
      <c r="S132" s="7" t="s">
        <v>803</v>
      </c>
    </row>
    <row r="133" spans="2:28" x14ac:dyDescent="0.3">
      <c r="B133" s="7" t="s">
        <v>624</v>
      </c>
      <c r="C133" s="7" t="s">
        <v>114</v>
      </c>
      <c r="D133" s="7" t="s">
        <v>138</v>
      </c>
      <c r="E133" s="7" t="s">
        <v>140</v>
      </c>
      <c r="F133" s="7" t="s">
        <v>569</v>
      </c>
      <c r="G133" s="7" t="s">
        <v>569</v>
      </c>
      <c r="H133" s="7" t="s">
        <v>3</v>
      </c>
      <c r="N133" s="13"/>
      <c r="S133" s="7" t="s">
        <v>802</v>
      </c>
      <c r="Z133" s="7" t="s">
        <v>983</v>
      </c>
      <c r="AB133" s="19"/>
    </row>
    <row r="134" spans="2:28" x14ac:dyDescent="0.3">
      <c r="B134" s="7" t="s">
        <v>428</v>
      </c>
      <c r="C134" s="7" t="s">
        <v>114</v>
      </c>
      <c r="D134" s="7" t="s">
        <v>138</v>
      </c>
      <c r="E134" s="7" t="s">
        <v>141</v>
      </c>
      <c r="F134" s="7" t="s">
        <v>569</v>
      </c>
      <c r="G134" s="7" t="s">
        <v>569</v>
      </c>
      <c r="H134" s="7" t="s">
        <v>3</v>
      </c>
      <c r="N134" s="13"/>
      <c r="S134" s="7" t="s">
        <v>803</v>
      </c>
    </row>
    <row r="135" spans="2:28" x14ac:dyDescent="0.3">
      <c r="B135" s="7" t="s">
        <v>429</v>
      </c>
      <c r="C135" s="7" t="s">
        <v>114</v>
      </c>
      <c r="D135" s="7" t="s">
        <v>138</v>
      </c>
      <c r="E135" s="7" t="s">
        <v>142</v>
      </c>
      <c r="F135" s="7" t="s">
        <v>143</v>
      </c>
      <c r="G135" s="7" t="s">
        <v>144</v>
      </c>
      <c r="H135" s="7" t="s">
        <v>145</v>
      </c>
      <c r="N135" s="13"/>
      <c r="S135" s="7" t="s">
        <v>806</v>
      </c>
      <c r="AB135" s="19" t="s">
        <v>984</v>
      </c>
    </row>
    <row r="136" spans="2:28" x14ac:dyDescent="0.3">
      <c r="B136" s="7" t="s">
        <v>430</v>
      </c>
      <c r="C136" s="7" t="s">
        <v>114</v>
      </c>
      <c r="D136" s="7" t="s">
        <v>138</v>
      </c>
      <c r="E136" s="7" t="s">
        <v>142</v>
      </c>
      <c r="F136" s="7" t="s">
        <v>625</v>
      </c>
      <c r="G136" s="7" t="s">
        <v>569</v>
      </c>
      <c r="H136" s="7" t="s">
        <v>3</v>
      </c>
      <c r="N136" s="13"/>
      <c r="S136" s="7" t="s">
        <v>802</v>
      </c>
      <c r="Z136" s="7" t="s">
        <v>985</v>
      </c>
    </row>
    <row r="137" spans="2:28" x14ac:dyDescent="0.3">
      <c r="B137" s="7" t="s">
        <v>431</v>
      </c>
      <c r="C137" s="7" t="s">
        <v>114</v>
      </c>
      <c r="D137" s="7" t="s">
        <v>138</v>
      </c>
      <c r="E137" s="7" t="s">
        <v>146</v>
      </c>
      <c r="F137" s="7" t="s">
        <v>147</v>
      </c>
      <c r="G137" s="7" t="s">
        <v>144</v>
      </c>
      <c r="H137" s="7" t="s">
        <v>145</v>
      </c>
      <c r="N137" s="13"/>
      <c r="S137" s="7" t="s">
        <v>806</v>
      </c>
      <c r="AB137" s="19" t="s">
        <v>986</v>
      </c>
    </row>
    <row r="138" spans="2:28" x14ac:dyDescent="0.3">
      <c r="B138" s="7" t="s">
        <v>432</v>
      </c>
      <c r="C138" s="7" t="s">
        <v>114</v>
      </c>
      <c r="D138" s="7" t="s">
        <v>138</v>
      </c>
      <c r="E138" s="7" t="s">
        <v>146</v>
      </c>
      <c r="F138" s="7" t="s">
        <v>626</v>
      </c>
      <c r="G138" s="7" t="s">
        <v>569</v>
      </c>
      <c r="H138" s="7" t="s">
        <v>3</v>
      </c>
      <c r="N138" s="13"/>
      <c r="S138" s="7" t="s">
        <v>802</v>
      </c>
      <c r="Z138" s="7" t="s">
        <v>985</v>
      </c>
    </row>
    <row r="139" spans="2:28" x14ac:dyDescent="0.3">
      <c r="B139" s="7" t="s">
        <v>148</v>
      </c>
      <c r="C139" s="7" t="s">
        <v>114</v>
      </c>
      <c r="D139" s="7" t="s">
        <v>138</v>
      </c>
      <c r="E139" s="7" t="s">
        <v>149</v>
      </c>
      <c r="F139" s="7" t="s">
        <v>150</v>
      </c>
      <c r="G139" s="7" t="s">
        <v>5</v>
      </c>
      <c r="H139" s="7" t="s">
        <v>86</v>
      </c>
      <c r="R139" s="15"/>
      <c r="S139" s="7">
        <v>0</v>
      </c>
    </row>
    <row r="140" spans="2:28" x14ac:dyDescent="0.3">
      <c r="B140" s="7" t="s">
        <v>627</v>
      </c>
      <c r="C140" s="7" t="s">
        <v>114</v>
      </c>
      <c r="D140" s="7" t="s">
        <v>138</v>
      </c>
      <c r="E140" s="7" t="s">
        <v>151</v>
      </c>
      <c r="F140" s="7" t="s">
        <v>629</v>
      </c>
      <c r="H140" s="7" t="s">
        <v>3</v>
      </c>
      <c r="S140" s="7" t="s">
        <v>803</v>
      </c>
    </row>
    <row r="141" spans="2:28" x14ac:dyDescent="0.3">
      <c r="B141" s="7" t="s">
        <v>628</v>
      </c>
      <c r="C141" s="7" t="s">
        <v>114</v>
      </c>
      <c r="D141" s="7" t="s">
        <v>364</v>
      </c>
      <c r="E141" s="7" t="s">
        <v>151</v>
      </c>
      <c r="F141" s="7" t="s">
        <v>630</v>
      </c>
      <c r="H141" s="7" t="s">
        <v>3</v>
      </c>
      <c r="S141" s="7" t="s">
        <v>803</v>
      </c>
    </row>
    <row r="142" spans="2:28" x14ac:dyDescent="0.3">
      <c r="B142" s="7" t="s">
        <v>433</v>
      </c>
      <c r="C142" s="7" t="s">
        <v>114</v>
      </c>
      <c r="D142" s="7" t="s">
        <v>152</v>
      </c>
      <c r="E142" s="7" t="s">
        <v>153</v>
      </c>
      <c r="F142" s="7" t="s">
        <v>631</v>
      </c>
      <c r="G142" s="7" t="s">
        <v>569</v>
      </c>
      <c r="H142" s="7" t="s">
        <v>3</v>
      </c>
      <c r="N142" s="13"/>
      <c r="S142" s="7" t="s">
        <v>803</v>
      </c>
    </row>
    <row r="143" spans="2:28" x14ac:dyDescent="0.3">
      <c r="B143" s="7" t="s">
        <v>685</v>
      </c>
      <c r="C143" s="7" t="s">
        <v>114</v>
      </c>
      <c r="D143" s="7" t="s">
        <v>152</v>
      </c>
      <c r="E143" s="7" t="s">
        <v>153</v>
      </c>
      <c r="F143" s="7" t="s">
        <v>154</v>
      </c>
      <c r="H143" s="7" t="s">
        <v>3</v>
      </c>
      <c r="N143" s="13"/>
      <c r="S143" s="7" t="s">
        <v>803</v>
      </c>
    </row>
    <row r="144" spans="2:28" x14ac:dyDescent="0.3">
      <c r="B144" s="7" t="s">
        <v>434</v>
      </c>
      <c r="C144" s="7" t="s">
        <v>114</v>
      </c>
      <c r="D144" s="7" t="s">
        <v>152</v>
      </c>
      <c r="E144" s="7" t="s">
        <v>155</v>
      </c>
      <c r="F144" s="7" t="s">
        <v>156</v>
      </c>
      <c r="H144" s="7" t="s">
        <v>3</v>
      </c>
      <c r="N144" s="13"/>
      <c r="S144" s="7" t="s">
        <v>803</v>
      </c>
    </row>
    <row r="145" spans="2:27" x14ac:dyDescent="0.3">
      <c r="B145" s="7" t="s">
        <v>435</v>
      </c>
      <c r="C145" s="7" t="s">
        <v>114</v>
      </c>
      <c r="D145" s="7" t="s">
        <v>152</v>
      </c>
      <c r="E145" s="7" t="s">
        <v>157</v>
      </c>
      <c r="F145" s="7" t="s">
        <v>158</v>
      </c>
      <c r="G145" s="7" t="s">
        <v>5</v>
      </c>
      <c r="H145" s="7" t="s">
        <v>86</v>
      </c>
      <c r="R145" s="15"/>
      <c r="S145" s="7">
        <v>0</v>
      </c>
    </row>
    <row r="146" spans="2:27" x14ac:dyDescent="0.3">
      <c r="B146" s="7" t="s">
        <v>436</v>
      </c>
      <c r="C146" s="7" t="s">
        <v>114</v>
      </c>
      <c r="D146" s="7" t="s">
        <v>152</v>
      </c>
      <c r="E146" s="7" t="s">
        <v>159</v>
      </c>
      <c r="F146" s="7" t="s">
        <v>633</v>
      </c>
      <c r="G146" s="7" t="s">
        <v>569</v>
      </c>
      <c r="H146" s="7" t="s">
        <v>3</v>
      </c>
      <c r="N146" s="13"/>
      <c r="S146" s="7" t="s">
        <v>803</v>
      </c>
    </row>
    <row r="147" spans="2:27" x14ac:dyDescent="0.3">
      <c r="B147" s="7" t="s">
        <v>686</v>
      </c>
      <c r="C147" s="7" t="s">
        <v>114</v>
      </c>
      <c r="D147" s="7" t="s">
        <v>152</v>
      </c>
      <c r="E147" s="7" t="s">
        <v>159</v>
      </c>
      <c r="F147" s="7" t="s">
        <v>160</v>
      </c>
      <c r="G147" s="7" t="s">
        <v>570</v>
      </c>
      <c r="H147" s="7" t="s">
        <v>3</v>
      </c>
      <c r="N147" s="13"/>
      <c r="S147" s="7" t="s">
        <v>803</v>
      </c>
    </row>
    <row r="148" spans="2:27" hidden="1" x14ac:dyDescent="0.3">
      <c r="B148" s="7" t="s">
        <v>437</v>
      </c>
      <c r="C148" s="7" t="s">
        <v>114</v>
      </c>
      <c r="D148" s="7" t="s">
        <v>365</v>
      </c>
      <c r="E148" s="7" t="s">
        <v>366</v>
      </c>
      <c r="K148" s="7">
        <v>0</v>
      </c>
    </row>
    <row r="149" spans="2:27" hidden="1" x14ac:dyDescent="0.3">
      <c r="B149" s="7" t="s">
        <v>687</v>
      </c>
      <c r="C149" s="7" t="s">
        <v>114</v>
      </c>
      <c r="D149" s="7" t="s">
        <v>365</v>
      </c>
      <c r="E149" s="7" t="s">
        <v>367</v>
      </c>
      <c r="F149" s="7" t="s">
        <v>634</v>
      </c>
      <c r="G149" s="7" t="s">
        <v>5</v>
      </c>
      <c r="H149" s="7" t="s">
        <v>4</v>
      </c>
      <c r="K149" s="7">
        <v>0</v>
      </c>
    </row>
    <row r="150" spans="2:27" hidden="1" x14ac:dyDescent="0.3">
      <c r="B150" s="7" t="s">
        <v>688</v>
      </c>
      <c r="C150" s="7" t="s">
        <v>114</v>
      </c>
      <c r="D150" s="7" t="s">
        <v>365</v>
      </c>
      <c r="E150" s="7" t="s">
        <v>367</v>
      </c>
      <c r="F150" s="7" t="s">
        <v>635</v>
      </c>
      <c r="H150" s="7" t="s">
        <v>3</v>
      </c>
      <c r="K150" s="7">
        <v>0</v>
      </c>
      <c r="N150" s="13"/>
    </row>
    <row r="151" spans="2:27" hidden="1" x14ac:dyDescent="0.3">
      <c r="B151" s="7" t="s">
        <v>438</v>
      </c>
      <c r="C151" s="7" t="s">
        <v>114</v>
      </c>
      <c r="D151" s="7" t="s">
        <v>365</v>
      </c>
      <c r="E151" s="7" t="s">
        <v>368</v>
      </c>
      <c r="K151" s="7">
        <v>0</v>
      </c>
    </row>
    <row r="152" spans="2:27" hidden="1" x14ac:dyDescent="0.3">
      <c r="B152" s="7" t="s">
        <v>817</v>
      </c>
      <c r="C152" s="7" t="s">
        <v>114</v>
      </c>
      <c r="D152" s="7" t="s">
        <v>365</v>
      </c>
      <c r="E152" s="7" t="s">
        <v>818</v>
      </c>
      <c r="K152" s="7">
        <v>0</v>
      </c>
    </row>
    <row r="153" spans="2:27" x14ac:dyDescent="0.3">
      <c r="B153" s="7" t="s">
        <v>439</v>
      </c>
      <c r="C153" s="7" t="s">
        <v>114</v>
      </c>
      <c r="D153" s="7" t="s">
        <v>161</v>
      </c>
      <c r="E153" s="7" t="s">
        <v>162</v>
      </c>
      <c r="F153" s="7" t="s">
        <v>631</v>
      </c>
      <c r="G153" s="7" t="s">
        <v>569</v>
      </c>
      <c r="H153" s="7" t="s">
        <v>3</v>
      </c>
      <c r="N153" s="13"/>
      <c r="S153" s="7" t="s">
        <v>803</v>
      </c>
    </row>
    <row r="154" spans="2:27" x14ac:dyDescent="0.3">
      <c r="B154" s="7" t="s">
        <v>440</v>
      </c>
      <c r="C154" s="7" t="s">
        <v>114</v>
      </c>
      <c r="D154" s="7" t="s">
        <v>161</v>
      </c>
      <c r="E154" s="7" t="s">
        <v>162</v>
      </c>
      <c r="F154" s="7" t="s">
        <v>632</v>
      </c>
      <c r="G154" s="7" t="s">
        <v>570</v>
      </c>
      <c r="H154" s="7" t="s">
        <v>3</v>
      </c>
      <c r="N154" s="13"/>
      <c r="S154" s="7" t="s">
        <v>803</v>
      </c>
    </row>
    <row r="155" spans="2:27" x14ac:dyDescent="0.3">
      <c r="B155" s="7" t="s">
        <v>636</v>
      </c>
      <c r="C155" s="7" t="s">
        <v>114</v>
      </c>
      <c r="D155" s="7" t="s">
        <v>161</v>
      </c>
      <c r="E155" s="7" t="s">
        <v>162</v>
      </c>
      <c r="F155" s="7" t="s">
        <v>163</v>
      </c>
      <c r="G155" s="7" t="s">
        <v>5</v>
      </c>
      <c r="H155" s="7" t="s">
        <v>86</v>
      </c>
      <c r="R155" s="15"/>
      <c r="S155" s="7">
        <v>0</v>
      </c>
    </row>
    <row r="156" spans="2:27" hidden="1" x14ac:dyDescent="0.3">
      <c r="B156" s="7" t="s">
        <v>441</v>
      </c>
      <c r="C156" s="7" t="s">
        <v>114</v>
      </c>
      <c r="D156" s="7" t="s">
        <v>369</v>
      </c>
      <c r="E156" s="7" t="s">
        <v>370</v>
      </c>
      <c r="K156" s="7">
        <v>0</v>
      </c>
    </row>
    <row r="157" spans="2:27" ht="15" thickBot="1" x14ac:dyDescent="0.35">
      <c r="B157" s="7" t="s">
        <v>442</v>
      </c>
      <c r="C157" s="7" t="s">
        <v>114</v>
      </c>
      <c r="D157" s="7" t="s">
        <v>164</v>
      </c>
      <c r="E157" s="10" t="s">
        <v>165</v>
      </c>
      <c r="F157" s="10" t="s">
        <v>166</v>
      </c>
      <c r="G157" s="7" t="s">
        <v>5</v>
      </c>
      <c r="H157" s="7" t="s">
        <v>4</v>
      </c>
      <c r="R157" s="14"/>
      <c r="S157" s="55">
        <f>2/10</f>
        <v>0.2</v>
      </c>
      <c r="AA157" s="20"/>
    </row>
    <row r="158" spans="2:27" ht="15" thickBot="1" x14ac:dyDescent="0.35">
      <c r="B158" s="7" t="s">
        <v>443</v>
      </c>
      <c r="C158" s="7" t="s">
        <v>114</v>
      </c>
      <c r="D158" s="7" t="s">
        <v>164</v>
      </c>
      <c r="E158" s="10" t="s">
        <v>167</v>
      </c>
      <c r="F158" s="21" t="s">
        <v>168</v>
      </c>
      <c r="G158" s="7" t="s">
        <v>5</v>
      </c>
      <c r="H158" s="7" t="s">
        <v>4</v>
      </c>
      <c r="R158" s="14"/>
      <c r="S158" s="55">
        <f>1/19</f>
        <v>5.2631578947368418E-2</v>
      </c>
      <c r="AA158" s="20"/>
    </row>
    <row r="159" spans="2:27" ht="15" thickBot="1" x14ac:dyDescent="0.35">
      <c r="B159" s="7" t="s">
        <v>444</v>
      </c>
      <c r="C159" s="7" t="s">
        <v>114</v>
      </c>
      <c r="D159" s="7" t="s">
        <v>164</v>
      </c>
      <c r="E159" s="10" t="s">
        <v>169</v>
      </c>
      <c r="F159" s="21" t="s">
        <v>170</v>
      </c>
      <c r="G159" s="7" t="s">
        <v>5</v>
      </c>
      <c r="H159" s="7" t="s">
        <v>4</v>
      </c>
      <c r="R159" s="14"/>
      <c r="S159" s="20"/>
      <c r="V159" s="22"/>
      <c r="AA159" s="20"/>
    </row>
    <row r="160" spans="2:27" x14ac:dyDescent="0.3">
      <c r="B160" s="7" t="s">
        <v>445</v>
      </c>
      <c r="C160" s="7" t="s">
        <v>114</v>
      </c>
      <c r="D160" s="7" t="s">
        <v>164</v>
      </c>
      <c r="E160" s="10" t="s">
        <v>171</v>
      </c>
      <c r="F160" s="7" t="s">
        <v>631</v>
      </c>
      <c r="G160" s="7" t="s">
        <v>569</v>
      </c>
      <c r="H160" s="7" t="s">
        <v>3</v>
      </c>
      <c r="N160" s="13"/>
      <c r="S160" s="7" t="s">
        <v>802</v>
      </c>
      <c r="Z160" s="7" t="s">
        <v>985</v>
      </c>
    </row>
    <row r="161" spans="2:28" x14ac:dyDescent="0.3">
      <c r="B161" s="7" t="s">
        <v>446</v>
      </c>
      <c r="C161" s="7" t="s">
        <v>114</v>
      </c>
      <c r="D161" s="7" t="s">
        <v>164</v>
      </c>
      <c r="E161" s="10" t="s">
        <v>171</v>
      </c>
      <c r="F161" s="7" t="s">
        <v>632</v>
      </c>
      <c r="G161" s="7" t="s">
        <v>570</v>
      </c>
      <c r="H161" s="7" t="s">
        <v>3</v>
      </c>
      <c r="N161" s="13"/>
      <c r="S161" s="7" t="s">
        <v>803</v>
      </c>
    </row>
    <row r="162" spans="2:28" x14ac:dyDescent="0.3">
      <c r="B162" s="7" t="s">
        <v>639</v>
      </c>
      <c r="C162" s="7" t="s">
        <v>114</v>
      </c>
      <c r="D162" s="7" t="s">
        <v>164</v>
      </c>
      <c r="E162" s="10" t="s">
        <v>172</v>
      </c>
      <c r="F162" s="10" t="s">
        <v>158</v>
      </c>
      <c r="G162" s="7" t="s">
        <v>5</v>
      </c>
      <c r="H162" s="7" t="s">
        <v>86</v>
      </c>
    </row>
    <row r="163" spans="2:28" x14ac:dyDescent="0.3">
      <c r="B163" s="7" t="s">
        <v>637</v>
      </c>
      <c r="C163" s="7" t="s">
        <v>114</v>
      </c>
      <c r="D163" s="7" t="s">
        <v>164</v>
      </c>
      <c r="E163" s="10" t="s">
        <v>173</v>
      </c>
      <c r="F163" s="7" t="s">
        <v>631</v>
      </c>
      <c r="G163" s="7" t="s">
        <v>569</v>
      </c>
      <c r="H163" s="7" t="s">
        <v>3</v>
      </c>
      <c r="N163" s="13"/>
      <c r="S163" s="7" t="s">
        <v>802</v>
      </c>
      <c r="Z163" s="7" t="s">
        <v>985</v>
      </c>
    </row>
    <row r="164" spans="2:28" x14ac:dyDescent="0.3">
      <c r="B164" s="7" t="s">
        <v>638</v>
      </c>
      <c r="C164" s="7" t="s">
        <v>114</v>
      </c>
      <c r="D164" s="7" t="s">
        <v>164</v>
      </c>
      <c r="E164" s="10" t="s">
        <v>173</v>
      </c>
      <c r="F164" s="7" t="s">
        <v>632</v>
      </c>
      <c r="G164" s="7" t="s">
        <v>570</v>
      </c>
      <c r="H164" s="7" t="s">
        <v>3</v>
      </c>
      <c r="N164" s="13"/>
      <c r="S164" s="7" t="s">
        <v>803</v>
      </c>
    </row>
    <row r="165" spans="2:28" x14ac:dyDescent="0.3">
      <c r="B165" s="7" t="s">
        <v>640</v>
      </c>
      <c r="C165" s="7" t="s">
        <v>114</v>
      </c>
      <c r="D165" s="7" t="s">
        <v>164</v>
      </c>
      <c r="E165" s="10" t="s">
        <v>173</v>
      </c>
      <c r="F165" s="10" t="s">
        <v>174</v>
      </c>
      <c r="G165" s="7" t="s">
        <v>5</v>
      </c>
      <c r="H165" s="7" t="s">
        <v>86</v>
      </c>
      <c r="R165" s="15"/>
      <c r="S165" s="7">
        <v>0</v>
      </c>
    </row>
    <row r="166" spans="2:28" x14ac:dyDescent="0.3">
      <c r="B166" s="7" t="s">
        <v>641</v>
      </c>
      <c r="C166" s="7" t="s">
        <v>114</v>
      </c>
      <c r="D166" s="7" t="s">
        <v>164</v>
      </c>
      <c r="E166" s="10" t="s">
        <v>175</v>
      </c>
      <c r="F166" s="7" t="s">
        <v>631</v>
      </c>
      <c r="G166" s="7" t="s">
        <v>569</v>
      </c>
      <c r="H166" s="7" t="s">
        <v>3</v>
      </c>
      <c r="N166" s="13"/>
      <c r="S166" s="7" t="s">
        <v>802</v>
      </c>
      <c r="Z166" s="7" t="s">
        <v>987</v>
      </c>
    </row>
    <row r="167" spans="2:28" x14ac:dyDescent="0.3">
      <c r="B167" s="7" t="s">
        <v>642</v>
      </c>
      <c r="C167" s="7" t="s">
        <v>114</v>
      </c>
      <c r="D167" s="7" t="s">
        <v>164</v>
      </c>
      <c r="E167" s="10" t="s">
        <v>175</v>
      </c>
      <c r="F167" s="7" t="s">
        <v>632</v>
      </c>
      <c r="G167" s="7" t="s">
        <v>570</v>
      </c>
      <c r="H167" s="7" t="s">
        <v>3</v>
      </c>
      <c r="N167" s="13"/>
      <c r="S167" s="7" t="s">
        <v>802</v>
      </c>
      <c r="Z167" s="7" t="s">
        <v>987</v>
      </c>
    </row>
    <row r="168" spans="2:28" x14ac:dyDescent="0.3">
      <c r="B168" s="7" t="s">
        <v>643</v>
      </c>
      <c r="C168" s="7" t="s">
        <v>114</v>
      </c>
      <c r="D168" s="7" t="s">
        <v>164</v>
      </c>
      <c r="E168" s="10" t="s">
        <v>176</v>
      </c>
      <c r="F168" s="7" t="s">
        <v>631</v>
      </c>
      <c r="G168" s="7" t="s">
        <v>569</v>
      </c>
      <c r="H168" s="7" t="s">
        <v>3</v>
      </c>
      <c r="N168" s="13"/>
      <c r="S168" s="7" t="s">
        <v>803</v>
      </c>
    </row>
    <row r="169" spans="2:28" x14ac:dyDescent="0.3">
      <c r="B169" s="7" t="s">
        <v>644</v>
      </c>
      <c r="C169" s="7" t="s">
        <v>114</v>
      </c>
      <c r="D169" s="7" t="s">
        <v>164</v>
      </c>
      <c r="E169" s="10" t="s">
        <v>176</v>
      </c>
      <c r="F169" s="7" t="s">
        <v>632</v>
      </c>
      <c r="G169" s="7" t="s">
        <v>570</v>
      </c>
      <c r="H169" s="7" t="s">
        <v>3</v>
      </c>
      <c r="N169" s="13"/>
      <c r="S169" s="7" t="s">
        <v>803</v>
      </c>
    </row>
    <row r="170" spans="2:28" x14ac:dyDescent="0.3">
      <c r="B170" s="7" t="s">
        <v>447</v>
      </c>
      <c r="C170" s="7" t="s">
        <v>114</v>
      </c>
      <c r="D170" s="7" t="s">
        <v>164</v>
      </c>
      <c r="E170" s="10" t="s">
        <v>177</v>
      </c>
      <c r="F170" s="10" t="s">
        <v>178</v>
      </c>
      <c r="H170" s="7" t="s">
        <v>3</v>
      </c>
      <c r="N170" s="13"/>
      <c r="S170" s="7" t="s">
        <v>802</v>
      </c>
      <c r="Z170" s="7" t="s">
        <v>988</v>
      </c>
    </row>
    <row r="171" spans="2:28" x14ac:dyDescent="0.3">
      <c r="B171" s="7" t="s">
        <v>180</v>
      </c>
      <c r="C171" s="7" t="s">
        <v>114</v>
      </c>
      <c r="D171" s="7" t="s">
        <v>164</v>
      </c>
      <c r="E171" s="10" t="s">
        <v>179</v>
      </c>
      <c r="F171" s="10" t="s">
        <v>38</v>
      </c>
      <c r="G171" s="7" t="s">
        <v>38</v>
      </c>
      <c r="H171" s="7" t="s">
        <v>3</v>
      </c>
      <c r="N171" s="13"/>
      <c r="S171" s="7" t="s">
        <v>803</v>
      </c>
    </row>
    <row r="172" spans="2:28" x14ac:dyDescent="0.3">
      <c r="B172" s="7" t="s">
        <v>448</v>
      </c>
      <c r="C172" s="7" t="s">
        <v>114</v>
      </c>
      <c r="D172" s="7" t="s">
        <v>164</v>
      </c>
      <c r="E172" s="10" t="s">
        <v>181</v>
      </c>
      <c r="F172" s="10" t="s">
        <v>182</v>
      </c>
      <c r="G172" s="7" t="s">
        <v>5</v>
      </c>
      <c r="H172" s="7" t="s">
        <v>4</v>
      </c>
    </row>
    <row r="173" spans="2:28" x14ac:dyDescent="0.3">
      <c r="B173" s="7" t="s">
        <v>449</v>
      </c>
      <c r="C173" s="7" t="s">
        <v>114</v>
      </c>
      <c r="D173" s="7" t="s">
        <v>164</v>
      </c>
      <c r="E173" s="10" t="s">
        <v>183</v>
      </c>
      <c r="F173" s="7" t="s">
        <v>184</v>
      </c>
      <c r="G173" s="7" t="s">
        <v>5</v>
      </c>
      <c r="H173" s="7" t="str">
        <f>H3</f>
        <v>INR</v>
      </c>
      <c r="I173" s="7" t="s">
        <v>649</v>
      </c>
      <c r="J173" s="7" t="str">
        <f>J3</f>
        <v>March</v>
      </c>
      <c r="N173" s="8">
        <v>9990000</v>
      </c>
      <c r="O173" s="8">
        <v>9980000</v>
      </c>
      <c r="P173" s="8">
        <v>12840000</v>
      </c>
      <c r="Q173" s="8">
        <v>15950000</v>
      </c>
      <c r="R173" s="8">
        <v>15810000</v>
      </c>
    </row>
    <row r="174" spans="2:28" x14ac:dyDescent="0.3">
      <c r="B174" s="7" t="s">
        <v>450</v>
      </c>
      <c r="C174" s="7" t="s">
        <v>114</v>
      </c>
      <c r="D174" s="7" t="s">
        <v>164</v>
      </c>
      <c r="E174" s="10" t="s">
        <v>183</v>
      </c>
      <c r="F174" s="10" t="s">
        <v>185</v>
      </c>
      <c r="G174" s="7" t="s">
        <v>5</v>
      </c>
      <c r="H174" s="7" t="str">
        <f>H3</f>
        <v>INR</v>
      </c>
      <c r="I174" s="7" t="s">
        <v>649</v>
      </c>
      <c r="J174" s="7" t="str">
        <f>J3</f>
        <v>March</v>
      </c>
      <c r="R174" s="18"/>
      <c r="AB174" s="19"/>
    </row>
    <row r="175" spans="2:28" x14ac:dyDescent="0.3">
      <c r="B175" s="7" t="s">
        <v>451</v>
      </c>
      <c r="C175" s="7" t="s">
        <v>114</v>
      </c>
      <c r="D175" s="7" t="s">
        <v>164</v>
      </c>
      <c r="E175" s="10" t="s">
        <v>183</v>
      </c>
      <c r="F175" s="10" t="s">
        <v>183</v>
      </c>
      <c r="G175" s="7" t="s">
        <v>5</v>
      </c>
      <c r="H175" s="7" t="s">
        <v>86</v>
      </c>
      <c r="R175" s="18"/>
      <c r="AB175" s="19"/>
    </row>
    <row r="176" spans="2:28" hidden="1" x14ac:dyDescent="0.3">
      <c r="B176" s="7" t="s">
        <v>452</v>
      </c>
      <c r="C176" s="7" t="s">
        <v>114</v>
      </c>
      <c r="D176" s="7" t="s">
        <v>186</v>
      </c>
      <c r="E176" s="10" t="s">
        <v>187</v>
      </c>
      <c r="F176" s="10" t="s">
        <v>188</v>
      </c>
      <c r="G176" s="7" t="s">
        <v>189</v>
      </c>
      <c r="H176" s="7" t="s">
        <v>190</v>
      </c>
      <c r="K176" s="7">
        <v>0</v>
      </c>
      <c r="N176" s="13"/>
    </row>
    <row r="177" spans="2:29" x14ac:dyDescent="0.3">
      <c r="B177" s="7" t="s">
        <v>453</v>
      </c>
      <c r="C177" s="7" t="s">
        <v>114</v>
      </c>
      <c r="D177" s="7" t="s">
        <v>186</v>
      </c>
      <c r="E177" s="10" t="s">
        <v>191</v>
      </c>
      <c r="F177" s="7" t="str">
        <f>E177</f>
        <v>Charity/Philanthropy</v>
      </c>
      <c r="G177" s="7" t="s">
        <v>989</v>
      </c>
      <c r="H177" s="7" t="str">
        <f>H3</f>
        <v>INR</v>
      </c>
      <c r="I177" s="7" t="s">
        <v>649</v>
      </c>
      <c r="J177" s="7" t="str">
        <f>J3</f>
        <v>March</v>
      </c>
      <c r="M177" s="8"/>
      <c r="N177" s="8">
        <v>36050000</v>
      </c>
      <c r="O177" s="8">
        <v>38200000</v>
      </c>
      <c r="P177" s="8">
        <v>19470000</v>
      </c>
      <c r="Q177" s="8">
        <v>57160000</v>
      </c>
      <c r="R177" s="8">
        <v>71100000</v>
      </c>
    </row>
    <row r="178" spans="2:29" x14ac:dyDescent="0.3">
      <c r="B178" s="7" t="s">
        <v>454</v>
      </c>
      <c r="C178" s="7" t="s">
        <v>114</v>
      </c>
      <c r="D178" s="7" t="s">
        <v>186</v>
      </c>
      <c r="E178" s="10" t="s">
        <v>192</v>
      </c>
      <c r="F178" s="10" t="s">
        <v>193</v>
      </c>
      <c r="G178" s="10" t="s">
        <v>194</v>
      </c>
      <c r="H178" s="7" t="s">
        <v>3</v>
      </c>
      <c r="N178" s="13"/>
      <c r="S178" s="7" t="s">
        <v>803</v>
      </c>
    </row>
    <row r="179" spans="2:29" x14ac:dyDescent="0.3">
      <c r="B179" s="7" t="s">
        <v>455</v>
      </c>
      <c r="C179" s="7" t="s">
        <v>114</v>
      </c>
      <c r="D179" s="7" t="s">
        <v>186</v>
      </c>
      <c r="E179" s="10" t="s">
        <v>195</v>
      </c>
      <c r="F179" s="10" t="s">
        <v>196</v>
      </c>
      <c r="G179" s="7" t="s">
        <v>762</v>
      </c>
      <c r="H179" s="7" t="s">
        <v>3</v>
      </c>
      <c r="N179" s="13"/>
      <c r="S179" s="7" t="s">
        <v>803</v>
      </c>
    </row>
    <row r="180" spans="2:29" x14ac:dyDescent="0.3">
      <c r="B180" s="7" t="s">
        <v>690</v>
      </c>
      <c r="C180" s="7" t="s">
        <v>114</v>
      </c>
      <c r="D180" s="7" t="s">
        <v>197</v>
      </c>
      <c r="E180" s="10" t="s">
        <v>198</v>
      </c>
      <c r="F180" s="10" t="s">
        <v>631</v>
      </c>
      <c r="G180" s="7" t="s">
        <v>21</v>
      </c>
      <c r="H180" s="7" t="s">
        <v>3</v>
      </c>
      <c r="N180" s="13"/>
      <c r="S180" s="7" t="s">
        <v>803</v>
      </c>
    </row>
    <row r="181" spans="2:29" x14ac:dyDescent="0.3">
      <c r="B181" s="7" t="s">
        <v>689</v>
      </c>
      <c r="C181" s="7" t="s">
        <v>114</v>
      </c>
      <c r="D181" s="7" t="s">
        <v>197</v>
      </c>
      <c r="E181" s="10" t="s">
        <v>198</v>
      </c>
      <c r="F181" s="10" t="s">
        <v>117</v>
      </c>
      <c r="G181" s="7" t="s">
        <v>21</v>
      </c>
      <c r="H181" s="7" t="s">
        <v>3</v>
      </c>
      <c r="N181" s="13"/>
      <c r="S181" s="7" t="s">
        <v>803</v>
      </c>
    </row>
    <row r="182" spans="2:29" x14ac:dyDescent="0.3">
      <c r="B182" s="7" t="s">
        <v>456</v>
      </c>
      <c r="C182" s="7" t="s">
        <v>114</v>
      </c>
      <c r="D182" s="7" t="s">
        <v>197</v>
      </c>
      <c r="E182" s="10" t="s">
        <v>199</v>
      </c>
      <c r="F182" s="10" t="s">
        <v>200</v>
      </c>
      <c r="G182" s="7" t="s">
        <v>5</v>
      </c>
      <c r="H182" s="7" t="str">
        <f>H3</f>
        <v>INR</v>
      </c>
      <c r="I182" s="7" t="s">
        <v>649</v>
      </c>
      <c r="J182" s="7" t="str">
        <f>J3</f>
        <v>March</v>
      </c>
      <c r="M182" s="8"/>
      <c r="N182" s="8">
        <v>36050000</v>
      </c>
      <c r="O182" s="8">
        <v>38200000</v>
      </c>
      <c r="P182" s="8">
        <v>19470000</v>
      </c>
      <c r="Q182" s="8">
        <v>57160000</v>
      </c>
      <c r="R182" s="8">
        <v>71100000</v>
      </c>
    </row>
    <row r="183" spans="2:29" x14ac:dyDescent="0.3">
      <c r="B183" s="7" t="s">
        <v>457</v>
      </c>
      <c r="C183" s="7" t="s">
        <v>114</v>
      </c>
      <c r="D183" s="7" t="s">
        <v>197</v>
      </c>
      <c r="E183" s="10" t="s">
        <v>201</v>
      </c>
      <c r="F183" s="10" t="s">
        <v>202</v>
      </c>
      <c r="G183" s="7" t="s">
        <v>5</v>
      </c>
      <c r="H183" s="7" t="s">
        <v>86</v>
      </c>
    </row>
    <row r="184" spans="2:29" x14ac:dyDescent="0.3">
      <c r="B184" s="7" t="s">
        <v>458</v>
      </c>
      <c r="C184" s="7" t="s">
        <v>114</v>
      </c>
      <c r="D184" s="7" t="s">
        <v>197</v>
      </c>
      <c r="E184" s="10" t="s">
        <v>203</v>
      </c>
      <c r="F184" s="10" t="s">
        <v>204</v>
      </c>
      <c r="G184" s="7" t="s">
        <v>5</v>
      </c>
      <c r="H184" s="7" t="s">
        <v>86</v>
      </c>
      <c r="R184" s="15"/>
      <c r="S184" s="7">
        <v>0</v>
      </c>
    </row>
    <row r="185" spans="2:29" ht="15" thickBot="1" x14ac:dyDescent="0.35">
      <c r="B185" s="7" t="s">
        <v>459</v>
      </c>
      <c r="C185" s="7" t="s">
        <v>205</v>
      </c>
      <c r="D185" s="7" t="s">
        <v>206</v>
      </c>
      <c r="E185" s="10" t="s">
        <v>207</v>
      </c>
      <c r="F185" s="7" t="str">
        <f>E185</f>
        <v>Past controversies</v>
      </c>
      <c r="G185" s="7" t="s">
        <v>5</v>
      </c>
      <c r="H185" s="7" t="s">
        <v>86</v>
      </c>
      <c r="M185" s="23"/>
      <c r="S185" s="7">
        <v>0</v>
      </c>
      <c r="V185" s="19"/>
      <c r="AB185" s="19"/>
    </row>
    <row r="186" spans="2:29" x14ac:dyDescent="0.3">
      <c r="B186" s="7" t="s">
        <v>460</v>
      </c>
      <c r="C186" s="7" t="s">
        <v>205</v>
      </c>
      <c r="D186" s="7" t="s">
        <v>206</v>
      </c>
      <c r="E186" s="10" t="s">
        <v>208</v>
      </c>
      <c r="F186" s="10" t="s">
        <v>209</v>
      </c>
      <c r="H186" s="7" t="s">
        <v>3</v>
      </c>
      <c r="N186" s="13"/>
      <c r="S186" s="7" t="s">
        <v>803</v>
      </c>
    </row>
    <row r="187" spans="2:29" x14ac:dyDescent="0.3">
      <c r="B187" s="7" t="s">
        <v>461</v>
      </c>
      <c r="C187" s="7" t="s">
        <v>205</v>
      </c>
      <c r="D187" s="7" t="s">
        <v>206</v>
      </c>
      <c r="E187" s="10" t="s">
        <v>210</v>
      </c>
      <c r="F187" s="10" t="s">
        <v>211</v>
      </c>
      <c r="G187" s="7" t="s">
        <v>5</v>
      </c>
      <c r="H187" s="7" t="str">
        <f>H3</f>
        <v>INR</v>
      </c>
      <c r="I187" s="7" t="s">
        <v>650</v>
      </c>
      <c r="J187" s="8" t="str">
        <f>J3</f>
        <v>March</v>
      </c>
      <c r="N187" s="7">
        <v>0</v>
      </c>
      <c r="O187" s="7">
        <v>0</v>
      </c>
      <c r="P187" s="7">
        <v>0</v>
      </c>
      <c r="Q187" s="7">
        <v>0</v>
      </c>
      <c r="R187" s="7">
        <v>0</v>
      </c>
    </row>
    <row r="188" spans="2:29" x14ac:dyDescent="0.3">
      <c r="B188" s="7" t="s">
        <v>691</v>
      </c>
      <c r="C188" s="7" t="s">
        <v>205</v>
      </c>
      <c r="D188" s="7" t="s">
        <v>206</v>
      </c>
      <c r="E188" s="10" t="s">
        <v>210</v>
      </c>
      <c r="F188" s="10" t="s">
        <v>213</v>
      </c>
      <c r="G188" s="7" t="s">
        <v>5</v>
      </c>
      <c r="H188" s="7" t="s">
        <v>86</v>
      </c>
      <c r="M188" s="24"/>
      <c r="R188" s="15"/>
      <c r="S188" s="7">
        <v>0</v>
      </c>
    </row>
    <row r="189" spans="2:29" x14ac:dyDescent="0.3">
      <c r="B189" s="7" t="s">
        <v>462</v>
      </c>
      <c r="C189" s="7" t="s">
        <v>205</v>
      </c>
      <c r="D189" s="7" t="s">
        <v>206</v>
      </c>
      <c r="E189" s="10" t="s">
        <v>214</v>
      </c>
      <c r="F189" s="10" t="s">
        <v>215</v>
      </c>
      <c r="G189" s="10" t="s">
        <v>5</v>
      </c>
      <c r="H189" s="10" t="s">
        <v>394</v>
      </c>
      <c r="R189" s="25"/>
      <c r="S189" s="7">
        <v>1</v>
      </c>
      <c r="AC189" s="7" t="s">
        <v>1058</v>
      </c>
    </row>
    <row r="190" spans="2:29" x14ac:dyDescent="0.3">
      <c r="B190" s="7" t="s">
        <v>462</v>
      </c>
      <c r="C190" s="7" t="s">
        <v>205</v>
      </c>
      <c r="D190" s="7" t="s">
        <v>206</v>
      </c>
      <c r="E190" s="10" t="s">
        <v>214</v>
      </c>
      <c r="F190" s="10" t="s">
        <v>692</v>
      </c>
      <c r="G190" s="10"/>
      <c r="H190" s="7" t="s">
        <v>3</v>
      </c>
      <c r="R190" s="25"/>
      <c r="S190" s="7" t="s">
        <v>802</v>
      </c>
      <c r="AB190" s="19" t="s">
        <v>1059</v>
      </c>
    </row>
    <row r="191" spans="2:29" x14ac:dyDescent="0.3">
      <c r="B191" s="7" t="s">
        <v>696</v>
      </c>
      <c r="C191" s="7" t="s">
        <v>205</v>
      </c>
      <c r="D191" s="7" t="s">
        <v>216</v>
      </c>
      <c r="E191" s="10" t="s">
        <v>217</v>
      </c>
      <c r="F191" s="10" t="s">
        <v>693</v>
      </c>
      <c r="G191" s="10" t="s">
        <v>5</v>
      </c>
      <c r="H191" s="10" t="s">
        <v>4</v>
      </c>
      <c r="R191" s="16"/>
      <c r="S191" s="14">
        <v>5.5800000000000002E-2</v>
      </c>
    </row>
    <row r="192" spans="2:29" x14ac:dyDescent="0.3">
      <c r="B192" s="7" t="s">
        <v>697</v>
      </c>
      <c r="C192" s="7" t="s">
        <v>205</v>
      </c>
      <c r="D192" s="7" t="s">
        <v>216</v>
      </c>
      <c r="E192" s="10" t="s">
        <v>217</v>
      </c>
      <c r="F192" s="10" t="s">
        <v>694</v>
      </c>
      <c r="H192" s="7" t="s">
        <v>695</v>
      </c>
      <c r="R192" s="16"/>
      <c r="S192" s="7" t="s">
        <v>821</v>
      </c>
    </row>
    <row r="193" spans="2:28" x14ac:dyDescent="0.3">
      <c r="B193" s="7" t="s">
        <v>698</v>
      </c>
      <c r="C193" s="7" t="s">
        <v>205</v>
      </c>
      <c r="D193" s="7" t="s">
        <v>216</v>
      </c>
      <c r="E193" s="10" t="s">
        <v>217</v>
      </c>
      <c r="F193" s="10" t="s">
        <v>699</v>
      </c>
      <c r="G193" s="10" t="s">
        <v>350</v>
      </c>
      <c r="R193" s="16"/>
      <c r="S193" s="25" t="s">
        <v>1060</v>
      </c>
    </row>
    <row r="194" spans="2:28" x14ac:dyDescent="0.3">
      <c r="B194" s="7" t="s">
        <v>700</v>
      </c>
      <c r="C194" s="7" t="s">
        <v>205</v>
      </c>
      <c r="D194" s="7" t="s">
        <v>216</v>
      </c>
      <c r="E194" s="10" t="s">
        <v>701</v>
      </c>
      <c r="F194" s="7" t="str">
        <f>+E194</f>
        <v>Politcical connections</v>
      </c>
      <c r="H194" s="7" t="s">
        <v>3</v>
      </c>
      <c r="R194" s="16"/>
      <c r="S194" s="7" t="s">
        <v>803</v>
      </c>
    </row>
    <row r="195" spans="2:28" x14ac:dyDescent="0.3">
      <c r="B195" s="7" t="s">
        <v>463</v>
      </c>
      <c r="C195" s="7" t="s">
        <v>205</v>
      </c>
      <c r="D195" s="7" t="s">
        <v>216</v>
      </c>
      <c r="E195" s="10" t="s">
        <v>218</v>
      </c>
      <c r="F195" s="7" t="str">
        <f>E195</f>
        <v>Number of family members in Business</v>
      </c>
      <c r="G195" s="7" t="s">
        <v>5</v>
      </c>
      <c r="H195" s="7" t="s">
        <v>86</v>
      </c>
      <c r="R195" s="15"/>
      <c r="S195" s="7">
        <v>0</v>
      </c>
    </row>
    <row r="196" spans="2:28" x14ac:dyDescent="0.3">
      <c r="B196" s="7" t="s">
        <v>464</v>
      </c>
      <c r="C196" s="7" t="s">
        <v>205</v>
      </c>
      <c r="D196" s="7" t="s">
        <v>216</v>
      </c>
      <c r="E196" s="10" t="s">
        <v>219</v>
      </c>
      <c r="F196" s="10" t="s">
        <v>631</v>
      </c>
      <c r="G196" s="7" t="s">
        <v>21</v>
      </c>
      <c r="H196" s="7" t="s">
        <v>3</v>
      </c>
      <c r="N196" s="13"/>
      <c r="S196" s="7" t="s">
        <v>803</v>
      </c>
    </row>
    <row r="197" spans="2:28" x14ac:dyDescent="0.3">
      <c r="B197" s="7" t="s">
        <v>465</v>
      </c>
      <c r="C197" s="7" t="s">
        <v>205</v>
      </c>
      <c r="D197" s="7" t="s">
        <v>216</v>
      </c>
      <c r="E197" s="10" t="s">
        <v>220</v>
      </c>
      <c r="F197" s="7" t="s">
        <v>704</v>
      </c>
      <c r="G197" s="7" t="s">
        <v>5</v>
      </c>
      <c r="H197" s="7" t="s">
        <v>4</v>
      </c>
      <c r="R197" s="15"/>
      <c r="S197" s="16">
        <v>0</v>
      </c>
    </row>
    <row r="198" spans="2:28" x14ac:dyDescent="0.3">
      <c r="B198" s="7" t="s">
        <v>466</v>
      </c>
      <c r="C198" s="7" t="s">
        <v>205</v>
      </c>
      <c r="D198" s="7" t="s">
        <v>216</v>
      </c>
      <c r="E198" s="10" t="s">
        <v>220</v>
      </c>
      <c r="F198" s="10" t="s">
        <v>702</v>
      </c>
      <c r="G198" s="10" t="s">
        <v>350</v>
      </c>
      <c r="R198" s="15"/>
      <c r="S198" s="7">
        <v>0</v>
      </c>
    </row>
    <row r="199" spans="2:28" x14ac:dyDescent="0.3">
      <c r="B199" s="7" t="s">
        <v>705</v>
      </c>
      <c r="C199" s="7" t="s">
        <v>205</v>
      </c>
      <c r="D199" s="7" t="s">
        <v>216</v>
      </c>
      <c r="E199" s="10" t="s">
        <v>220</v>
      </c>
      <c r="F199" s="7" t="s">
        <v>703</v>
      </c>
      <c r="G199" s="7" t="s">
        <v>5</v>
      </c>
      <c r="H199" s="7" t="s">
        <v>4</v>
      </c>
      <c r="R199" s="15"/>
      <c r="S199" s="16">
        <v>0</v>
      </c>
    </row>
    <row r="200" spans="2:28" x14ac:dyDescent="0.3">
      <c r="B200" s="7" t="s">
        <v>396</v>
      </c>
      <c r="C200" s="7" t="s">
        <v>205</v>
      </c>
      <c r="D200" s="7" t="s">
        <v>221</v>
      </c>
      <c r="E200" s="10" t="s">
        <v>222</v>
      </c>
      <c r="F200" s="7" t="s">
        <v>221</v>
      </c>
      <c r="H200" s="7" t="s">
        <v>3</v>
      </c>
      <c r="R200" s="15"/>
      <c r="S200" s="7" t="s">
        <v>803</v>
      </c>
    </row>
    <row r="201" spans="2:28" x14ac:dyDescent="0.3">
      <c r="B201" s="7" t="s">
        <v>397</v>
      </c>
      <c r="C201" s="7" t="s">
        <v>205</v>
      </c>
      <c r="D201" s="7" t="s">
        <v>221</v>
      </c>
      <c r="E201" s="10" t="s">
        <v>223</v>
      </c>
      <c r="F201" s="10" t="s">
        <v>706</v>
      </c>
      <c r="G201" s="7" t="s">
        <v>5</v>
      </c>
      <c r="H201" s="7" t="str">
        <f>H3</f>
        <v>INR</v>
      </c>
      <c r="I201" s="7" t="s">
        <v>649</v>
      </c>
      <c r="J201" s="7" t="str">
        <f>J3</f>
        <v>March</v>
      </c>
      <c r="N201" s="17">
        <f>6129.93*1000000</f>
        <v>6129930000</v>
      </c>
      <c r="O201" s="17">
        <f>3007.44*1000000</f>
        <v>3007440000</v>
      </c>
      <c r="P201" s="17">
        <f>871.7*1000000</f>
        <v>871700000</v>
      </c>
      <c r="Q201" s="17">
        <v>2174870000</v>
      </c>
      <c r="R201" s="17">
        <v>6856350000</v>
      </c>
    </row>
    <row r="202" spans="2:28" ht="15" thickBot="1" x14ac:dyDescent="0.35">
      <c r="B202" s="7" t="s">
        <v>815</v>
      </c>
      <c r="C202" s="7" t="s">
        <v>205</v>
      </c>
      <c r="D202" s="7" t="s">
        <v>221</v>
      </c>
      <c r="E202" s="10" t="s">
        <v>223</v>
      </c>
      <c r="F202" s="10" t="s">
        <v>816</v>
      </c>
      <c r="G202" s="7" t="s">
        <v>5</v>
      </c>
      <c r="H202" s="7" t="str">
        <f>H3</f>
        <v>INR</v>
      </c>
      <c r="I202" s="7" t="s">
        <v>649</v>
      </c>
      <c r="J202" s="7" t="str">
        <f>J3</f>
        <v>March</v>
      </c>
      <c r="R202" s="15"/>
    </row>
    <row r="203" spans="2:28" ht="15" thickBot="1" x14ac:dyDescent="0.35">
      <c r="B203" s="7" t="s">
        <v>467</v>
      </c>
      <c r="C203" s="7" t="s">
        <v>205</v>
      </c>
      <c r="D203" s="7" t="s">
        <v>224</v>
      </c>
      <c r="E203" s="10" t="s">
        <v>225</v>
      </c>
      <c r="F203" s="10" t="s">
        <v>709</v>
      </c>
      <c r="G203" s="7" t="s">
        <v>5</v>
      </c>
      <c r="H203" s="7" t="s">
        <v>86</v>
      </c>
      <c r="M203" s="27"/>
      <c r="R203" s="15"/>
      <c r="S203" s="7">
        <v>0</v>
      </c>
    </row>
    <row r="204" spans="2:28" x14ac:dyDescent="0.3">
      <c r="B204" s="7" t="s">
        <v>468</v>
      </c>
      <c r="C204" s="7" t="s">
        <v>205</v>
      </c>
      <c r="D204" s="7" t="s">
        <v>224</v>
      </c>
      <c r="E204" s="10" t="s">
        <v>227</v>
      </c>
      <c r="F204" s="10" t="s">
        <v>228</v>
      </c>
      <c r="H204" s="7" t="s">
        <v>3</v>
      </c>
      <c r="N204" s="13"/>
      <c r="S204" s="7" t="s">
        <v>802</v>
      </c>
      <c r="Z204" s="7" t="s">
        <v>1061</v>
      </c>
    </row>
    <row r="205" spans="2:28" x14ac:dyDescent="0.3">
      <c r="B205" s="7" t="s">
        <v>469</v>
      </c>
      <c r="C205" s="7" t="s">
        <v>205</v>
      </c>
      <c r="D205" s="7" t="s">
        <v>224</v>
      </c>
      <c r="E205" s="10" t="s">
        <v>227</v>
      </c>
      <c r="F205" s="10" t="s">
        <v>229</v>
      </c>
      <c r="H205" s="7" t="s">
        <v>3</v>
      </c>
      <c r="N205" s="13"/>
      <c r="S205" s="7" t="s">
        <v>802</v>
      </c>
      <c r="Z205" s="7" t="s">
        <v>1062</v>
      </c>
    </row>
    <row r="206" spans="2:28" x14ac:dyDescent="0.3">
      <c r="B206" s="7" t="s">
        <v>470</v>
      </c>
      <c r="C206" s="7" t="s">
        <v>205</v>
      </c>
      <c r="D206" s="7" t="s">
        <v>224</v>
      </c>
      <c r="E206" s="10" t="s">
        <v>227</v>
      </c>
      <c r="F206" s="10" t="s">
        <v>230</v>
      </c>
      <c r="H206" s="7" t="s">
        <v>3</v>
      </c>
      <c r="N206" s="13"/>
      <c r="S206" s="7" t="s">
        <v>802</v>
      </c>
    </row>
    <row r="207" spans="2:28" ht="15" thickBot="1" x14ac:dyDescent="0.35">
      <c r="B207" s="7" t="s">
        <v>471</v>
      </c>
      <c r="C207" s="7" t="s">
        <v>205</v>
      </c>
      <c r="D207" s="7" t="s">
        <v>224</v>
      </c>
      <c r="E207" s="10" t="s">
        <v>231</v>
      </c>
      <c r="F207" s="10" t="s">
        <v>232</v>
      </c>
      <c r="G207" s="7" t="s">
        <v>5</v>
      </c>
      <c r="H207" s="7" t="s">
        <v>4</v>
      </c>
      <c r="M207" s="28"/>
      <c r="Q207" s="26"/>
      <c r="S207" s="14">
        <v>0.48570000000000002</v>
      </c>
      <c r="AB207" s="19"/>
    </row>
    <row r="208" spans="2:28" x14ac:dyDescent="0.3">
      <c r="B208" s="7" t="s">
        <v>472</v>
      </c>
      <c r="C208" s="7" t="s">
        <v>205</v>
      </c>
      <c r="D208" s="7" t="s">
        <v>224</v>
      </c>
      <c r="E208" s="10" t="s">
        <v>231</v>
      </c>
      <c r="F208" s="10" t="s">
        <v>233</v>
      </c>
      <c r="G208" s="7" t="s">
        <v>5</v>
      </c>
      <c r="H208" s="7" t="s">
        <v>4</v>
      </c>
      <c r="Q208" s="26"/>
      <c r="S208" s="14">
        <v>0.30170000000000002</v>
      </c>
      <c r="AB208" s="19"/>
    </row>
    <row r="209" spans="2:29" x14ac:dyDescent="0.3">
      <c r="B209" s="7" t="s">
        <v>473</v>
      </c>
      <c r="C209" s="7" t="s">
        <v>205</v>
      </c>
      <c r="D209" s="7" t="s">
        <v>224</v>
      </c>
      <c r="E209" s="10" t="s">
        <v>231</v>
      </c>
      <c r="F209" s="10" t="s">
        <v>710</v>
      </c>
      <c r="G209" s="7" t="s">
        <v>5</v>
      </c>
      <c r="H209" s="7" t="s">
        <v>4</v>
      </c>
      <c r="Q209" s="26"/>
      <c r="S209" s="16">
        <v>0</v>
      </c>
      <c r="AB209" s="19"/>
    </row>
    <row r="210" spans="2:29" x14ac:dyDescent="0.3">
      <c r="B210" s="7" t="s">
        <v>712</v>
      </c>
      <c r="C210" s="7" t="s">
        <v>205</v>
      </c>
      <c r="D210" s="7" t="s">
        <v>224</v>
      </c>
      <c r="E210" s="10" t="s">
        <v>231</v>
      </c>
      <c r="F210" s="10" t="s">
        <v>711</v>
      </c>
      <c r="G210" s="7" t="s">
        <v>5</v>
      </c>
      <c r="H210" s="7" t="s">
        <v>4</v>
      </c>
      <c r="Q210" s="26"/>
      <c r="R210" s="15"/>
      <c r="S210" s="14">
        <v>0.21260000000000001</v>
      </c>
    </row>
    <row r="211" spans="2:29" x14ac:dyDescent="0.3">
      <c r="B211" s="7" t="s">
        <v>716</v>
      </c>
      <c r="C211" s="7" t="s">
        <v>205</v>
      </c>
      <c r="D211" s="7" t="s">
        <v>224</v>
      </c>
      <c r="E211" s="10" t="s">
        <v>234</v>
      </c>
      <c r="F211" s="10" t="s">
        <v>631</v>
      </c>
      <c r="G211" s="7" t="s">
        <v>21</v>
      </c>
      <c r="H211" s="7" t="s">
        <v>3</v>
      </c>
      <c r="N211" s="13"/>
      <c r="S211" s="7" t="s">
        <v>803</v>
      </c>
    </row>
    <row r="212" spans="2:29" x14ac:dyDescent="0.3">
      <c r="B212" s="7" t="s">
        <v>713</v>
      </c>
      <c r="C212" s="7" t="s">
        <v>205</v>
      </c>
      <c r="D212" s="7" t="s">
        <v>224</v>
      </c>
      <c r="E212" s="10" t="s">
        <v>234</v>
      </c>
      <c r="F212" s="10" t="s">
        <v>332</v>
      </c>
      <c r="G212" s="7" t="s">
        <v>21</v>
      </c>
      <c r="H212" s="7" t="s">
        <v>3</v>
      </c>
      <c r="N212" s="13"/>
      <c r="S212" s="7" t="s">
        <v>803</v>
      </c>
    </row>
    <row r="213" spans="2:29" x14ac:dyDescent="0.3">
      <c r="B213" s="7" t="s">
        <v>714</v>
      </c>
      <c r="C213" s="7" t="s">
        <v>205</v>
      </c>
      <c r="D213" s="7" t="s">
        <v>224</v>
      </c>
      <c r="E213" s="10" t="s">
        <v>236</v>
      </c>
      <c r="F213" s="10" t="s">
        <v>631</v>
      </c>
      <c r="G213" s="7" t="s">
        <v>21</v>
      </c>
      <c r="H213" s="7" t="s">
        <v>3</v>
      </c>
      <c r="N213" s="13"/>
      <c r="S213" s="7" t="s">
        <v>803</v>
      </c>
    </row>
    <row r="214" spans="2:29" x14ac:dyDescent="0.3">
      <c r="B214" s="7" t="s">
        <v>715</v>
      </c>
      <c r="C214" s="7" t="s">
        <v>205</v>
      </c>
      <c r="D214" s="7" t="s">
        <v>224</v>
      </c>
      <c r="E214" s="10" t="s">
        <v>236</v>
      </c>
      <c r="F214" s="10" t="s">
        <v>332</v>
      </c>
      <c r="G214" s="7" t="s">
        <v>21</v>
      </c>
      <c r="H214" s="7" t="s">
        <v>3</v>
      </c>
      <c r="N214" s="13"/>
      <c r="S214" s="7" t="s">
        <v>803</v>
      </c>
    </row>
    <row r="215" spans="2:29" x14ac:dyDescent="0.3">
      <c r="B215" s="7" t="s">
        <v>474</v>
      </c>
      <c r="C215" s="7" t="s">
        <v>205</v>
      </c>
      <c r="D215" s="7" t="s">
        <v>224</v>
      </c>
      <c r="E215" s="10" t="s">
        <v>237</v>
      </c>
      <c r="F215" s="10" t="s">
        <v>238</v>
      </c>
      <c r="H215" s="7" t="s">
        <v>3</v>
      </c>
      <c r="N215" s="13"/>
      <c r="S215" s="7" t="s">
        <v>802</v>
      </c>
      <c r="Z215" s="7" t="s">
        <v>1063</v>
      </c>
    </row>
    <row r="216" spans="2:29" x14ac:dyDescent="0.3">
      <c r="B216" s="7" t="s">
        <v>475</v>
      </c>
      <c r="C216" s="7" t="s">
        <v>205</v>
      </c>
      <c r="D216" s="7" t="s">
        <v>224</v>
      </c>
      <c r="E216" s="10" t="s">
        <v>237</v>
      </c>
      <c r="F216" s="10" t="s">
        <v>239</v>
      </c>
      <c r="G216" s="7" t="s">
        <v>5</v>
      </c>
      <c r="H216" s="7" t="s">
        <v>86</v>
      </c>
      <c r="R216" s="15"/>
      <c r="S216" s="7">
        <v>0</v>
      </c>
    </row>
    <row r="217" spans="2:29" x14ac:dyDescent="0.3">
      <c r="B217" s="7" t="s">
        <v>476</v>
      </c>
      <c r="C217" s="7" t="s">
        <v>205</v>
      </c>
      <c r="D217" s="7" t="s">
        <v>224</v>
      </c>
      <c r="E217" s="10" t="s">
        <v>240</v>
      </c>
      <c r="F217" s="10" t="s">
        <v>241</v>
      </c>
      <c r="G217" s="7" t="s">
        <v>5</v>
      </c>
      <c r="H217" s="7" t="s">
        <v>86</v>
      </c>
      <c r="R217" s="17"/>
      <c r="S217" s="7">
        <v>3</v>
      </c>
      <c r="AB217" s="19"/>
      <c r="AC217" s="25" t="s">
        <v>1064</v>
      </c>
    </row>
    <row r="218" spans="2:29" x14ac:dyDescent="0.3">
      <c r="B218" s="7" t="s">
        <v>477</v>
      </c>
      <c r="C218" s="7" t="s">
        <v>205</v>
      </c>
      <c r="D218" s="7" t="s">
        <v>224</v>
      </c>
      <c r="E218" s="10" t="s">
        <v>240</v>
      </c>
      <c r="F218" s="10" t="s">
        <v>242</v>
      </c>
      <c r="G218" s="7" t="s">
        <v>5</v>
      </c>
      <c r="H218" s="7" t="s">
        <v>86</v>
      </c>
      <c r="S218" s="7">
        <v>6</v>
      </c>
      <c r="Z218" s="25" t="s">
        <v>1065</v>
      </c>
      <c r="AB218" s="19"/>
    </row>
    <row r="219" spans="2:29" x14ac:dyDescent="0.3">
      <c r="B219" s="7" t="s">
        <v>478</v>
      </c>
      <c r="C219" s="7" t="s">
        <v>205</v>
      </c>
      <c r="D219" s="7" t="s">
        <v>224</v>
      </c>
      <c r="E219" s="10" t="s">
        <v>240</v>
      </c>
      <c r="F219" s="10" t="s">
        <v>243</v>
      </c>
      <c r="H219" s="7" t="s">
        <v>3</v>
      </c>
      <c r="S219" s="7" t="s">
        <v>803</v>
      </c>
    </row>
    <row r="220" spans="2:29" x14ac:dyDescent="0.3">
      <c r="B220" s="7" t="s">
        <v>479</v>
      </c>
      <c r="C220" s="7" t="s">
        <v>205</v>
      </c>
      <c r="D220" s="7" t="s">
        <v>224</v>
      </c>
      <c r="E220" s="10" t="s">
        <v>244</v>
      </c>
      <c r="F220" s="10" t="s">
        <v>245</v>
      </c>
      <c r="G220" s="7" t="s">
        <v>5</v>
      </c>
      <c r="H220" s="7" t="s">
        <v>86</v>
      </c>
      <c r="R220" s="15"/>
      <c r="S220" s="7">
        <v>0</v>
      </c>
    </row>
    <row r="221" spans="2:29" x14ac:dyDescent="0.3">
      <c r="B221" s="7" t="s">
        <v>480</v>
      </c>
      <c r="C221" s="7" t="s">
        <v>205</v>
      </c>
      <c r="D221" s="7" t="s">
        <v>224</v>
      </c>
      <c r="E221" s="10" t="s">
        <v>244</v>
      </c>
      <c r="F221" s="10" t="s">
        <v>246</v>
      </c>
      <c r="G221" s="7" t="s">
        <v>5</v>
      </c>
      <c r="H221" s="7" t="str">
        <f>H3</f>
        <v>INR</v>
      </c>
      <c r="I221" s="7" t="s">
        <v>649</v>
      </c>
      <c r="J221" s="7" t="str">
        <f>J3</f>
        <v>March</v>
      </c>
      <c r="R221" s="15"/>
      <c r="S221" s="7">
        <v>0</v>
      </c>
    </row>
    <row r="222" spans="2:29" x14ac:dyDescent="0.3">
      <c r="B222" s="7" t="s">
        <v>481</v>
      </c>
      <c r="C222" s="7" t="s">
        <v>205</v>
      </c>
      <c r="D222" s="7" t="s">
        <v>247</v>
      </c>
      <c r="E222" s="10" t="s">
        <v>248</v>
      </c>
      <c r="F222" s="10" t="s">
        <v>249</v>
      </c>
      <c r="G222" s="7" t="s">
        <v>5</v>
      </c>
      <c r="H222" s="7" t="s">
        <v>250</v>
      </c>
      <c r="R222" s="17"/>
      <c r="S222" s="7">
        <v>138</v>
      </c>
    </row>
    <row r="223" spans="2:29" x14ac:dyDescent="0.3">
      <c r="B223" s="7" t="s">
        <v>482</v>
      </c>
      <c r="C223" s="7" t="s">
        <v>205</v>
      </c>
      <c r="D223" s="7" t="s">
        <v>247</v>
      </c>
      <c r="E223" s="10" t="s">
        <v>248</v>
      </c>
      <c r="F223" s="10" t="s">
        <v>251</v>
      </c>
      <c r="G223" s="7" t="s">
        <v>5</v>
      </c>
      <c r="H223" s="7" t="s">
        <v>250</v>
      </c>
      <c r="S223" s="7">
        <v>131</v>
      </c>
    </row>
    <row r="224" spans="2:29" x14ac:dyDescent="0.3">
      <c r="B224" s="7" t="s">
        <v>483</v>
      </c>
      <c r="C224" s="7" t="s">
        <v>205</v>
      </c>
      <c r="D224" s="7" t="s">
        <v>247</v>
      </c>
      <c r="E224" s="10" t="s">
        <v>248</v>
      </c>
      <c r="F224" s="10" t="s">
        <v>252</v>
      </c>
      <c r="G224" s="7" t="s">
        <v>5</v>
      </c>
      <c r="H224" s="7" t="s">
        <v>250</v>
      </c>
      <c r="R224" s="17"/>
      <c r="S224" s="29">
        <v>13.8</v>
      </c>
    </row>
    <row r="225" spans="2:28" x14ac:dyDescent="0.3">
      <c r="B225" s="7" t="s">
        <v>484</v>
      </c>
      <c r="C225" s="7" t="s">
        <v>205</v>
      </c>
      <c r="D225" s="7" t="s">
        <v>247</v>
      </c>
      <c r="E225" s="10" t="s">
        <v>248</v>
      </c>
      <c r="F225" s="10" t="s">
        <v>253</v>
      </c>
      <c r="G225" s="7" t="s">
        <v>5</v>
      </c>
      <c r="H225" s="7" t="s">
        <v>250</v>
      </c>
      <c r="R225" s="29"/>
      <c r="S225" s="29">
        <v>13.1</v>
      </c>
    </row>
    <row r="226" spans="2:28" x14ac:dyDescent="0.3">
      <c r="B226" s="7" t="s">
        <v>718</v>
      </c>
      <c r="C226" s="7" t="s">
        <v>205</v>
      </c>
      <c r="D226" s="7" t="s">
        <v>247</v>
      </c>
      <c r="E226" s="10" t="s">
        <v>248</v>
      </c>
      <c r="F226" s="10" t="s">
        <v>719</v>
      </c>
      <c r="G226" s="7" t="s">
        <v>5</v>
      </c>
      <c r="H226" s="7" t="s">
        <v>4</v>
      </c>
      <c r="R226" s="29"/>
      <c r="S226" s="16">
        <f>4/10</f>
        <v>0.4</v>
      </c>
    </row>
    <row r="227" spans="2:28" x14ac:dyDescent="0.3">
      <c r="B227" s="7" t="s">
        <v>486</v>
      </c>
      <c r="C227" s="7" t="s">
        <v>205</v>
      </c>
      <c r="D227" s="7" t="s">
        <v>247</v>
      </c>
      <c r="E227" s="10" t="s">
        <v>254</v>
      </c>
      <c r="F227" s="10" t="s">
        <v>255</v>
      </c>
      <c r="H227" s="7" t="s">
        <v>3</v>
      </c>
      <c r="S227" s="7" t="s">
        <v>803</v>
      </c>
    </row>
    <row r="228" spans="2:28" x14ac:dyDescent="0.3">
      <c r="B228" s="7" t="s">
        <v>487</v>
      </c>
      <c r="C228" s="7" t="s">
        <v>205</v>
      </c>
      <c r="D228" s="7" t="s">
        <v>247</v>
      </c>
      <c r="E228" s="10" t="s">
        <v>256</v>
      </c>
      <c r="F228" s="10" t="s">
        <v>257</v>
      </c>
      <c r="H228" s="7" t="s">
        <v>3</v>
      </c>
      <c r="S228" s="7" t="s">
        <v>802</v>
      </c>
    </row>
    <row r="229" spans="2:28" x14ac:dyDescent="0.3">
      <c r="B229" s="7" t="s">
        <v>488</v>
      </c>
      <c r="C229" s="7" t="s">
        <v>205</v>
      </c>
      <c r="D229" s="7" t="s">
        <v>247</v>
      </c>
      <c r="E229" s="10" t="s">
        <v>256</v>
      </c>
      <c r="F229" s="10" t="s">
        <v>258</v>
      </c>
      <c r="G229" s="10" t="s">
        <v>144</v>
      </c>
      <c r="H229" s="10" t="s">
        <v>145</v>
      </c>
      <c r="N229" s="13"/>
      <c r="S229" s="7" t="s">
        <v>804</v>
      </c>
    </row>
    <row r="230" spans="2:28" x14ac:dyDescent="0.3">
      <c r="B230" s="7" t="s">
        <v>489</v>
      </c>
      <c r="C230" s="7" t="s">
        <v>205</v>
      </c>
      <c r="D230" s="7" t="s">
        <v>247</v>
      </c>
      <c r="E230" s="10" t="s">
        <v>259</v>
      </c>
      <c r="F230" s="10" t="s">
        <v>260</v>
      </c>
      <c r="G230" s="7" t="s">
        <v>5</v>
      </c>
      <c r="H230" s="10" t="s">
        <v>4</v>
      </c>
      <c r="N230" s="14">
        <v>0.43109999999999998</v>
      </c>
      <c r="O230" s="26">
        <v>0.42430000000000001</v>
      </c>
      <c r="P230" s="26">
        <v>0.41399999999999998</v>
      </c>
      <c r="Q230" s="26">
        <v>0.40760000000000002</v>
      </c>
      <c r="R230" s="14">
        <v>0.40479999999999999</v>
      </c>
    </row>
    <row r="231" spans="2:28" ht="15" thickBot="1" x14ac:dyDescent="0.35">
      <c r="B231" s="7" t="s">
        <v>490</v>
      </c>
      <c r="C231" s="7" t="s">
        <v>205</v>
      </c>
      <c r="D231" s="7" t="s">
        <v>247</v>
      </c>
      <c r="E231" s="10" t="s">
        <v>259</v>
      </c>
      <c r="F231" s="10" t="s">
        <v>720</v>
      </c>
      <c r="G231" s="7" t="s">
        <v>5</v>
      </c>
      <c r="H231" s="10" t="str">
        <f>H3</f>
        <v>INR</v>
      </c>
      <c r="I231" s="10" t="s">
        <v>649</v>
      </c>
      <c r="J231" s="7" t="str">
        <f>J3</f>
        <v>March</v>
      </c>
      <c r="M231" s="30"/>
      <c r="N231" s="17">
        <v>60670000</v>
      </c>
      <c r="O231" s="17">
        <v>64340000</v>
      </c>
      <c r="P231" s="17">
        <v>79570000</v>
      </c>
      <c r="Q231" s="17">
        <v>92420000</v>
      </c>
      <c r="R231" s="17">
        <v>64720000</v>
      </c>
    </row>
    <row r="232" spans="2:28" ht="15" thickBot="1" x14ac:dyDescent="0.35">
      <c r="B232" s="7" t="s">
        <v>491</v>
      </c>
      <c r="C232" s="7" t="s">
        <v>205</v>
      </c>
      <c r="D232" s="7" t="s">
        <v>247</v>
      </c>
      <c r="E232" s="10" t="s">
        <v>261</v>
      </c>
      <c r="F232" s="10" t="s">
        <v>262</v>
      </c>
      <c r="G232" s="7" t="s">
        <v>5</v>
      </c>
      <c r="H232" s="7" t="s">
        <v>86</v>
      </c>
      <c r="M232" s="30"/>
      <c r="R232" s="15"/>
      <c r="S232" s="7">
        <v>0</v>
      </c>
    </row>
    <row r="233" spans="2:28" ht="15" thickBot="1" x14ac:dyDescent="0.35">
      <c r="B233" s="7" t="s">
        <v>729</v>
      </c>
      <c r="C233" s="7" t="s">
        <v>205</v>
      </c>
      <c r="D233" s="7" t="s">
        <v>247</v>
      </c>
      <c r="E233" s="10" t="s">
        <v>263</v>
      </c>
      <c r="F233" s="10" t="s">
        <v>726</v>
      </c>
      <c r="G233" s="7" t="s">
        <v>86</v>
      </c>
      <c r="M233" s="30"/>
      <c r="R233" s="15"/>
      <c r="S233" s="7">
        <v>4</v>
      </c>
    </row>
    <row r="234" spans="2:28" ht="15" thickBot="1" x14ac:dyDescent="0.35">
      <c r="B234" s="7" t="s">
        <v>728</v>
      </c>
      <c r="C234" s="7" t="s">
        <v>205</v>
      </c>
      <c r="D234" s="7" t="s">
        <v>247</v>
      </c>
      <c r="E234" s="10" t="s">
        <v>263</v>
      </c>
      <c r="F234" s="10" t="s">
        <v>727</v>
      </c>
      <c r="G234" s="7" t="s">
        <v>86</v>
      </c>
      <c r="M234" s="30"/>
      <c r="R234" s="15"/>
      <c r="S234" s="7">
        <v>6</v>
      </c>
    </row>
    <row r="235" spans="2:28" ht="15" thickBot="1" x14ac:dyDescent="0.35">
      <c r="B235" s="7" t="s">
        <v>730</v>
      </c>
      <c r="C235" s="7" t="s">
        <v>205</v>
      </c>
      <c r="D235" s="7" t="s">
        <v>247</v>
      </c>
      <c r="E235" s="10" t="s">
        <v>263</v>
      </c>
      <c r="F235" s="10" t="s">
        <v>264</v>
      </c>
      <c r="H235" s="7" t="s">
        <v>3</v>
      </c>
      <c r="M235" s="30"/>
      <c r="S235" s="7" t="s">
        <v>802</v>
      </c>
    </row>
    <row r="236" spans="2:28" ht="15" thickBot="1" x14ac:dyDescent="0.35">
      <c r="B236" s="7" t="s">
        <v>492</v>
      </c>
      <c r="C236" s="7" t="s">
        <v>205</v>
      </c>
      <c r="D236" s="7" t="s">
        <v>247</v>
      </c>
      <c r="E236" s="10" t="s">
        <v>265</v>
      </c>
      <c r="F236" s="10" t="s">
        <v>266</v>
      </c>
      <c r="H236" s="7" t="s">
        <v>3</v>
      </c>
      <c r="M236" s="30"/>
      <c r="S236" s="7" t="s">
        <v>803</v>
      </c>
    </row>
    <row r="237" spans="2:28" x14ac:dyDescent="0.3">
      <c r="B237" s="7" t="s">
        <v>493</v>
      </c>
      <c r="C237" s="7" t="s">
        <v>205</v>
      </c>
      <c r="D237" s="7" t="s">
        <v>247</v>
      </c>
      <c r="E237" s="10" t="s">
        <v>267</v>
      </c>
      <c r="F237" s="10" t="s">
        <v>731</v>
      </c>
      <c r="H237" s="7" t="s">
        <v>3</v>
      </c>
      <c r="S237" s="7" t="s">
        <v>802</v>
      </c>
    </row>
    <row r="238" spans="2:28" x14ac:dyDescent="0.3">
      <c r="B238" s="7" t="s">
        <v>494</v>
      </c>
      <c r="C238" s="7" t="s">
        <v>205</v>
      </c>
      <c r="D238" s="7" t="s">
        <v>247</v>
      </c>
      <c r="E238" s="10" t="s">
        <v>267</v>
      </c>
      <c r="F238" s="10" t="s">
        <v>732</v>
      </c>
      <c r="H238" s="7" t="s">
        <v>3</v>
      </c>
      <c r="S238" s="7" t="s">
        <v>802</v>
      </c>
    </row>
    <row r="239" spans="2:28" x14ac:dyDescent="0.3">
      <c r="B239" s="7" t="s">
        <v>495</v>
      </c>
      <c r="C239" s="7" t="s">
        <v>205</v>
      </c>
      <c r="D239" s="7" t="s">
        <v>247</v>
      </c>
      <c r="E239" s="10" t="s">
        <v>268</v>
      </c>
      <c r="F239" s="10" t="s">
        <v>269</v>
      </c>
      <c r="H239" s="7" t="s">
        <v>3</v>
      </c>
      <c r="S239" s="7" t="s">
        <v>802</v>
      </c>
      <c r="AB239" s="19" t="s">
        <v>1066</v>
      </c>
    </row>
    <row r="240" spans="2:28" x14ac:dyDescent="0.3">
      <c r="B240" s="7" t="s">
        <v>496</v>
      </c>
      <c r="C240" s="7" t="s">
        <v>205</v>
      </c>
      <c r="D240" s="7" t="s">
        <v>247</v>
      </c>
      <c r="E240" s="10" t="s">
        <v>268</v>
      </c>
      <c r="F240" s="10" t="s">
        <v>270</v>
      </c>
      <c r="H240" s="7" t="s">
        <v>3</v>
      </c>
      <c r="S240" s="7" t="s">
        <v>802</v>
      </c>
      <c r="AB240" s="19" t="s">
        <v>1066</v>
      </c>
    </row>
    <row r="241" spans="2:19" x14ac:dyDescent="0.3">
      <c r="B241" s="7" t="s">
        <v>497</v>
      </c>
      <c r="C241" s="7" t="s">
        <v>205</v>
      </c>
      <c r="D241" s="7" t="s">
        <v>247</v>
      </c>
      <c r="E241" s="10" t="s">
        <v>271</v>
      </c>
      <c r="F241" s="7" t="str">
        <f>E241</f>
        <v>Non-executive director pay</v>
      </c>
      <c r="G241" s="7" t="s">
        <v>5</v>
      </c>
      <c r="H241" s="7" t="str">
        <f>H3</f>
        <v>INR</v>
      </c>
      <c r="I241" s="10" t="s">
        <v>649</v>
      </c>
      <c r="J241" s="7" t="str">
        <f>J3</f>
        <v>March</v>
      </c>
      <c r="R241" s="15"/>
    </row>
    <row r="242" spans="2:19" hidden="1" x14ac:dyDescent="0.3">
      <c r="B242" s="7" t="s">
        <v>498</v>
      </c>
      <c r="C242" s="7" t="s">
        <v>205</v>
      </c>
      <c r="D242" s="7" t="s">
        <v>374</v>
      </c>
      <c r="E242" s="7" t="s">
        <v>375</v>
      </c>
      <c r="F242" s="10"/>
      <c r="K242" s="7">
        <v>0</v>
      </c>
      <c r="M242" s="26"/>
      <c r="N242" s="26"/>
      <c r="O242" s="26"/>
      <c r="P242" s="26"/>
      <c r="Q242" s="26"/>
    </row>
    <row r="243" spans="2:19" hidden="1" x14ac:dyDescent="0.3">
      <c r="B243" s="7" t="s">
        <v>499</v>
      </c>
      <c r="C243" s="7" t="s">
        <v>205</v>
      </c>
      <c r="D243" s="7" t="s">
        <v>374</v>
      </c>
      <c r="E243" s="7" t="s">
        <v>376</v>
      </c>
      <c r="F243" s="10" t="s">
        <v>755</v>
      </c>
      <c r="G243" s="10"/>
      <c r="H243" s="7" t="s">
        <v>3</v>
      </c>
      <c r="K243" s="7">
        <v>0</v>
      </c>
      <c r="N243" s="13"/>
    </row>
    <row r="244" spans="2:19" hidden="1" x14ac:dyDescent="0.3">
      <c r="B244" s="7" t="s">
        <v>500</v>
      </c>
      <c r="C244" s="7" t="s">
        <v>205</v>
      </c>
      <c r="D244" s="7" t="s">
        <v>374</v>
      </c>
      <c r="E244" s="7" t="s">
        <v>377</v>
      </c>
      <c r="F244" s="10" t="s">
        <v>756</v>
      </c>
      <c r="G244" s="10" t="s">
        <v>5</v>
      </c>
      <c r="H244" s="10" t="str">
        <f>H3</f>
        <v>INR</v>
      </c>
      <c r="I244" s="10" t="s">
        <v>650</v>
      </c>
      <c r="J244" s="7" t="str">
        <f>J3</f>
        <v>March</v>
      </c>
      <c r="K244" s="7">
        <v>0</v>
      </c>
      <c r="M244" s="26"/>
      <c r="N244" s="26"/>
      <c r="O244" s="26"/>
      <c r="P244" s="26"/>
      <c r="Q244" s="26"/>
    </row>
    <row r="245" spans="2:19" hidden="1" x14ac:dyDescent="0.3">
      <c r="B245" s="7" t="s">
        <v>500</v>
      </c>
      <c r="C245" s="7" t="s">
        <v>205</v>
      </c>
      <c r="D245" s="7" t="s">
        <v>374</v>
      </c>
      <c r="E245" s="7" t="s">
        <v>377</v>
      </c>
      <c r="F245" s="10" t="s">
        <v>757</v>
      </c>
      <c r="G245" s="10" t="s">
        <v>5</v>
      </c>
      <c r="H245" s="10" t="str">
        <f>H3</f>
        <v>INR</v>
      </c>
      <c r="I245" s="10" t="s">
        <v>650</v>
      </c>
      <c r="J245" s="7" t="str">
        <f>J3</f>
        <v>March</v>
      </c>
      <c r="K245" s="7">
        <v>0</v>
      </c>
      <c r="M245" s="26"/>
      <c r="N245" s="26"/>
      <c r="O245" s="26"/>
      <c r="P245" s="26"/>
      <c r="Q245" s="26"/>
    </row>
    <row r="246" spans="2:19" hidden="1" x14ac:dyDescent="0.3">
      <c r="B246" s="7" t="s">
        <v>501</v>
      </c>
      <c r="C246" s="7" t="s">
        <v>205</v>
      </c>
      <c r="D246" s="7" t="s">
        <v>374</v>
      </c>
      <c r="E246" s="7" t="s">
        <v>378</v>
      </c>
      <c r="F246" s="10"/>
      <c r="H246" s="7" t="s">
        <v>3</v>
      </c>
      <c r="K246" s="7">
        <v>0</v>
      </c>
      <c r="M246" s="26"/>
      <c r="N246" s="26"/>
      <c r="O246" s="26"/>
      <c r="P246" s="26"/>
      <c r="Q246" s="26"/>
    </row>
    <row r="247" spans="2:19" hidden="1" x14ac:dyDescent="0.3">
      <c r="B247" s="7" t="s">
        <v>502</v>
      </c>
      <c r="C247" s="7" t="s">
        <v>205</v>
      </c>
      <c r="D247" s="7" t="s">
        <v>374</v>
      </c>
      <c r="E247" s="7" t="s">
        <v>379</v>
      </c>
      <c r="F247" s="10"/>
      <c r="H247" s="7" t="s">
        <v>3</v>
      </c>
      <c r="K247" s="7">
        <v>0</v>
      </c>
      <c r="M247" s="26"/>
      <c r="N247" s="26"/>
      <c r="O247" s="26"/>
      <c r="P247" s="26"/>
      <c r="Q247" s="26"/>
    </row>
    <row r="248" spans="2:19" hidden="1" x14ac:dyDescent="0.3">
      <c r="B248" s="7" t="s">
        <v>503</v>
      </c>
      <c r="C248" s="7" t="s">
        <v>205</v>
      </c>
      <c r="D248" s="7" t="s">
        <v>374</v>
      </c>
      <c r="E248" s="7" t="s">
        <v>380</v>
      </c>
      <c r="F248" s="10"/>
      <c r="H248" s="7" t="s">
        <v>4</v>
      </c>
      <c r="K248" s="7">
        <v>0</v>
      </c>
      <c r="M248" s="26"/>
      <c r="N248" s="26"/>
      <c r="O248" s="26"/>
      <c r="P248" s="26"/>
      <c r="Q248" s="26"/>
    </row>
    <row r="249" spans="2:19" ht="15" thickBot="1" x14ac:dyDescent="0.35">
      <c r="B249" s="7" t="s">
        <v>504</v>
      </c>
      <c r="C249" s="7" t="s">
        <v>205</v>
      </c>
      <c r="D249" s="7" t="s">
        <v>272</v>
      </c>
      <c r="E249" s="10" t="s">
        <v>273</v>
      </c>
      <c r="F249" s="10" t="s">
        <v>758</v>
      </c>
      <c r="G249" s="10"/>
      <c r="H249" s="10" t="s">
        <v>3</v>
      </c>
      <c r="M249" s="28"/>
      <c r="S249" s="7" t="s">
        <v>803</v>
      </c>
    </row>
    <row r="250" spans="2:19" ht="15" thickBot="1" x14ac:dyDescent="0.35">
      <c r="B250" s="7" t="s">
        <v>505</v>
      </c>
      <c r="C250" s="7" t="s">
        <v>205</v>
      </c>
      <c r="D250" s="7" t="s">
        <v>272</v>
      </c>
      <c r="E250" s="10" t="s">
        <v>274</v>
      </c>
      <c r="F250" s="10" t="s">
        <v>275</v>
      </c>
      <c r="G250" s="7" t="s">
        <v>5</v>
      </c>
      <c r="H250" s="7" t="s">
        <v>86</v>
      </c>
      <c r="M250" s="28"/>
      <c r="R250" s="15"/>
      <c r="S250" s="7">
        <v>0</v>
      </c>
    </row>
    <row r="251" spans="2:19" ht="15" thickBot="1" x14ac:dyDescent="0.35">
      <c r="B251" s="7" t="s">
        <v>506</v>
      </c>
      <c r="C251" s="7" t="s">
        <v>205</v>
      </c>
      <c r="D251" s="7" t="s">
        <v>272</v>
      </c>
      <c r="E251" s="10" t="s">
        <v>276</v>
      </c>
      <c r="F251" s="10" t="s">
        <v>226</v>
      </c>
      <c r="G251" s="7" t="s">
        <v>5</v>
      </c>
      <c r="H251" s="7" t="s">
        <v>86</v>
      </c>
      <c r="M251" s="28"/>
      <c r="R251" s="15"/>
      <c r="S251" s="7">
        <v>0</v>
      </c>
    </row>
    <row r="252" spans="2:19" ht="15" thickBot="1" x14ac:dyDescent="0.35">
      <c r="B252" s="7" t="s">
        <v>507</v>
      </c>
      <c r="C252" s="7" t="s">
        <v>205</v>
      </c>
      <c r="D252" s="7" t="s">
        <v>272</v>
      </c>
      <c r="E252" s="10" t="s">
        <v>277</v>
      </c>
      <c r="F252" s="10" t="s">
        <v>278</v>
      </c>
      <c r="G252" s="10"/>
      <c r="H252" s="10" t="s">
        <v>3</v>
      </c>
      <c r="M252" s="28"/>
      <c r="S252" s="7" t="s">
        <v>803</v>
      </c>
    </row>
    <row r="253" spans="2:19" ht="15" thickBot="1" x14ac:dyDescent="0.35">
      <c r="B253" s="7" t="s">
        <v>508</v>
      </c>
      <c r="C253" s="7" t="s">
        <v>205</v>
      </c>
      <c r="D253" s="7" t="s">
        <v>272</v>
      </c>
      <c r="E253" s="10" t="s">
        <v>277</v>
      </c>
      <c r="F253" s="10" t="s">
        <v>762</v>
      </c>
      <c r="G253" s="10"/>
      <c r="H253" s="10" t="s">
        <v>3</v>
      </c>
      <c r="M253" s="28"/>
      <c r="S253" s="7" t="s">
        <v>803</v>
      </c>
    </row>
    <row r="254" spans="2:19" ht="15" thickBot="1" x14ac:dyDescent="0.35">
      <c r="B254" s="7" t="s">
        <v>761</v>
      </c>
      <c r="C254" s="7" t="s">
        <v>205</v>
      </c>
      <c r="D254" s="7" t="s">
        <v>272</v>
      </c>
      <c r="E254" s="10" t="s">
        <v>277</v>
      </c>
      <c r="F254" s="10" t="s">
        <v>759</v>
      </c>
      <c r="G254" s="10"/>
      <c r="H254" s="10" t="s">
        <v>760</v>
      </c>
      <c r="M254" s="28"/>
    </row>
    <row r="255" spans="2:19" hidden="1" x14ac:dyDescent="0.3">
      <c r="B255" s="7" t="s">
        <v>509</v>
      </c>
      <c r="C255" s="7" t="s">
        <v>205</v>
      </c>
      <c r="D255" s="7" t="s">
        <v>381</v>
      </c>
      <c r="E255" s="7" t="s">
        <v>382</v>
      </c>
      <c r="F255" s="10"/>
      <c r="G255" s="10"/>
      <c r="H255" s="10"/>
      <c r="K255" s="7">
        <v>0</v>
      </c>
      <c r="M255" s="31"/>
    </row>
    <row r="256" spans="2:19" x14ac:dyDescent="0.3">
      <c r="B256" s="7" t="s">
        <v>510</v>
      </c>
      <c r="C256" s="7" t="s">
        <v>205</v>
      </c>
      <c r="D256" s="7" t="s">
        <v>272</v>
      </c>
      <c r="E256" s="10" t="s">
        <v>279</v>
      </c>
      <c r="F256" s="7" t="str">
        <f>E256</f>
        <v>Product recall management</v>
      </c>
      <c r="G256" s="10"/>
      <c r="H256" s="10" t="s">
        <v>3</v>
      </c>
      <c r="S256" s="7" t="s">
        <v>803</v>
      </c>
    </row>
    <row r="257" spans="2:26" x14ac:dyDescent="0.3">
      <c r="B257" s="7" t="s">
        <v>511</v>
      </c>
      <c r="C257" s="7" t="s">
        <v>205</v>
      </c>
      <c r="D257" s="10" t="s">
        <v>285</v>
      </c>
      <c r="E257" s="10" t="s">
        <v>280</v>
      </c>
      <c r="F257" s="10" t="s">
        <v>281</v>
      </c>
      <c r="G257" s="10"/>
      <c r="H257" s="10" t="s">
        <v>3</v>
      </c>
      <c r="S257" s="7" t="s">
        <v>803</v>
      </c>
    </row>
    <row r="258" spans="2:26" x14ac:dyDescent="0.3">
      <c r="B258" s="7" t="s">
        <v>512</v>
      </c>
      <c r="C258" s="7" t="s">
        <v>205</v>
      </c>
      <c r="D258" s="10" t="s">
        <v>285</v>
      </c>
      <c r="E258" s="10" t="s">
        <v>280</v>
      </c>
      <c r="F258" s="10" t="s">
        <v>282</v>
      </c>
      <c r="G258" s="10"/>
      <c r="H258" s="10" t="s">
        <v>3</v>
      </c>
      <c r="S258" s="7" t="s">
        <v>803</v>
      </c>
    </row>
    <row r="259" spans="2:26" x14ac:dyDescent="0.3">
      <c r="B259" s="7" t="s">
        <v>513</v>
      </c>
      <c r="C259" s="7" t="s">
        <v>205</v>
      </c>
      <c r="D259" s="10" t="s">
        <v>285</v>
      </c>
      <c r="E259" s="10" t="s">
        <v>280</v>
      </c>
      <c r="F259" s="10" t="s">
        <v>283</v>
      </c>
      <c r="G259" s="10"/>
      <c r="H259" s="10" t="s">
        <v>3</v>
      </c>
      <c r="S259" s="7" t="s">
        <v>802</v>
      </c>
    </row>
    <row r="260" spans="2:26" x14ac:dyDescent="0.3">
      <c r="B260" s="7" t="s">
        <v>514</v>
      </c>
      <c r="C260" s="7" t="s">
        <v>205</v>
      </c>
      <c r="D260" s="10" t="s">
        <v>285</v>
      </c>
      <c r="E260" s="10" t="s">
        <v>284</v>
      </c>
      <c r="F260" s="10" t="s">
        <v>286</v>
      </c>
      <c r="G260" s="10"/>
      <c r="H260" s="10" t="s">
        <v>3</v>
      </c>
      <c r="S260" s="7" t="s">
        <v>803</v>
      </c>
    </row>
    <row r="261" spans="2:26" x14ac:dyDescent="0.3">
      <c r="B261" s="7" t="s">
        <v>515</v>
      </c>
      <c r="C261" s="7" t="s">
        <v>205</v>
      </c>
      <c r="D261" s="10" t="s">
        <v>285</v>
      </c>
      <c r="E261" s="10" t="s">
        <v>284</v>
      </c>
      <c r="F261" s="10" t="s">
        <v>287</v>
      </c>
      <c r="G261" s="10"/>
      <c r="H261" s="10" t="s">
        <v>3</v>
      </c>
      <c r="S261" s="7" t="s">
        <v>803</v>
      </c>
    </row>
    <row r="262" spans="2:26" x14ac:dyDescent="0.3">
      <c r="B262" s="7" t="s">
        <v>516</v>
      </c>
      <c r="C262" s="7" t="s">
        <v>205</v>
      </c>
      <c r="D262" s="10" t="s">
        <v>285</v>
      </c>
      <c r="E262" s="10" t="s">
        <v>288</v>
      </c>
      <c r="F262" s="10" t="s">
        <v>288</v>
      </c>
      <c r="G262" s="10"/>
      <c r="H262" s="10" t="s">
        <v>3</v>
      </c>
      <c r="S262" s="7" t="s">
        <v>803</v>
      </c>
    </row>
    <row r="263" spans="2:26" x14ac:dyDescent="0.3">
      <c r="B263" s="7" t="s">
        <v>517</v>
      </c>
      <c r="C263" s="7" t="s">
        <v>205</v>
      </c>
      <c r="D263" s="10" t="s">
        <v>285</v>
      </c>
      <c r="E263" s="10" t="s">
        <v>288</v>
      </c>
      <c r="F263" s="10" t="s">
        <v>289</v>
      </c>
      <c r="G263" s="7" t="s">
        <v>5</v>
      </c>
      <c r="H263" s="7" t="s">
        <v>250</v>
      </c>
      <c r="R263" s="15"/>
    </row>
    <row r="264" spans="2:26" x14ac:dyDescent="0.3">
      <c r="B264" s="7" t="s">
        <v>518</v>
      </c>
      <c r="C264" s="7" t="s">
        <v>205</v>
      </c>
      <c r="D264" s="10" t="s">
        <v>285</v>
      </c>
      <c r="E264" s="10" t="s">
        <v>290</v>
      </c>
      <c r="F264" s="10" t="s">
        <v>291</v>
      </c>
      <c r="G264" s="10"/>
      <c r="H264" s="10" t="s">
        <v>3</v>
      </c>
      <c r="N264" s="13"/>
      <c r="S264" s="7" t="s">
        <v>803</v>
      </c>
    </row>
    <row r="265" spans="2:26" x14ac:dyDescent="0.3">
      <c r="B265" s="7" t="s">
        <v>519</v>
      </c>
      <c r="C265" s="7" t="s">
        <v>205</v>
      </c>
      <c r="D265" s="10" t="s">
        <v>285</v>
      </c>
      <c r="E265" s="10" t="s">
        <v>290</v>
      </c>
      <c r="F265" s="10" t="s">
        <v>292</v>
      </c>
      <c r="G265" s="10"/>
      <c r="H265" s="10" t="s">
        <v>3</v>
      </c>
      <c r="N265" s="13"/>
      <c r="S265" s="7" t="s">
        <v>803</v>
      </c>
    </row>
    <row r="266" spans="2:26" x14ac:dyDescent="0.3">
      <c r="B266" s="7" t="s">
        <v>520</v>
      </c>
      <c r="C266" s="7" t="s">
        <v>205</v>
      </c>
      <c r="D266" s="10" t="s">
        <v>285</v>
      </c>
      <c r="E266" s="10" t="s">
        <v>290</v>
      </c>
      <c r="F266" s="10" t="s">
        <v>293</v>
      </c>
      <c r="G266" s="7" t="s">
        <v>5</v>
      </c>
      <c r="H266" s="7" t="s">
        <v>250</v>
      </c>
      <c r="R266" s="15"/>
    </row>
    <row r="267" spans="2:26" hidden="1" x14ac:dyDescent="0.3">
      <c r="B267" s="7" t="s">
        <v>521</v>
      </c>
      <c r="C267" s="7" t="s">
        <v>205</v>
      </c>
      <c r="D267" s="7" t="s">
        <v>383</v>
      </c>
      <c r="E267" s="7" t="s">
        <v>384</v>
      </c>
      <c r="F267" s="10"/>
      <c r="K267" s="7">
        <v>0</v>
      </c>
    </row>
    <row r="268" spans="2:26" hidden="1" x14ac:dyDescent="0.3">
      <c r="B268" s="7" t="s">
        <v>522</v>
      </c>
      <c r="C268" s="7" t="s">
        <v>205</v>
      </c>
      <c r="D268" s="7" t="s">
        <v>383</v>
      </c>
      <c r="E268" s="7" t="s">
        <v>385</v>
      </c>
      <c r="F268" s="10"/>
      <c r="K268" s="7">
        <v>0</v>
      </c>
    </row>
    <row r="269" spans="2:26" hidden="1" x14ac:dyDescent="0.3">
      <c r="B269" s="7" t="s">
        <v>523</v>
      </c>
      <c r="C269" s="7" t="s">
        <v>205</v>
      </c>
      <c r="D269" s="7" t="s">
        <v>383</v>
      </c>
      <c r="E269" s="7" t="s">
        <v>386</v>
      </c>
      <c r="F269" s="10"/>
      <c r="K269" s="7">
        <v>0</v>
      </c>
    </row>
    <row r="270" spans="2:26" hidden="1" x14ac:dyDescent="0.3">
      <c r="B270" s="7" t="s">
        <v>524</v>
      </c>
      <c r="C270" s="7" t="s">
        <v>205</v>
      </c>
      <c r="D270" s="7" t="s">
        <v>383</v>
      </c>
      <c r="E270" s="7" t="s">
        <v>387</v>
      </c>
      <c r="F270" s="10"/>
      <c r="K270" s="7">
        <v>0</v>
      </c>
    </row>
    <row r="271" spans="2:26" x14ac:dyDescent="0.3">
      <c r="B271" s="7" t="s">
        <v>525</v>
      </c>
      <c r="C271" s="7" t="s">
        <v>205</v>
      </c>
      <c r="D271" s="10" t="s">
        <v>294</v>
      </c>
      <c r="E271" s="10" t="s">
        <v>295</v>
      </c>
      <c r="F271" s="10" t="s">
        <v>296</v>
      </c>
      <c r="G271" s="10"/>
      <c r="H271" s="10" t="s">
        <v>763</v>
      </c>
      <c r="N271" s="13"/>
      <c r="S271" s="7" t="s">
        <v>822</v>
      </c>
    </row>
    <row r="272" spans="2:26" x14ac:dyDescent="0.3">
      <c r="B272" s="7" t="s">
        <v>526</v>
      </c>
      <c r="C272" s="7" t="s">
        <v>205</v>
      </c>
      <c r="D272" s="10" t="s">
        <v>294</v>
      </c>
      <c r="E272" s="10" t="s">
        <v>295</v>
      </c>
      <c r="F272" s="10" t="s">
        <v>296</v>
      </c>
      <c r="G272" s="10"/>
      <c r="H272" s="10" t="s">
        <v>764</v>
      </c>
      <c r="N272" s="13"/>
      <c r="S272" s="7" t="s">
        <v>1067</v>
      </c>
      <c r="Z272" s="7" t="s">
        <v>1068</v>
      </c>
    </row>
    <row r="273" spans="2:26" x14ac:dyDescent="0.3">
      <c r="B273" s="7" t="s">
        <v>765</v>
      </c>
      <c r="C273" s="7" t="s">
        <v>205</v>
      </c>
      <c r="D273" s="10" t="s">
        <v>294</v>
      </c>
      <c r="E273" s="10" t="s">
        <v>295</v>
      </c>
      <c r="F273" s="10" t="s">
        <v>766</v>
      </c>
      <c r="G273" s="10"/>
      <c r="H273" s="10" t="s">
        <v>3</v>
      </c>
      <c r="N273" s="13"/>
      <c r="S273" s="7" t="s">
        <v>802</v>
      </c>
    </row>
    <row r="274" spans="2:26" x14ac:dyDescent="0.3">
      <c r="B274" s="7" t="s">
        <v>527</v>
      </c>
      <c r="C274" s="7" t="s">
        <v>205</v>
      </c>
      <c r="D274" s="10" t="s">
        <v>294</v>
      </c>
      <c r="E274" s="10" t="s">
        <v>297</v>
      </c>
      <c r="F274" s="10" t="s">
        <v>298</v>
      </c>
      <c r="G274" s="7" t="s">
        <v>5</v>
      </c>
      <c r="H274" s="7" t="s">
        <v>86</v>
      </c>
      <c r="R274" s="15"/>
      <c r="S274" s="7">
        <v>0</v>
      </c>
    </row>
    <row r="275" spans="2:26" x14ac:dyDescent="0.3">
      <c r="B275" s="7" t="s">
        <v>528</v>
      </c>
      <c r="C275" s="7" t="s">
        <v>205</v>
      </c>
      <c r="D275" s="10" t="s">
        <v>294</v>
      </c>
      <c r="E275" s="10" t="s">
        <v>299</v>
      </c>
      <c r="F275" s="10" t="s">
        <v>300</v>
      </c>
      <c r="G275" s="10"/>
      <c r="H275" s="10" t="s">
        <v>3</v>
      </c>
      <c r="N275" s="13"/>
      <c r="S275" s="7" t="s">
        <v>803</v>
      </c>
    </row>
    <row r="276" spans="2:26" x14ac:dyDescent="0.3">
      <c r="B276" s="7" t="s">
        <v>767</v>
      </c>
      <c r="C276" s="7" t="s">
        <v>205</v>
      </c>
      <c r="D276" s="10" t="s">
        <v>294</v>
      </c>
      <c r="E276" s="10" t="s">
        <v>301</v>
      </c>
      <c r="F276" s="7" t="str">
        <f>E276</f>
        <v>Lobbying/ Political Contributions</v>
      </c>
      <c r="G276" s="7" t="s">
        <v>5</v>
      </c>
      <c r="H276" s="7" t="s">
        <v>86</v>
      </c>
      <c r="R276" s="15"/>
      <c r="S276" s="7">
        <v>0</v>
      </c>
    </row>
    <row r="277" spans="2:26" x14ac:dyDescent="0.3">
      <c r="B277" s="7" t="s">
        <v>768</v>
      </c>
      <c r="C277" s="7" t="s">
        <v>205</v>
      </c>
      <c r="D277" s="10" t="s">
        <v>294</v>
      </c>
      <c r="E277" s="10" t="s">
        <v>301</v>
      </c>
      <c r="F277" s="7" t="s">
        <v>117</v>
      </c>
      <c r="G277" s="10" t="s">
        <v>21</v>
      </c>
      <c r="H277" s="10" t="s">
        <v>3</v>
      </c>
      <c r="N277" s="13"/>
      <c r="S277" s="7" t="s">
        <v>803</v>
      </c>
    </row>
    <row r="278" spans="2:26" hidden="1" x14ac:dyDescent="0.3">
      <c r="B278" s="7" t="s">
        <v>529</v>
      </c>
      <c r="C278" s="7" t="s">
        <v>205</v>
      </c>
      <c r="D278" s="7" t="s">
        <v>388</v>
      </c>
      <c r="E278" s="7" t="s">
        <v>389</v>
      </c>
      <c r="K278" s="7">
        <v>0</v>
      </c>
    </row>
    <row r="279" spans="2:26" hidden="1" x14ac:dyDescent="0.3">
      <c r="B279" s="7" t="s">
        <v>530</v>
      </c>
      <c r="C279" s="7" t="s">
        <v>205</v>
      </c>
      <c r="D279" s="7" t="s">
        <v>388</v>
      </c>
      <c r="E279" s="7" t="s">
        <v>390</v>
      </c>
      <c r="K279" s="7">
        <v>0</v>
      </c>
    </row>
    <row r="280" spans="2:26" x14ac:dyDescent="0.3">
      <c r="B280" s="7" t="s">
        <v>531</v>
      </c>
      <c r="C280" s="7" t="s">
        <v>205</v>
      </c>
      <c r="D280" s="10" t="s">
        <v>294</v>
      </c>
      <c r="E280" s="10" t="s">
        <v>302</v>
      </c>
      <c r="F280" s="7" t="str">
        <f>E280</f>
        <v>Business Ethics Programs</v>
      </c>
      <c r="G280" s="10"/>
      <c r="H280" s="10" t="s">
        <v>3</v>
      </c>
      <c r="N280" s="13"/>
      <c r="S280" s="7" t="s">
        <v>802</v>
      </c>
      <c r="Z280" s="7" t="s">
        <v>1069</v>
      </c>
    </row>
    <row r="281" spans="2:26" hidden="1" x14ac:dyDescent="0.3">
      <c r="B281" s="7" t="s">
        <v>532</v>
      </c>
      <c r="C281" s="7" t="s">
        <v>205</v>
      </c>
      <c r="D281" s="10" t="s">
        <v>294</v>
      </c>
      <c r="E281" s="10" t="s">
        <v>303</v>
      </c>
      <c r="F281" s="7" t="str">
        <f>E281</f>
        <v>Animal Welfare Policy</v>
      </c>
      <c r="G281" s="10" t="s">
        <v>21</v>
      </c>
      <c r="H281" s="10" t="s">
        <v>3</v>
      </c>
      <c r="K281" s="7">
        <v>0</v>
      </c>
      <c r="N281" s="13"/>
    </row>
    <row r="282" spans="2:26" x14ac:dyDescent="0.3">
      <c r="B282" s="7" t="s">
        <v>533</v>
      </c>
      <c r="C282" s="7" t="s">
        <v>205</v>
      </c>
      <c r="D282" s="7" t="s">
        <v>388</v>
      </c>
      <c r="E282" s="7" t="s">
        <v>391</v>
      </c>
      <c r="G282" s="10" t="s">
        <v>21</v>
      </c>
      <c r="H282" s="10" t="s">
        <v>3</v>
      </c>
      <c r="N282" s="13"/>
    </row>
    <row r="283" spans="2:26" x14ac:dyDescent="0.3">
      <c r="B283" s="7" t="s">
        <v>534</v>
      </c>
      <c r="C283" s="7" t="s">
        <v>205</v>
      </c>
      <c r="D283" s="10" t="s">
        <v>294</v>
      </c>
      <c r="E283" s="10" t="s">
        <v>304</v>
      </c>
      <c r="F283" s="10" t="s">
        <v>305</v>
      </c>
      <c r="G283" s="10" t="s">
        <v>5</v>
      </c>
      <c r="H283" s="10" t="s">
        <v>86</v>
      </c>
      <c r="S283" s="7">
        <v>0</v>
      </c>
    </row>
    <row r="284" spans="2:26" x14ac:dyDescent="0.3">
      <c r="B284" s="7" t="s">
        <v>535</v>
      </c>
      <c r="C284" s="7" t="s">
        <v>205</v>
      </c>
      <c r="D284" s="10" t="s">
        <v>306</v>
      </c>
      <c r="E284" s="10" t="s">
        <v>307</v>
      </c>
      <c r="F284" s="10" t="s">
        <v>308</v>
      </c>
      <c r="G284" s="10" t="s">
        <v>21</v>
      </c>
      <c r="H284" s="10" t="s">
        <v>3</v>
      </c>
      <c r="N284" s="13"/>
      <c r="S284" s="7" t="s">
        <v>803</v>
      </c>
    </row>
    <row r="285" spans="2:26" x14ac:dyDescent="0.3">
      <c r="B285" s="7" t="s">
        <v>769</v>
      </c>
      <c r="C285" s="7" t="s">
        <v>205</v>
      </c>
      <c r="D285" s="10" t="s">
        <v>306</v>
      </c>
      <c r="E285" s="10" t="s">
        <v>309</v>
      </c>
      <c r="F285" s="10" t="s">
        <v>310</v>
      </c>
      <c r="G285" s="10" t="s">
        <v>1</v>
      </c>
      <c r="H285" s="10" t="s">
        <v>772</v>
      </c>
      <c r="N285" s="13"/>
      <c r="S285" s="7" t="s">
        <v>809</v>
      </c>
    </row>
    <row r="286" spans="2:26" x14ac:dyDescent="0.3">
      <c r="B286" s="7" t="s">
        <v>770</v>
      </c>
      <c r="C286" s="7" t="s">
        <v>205</v>
      </c>
      <c r="D286" s="10" t="s">
        <v>306</v>
      </c>
      <c r="E286" s="10" t="s">
        <v>309</v>
      </c>
      <c r="F286" s="10" t="s">
        <v>311</v>
      </c>
      <c r="G286" s="10" t="s">
        <v>1</v>
      </c>
      <c r="H286" s="10" t="s">
        <v>771</v>
      </c>
      <c r="N286" s="13"/>
      <c r="S286" s="7" t="s">
        <v>811</v>
      </c>
    </row>
    <row r="287" spans="2:26" x14ac:dyDescent="0.3">
      <c r="B287" s="7" t="s">
        <v>536</v>
      </c>
      <c r="C287" s="7" t="s">
        <v>205</v>
      </c>
      <c r="D287" s="10" t="s">
        <v>306</v>
      </c>
      <c r="E287" s="10" t="s">
        <v>312</v>
      </c>
      <c r="F287" s="10" t="s">
        <v>313</v>
      </c>
      <c r="G287" s="7" t="s">
        <v>5</v>
      </c>
      <c r="H287" s="10" t="s">
        <v>4</v>
      </c>
      <c r="M287" s="16"/>
      <c r="N287" s="16">
        <v>0.15</v>
      </c>
      <c r="O287" s="16">
        <v>0.15</v>
      </c>
      <c r="P287" s="16">
        <v>0.15</v>
      </c>
      <c r="Q287" s="16">
        <v>0.2</v>
      </c>
      <c r="R287" s="16">
        <v>0.35</v>
      </c>
    </row>
    <row r="288" spans="2:26" x14ac:dyDescent="0.3">
      <c r="B288" s="7" t="s">
        <v>537</v>
      </c>
      <c r="C288" s="7" t="s">
        <v>205</v>
      </c>
      <c r="D288" s="10" t="s">
        <v>306</v>
      </c>
      <c r="E288" s="10" t="s">
        <v>314</v>
      </c>
      <c r="F288" s="10" t="s">
        <v>235</v>
      </c>
      <c r="G288" s="10"/>
      <c r="H288" s="10" t="s">
        <v>3</v>
      </c>
      <c r="S288" s="7" t="s">
        <v>802</v>
      </c>
    </row>
    <row r="289" spans="2:29" x14ac:dyDescent="0.3">
      <c r="B289" s="7" t="s">
        <v>538</v>
      </c>
      <c r="C289" s="7" t="s">
        <v>205</v>
      </c>
      <c r="D289" s="10" t="s">
        <v>306</v>
      </c>
      <c r="E289" s="10" t="s">
        <v>314</v>
      </c>
      <c r="F289" s="10" t="s">
        <v>315</v>
      </c>
      <c r="G289" s="10"/>
      <c r="H289" s="10" t="s">
        <v>3</v>
      </c>
      <c r="S289" s="7" t="s">
        <v>802</v>
      </c>
      <c r="Z289" s="7" t="s">
        <v>1070</v>
      </c>
    </row>
    <row r="290" spans="2:29" x14ac:dyDescent="0.3">
      <c r="B290" s="7" t="s">
        <v>773</v>
      </c>
      <c r="C290" s="7" t="s">
        <v>205</v>
      </c>
      <c r="D290" s="10" t="s">
        <v>316</v>
      </c>
      <c r="E290" s="10" t="s">
        <v>317</v>
      </c>
      <c r="F290" s="10" t="s">
        <v>631</v>
      </c>
      <c r="G290" s="10"/>
      <c r="H290" s="10" t="s">
        <v>3</v>
      </c>
      <c r="S290" s="7" t="s">
        <v>803</v>
      </c>
    </row>
    <row r="291" spans="2:29" x14ac:dyDescent="0.3">
      <c r="B291" s="7" t="s">
        <v>774</v>
      </c>
      <c r="C291" s="7" t="s">
        <v>205</v>
      </c>
      <c r="D291" s="10" t="s">
        <v>316</v>
      </c>
      <c r="E291" s="10" t="s">
        <v>317</v>
      </c>
      <c r="F291" s="10" t="s">
        <v>332</v>
      </c>
      <c r="G291" s="10"/>
      <c r="H291" s="10" t="s">
        <v>3</v>
      </c>
      <c r="S291" s="7" t="s">
        <v>803</v>
      </c>
    </row>
    <row r="292" spans="2:29" x14ac:dyDescent="0.3">
      <c r="B292" s="7" t="s">
        <v>539</v>
      </c>
      <c r="C292" s="7" t="s">
        <v>205</v>
      </c>
      <c r="D292" s="10" t="s">
        <v>316</v>
      </c>
      <c r="E292" s="10" t="s">
        <v>318</v>
      </c>
      <c r="F292" s="7" t="str">
        <f>E292</f>
        <v>Data Privacy and Security Incidents</v>
      </c>
      <c r="G292" s="7" t="s">
        <v>5</v>
      </c>
      <c r="H292" s="7" t="s">
        <v>86</v>
      </c>
      <c r="S292" s="7">
        <v>0</v>
      </c>
      <c r="Z292" s="19"/>
    </row>
    <row r="293" spans="2:29" x14ac:dyDescent="0.3">
      <c r="B293" s="7" t="s">
        <v>540</v>
      </c>
      <c r="C293" s="7" t="s">
        <v>205</v>
      </c>
      <c r="D293" s="10" t="s">
        <v>319</v>
      </c>
      <c r="E293" s="10" t="s">
        <v>320</v>
      </c>
      <c r="F293" s="10" t="s">
        <v>775</v>
      </c>
      <c r="G293" s="7" t="s">
        <v>5</v>
      </c>
      <c r="H293" s="7" t="s">
        <v>86</v>
      </c>
      <c r="S293" s="7">
        <v>41</v>
      </c>
      <c r="Z293" s="19"/>
    </row>
    <row r="294" spans="2:29" x14ac:dyDescent="0.3">
      <c r="B294" s="7" t="s">
        <v>1011</v>
      </c>
      <c r="C294" s="7" t="s">
        <v>205</v>
      </c>
      <c r="D294" s="10" t="s">
        <v>319</v>
      </c>
      <c r="E294" s="10" t="s">
        <v>321</v>
      </c>
      <c r="F294" s="10" t="s">
        <v>631</v>
      </c>
      <c r="G294" s="10" t="s">
        <v>21</v>
      </c>
      <c r="H294" s="10" t="s">
        <v>3</v>
      </c>
      <c r="N294" s="13"/>
      <c r="S294" s="7" t="s">
        <v>802</v>
      </c>
      <c r="Z294" s="7" t="s">
        <v>1071</v>
      </c>
      <c r="AC294" s="19" t="s">
        <v>916</v>
      </c>
    </row>
    <row r="295" spans="2:29" x14ac:dyDescent="0.3">
      <c r="B295" s="7" t="s">
        <v>541</v>
      </c>
      <c r="C295" s="7" t="s">
        <v>205</v>
      </c>
      <c r="D295" s="10" t="s">
        <v>319</v>
      </c>
      <c r="E295" s="10" t="s">
        <v>322</v>
      </c>
      <c r="F295" s="7" t="str">
        <f>E295</f>
        <v xml:space="preserve">Bribery &amp; corruption incidents </v>
      </c>
      <c r="G295" s="7" t="s">
        <v>5</v>
      </c>
      <c r="H295" s="7" t="s">
        <v>86</v>
      </c>
      <c r="R295" s="15"/>
      <c r="S295" s="7">
        <v>0</v>
      </c>
    </row>
    <row r="296" spans="2:29" x14ac:dyDescent="0.3">
      <c r="B296" s="7" t="s">
        <v>542</v>
      </c>
      <c r="C296" s="7" t="s">
        <v>205</v>
      </c>
      <c r="D296" s="10" t="s">
        <v>319</v>
      </c>
      <c r="E296" s="10" t="s">
        <v>323</v>
      </c>
      <c r="F296" s="10" t="s">
        <v>324</v>
      </c>
      <c r="G296" s="10"/>
      <c r="H296" s="10" t="s">
        <v>3</v>
      </c>
    </row>
    <row r="297" spans="2:29" x14ac:dyDescent="0.3">
      <c r="B297" s="7" t="s">
        <v>543</v>
      </c>
      <c r="C297" s="7" t="s">
        <v>205</v>
      </c>
      <c r="D297" s="10" t="s">
        <v>325</v>
      </c>
      <c r="E297" s="10" t="s">
        <v>326</v>
      </c>
      <c r="F297" s="10" t="s">
        <v>327</v>
      </c>
      <c r="G297" s="10"/>
      <c r="H297" s="10" t="s">
        <v>3</v>
      </c>
      <c r="N297" s="13"/>
      <c r="S297" s="7" t="s">
        <v>803</v>
      </c>
    </row>
    <row r="298" spans="2:29" x14ac:dyDescent="0.3">
      <c r="B298" s="7" t="s">
        <v>544</v>
      </c>
      <c r="C298" s="7" t="s">
        <v>205</v>
      </c>
      <c r="D298" s="10" t="s">
        <v>325</v>
      </c>
      <c r="E298" s="10" t="s">
        <v>326</v>
      </c>
      <c r="F298" s="10" t="s">
        <v>328</v>
      </c>
      <c r="G298" s="10"/>
      <c r="H298" s="10" t="s">
        <v>3</v>
      </c>
      <c r="N298" s="13"/>
      <c r="S298" s="7" t="s">
        <v>803</v>
      </c>
    </row>
    <row r="299" spans="2:29" x14ac:dyDescent="0.3">
      <c r="B299" s="7" t="s">
        <v>545</v>
      </c>
      <c r="C299" s="7" t="s">
        <v>205</v>
      </c>
      <c r="D299" s="10" t="s">
        <v>325</v>
      </c>
      <c r="E299" s="10" t="s">
        <v>329</v>
      </c>
      <c r="F299" s="10" t="s">
        <v>330</v>
      </c>
      <c r="G299" s="10"/>
      <c r="H299" s="10" t="s">
        <v>3</v>
      </c>
      <c r="N299" s="13"/>
      <c r="S299" s="7" t="s">
        <v>803</v>
      </c>
    </row>
    <row r="300" spans="2:29" x14ac:dyDescent="0.3">
      <c r="B300" s="7" t="s">
        <v>546</v>
      </c>
      <c r="C300" s="7" t="s">
        <v>205</v>
      </c>
      <c r="D300" s="10" t="s">
        <v>325</v>
      </c>
      <c r="E300" s="10" t="s">
        <v>331</v>
      </c>
      <c r="F300" s="10" t="s">
        <v>332</v>
      </c>
      <c r="G300" s="10" t="s">
        <v>21</v>
      </c>
      <c r="H300" s="10" t="s">
        <v>3</v>
      </c>
      <c r="N300" s="13"/>
      <c r="S300" s="7" t="s">
        <v>803</v>
      </c>
    </row>
    <row r="301" spans="2:29" x14ac:dyDescent="0.3">
      <c r="B301" s="7" t="s">
        <v>547</v>
      </c>
      <c r="C301" s="7" t="s">
        <v>205</v>
      </c>
      <c r="D301" s="10" t="s">
        <v>325</v>
      </c>
      <c r="E301" s="10" t="s">
        <v>333</v>
      </c>
      <c r="F301" s="10" t="s">
        <v>334</v>
      </c>
      <c r="G301" s="7" t="s">
        <v>5</v>
      </c>
      <c r="H301" s="7" t="s">
        <v>86</v>
      </c>
      <c r="R301" s="15"/>
      <c r="S301" s="7">
        <v>0</v>
      </c>
    </row>
    <row r="302" spans="2:29" x14ac:dyDescent="0.3">
      <c r="B302" s="7" t="s">
        <v>548</v>
      </c>
      <c r="C302" s="7" t="s">
        <v>205</v>
      </c>
      <c r="D302" s="10" t="s">
        <v>325</v>
      </c>
      <c r="E302" s="10" t="s">
        <v>335</v>
      </c>
      <c r="F302" s="10" t="str">
        <f>E302</f>
        <v>STI Performance Metrics</v>
      </c>
      <c r="G302" s="10" t="s">
        <v>21</v>
      </c>
      <c r="H302" s="10" t="s">
        <v>3</v>
      </c>
      <c r="N302" s="13"/>
      <c r="S302" s="7" t="s">
        <v>803</v>
      </c>
    </row>
    <row r="303" spans="2:29" x14ac:dyDescent="0.3">
      <c r="B303" s="7" t="s">
        <v>549</v>
      </c>
      <c r="C303" s="7" t="s">
        <v>205</v>
      </c>
      <c r="D303" s="10" t="s">
        <v>325</v>
      </c>
      <c r="E303" s="10" t="s">
        <v>336</v>
      </c>
      <c r="F303" s="7" t="str">
        <f>E303</f>
        <v>LTI Performance Metrics</v>
      </c>
      <c r="G303" s="10" t="s">
        <v>21</v>
      </c>
      <c r="H303" s="10" t="s">
        <v>3</v>
      </c>
      <c r="N303" s="13"/>
      <c r="S303" s="7" t="s">
        <v>803</v>
      </c>
    </row>
    <row r="304" spans="2:29" x14ac:dyDescent="0.3">
      <c r="B304" s="7" t="s">
        <v>550</v>
      </c>
      <c r="C304" s="7" t="s">
        <v>205</v>
      </c>
      <c r="D304" s="10" t="s">
        <v>337</v>
      </c>
      <c r="E304" s="10" t="s">
        <v>338</v>
      </c>
      <c r="F304" s="10" t="s">
        <v>339</v>
      </c>
      <c r="G304" s="7" t="s">
        <v>5</v>
      </c>
      <c r="H304" s="10" t="s">
        <v>4</v>
      </c>
      <c r="Q304" s="16"/>
      <c r="R304" s="16"/>
      <c r="S304" s="16">
        <v>1</v>
      </c>
    </row>
    <row r="305" spans="2:28" x14ac:dyDescent="0.3">
      <c r="B305" s="7" t="s">
        <v>551</v>
      </c>
      <c r="C305" s="7" t="s">
        <v>205</v>
      </c>
      <c r="D305" s="10" t="s">
        <v>337</v>
      </c>
      <c r="E305" s="10" t="s">
        <v>338</v>
      </c>
      <c r="F305" s="10" t="s">
        <v>340</v>
      </c>
      <c r="G305" s="10"/>
      <c r="H305" s="10" t="s">
        <v>3</v>
      </c>
      <c r="N305" s="13"/>
      <c r="S305" s="7" t="s">
        <v>803</v>
      </c>
    </row>
    <row r="306" spans="2:28" x14ac:dyDescent="0.3">
      <c r="B306" s="7" t="s">
        <v>552</v>
      </c>
      <c r="C306" s="7" t="s">
        <v>205</v>
      </c>
      <c r="D306" s="10" t="s">
        <v>337</v>
      </c>
      <c r="E306" s="10" t="s">
        <v>338</v>
      </c>
      <c r="F306" s="10" t="s">
        <v>341</v>
      </c>
      <c r="G306" s="10"/>
      <c r="H306" s="10" t="s">
        <v>3</v>
      </c>
      <c r="N306" s="13"/>
      <c r="S306" s="7" t="s">
        <v>803</v>
      </c>
    </row>
    <row r="307" spans="2:28" x14ac:dyDescent="0.3">
      <c r="B307" s="7" t="s">
        <v>553</v>
      </c>
      <c r="C307" s="7" t="s">
        <v>205</v>
      </c>
      <c r="D307" s="10" t="s">
        <v>337</v>
      </c>
      <c r="E307" s="10" t="s">
        <v>338</v>
      </c>
      <c r="F307" s="10" t="s">
        <v>342</v>
      </c>
      <c r="G307" s="10"/>
      <c r="H307" s="10" t="s">
        <v>3</v>
      </c>
      <c r="N307" s="13"/>
      <c r="S307" s="7" t="s">
        <v>803</v>
      </c>
    </row>
    <row r="308" spans="2:28" x14ac:dyDescent="0.3">
      <c r="B308" s="7" t="s">
        <v>554</v>
      </c>
      <c r="C308" s="7" t="s">
        <v>205</v>
      </c>
      <c r="D308" s="10" t="s">
        <v>337</v>
      </c>
      <c r="E308" s="10" t="s">
        <v>343</v>
      </c>
      <c r="F308" s="10" t="s">
        <v>344</v>
      </c>
      <c r="G308" s="7" t="s">
        <v>5</v>
      </c>
      <c r="H308" s="10" t="str">
        <f>H3</f>
        <v>INR</v>
      </c>
      <c r="I308" s="10" t="s">
        <v>649</v>
      </c>
      <c r="J308" s="7" t="str">
        <f>J3</f>
        <v>March</v>
      </c>
      <c r="N308" s="7">
        <f>3.82+0.3</f>
        <v>4.12</v>
      </c>
      <c r="O308" s="7">
        <f>4.17+0.3</f>
        <v>4.47</v>
      </c>
      <c r="P308" s="7">
        <f>4.26+0.3</f>
        <v>4.5599999999999996</v>
      </c>
      <c r="Q308" s="7">
        <f>4.26+0.3</f>
        <v>4.5599999999999996</v>
      </c>
      <c r="R308" s="7">
        <f>5.55+0.4</f>
        <v>5.95</v>
      </c>
    </row>
    <row r="309" spans="2:28" x14ac:dyDescent="0.3">
      <c r="B309" s="7" t="s">
        <v>555</v>
      </c>
      <c r="C309" s="7" t="s">
        <v>205</v>
      </c>
      <c r="D309" s="10" t="s">
        <v>337</v>
      </c>
      <c r="E309" s="10" t="s">
        <v>343</v>
      </c>
      <c r="F309" s="10" t="s">
        <v>345</v>
      </c>
      <c r="G309" s="7" t="s">
        <v>5</v>
      </c>
      <c r="H309" s="10" t="str">
        <f>H3</f>
        <v>INR</v>
      </c>
      <c r="I309" s="10" t="s">
        <v>649</v>
      </c>
      <c r="J309" s="7" t="str">
        <f>J3</f>
        <v>March</v>
      </c>
      <c r="N309" s="7">
        <f>0.4+0.53</f>
        <v>0.93</v>
      </c>
      <c r="O309" s="7">
        <f>0.05+0.54</f>
        <v>0.59000000000000008</v>
      </c>
      <c r="P309" s="7">
        <f>0.04+0.26</f>
        <v>0.3</v>
      </c>
      <c r="Q309" s="7">
        <f>5.07-4.26-0.3</f>
        <v>0.51000000000000045</v>
      </c>
      <c r="R309" s="7">
        <f>6.25-5.55-0.4</f>
        <v>0.30000000000000016</v>
      </c>
    </row>
    <row r="310" spans="2:28" x14ac:dyDescent="0.3">
      <c r="B310" s="7" t="s">
        <v>556</v>
      </c>
      <c r="C310" s="7" t="s">
        <v>205</v>
      </c>
      <c r="D310" s="10" t="s">
        <v>337</v>
      </c>
      <c r="E310" s="10" t="s">
        <v>346</v>
      </c>
      <c r="F310" s="10" t="s">
        <v>21</v>
      </c>
      <c r="G310" s="10" t="s">
        <v>21</v>
      </c>
      <c r="H310" s="10" t="s">
        <v>3</v>
      </c>
      <c r="N310" s="13"/>
      <c r="S310" s="7" t="s">
        <v>803</v>
      </c>
    </row>
    <row r="311" spans="2:28" ht="15" thickBot="1" x14ac:dyDescent="0.35">
      <c r="B311" s="7" t="s">
        <v>557</v>
      </c>
      <c r="C311" s="7" t="s">
        <v>205</v>
      </c>
      <c r="D311" s="10" t="s">
        <v>337</v>
      </c>
      <c r="E311" s="10" t="s">
        <v>346</v>
      </c>
      <c r="F311" s="10" t="s">
        <v>347</v>
      </c>
      <c r="G311" s="10" t="s">
        <v>350</v>
      </c>
      <c r="M311" s="20"/>
      <c r="S311" s="7" t="s">
        <v>1072</v>
      </c>
      <c r="Z311" s="19"/>
    </row>
    <row r="312" spans="2:28" ht="15" thickBot="1" x14ac:dyDescent="0.35">
      <c r="B312" s="7" t="s">
        <v>558</v>
      </c>
      <c r="C312" s="7" t="s">
        <v>205</v>
      </c>
      <c r="D312" s="10" t="s">
        <v>337</v>
      </c>
      <c r="E312" s="10" t="s">
        <v>346</v>
      </c>
      <c r="F312" s="10" t="s">
        <v>348</v>
      </c>
      <c r="G312" s="7" t="s">
        <v>5</v>
      </c>
      <c r="H312" s="7" t="s">
        <v>250</v>
      </c>
      <c r="M312" s="20"/>
      <c r="S312" s="7">
        <v>3</v>
      </c>
    </row>
    <row r="313" spans="2:28" ht="15" thickBot="1" x14ac:dyDescent="0.35">
      <c r="B313" s="7" t="s">
        <v>559</v>
      </c>
      <c r="C313" s="7" t="s">
        <v>205</v>
      </c>
      <c r="D313" s="10" t="s">
        <v>337</v>
      </c>
      <c r="E313" s="10" t="s">
        <v>346</v>
      </c>
      <c r="F313" s="10" t="s">
        <v>349</v>
      </c>
      <c r="G313" s="10" t="s">
        <v>350</v>
      </c>
      <c r="M313" s="20"/>
      <c r="S313" s="7" t="s">
        <v>874</v>
      </c>
    </row>
    <row r="314" spans="2:28" ht="15" thickBot="1" x14ac:dyDescent="0.35">
      <c r="B314" s="7" t="s">
        <v>560</v>
      </c>
      <c r="C314" s="7" t="s">
        <v>205</v>
      </c>
      <c r="D314" s="10" t="s">
        <v>337</v>
      </c>
      <c r="E314" s="10" t="s">
        <v>351</v>
      </c>
      <c r="F314" s="7" t="str">
        <f>E314</f>
        <v>Reporting Irregularities</v>
      </c>
      <c r="G314" s="7" t="s">
        <v>5</v>
      </c>
      <c r="H314" s="7" t="s">
        <v>86</v>
      </c>
      <c r="M314" s="20"/>
      <c r="R314" s="15"/>
      <c r="S314" s="7">
        <v>0</v>
      </c>
    </row>
    <row r="315" spans="2:28" customFormat="1" x14ac:dyDescent="0.3">
      <c r="B315" t="s">
        <v>1000</v>
      </c>
      <c r="C315" t="s">
        <v>205</v>
      </c>
      <c r="D315" t="s">
        <v>319</v>
      </c>
      <c r="E315" t="s">
        <v>321</v>
      </c>
      <c r="F315" t="s">
        <v>117</v>
      </c>
      <c r="G315" t="s">
        <v>21</v>
      </c>
      <c r="H315" t="s">
        <v>3</v>
      </c>
      <c r="S315" s="7" t="s">
        <v>803</v>
      </c>
    </row>
    <row r="316" spans="2:28" customFormat="1" x14ac:dyDescent="0.3">
      <c r="B316" t="s">
        <v>1001</v>
      </c>
      <c r="C316" t="s">
        <v>205</v>
      </c>
      <c r="D316" t="s">
        <v>306</v>
      </c>
      <c r="E316" t="s">
        <v>312</v>
      </c>
      <c r="F316" t="s">
        <v>631</v>
      </c>
      <c r="G316" t="s">
        <v>21</v>
      </c>
      <c r="H316" t="s">
        <v>3</v>
      </c>
      <c r="S316" s="7" t="s">
        <v>802</v>
      </c>
      <c r="Z316" t="s">
        <v>1073</v>
      </c>
    </row>
    <row r="317" spans="2:28" customFormat="1" x14ac:dyDescent="0.3">
      <c r="B317" t="s">
        <v>1002</v>
      </c>
      <c r="C317" t="s">
        <v>73</v>
      </c>
      <c r="D317" t="s">
        <v>1003</v>
      </c>
      <c r="E317" t="s">
        <v>1004</v>
      </c>
      <c r="F317" t="s">
        <v>1005</v>
      </c>
      <c r="G317" t="s">
        <v>5</v>
      </c>
      <c r="H317" t="s">
        <v>86</v>
      </c>
      <c r="S317" s="34">
        <v>4049</v>
      </c>
      <c r="AB317" s="56" t="s">
        <v>1074</v>
      </c>
    </row>
    <row r="318" spans="2:28" customFormat="1" x14ac:dyDescent="0.3">
      <c r="B318" t="s">
        <v>997</v>
      </c>
      <c r="C318" t="s">
        <v>205</v>
      </c>
      <c r="D318" t="s">
        <v>294</v>
      </c>
      <c r="E318" t="s">
        <v>304</v>
      </c>
      <c r="F318" t="s">
        <v>1006</v>
      </c>
      <c r="G318" t="s">
        <v>5</v>
      </c>
      <c r="H318" t="str">
        <f>H4</f>
        <v>INR</v>
      </c>
      <c r="I318" t="s">
        <v>649</v>
      </c>
      <c r="J318" t="str">
        <f>J4</f>
        <v>March</v>
      </c>
      <c r="S318">
        <v>0</v>
      </c>
    </row>
  </sheetData>
  <autoFilter ref="A2:AD314" xr:uid="{15FE315E-FA05-478A-A9A1-6B746F16E339}">
    <filterColumn colId="10">
      <filters blank="1"/>
    </filterColumn>
  </autoFilter>
  <dataValidations count="1">
    <dataValidation type="textLength" operator="equal" allowBlank="1" showInputMessage="1" showErrorMessage="1" error="No data entry allowed in this cell" sqref="J176 J186 J190 J192:J194 J196 J198 J200 J204:J206 J211:J215 J219 J227:J229 J235:J240 J246:J249 J252:J262 J264:J265 J267:J273 J275 J277:J282 J284:J286 J288:J291 J296:J300 J302:J303 J305:J307 J310:J311 J313 I10 I12:I81 I83:I90 I92:J93 M271:R273 I175:I176 I178:J181 I183:I186 I188:I200 I203:I220 I222:I230 I232:I240 I242:J243 J105:J108 I310:I314 J17:J19 J21 J35:J36 J41:J46 J51 J55:J61 J65:J68 J71:J81 J84:J85 J88:J90 J97 J99:J102 J110:J115 J118:J126 J140:J144 J146:J148 J150:J154 J156 J160:J161 J163:J164 J166:J171 M17:R19 M35:R36 M41:R46 M51:R51 M55:R61 M65:R68 M71:R81 M84:R85 M88:R90 M92:R93 M97:R97 M99:R102 M110:R115 M118:R126 M140:R144 M146:R147 M150:R150 M153:R154 M160:R161 M163:R164 M166:R171 M176:R176 M178:R181 M186:R186 M190:R190 M192:R192 M194:R194 M196:R196 M200:R200 M204:R206 M211:R215 M219:R219 M227:R229 M235:R240 M243:R243 M246:R247 M249:R249 M252:R253 M256:R262 M264:R265 M275:R275 M277:R277 M280:R282 M284:R286 M288:R291 I246:I307 M296:R300 M302:R303 M305:R307 M310:R310 M129:R138 J129:J138 I95:I172 M105:R108 J294 M294:R294" xr:uid="{50021FB7-963E-44A8-83D3-82AC5C39AECD}">
      <formula1>0</formula1>
    </dataValidation>
  </dataValidations>
  <hyperlinks>
    <hyperlink ref="AB135" r:id="rId1" xr:uid="{7F23A095-77E3-4885-97DE-3105A4AF62C6}"/>
    <hyperlink ref="AB137" r:id="rId2" location=":~:text=Forced%20labour%20and%20debt%20bondage,%2C%20manual%20scavenging%2C%20and%20agriculture." xr:uid="{2746AFE2-35F5-4AC4-9A49-262A1B7F9FC3}"/>
    <hyperlink ref="AC294" r:id="rId3" xr:uid="{D8798E57-8886-409E-8A3C-870E1FD1A082}"/>
    <hyperlink ref="AB190" r:id="rId4" xr:uid="{D7C637B5-4368-48DE-85AE-F94CE619696E}"/>
    <hyperlink ref="AB239" r:id="rId5" location="A3" xr:uid="{5A89EAB2-6637-4FCF-A91B-DF81418D1B8B}"/>
    <hyperlink ref="AB240" r:id="rId6" location="A3" xr:uid="{B39387AA-8E04-4D40-B418-35F934537D45}"/>
    <hyperlink ref="AB317" r:id="rId7" location=":~:text=With%20a%20network%20of%2062,sales%2C%20marketing%20and%20payment%20collection." xr:uid="{E50342DB-36F8-4EBF-ADBB-49ADD4630577}"/>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count="10">
        <x14:dataValidation type="list" allowBlank="1" showInputMessage="1" showErrorMessage="1" xr:uid="{549EE03E-33DF-40E3-91C1-7CE5C8F115F5}">
          <x14:formula1>
            <xm:f>'Data validation'!$B$3:$B$25</xm:f>
          </x14:formula1>
          <xm:sqref>H3</xm:sqref>
        </x14:dataValidation>
        <x14:dataValidation type="list" allowBlank="1" showInputMessage="1" showErrorMessage="1" xr:uid="{3A0CE9D5-9D2E-47E1-9C52-AE9E8FB8DBED}">
          <x14:formula1>
            <xm:f>'Data validation'!$C$3:$C$6</xm:f>
          </x14:formula1>
          <xm:sqref>J3</xm:sqref>
        </x14:dataValidation>
        <x14:dataValidation type="list" allowBlank="1" showInputMessage="1" showErrorMessage="1" xr:uid="{C22E5858-3115-419C-9AF2-78CD4575C9B4}">
          <x14:formula1>
            <xm:f>'Data validation'!$D$3:$D$4</xm:f>
          </x14:formula1>
          <xm:sqref>S36 S178:S181 S17:S19 S41:S46 S51 S55:S61 S65:S68 S71:S81 S84:S85 S88:S90 S93 S99:S102 AA107:AA108 S110:S115 S118:S126 S129:S134 S136 S138 S140:S144 S146:S147 S150 S153:S154 S160:S161 S163:S164 S166:S171 S186 S196 S204:S206 S211:S215 S235:S240 S264:S265 S256:S262 S275 S277 S280:S282 S284 S105:S108 S288:S291 S302:S303 S305:S307 S273 AA36 AA178:AA181 AA17:AA19 AA41:AA46 AA51 AA55:AA61 AA65:AA68 AA71:AA81 AA84:AA85 AA88:AA90 AA93 AA99:AA102 AA105 S296:S300 AA110:AA115 AA118:AA126 AA129:AA134 AA136 AA138 AA142:AA144 AA146:AA147 AA150 AA153:AA154 AA160:AA161 AA163:AA164 AA166:AA171 AA186 AA196 AA204:AA206 AA211:AA215 AA243 AA264:AA265 AA271:AA273 AA275 AA277 AA280:AA282 AA284 S315:S316 AA297:AA300 AA302:AA303 AA305:AA307 AA310 S190 S200 S219 S227:S228 S243 S246:S247 S249 S252:S253 S194 S294 AA294 S310</xm:sqref>
        </x14:dataValidation>
        <x14:dataValidation type="list" allowBlank="1" showInputMessage="1" showErrorMessage="1" xr:uid="{08751EFA-3B4F-4A4D-83B3-512B22D1569D}">
          <x14:formula1>
            <xm:f>'Data validation'!$E$3:$E$5</xm:f>
          </x14:formula1>
          <xm:sqref>S92 S97 AA92 AA97</xm:sqref>
        </x14:dataValidation>
        <x14:dataValidation type="list" allowBlank="1" showInputMessage="1" showErrorMessage="1" xr:uid="{F430FAA7-8771-4670-8493-372298AA28E5}">
          <x14:formula1>
            <xm:f>'Data validation'!$F$3:$F$4</xm:f>
          </x14:formula1>
          <xm:sqref>S135 S137 S229 AA135 AA137 AA229</xm:sqref>
        </x14:dataValidation>
        <x14:dataValidation type="list" allowBlank="1" showInputMessage="1" showErrorMessage="1" xr:uid="{03BEEB1E-3D06-4448-8761-700C46EB14B3}">
          <x14:formula1>
            <xm:f>'Data validation'!$G$3:$G$4</xm:f>
          </x14:formula1>
          <xm:sqref>S176 S35 AA176 AA35</xm:sqref>
        </x14:dataValidation>
        <x14:dataValidation type="list" allowBlank="1" showInputMessage="1" showErrorMessage="1" xr:uid="{755101B0-51F8-4884-98EC-37F6FE56EEC8}">
          <x14:formula1>
            <xm:f>'Data validation'!$H$3:$H$4</xm:f>
          </x14:formula1>
          <xm:sqref>S285 AA285</xm:sqref>
        </x14:dataValidation>
        <x14:dataValidation type="list" allowBlank="1" showInputMessage="1" showErrorMessage="1" xr:uid="{1AC24148-06A8-4449-B7B1-D0487C1AFD1F}">
          <x14:formula1>
            <xm:f>'Data validation'!$I$3:$I$4</xm:f>
          </x14:formula1>
          <xm:sqref>S286 AA286</xm:sqref>
        </x14:dataValidation>
        <x14:dataValidation type="list" allowBlank="1" showInputMessage="1" showErrorMessage="1" xr:uid="{96C33899-90BC-4D4C-ACDF-B6AC92952E88}">
          <x14:formula1>
            <xm:f>'Data validation'!$J$3:$J$5</xm:f>
          </x14:formula1>
          <xm:sqref>S192</xm:sqref>
        </x14:dataValidation>
        <x14:dataValidation type="list" allowBlank="1" showInputMessage="1" showErrorMessage="1" xr:uid="{AC06E046-13A7-45C5-BFAA-94AC640E0D2B}">
          <x14:formula1>
            <xm:f>'Data validation'!$K$3:$K$4</xm:f>
          </x14:formula1>
          <xm:sqref>S271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A2D4-8499-41FC-B33F-253AE18EAEB7}">
  <dimension ref="B3:K25"/>
  <sheetViews>
    <sheetView topLeftCell="B1" workbookViewId="0">
      <selection activeCell="J3" sqref="J3:K5"/>
    </sheetView>
  </sheetViews>
  <sheetFormatPr defaultRowHeight="14.4" x14ac:dyDescent="0.3"/>
  <cols>
    <col min="4" max="4" width="9.77734375" bestFit="1" customWidth="1"/>
  </cols>
  <sheetData>
    <row r="3" spans="2:11" x14ac:dyDescent="0.3">
      <c r="B3" t="s">
        <v>776</v>
      </c>
      <c r="C3" t="s">
        <v>798</v>
      </c>
      <c r="D3" t="s">
        <v>802</v>
      </c>
      <c r="E3" t="s">
        <v>804</v>
      </c>
      <c r="F3" t="s">
        <v>804</v>
      </c>
      <c r="G3" t="s">
        <v>807</v>
      </c>
      <c r="H3" t="s">
        <v>809</v>
      </c>
      <c r="I3" t="s">
        <v>811</v>
      </c>
      <c r="J3" t="s">
        <v>710</v>
      </c>
      <c r="K3" t="s">
        <v>822</v>
      </c>
    </row>
    <row r="4" spans="2:11" x14ac:dyDescent="0.3">
      <c r="B4" t="s">
        <v>777</v>
      </c>
      <c r="C4" t="s">
        <v>799</v>
      </c>
      <c r="D4" t="s">
        <v>803</v>
      </c>
      <c r="E4" t="s">
        <v>805</v>
      </c>
      <c r="F4" t="s">
        <v>806</v>
      </c>
      <c r="G4" t="s">
        <v>808</v>
      </c>
      <c r="H4" t="s">
        <v>810</v>
      </c>
      <c r="I4" t="s">
        <v>812</v>
      </c>
      <c r="J4" t="s">
        <v>820</v>
      </c>
      <c r="K4" t="s">
        <v>823</v>
      </c>
    </row>
    <row r="5" spans="2:11" x14ac:dyDescent="0.3">
      <c r="B5" t="s">
        <v>778</v>
      </c>
      <c r="C5" t="s">
        <v>800</v>
      </c>
      <c r="E5" t="s">
        <v>806</v>
      </c>
      <c r="J5" t="s">
        <v>821</v>
      </c>
    </row>
    <row r="6" spans="2:11" x14ac:dyDescent="0.3">
      <c r="B6" t="s">
        <v>779</v>
      </c>
      <c r="C6" t="s">
        <v>801</v>
      </c>
    </row>
    <row r="7" spans="2:11" x14ac:dyDescent="0.3">
      <c r="B7" t="s">
        <v>780</v>
      </c>
    </row>
    <row r="8" spans="2:11" x14ac:dyDescent="0.3">
      <c r="B8" t="s">
        <v>781</v>
      </c>
    </row>
    <row r="9" spans="2:11" x14ac:dyDescent="0.3">
      <c r="B9" t="s">
        <v>782</v>
      </c>
    </row>
    <row r="10" spans="2:11" x14ac:dyDescent="0.3">
      <c r="B10" t="s">
        <v>783</v>
      </c>
    </row>
    <row r="11" spans="2:11" x14ac:dyDescent="0.3">
      <c r="B11" t="s">
        <v>784</v>
      </c>
    </row>
    <row r="12" spans="2:11" x14ac:dyDescent="0.3">
      <c r="B12" t="s">
        <v>785</v>
      </c>
    </row>
    <row r="13" spans="2:11" x14ac:dyDescent="0.3">
      <c r="B13" t="s">
        <v>786</v>
      </c>
    </row>
    <row r="14" spans="2:11" x14ac:dyDescent="0.3">
      <c r="B14" t="s">
        <v>787</v>
      </c>
    </row>
    <row r="15" spans="2:11" x14ac:dyDescent="0.3">
      <c r="B15" t="s">
        <v>788</v>
      </c>
    </row>
    <row r="16" spans="2:11" x14ac:dyDescent="0.3">
      <c r="B16" t="s">
        <v>789</v>
      </c>
    </row>
    <row r="17" spans="2:2" x14ac:dyDescent="0.3">
      <c r="B17" t="s">
        <v>790</v>
      </c>
    </row>
    <row r="18" spans="2:2" x14ac:dyDescent="0.3">
      <c r="B18" t="s">
        <v>791</v>
      </c>
    </row>
    <row r="19" spans="2:2" x14ac:dyDescent="0.3">
      <c r="B19" t="s">
        <v>792</v>
      </c>
    </row>
    <row r="20" spans="2:2" x14ac:dyDescent="0.3">
      <c r="B20" t="s">
        <v>793</v>
      </c>
    </row>
    <row r="21" spans="2:2" x14ac:dyDescent="0.3">
      <c r="B21" t="s">
        <v>794</v>
      </c>
    </row>
    <row r="22" spans="2:2" x14ac:dyDescent="0.3">
      <c r="B22" t="s">
        <v>795</v>
      </c>
    </row>
    <row r="23" spans="2:2" x14ac:dyDescent="0.3">
      <c r="B23" t="s">
        <v>796</v>
      </c>
    </row>
    <row r="24" spans="2:2" x14ac:dyDescent="0.3">
      <c r="B24" t="s">
        <v>797</v>
      </c>
    </row>
    <row r="25" spans="2:2" x14ac:dyDescent="0.3">
      <c r="B25" t="s">
        <v>819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D64C-BB57-464F-A7AB-1C1D44BD7799}">
  <dimension ref="B2:F5"/>
  <sheetViews>
    <sheetView workbookViewId="0">
      <selection activeCell="J21" sqref="J21"/>
    </sheetView>
  </sheetViews>
  <sheetFormatPr defaultRowHeight="14.4" x14ac:dyDescent="0.3"/>
  <sheetData>
    <row r="2" spans="2:6" x14ac:dyDescent="0.3">
      <c r="B2" t="s">
        <v>371</v>
      </c>
      <c r="C2" t="s">
        <v>717</v>
      </c>
    </row>
    <row r="5" spans="2:6" x14ac:dyDescent="0.3">
      <c r="B5" s="7" t="s">
        <v>485</v>
      </c>
      <c r="C5" s="7" t="s">
        <v>372</v>
      </c>
      <c r="D5" s="7" t="s">
        <v>205</v>
      </c>
      <c r="E5" s="7" t="s">
        <v>373</v>
      </c>
      <c r="F5" s="7" t="s">
        <v>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Baba</vt:lpstr>
      <vt:lpstr>Baidu</vt:lpstr>
      <vt:lpstr>Naspers</vt:lpstr>
      <vt:lpstr>JD</vt:lpstr>
      <vt:lpstr>InfoEdge</vt:lpstr>
      <vt:lpstr>Data validation</vt:lpstr>
      <vt:lpstr>Other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dc:creator>
  <cp:lastModifiedBy>Rakesh</cp:lastModifiedBy>
  <dcterms:created xsi:type="dcterms:W3CDTF">2015-06-05T18:17:20Z</dcterms:created>
  <dcterms:modified xsi:type="dcterms:W3CDTF">2021-05-19T15:38:40Z</dcterms:modified>
</cp:coreProperties>
</file>