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_upload\"/>
    </mc:Choice>
  </mc:AlternateContent>
  <xr:revisionPtr revIDLastSave="0" documentId="13_ncr:1_{AD1FEC82-B8F9-4DFC-9564-6AE50152AF4B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r:id="rId2"/>
    <sheet name="Other Data" sheetId="4" r:id="rId3"/>
    <sheet name="Price history" sheetId="6" r:id="rId4"/>
    <sheet name="G5" sheetId="7" r:id="rId5"/>
  </sheets>
  <definedNames>
    <definedName name="_xlnm._FilterDatabase" localSheetId="0" hidden="1">'Data for Prog'!$B$2:$K$318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8" i="2" l="1"/>
  <c r="K41" i="7"/>
  <c r="K25" i="7"/>
  <c r="K9" i="7"/>
  <c r="D4" i="7"/>
  <c r="K55" i="7"/>
  <c r="K54" i="7"/>
  <c r="K16" i="7"/>
  <c r="K21" i="7"/>
  <c r="K23" i="7"/>
  <c r="K29" i="7"/>
  <c r="K37" i="7"/>
  <c r="K46" i="7"/>
  <c r="E48" i="7"/>
  <c r="K51" i="7"/>
  <c r="K49" i="7"/>
  <c r="K44" i="7"/>
  <c r="K39" i="7"/>
  <c r="K32" i="7"/>
  <c r="D23" i="7"/>
  <c r="K18" i="7" l="1"/>
  <c r="K12" i="7"/>
  <c r="K4" i="7"/>
  <c r="D55" i="7"/>
  <c r="D54" i="7"/>
  <c r="E39" i="7"/>
  <c r="E31" i="7"/>
  <c r="E18" i="7"/>
  <c r="E12" i="7"/>
  <c r="E54" i="7" l="1"/>
  <c r="E55" i="7"/>
  <c r="P116" i="2"/>
  <c r="Q116" i="2"/>
  <c r="H3" i="6" l="1"/>
  <c r="G3" i="6"/>
  <c r="F3" i="6"/>
  <c r="E3" i="6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<sst xmlns="http://schemas.openxmlformats.org/spreadsheetml/2006/main" count="2440" uniqueCount="910">
  <si>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</si>
  <si>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</si>
  <si>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</si>
  <si>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</si>
  <si>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</si>
  <si>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</si>
  <si>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</si>
  <si>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</si>
  <si>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</si>
  <si>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</si>
  <si>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</si>
  <si>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</si>
  <si>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</si>
  <si>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</si>
  <si>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</si>
  <si>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</si>
  <si>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</si>
  <si>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</si>
  <si>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</si>
  <si>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</si>
  <si>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</si>
  <si>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</si>
  <si>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</si>
  <si>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</si>
  <si>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</si>
  <si>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</si>
  <si>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</si>
  <si>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</si>
  <si>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</si>
  <si>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</si>
  <si>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</si>
  <si>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</si>
  <si>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</si>
  <si>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</si>
  <si>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</si>
  <si>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</si>
  <si>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</si>
  <si>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</si>
  <si>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</si>
  <si>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</si>
  <si>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</si>
  <si>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</si>
  <si>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</si>
  <si>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</si>
  <si>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</si>
  <si>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</si>
  <si>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</si>
  <si>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</si>
  <si>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</si>
  <si>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</si>
  <si>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</si>
  <si>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</si>
  <si>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</si>
  <si>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</si>
  <si>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</si>
  <si>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</si>
  <si>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</si>
  <si>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</si>
  <si>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</si>
  <si>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</si>
  <si>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</si>
  <si>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</si>
  <si>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</si>
  <si>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</si>
  <si>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</si>
  <si>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</si>
  <si>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</si>
  <si>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</si>
  <si>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</si>
  <si>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</si>
  <si>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</si>
  <si>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</si>
  <si>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</si>
  <si>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</si>
  <si>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</si>
  <si>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</si>
  <si>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</si>
  <si>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</si>
  <si>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</si>
  <si>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</si>
  <si>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</si>
  <si>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</si>
  <si>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</si>
  <si>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</si>
  <si>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</si>
  <si>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</si>
  <si>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</si>
  <si>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</si>
  <si>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</si>
  <si>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</si>
  <si>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</si>
  <si>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</si>
  <si>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</si>
  <si>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</si>
  <si>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</si>
  <si>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</si>
  <si>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</si>
  <si>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</si>
  <si>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</si>
  <si>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</si>
  <si>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</si>
  <si>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</si>
  <si>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</si>
  <si>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</si>
  <si>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</si>
  <si>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</si>
  <si>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</si>
  <si>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</si>
  <si>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</si>
  <si>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</si>
  <si>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</si>
  <si>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</si>
  <si>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</si>
  <si>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</si>
  <si>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</si>
  <si>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</si>
  <si>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</si>
  <si>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</si>
  <si>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</si>
  <si>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</si>
  <si>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</si>
  <si>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</si>
  <si>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</si>
  <si>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</si>
  <si>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</si>
  <si>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</si>
  <si>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</si>
  <si>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</si>
  <si>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</si>
  <si>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</si>
  <si>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</si>
  <si>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</si>
  <si>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</si>
  <si>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</si>
  <si>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</si>
  <si>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</si>
  <si>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</si>
  <si>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</si>
  <si>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</si>
  <si>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</si>
  <si>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</si>
  <si>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</si>
  <si>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</si>
  <si>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</si>
  <si>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</si>
  <si>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</si>
  <si>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</si>
  <si>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</si>
  <si>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</si>
  <si>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</si>
  <si>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</si>
  <si>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</si>
  <si>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</si>
  <si>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</si>
  <si>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</si>
  <si>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</si>
  <si>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</si>
  <si>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</si>
  <si>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</si>
  <si>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</si>
  <si>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</si>
  <si>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</si>
  <si>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</si>
  <si>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</si>
  <si>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</si>
  <si>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</si>
  <si>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</si>
  <si>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</si>
  <si>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</si>
  <si>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</si>
  <si>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</si>
  <si>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</si>
  <si>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</si>
  <si>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</si>
  <si>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</si>
  <si>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</si>
  <si>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</si>
  <si>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</si>
  <si>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</si>
  <si>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</si>
  <si>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</si>
  <si>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</si>
  <si>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</si>
  <si>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</si>
  <si>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</si>
  <si>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</si>
  <si>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</si>
  <si>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</si>
  <si>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</si>
  <si>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</si>
  <si>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</si>
  <si>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</si>
  <si>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</si>
  <si>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</si>
  <si>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</si>
  <si>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</si>
  <si>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</si>
  <si>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</si>
  <si>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</si>
  <si>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</si>
  <si>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</si>
  <si>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</si>
  <si>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</si>
  <si>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</si>
  <si>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</si>
  <si>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</si>
  <si>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</si>
  <si>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</si>
  <si>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</si>
  <si>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</si>
  <si>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</si>
  <si>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</si>
  <si>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</si>
  <si>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</si>
  <si>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</si>
  <si>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</si>
  <si>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</si>
  <si>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</si>
  <si>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</si>
  <si>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</si>
  <si>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</si>
  <si>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</si>
  <si>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</si>
  <si>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</si>
  <si>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</si>
  <si>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</si>
  <si>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</si>
  <si>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</si>
  <si>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</si>
  <si>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</si>
  <si>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</si>
  <si>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</si>
  <si>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</si>
  <si>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</si>
  <si>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</si>
  <si>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</si>
  <si>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</si>
  <si>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</si>
  <si>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</si>
  <si>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</si>
  <si>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</si>
  <si>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</si>
  <si>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</si>
  <si>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</si>
  <si>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</si>
  <si>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</si>
  <si>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</si>
  <si>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</si>
  <si>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</si>
  <si>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</si>
  <si>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</si>
  <si>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</si>
  <si>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</si>
  <si>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</si>
  <si>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</si>
  <si>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</si>
  <si>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</si>
  <si>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</si>
  <si>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</si>
  <si>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</si>
  <si>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</si>
  <si>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</si>
  <si>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</si>
  <si>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</si>
  <si>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</si>
  <si>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</si>
  <si>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</si>
  <si>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</si>
  <si>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</si>
  <si>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</si>
  <si>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</si>
  <si>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</si>
  <si>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</si>
  <si>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</si>
  <si>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</si>
  <si>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</si>
  <si>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</si>
  <si>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</si>
  <si>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</si>
  <si>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</si>
  <si>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</si>
  <si>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</si>
  <si>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</si>
  <si>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</si>
  <si>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</si>
  <si>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</si>
  <si>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</si>
  <si>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</si>
  <si>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</si>
  <si>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</si>
  <si>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</si>
  <si>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</si>
  <si>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</si>
  <si>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</si>
  <si>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</si>
  <si>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</si>
  <si>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</si>
  <si>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</si>
  <si>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</si>
  <si>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</si>
  <si>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</si>
  <si>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</si>
  <si>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</si>
  <si>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</si>
  <si>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</si>
  <si>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</si>
  <si>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</si>
  <si>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</si>
  <si>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</si>
  <si>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</si>
  <si>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</si>
  <si>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</si>
  <si>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</si>
  <si>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</si>
  <si>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</si>
  <si>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</si>
  <si>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</si>
  <si>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</si>
  <si>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</si>
  <si>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</si>
  <si>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</si>
  <si>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</si>
  <si>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</si>
  <si>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</si>
  <si>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</si>
  <si>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</si>
  <si>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</si>
  <si>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</si>
  <si>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</si>
  <si>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</si>
  <si>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</si>
  <si>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</si>
  <si>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</si>
  <si>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</si>
  <si>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</si>
  <si>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</si>
  <si>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</si>
  <si>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</si>
  <si>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</si>
  <si>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</si>
  <si>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</si>
  <si>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</si>
  <si>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</si>
  <si>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</si>
  <si>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</si>
  <si>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</si>
  <si>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</si>
  <si>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</si>
  <si>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</si>
  <si>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</si>
  <si>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</si>
  <si>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</si>
  <si>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</si>
  <si>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</si>
  <si>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</si>
  <si>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</si>
  <si>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</si>
  <si>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</si>
  <si>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</si>
  <si>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</si>
  <si>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</si>
  <si>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</si>
  <si>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</si>
  <si>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</si>
  <si>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</si>
  <si>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</si>
  <si>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</si>
  <si>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</si>
  <si>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</si>
  <si>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</si>
  <si>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</si>
  <si>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</si>
  <si>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</si>
  <si>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</si>
  <si>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</si>
  <si>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</si>
  <si>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</si>
  <si>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</si>
  <si>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</si>
  <si>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</si>
  <si>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</si>
  <si>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</si>
  <si>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</si>
  <si>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</si>
  <si>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</si>
  <si>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</si>
  <si>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</si>
  <si>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</si>
  <si>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</si>
  <si>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</si>
  <si>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</si>
  <si>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</si>
  <si>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</si>
  <si>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</si>
  <si>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</si>
  <si>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</si>
  <si>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</si>
  <si>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</si>
  <si>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</si>
  <si>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</si>
  <si>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</si>
  <si>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</si>
  <si>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</si>
  <si>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</si>
  <si>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</si>
  <si>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</si>
  <si>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</si>
  <si>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</si>
  <si>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</si>
  <si>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</si>
  <si>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</si>
  <si>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</si>
  <si>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</si>
  <si>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</si>
  <si>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</si>
  <si>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</si>
  <si>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</si>
  <si>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</si>
  <si>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</si>
  <si>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</si>
  <si>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</si>
  <si>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</si>
  <si>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</si>
  <si>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</si>
  <si>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</si>
  <si>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</si>
  <si>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</si>
  <si>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</si>
  <si>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</si>
  <si>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</si>
  <si>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</si>
  <si>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</si>
  <si>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</si>
  <si>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</si>
  <si>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</si>
  <si>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</si>
  <si>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</si>
  <si>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</si>
  <si>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</si>
  <si>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</si>
  <si>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</si>
  <si>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</si>
  <si>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</si>
  <si>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</si>
  <si>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</si>
  <si>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</si>
  <si>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</si>
  <si>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</si>
  <si>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</si>
  <si>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</si>
  <si>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</si>
  <si>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</si>
  <si>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</si>
  <si>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</si>
  <si>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</si>
  <si>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</si>
  <si>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</si>
  <si>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</si>
  <si>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</si>
  <si>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</si>
  <si>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</si>
  <si>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</si>
  <si>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</si>
  <si>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</si>
  <si>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</si>
  <si>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</si>
  <si>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</si>
  <si>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</si>
  <si>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</si>
  <si>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</si>
  <si>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</si>
  <si>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</si>
  <si>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</si>
  <si>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</si>
  <si>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</si>
  <si>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</si>
  <si>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</si>
  <si>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</si>
  <si>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</si>
  <si>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</si>
  <si>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</si>
  <si>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</si>
  <si>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</si>
  <si>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</si>
  <si>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</si>
  <si>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</si>
  <si>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</si>
  <si>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</si>
  <si>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</si>
  <si>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</si>
  <si>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</si>
  <si>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</si>
  <si>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</si>
  <si>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</si>
  <si>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</si>
  <si>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</si>
  <si>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</si>
  <si>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</si>
  <si>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</si>
  <si>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</si>
  <si>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</si>
  <si>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</si>
  <si>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</si>
  <si>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</si>
  <si>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</si>
  <si>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</si>
  <si>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</si>
  <si>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</si>
  <si>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</si>
  <si>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</si>
  <si>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</si>
  <si>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</si>
  <si>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</si>
  <si>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</si>
  <si>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</si>
  <si>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</si>
  <si>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</si>
  <si>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</si>
  <si>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</si>
  <si>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</si>
  <si>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</si>
  <si>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</si>
  <si>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</si>
  <si>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</si>
  <si>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</si>
  <si>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</si>
  <si>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</si>
  <si>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</si>
  <si>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</si>
  <si>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</si>
  <si>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</si>
  <si>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</si>
  <si>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</si>
  <si>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</si>
  <si>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</si>
  <si>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</si>
  <si>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</si>
  <si>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</si>
  <si>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</si>
  <si>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</si>
  <si>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</si>
  <si>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</si>
  <si>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</si>
  <si>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</si>
  <si>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</si>
  <si>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</si>
  <si>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</si>
  <si>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</si>
  <si>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</si>
  <si>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</si>
  <si>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</si>
  <si>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</si>
  <si>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</si>
  <si>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</si>
  <si>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</si>
  <si>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</si>
  <si>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</si>
  <si>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</si>
  <si>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</si>
  <si>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</si>
  <si>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</si>
  <si>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</si>
  <si>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</si>
  <si>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</si>
  <si>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</si>
  <si>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</si>
  <si>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</si>
  <si>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</si>
  <si>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</si>
  <si>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</si>
  <si>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</si>
  <si>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</si>
  <si>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</si>
  <si>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</si>
  <si>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</si>
  <si>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</si>
  <si>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</si>
  <si>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</si>
  <si>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</si>
  <si>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</si>
  <si>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</si>
  <si>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</si>
  <si>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</si>
  <si>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</si>
  <si>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</si>
  <si>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</si>
  <si>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</si>
  <si>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</si>
  <si>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</si>
  <si>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</si>
  <si>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</si>
  <si>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</si>
  <si>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</si>
  <si>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</si>
  <si>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</si>
  <si>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</si>
  <si>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</si>
  <si>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</si>
  <si>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</si>
  <si>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</si>
  <si>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</si>
  <si>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</si>
  <si>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</si>
  <si>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</si>
  <si>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</si>
  <si>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</si>
  <si>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</si>
  <si>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</si>
  <si>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</si>
  <si>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</si>
  <si>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</si>
  <si>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</si>
  <si>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</si>
  <si>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</si>
  <si>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</si>
  <si>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</si>
  <si>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</si>
  <si>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</si>
  <si>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</si>
  <si>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</si>
  <si>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</si>
  <si>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</si>
  <si>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</si>
  <si>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</si>
  <si>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</si>
  <si>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</si>
  <si>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</si>
  <si>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</si>
  <si>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</si>
  <si>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</si>
  <si>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</si>
  <si>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</si>
  <si>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</si>
  <si>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</si>
  <si>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</si>
  <si>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</si>
  <si>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</si>
  <si>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</si>
  <si>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</si>
  <si>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</si>
  <si>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</si>
  <si>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</si>
  <si>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</si>
  <si>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</si>
  <si>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</si>
  <si>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</si>
  <si>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</si>
  <si>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</si>
  <si>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</si>
  <si>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</si>
  <si>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</si>
  <si>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</si>
  <si>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</si>
  <si>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</si>
  <si>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</si>
  <si>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</si>
  <si>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</si>
  <si>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</si>
  <si>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</si>
  <si>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</si>
  <si>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</si>
  <si>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</si>
  <si>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</si>
  <si>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</si>
  <si>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</si>
  <si>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</si>
  <si>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</si>
  <si>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</si>
  <si>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</si>
  <si>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</si>
  <si>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</si>
  <si>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</si>
  <si>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</si>
  <si>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</si>
  <si>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</si>
  <si>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</si>
  <si>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</si>
  <si>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</si>
  <si>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</si>
  <si>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</si>
  <si>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</si>
  <si>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</si>
  <si>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</si>
  <si>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</si>
  <si>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</si>
  <si>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</si>
  <si>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</si>
  <si>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</si>
  <si>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</si>
  <si>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</si>
  <si>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</si>
  <si>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</si>
  <si>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</si>
  <si>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</si>
  <si>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</si>
  <si>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</si>
  <si>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</si>
  <si>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</si>
  <si>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</si>
  <si>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</si>
  <si>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</si>
  <si>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</si>
  <si>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</si>
  <si>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</si>
  <si>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</si>
  <si>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</si>
  <si>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</si>
  <si>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</si>
  <si>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</si>
  <si>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</si>
  <si>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</si>
  <si>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</si>
  <si>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</si>
  <si>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</si>
  <si>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</si>
  <si>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</si>
  <si>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</si>
  <si>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</si>
  <si>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</si>
  <si>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</si>
  <si>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</si>
  <si>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</si>
  <si>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</si>
  <si>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</si>
  <si>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</si>
  <si>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</si>
  <si>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</si>
  <si>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</si>
  <si>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</si>
  <si>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</si>
  <si>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</si>
  <si>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</si>
  <si>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</si>
  <si>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</si>
  <si>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</si>
  <si>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</si>
  <si>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</si>
  <si>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</si>
  <si>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</si>
  <si>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</si>
  <si>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</si>
  <si>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</si>
  <si>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</si>
  <si>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</si>
  <si>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</si>
  <si>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</si>
  <si>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</si>
  <si>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</si>
  <si>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</si>
  <si>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</si>
  <si>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</si>
  <si>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</si>
  <si>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</si>
  <si>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</si>
  <si>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</si>
  <si>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</si>
  <si>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</si>
  <si>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</si>
  <si>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</si>
  <si>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</si>
  <si>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</si>
  <si>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</si>
  <si>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</si>
  <si>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</si>
  <si>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</si>
  <si>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</si>
  <si>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</si>
  <si>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</si>
  <si>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</si>
  <si>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</si>
  <si>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</si>
  <si>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</si>
  <si>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</si>
  <si>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</si>
  <si>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</si>
  <si>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</si>
  <si>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</si>
  <si>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</si>
  <si>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</si>
  <si>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</si>
  <si>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</si>
  <si>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</si>
  <si>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</si>
  <si>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</si>
  <si>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</si>
  <si>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</si>
  <si>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</si>
  <si>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</si>
  <si>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</si>
  <si>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</si>
  <si>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</si>
  <si>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</si>
  <si>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</si>
  <si>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</si>
  <si>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</si>
  <si>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</si>
  <si>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</si>
  <si>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</si>
  <si>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</si>
  <si>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</si>
  <si>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</si>
  <si>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</si>
  <si>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</si>
  <si>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</si>
  <si>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</si>
  <si>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</si>
  <si>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</si>
  <si>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</si>
  <si>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</si>
  <si>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</si>
  <si>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</si>
  <si>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</si>
  <si>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</si>
  <si>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</si>
  <si>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</si>
  <si>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</si>
  <si>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</si>
  <si>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</si>
  <si>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</si>
  <si>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</si>
  <si>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</si>
  <si>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</si>
  <si>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</si>
  <si>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</si>
  <si>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</si>
  <si>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</si>
  <si>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</si>
  <si>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</si>
  <si>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</si>
  <si>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</si>
  <si>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</si>
  <si>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</si>
  <si>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</si>
  <si>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</si>
  <si>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</si>
  <si>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Date</t>
  </si>
  <si>
    <t>Price</t>
  </si>
  <si>
    <t>https://www.reinsurancene.ws/irb-brasil-re-to-be-investigated-by-securities-regulator-reports/</t>
  </si>
  <si>
    <t>Directors</t>
  </si>
  <si>
    <t>Designation</t>
  </si>
  <si>
    <t>Age</t>
  </si>
  <si>
    <t>Experience</t>
  </si>
  <si>
    <t>Education</t>
  </si>
  <si>
    <t>Board memberships</t>
  </si>
  <si>
    <t>Relevent experience</t>
  </si>
  <si>
    <t>Committee membership</t>
  </si>
  <si>
    <t>Status</t>
  </si>
  <si>
    <t>Stock ownership</t>
  </si>
  <si>
    <t>Mkt. Value of Stock</t>
  </si>
  <si>
    <t>Remuneration</t>
  </si>
  <si>
    <t>company</t>
  </si>
  <si>
    <t>Function</t>
  </si>
  <si>
    <t>Year on board</t>
  </si>
  <si>
    <t>Prior</t>
  </si>
  <si>
    <t>-</t>
  </si>
  <si>
    <t>Chairman of the Board, Member of the Board of Directors</t>
  </si>
  <si>
    <t>Current</t>
  </si>
  <si>
    <t>Member of the Board of Directors</t>
  </si>
  <si>
    <t>Professional Functions</t>
  </si>
  <si>
    <t>Chief Executive Officer (Prior)</t>
  </si>
  <si>
    <t>Member of the Board of Directors (Prior)</t>
  </si>
  <si>
    <t>Chairman</t>
  </si>
  <si>
    <t>Independent Director</t>
  </si>
  <si>
    <t>Member of Management Board</t>
  </si>
  <si>
    <t>2011-Unknown</t>
  </si>
  <si>
    <t>Cummulative</t>
  </si>
  <si>
    <t>Average</t>
  </si>
  <si>
    <t>Antônio Cássio dos Santos</t>
  </si>
  <si>
    <t>Ellen Gracie Northfleet</t>
  </si>
  <si>
    <t>Henrique José Fernandes Luz</t>
  </si>
  <si>
    <t>Hugo Daniel Castillo Irigoyen</t>
  </si>
  <si>
    <t>Ivan Gonçalves Passos</t>
  </si>
  <si>
    <t>Marcos Bastos Rocha</t>
  </si>
  <si>
    <t>Marcos Pessôa de Queiroz Falcão</t>
  </si>
  <si>
    <t>Regina Helena Jorge Nunes</t>
  </si>
  <si>
    <t>Roberto Dagnoni</t>
  </si>
  <si>
    <t xml:space="preserve">Vanderbilt University (MBA;), London Business School (Unknown/Other Education, Leadership; Unknown/Other Education, Business;), IESE Business School - Madrid (Master's Degree, Business;) </t>
  </si>
  <si>
    <t>IRB-Brasil Resseguros S.A. (BOVESPA:IRBR3)</t>
  </si>
  <si>
    <t>2020-Present</t>
  </si>
  <si>
    <t>Óleo e Gás Participações S.A.</t>
  </si>
  <si>
    <t>Prumo Logística S.A.</t>
  </si>
  <si>
    <t xml:space="preserve">Universidade Candido Mendes (Unknown/Other Education, Accounting, 1978;) </t>
  </si>
  <si>
    <t>Oi S.A. (BOVESPA:OIBR4)</t>
  </si>
  <si>
    <t>2018-Present</t>
  </si>
  <si>
    <t>MBA from Queens University; Ontario, Canada (1984).</t>
  </si>
  <si>
    <t xml:space="preserve">Pontifícia Universidade Católica do Rio de Janeiro (MBA, Finance, 1989;), Instituto Militar de Engenharia (Unknown/Other Education, Electronic Engineering, 1985;), Ibmec University (MBA, 1993;) </t>
  </si>
  <si>
    <t>Brazil Fast Food Corp.</t>
  </si>
  <si>
    <t>2009-Present</t>
  </si>
  <si>
    <t>2019-Present</t>
  </si>
  <si>
    <t>Paranapanema S.A. (BOVESPA:PMAM3)</t>
  </si>
  <si>
    <t>Somos Educação S.A.</t>
  </si>
  <si>
    <t>Member of Corporate Board (Prior)</t>
  </si>
  <si>
    <t xml:space="preserve">Pontifícia Universidade Católica do Rio de Janeiro (Bachelor's Degree, Economics;), Stanford Graduate School of Business (MS, Management;) </t>
  </si>
  <si>
    <t>Iberdrola, S.A. (BME:IBE)</t>
  </si>
  <si>
    <t xml:space="preserve">Universidade Mackenzie (BBA;) </t>
  </si>
  <si>
    <t>Alper Consultoria e Corretora de Seguros S.A. (BOVESPA:APER3)</t>
  </si>
  <si>
    <t>bachelor’s degree in Accounting Sciences from the FEA Business School of Curitiba</t>
  </si>
  <si>
    <t>Alternate Chairman</t>
  </si>
  <si>
    <t>Law degree from the Federal University of Rio Grande do Sul – UFRGS</t>
  </si>
  <si>
    <t>IFRS</t>
  </si>
  <si>
    <t>Deloitte</t>
  </si>
  <si>
    <t>PwC</t>
  </si>
  <si>
    <t>Bram Bradesco Asset Management S/A DTVM</t>
  </si>
  <si>
    <t>Web</t>
  </si>
  <si>
    <t>https://ri.irbre.com/en/the-company/esg/</t>
  </si>
  <si>
    <t>https://ri.irbre.com/en/corporate-governance/management/</t>
  </si>
  <si>
    <t>Bloomberg</t>
  </si>
  <si>
    <t>Factset</t>
  </si>
  <si>
    <t>Annual Report</t>
  </si>
  <si>
    <t>https://ri.irbre.com/en/committees/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</si>
</sst>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  <numFmt numFmtId="169" formatCode="0.0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7"/>
      <color rgb="FF333333"/>
      <name val="Inherit"/>
    </font>
    <font>
      <sz val="7"/>
      <color rgb="FFFF0000"/>
      <name val="Arial"/>
      <family val="2"/>
    </font>
    <font>
      <sz val="7"/>
      <color rgb="FF0EA600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168" fontId="0" fillId="0" borderId="0" xfId="2" applyNumberFormat="1" applyFont="1" applyFill="1"/>
    <xf numFmtId="9" fontId="0" fillId="0" borderId="0" xfId="1" applyFont="1" applyFill="1"/>
    <xf numFmtId="0" fontId="8" fillId="5" borderId="6" xfId="0" applyFont="1" applyFill="1" applyBorder="1" applyAlignment="1">
      <alignment horizontal="right" vertical="center" wrapText="1" readingOrder="1"/>
    </xf>
    <xf numFmtId="0" fontId="7" fillId="5" borderId="6" xfId="0" applyFont="1" applyFill="1" applyBorder="1" applyAlignment="1">
      <alignment horizontal="right" vertical="center" wrapText="1" readingOrder="1"/>
    </xf>
    <xf numFmtId="16" fontId="6" fillId="5" borderId="7" xfId="0" applyNumberFormat="1" applyFont="1" applyFill="1" applyBorder="1" applyAlignment="1">
      <alignment horizontal="left" vertical="center" readingOrder="1"/>
    </xf>
    <xf numFmtId="16" fontId="6" fillId="5" borderId="8" xfId="0" applyNumberFormat="1" applyFont="1" applyFill="1" applyBorder="1" applyAlignment="1">
      <alignment horizontal="left" vertical="center" readingOrder="1"/>
    </xf>
    <xf numFmtId="168" fontId="0" fillId="0" borderId="0" xfId="2" applyNumberFormat="1" applyFont="1"/>
    <xf numFmtId="0" fontId="8" fillId="5" borderId="5" xfId="0" applyFont="1" applyFill="1" applyBorder="1" applyAlignment="1">
      <alignment horizontal="right" vertical="center" wrapText="1"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9" fontId="0" fillId="0" borderId="0" xfId="0" applyNumberFormat="1"/>
    <xf numFmtId="164" fontId="0" fillId="0" borderId="0" xfId="2" applyNumberFormat="1" applyFont="1"/>
    <xf numFmtId="169" fontId="2" fillId="0" borderId="0" xfId="0" applyNumberFormat="1" applyFont="1"/>
    <xf numFmtId="164" fontId="2" fillId="0" borderId="0" xfId="2" applyNumberFormat="1" applyFont="1"/>
    <xf numFmtId="3" fontId="2" fillId="2" borderId="0" xfId="0" applyNumberFormat="1" applyFont="1" applyFill="1"/>
    <xf numFmtId="1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85" zoomScaleNormal="85" workbookViewId="0">
      <pane xSplit="3" ySplit="2" topLeftCell="D289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4.4"/>
  <cols>
    <col min="1" max="1" width="1.88671875" style="7" customWidth="1"/>
    <col min="2" max="2" width="9.33203125" style="7" customWidth="1"/>
    <col min="3" max="3" width="14.88671875" style="7" customWidth="1"/>
    <col min="4" max="4" width="21.5546875" style="7" customWidth="1"/>
    <col min="5" max="5" width="33" style="7" customWidth="1"/>
    <col min="6" max="6" width="34.77734375" style="7" customWidth="1"/>
    <col min="7" max="8" width="15.44140625" style="7" customWidth="1"/>
    <col min="9" max="9" width="20.44140625" style="7" customWidth="1"/>
    <col min="10" max="10" width="12.5546875" style="7" customWidth="1"/>
    <col min="11" max="11" width="5.88671875" style="7" customWidth="1"/>
    <col min="12" max="12" width="2.88671875" style="7" customWidth="1"/>
    <col min="13" max="15" width="18.109375" style="7" customWidth="1"/>
    <col min="16" max="16" width="19.5546875" style="7" customWidth="1"/>
    <col min="17" max="17" width="18.33203125" style="7" customWidth="1"/>
    <col min="18" max="18" width="15.77734375" style="7" customWidth="1"/>
    <col min="19" max="19" width="10" style="7" bestFit="1" customWidth="1"/>
    <col min="20" max="20" width="3.6640625" style="7" customWidth="1"/>
    <col min="21" max="24" width="8.88671875" style="7" customWidth="1"/>
    <col min="25" max="25" width="13.33203125" style="7" customWidth="1"/>
    <col min="26" max="26" width="16.77734375" style="7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32" t="s">
        <v>793</v>
      </c>
      <c r="I3" s="7" t="s">
        <v>647</v>
      </c>
      <c r="J3" s="32" t="s">
        <v>799</v>
      </c>
      <c r="M3" s="8">
        <v>3746111084</v>
      </c>
      <c r="N3" s="8">
        <v>4162174804.9999995</v>
      </c>
      <c r="O3" s="8">
        <v>4737771973</v>
      </c>
      <c r="P3" s="8">
        <v>5764638184</v>
      </c>
      <c r="Q3" s="8">
        <v>6615032227</v>
      </c>
      <c r="R3" s="8">
        <v>8480668944.999999</v>
      </c>
      <c r="AA3" s="7" t="s">
        <v>73</v>
      </c>
    </row>
    <row r="4" spans="2:29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BRL</v>
      </c>
      <c r="I4" s="7" t="s">
        <v>647</v>
      </c>
      <c r="J4" s="7" t="str">
        <f>J3</f>
        <v>December</v>
      </c>
      <c r="M4" s="8">
        <v>2371064087</v>
      </c>
      <c r="N4" s="8">
        <v>2670546020.9999995</v>
      </c>
      <c r="O4" s="8">
        <v>2658412841.9999995</v>
      </c>
      <c r="P4" s="8">
        <v>2979658936.0000005</v>
      </c>
      <c r="Q4" s="8">
        <v>4571824952</v>
      </c>
      <c r="R4" s="8">
        <v>8777847259</v>
      </c>
      <c r="AA4" s="7" t="s">
        <v>73</v>
      </c>
    </row>
    <row r="5" spans="2:29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BRL</v>
      </c>
      <c r="I5" s="7" t="s">
        <v>647</v>
      </c>
      <c r="J5" s="7" t="str">
        <f>J3</f>
        <v>December</v>
      </c>
      <c r="M5" s="8">
        <v>763718018</v>
      </c>
      <c r="N5" s="8">
        <v>849874023</v>
      </c>
      <c r="O5" s="8">
        <v>925049988</v>
      </c>
      <c r="P5" s="8">
        <v>1218796021</v>
      </c>
      <c r="Q5" s="8">
        <v>1763536011</v>
      </c>
      <c r="R5" s="8">
        <v>-1521262939</v>
      </c>
      <c r="AA5" s="7" t="s">
        <v>73</v>
      </c>
    </row>
    <row r="6" spans="2:29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BRL</v>
      </c>
      <c r="I6" s="7" t="s">
        <v>647</v>
      </c>
      <c r="J6" s="7" t="str">
        <f>J3</f>
        <v>December</v>
      </c>
      <c r="M6" s="8">
        <v>127461000</v>
      </c>
      <c r="N6" s="8">
        <v>146783000</v>
      </c>
      <c r="O6" s="8">
        <v>145151000</v>
      </c>
      <c r="P6" s="8">
        <v>83114000</v>
      </c>
      <c r="Q6" s="8">
        <v>162385000</v>
      </c>
      <c r="R6" s="8">
        <v>186544000</v>
      </c>
      <c r="AA6" s="7" t="s">
        <v>73</v>
      </c>
    </row>
    <row r="7" spans="2:29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BRL</v>
      </c>
      <c r="I7" s="7" t="s">
        <v>648</v>
      </c>
      <c r="J7" s="7" t="str">
        <f>J3</f>
        <v>December</v>
      </c>
      <c r="M7" s="8">
        <v>14368448242</v>
      </c>
      <c r="N7" s="8">
        <v>13526816406</v>
      </c>
      <c r="O7" s="8">
        <v>14343209961</v>
      </c>
      <c r="P7" s="8">
        <v>15940433594</v>
      </c>
      <c r="Q7" s="8">
        <v>17174255859</v>
      </c>
      <c r="R7" s="8">
        <v>22720962891</v>
      </c>
      <c r="S7" s="8"/>
      <c r="AA7" s="7" t="s">
        <v>73</v>
      </c>
    </row>
    <row r="8" spans="2:29">
      <c r="B8" s="7" t="s">
        <v>646</v>
      </c>
      <c r="C8" s="7" t="s">
        <v>73</v>
      </c>
      <c r="D8" s="7" t="s">
        <v>648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BRL</v>
      </c>
      <c r="I8" s="7" t="s">
        <v>648</v>
      </c>
      <c r="J8" s="7" t="str">
        <f>J3</f>
        <v>December</v>
      </c>
      <c r="M8" s="8">
        <v>11193852539</v>
      </c>
      <c r="N8" s="8">
        <v>10198598633</v>
      </c>
      <c r="O8" s="8">
        <v>10762027344</v>
      </c>
      <c r="P8" s="8">
        <v>11939654297</v>
      </c>
      <c r="Q8" s="8">
        <v>12532970703</v>
      </c>
      <c r="R8" s="8">
        <v>18464832031</v>
      </c>
      <c r="AA8" s="7" t="s">
        <v>73</v>
      </c>
    </row>
    <row r="9" spans="2:29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BRL</v>
      </c>
      <c r="I9" s="7" t="s">
        <v>648</v>
      </c>
      <c r="J9" s="7" t="str">
        <f>J3</f>
        <v>December</v>
      </c>
      <c r="M9" s="8">
        <v>3174594971</v>
      </c>
      <c r="N9" s="8">
        <v>3328217041</v>
      </c>
      <c r="O9" s="8">
        <v>3581183105</v>
      </c>
      <c r="P9" s="8">
        <v>4000780029</v>
      </c>
      <c r="Q9" s="8">
        <v>4641284180</v>
      </c>
      <c r="R9" s="8">
        <v>4256129882.9999995</v>
      </c>
      <c r="AA9" s="7" t="s">
        <v>73</v>
      </c>
    </row>
    <row r="10" spans="2:29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M10" s="8">
        <v>1008638573</v>
      </c>
      <c r="N10" s="8">
        <v>1008638573</v>
      </c>
      <c r="O10" s="8">
        <v>1007718232</v>
      </c>
      <c r="P10" s="8">
        <v>1007718232</v>
      </c>
      <c r="Q10" s="8">
        <v>1007717223</v>
      </c>
      <c r="R10" s="8">
        <v>1255286531</v>
      </c>
      <c r="AA10" s="7" t="s">
        <v>73</v>
      </c>
    </row>
    <row r="11" spans="2:29">
      <c r="B11" s="7" t="s">
        <v>722</v>
      </c>
      <c r="C11" s="7" t="s">
        <v>73</v>
      </c>
      <c r="D11" s="7" t="s">
        <v>723</v>
      </c>
      <c r="E11" s="7" t="s">
        <v>723</v>
      </c>
      <c r="G11" s="7" t="s">
        <v>5</v>
      </c>
      <c r="H11" s="7" t="str">
        <f>H3</f>
        <v>BRL</v>
      </c>
      <c r="I11" s="7" t="s">
        <v>648</v>
      </c>
      <c r="J11" s="7" t="str">
        <f>J3</f>
        <v>December</v>
      </c>
      <c r="M11" s="8"/>
      <c r="N11" s="8"/>
      <c r="O11" s="34">
        <v>8.9480000000000004</v>
      </c>
      <c r="P11" s="34">
        <v>16.257499999999997</v>
      </c>
      <c r="Q11" s="34">
        <v>30.49</v>
      </c>
      <c r="R11" s="34">
        <v>12.5</v>
      </c>
      <c r="AA11" s="7" t="s">
        <v>903</v>
      </c>
    </row>
    <row r="12" spans="2:29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649</v>
      </c>
      <c r="M12" s="11"/>
      <c r="N12" s="11"/>
      <c r="O12" s="11"/>
      <c r="Q12" s="11"/>
      <c r="R12" s="11"/>
    </row>
    <row r="13" spans="2:29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649</v>
      </c>
      <c r="Q13" s="12"/>
      <c r="R13" s="12"/>
    </row>
    <row r="14" spans="2:29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649</v>
      </c>
      <c r="M14" s="12"/>
      <c r="N14" s="12"/>
      <c r="O14" s="12"/>
      <c r="P14" s="12"/>
      <c r="Q14" s="12"/>
      <c r="R14" s="12"/>
    </row>
    <row r="15" spans="2:29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649</v>
      </c>
      <c r="O15" s="12"/>
      <c r="P15" s="12"/>
      <c r="Q15" s="12"/>
      <c r="R15" s="12"/>
    </row>
    <row r="16" spans="2:29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649</v>
      </c>
      <c r="M16" s="12"/>
      <c r="N16" s="12"/>
      <c r="O16" s="12"/>
      <c r="P16" s="12"/>
      <c r="Q16" s="12"/>
      <c r="R16" s="12"/>
    </row>
    <row r="17" spans="2:28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801</v>
      </c>
    </row>
    <row r="18" spans="2:28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801</v>
      </c>
    </row>
    <row r="19" spans="2:28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800</v>
      </c>
      <c r="AA19" s="7" t="s">
        <v>903</v>
      </c>
      <c r="AB19" s="7" t="s">
        <v>904</v>
      </c>
    </row>
    <row r="20" spans="2:28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</row>
    <row r="21" spans="2:28">
      <c r="B21" s="7" t="s">
        <v>657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28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28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28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</row>
    <row r="25" spans="2:28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</row>
    <row r="26" spans="2:28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28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2"/>
      <c r="P27" s="12"/>
    </row>
    <row r="28" spans="2:28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2"/>
      <c r="P28" s="12"/>
    </row>
    <row r="29" spans="2:28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28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28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834</v>
      </c>
    </row>
    <row r="32" spans="2:28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</row>
    <row r="33" spans="2:19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19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19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K35" s="7">
        <v>0</v>
      </c>
      <c r="N35" s="13"/>
    </row>
    <row r="36" spans="2:19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N36" s="13"/>
      <c r="S36" s="7" t="s">
        <v>801</v>
      </c>
    </row>
    <row r="37" spans="2:19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19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</row>
    <row r="39" spans="2:19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19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</row>
    <row r="41" spans="2:19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N41" s="13"/>
      <c r="S41" s="7" t="s">
        <v>801</v>
      </c>
    </row>
    <row r="42" spans="2:19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N42" s="13"/>
      <c r="S42" s="7" t="s">
        <v>801</v>
      </c>
    </row>
    <row r="43" spans="2:19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N43" s="13"/>
      <c r="S43" s="7" t="s">
        <v>801</v>
      </c>
    </row>
    <row r="44" spans="2:19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N44" s="13"/>
      <c r="S44" s="7" t="s">
        <v>801</v>
      </c>
    </row>
    <row r="45" spans="2:19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N45" s="13"/>
      <c r="S45" s="7" t="s">
        <v>801</v>
      </c>
    </row>
    <row r="46" spans="2:19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N46" s="13"/>
      <c r="S46" s="7" t="s">
        <v>801</v>
      </c>
    </row>
    <row r="47" spans="2:19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</row>
    <row r="48" spans="2:19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14"/>
      <c r="Q48" s="14"/>
      <c r="R48" s="14"/>
    </row>
    <row r="49" spans="2:28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28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</row>
    <row r="51" spans="2:28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800</v>
      </c>
      <c r="AA51" s="7" t="s">
        <v>903</v>
      </c>
      <c r="AB51" s="7" t="s">
        <v>904</v>
      </c>
    </row>
    <row r="52" spans="2:28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12"/>
      <c r="O52" s="12"/>
      <c r="P52" s="12"/>
      <c r="Q52" s="12"/>
      <c r="R52" s="12"/>
    </row>
    <row r="53" spans="2:28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</row>
    <row r="54" spans="2:28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</row>
    <row r="55" spans="2:28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N55" s="13"/>
      <c r="S55" s="7" t="s">
        <v>801</v>
      </c>
    </row>
    <row r="56" spans="2:28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N56" s="13"/>
      <c r="S56" s="7" t="s">
        <v>801</v>
      </c>
    </row>
    <row r="57" spans="2:28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N57" s="13"/>
      <c r="S57" s="7" t="s">
        <v>801</v>
      </c>
    </row>
    <row r="58" spans="2:28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N58" s="13"/>
      <c r="S58" s="7" t="s">
        <v>801</v>
      </c>
    </row>
    <row r="59" spans="2:28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N59" s="13"/>
      <c r="S59" s="7" t="s">
        <v>801</v>
      </c>
    </row>
    <row r="60" spans="2:28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N60" s="13"/>
      <c r="S60" s="7" t="s">
        <v>801</v>
      </c>
    </row>
    <row r="61" spans="2:28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N61" s="13"/>
      <c r="S61" s="7" t="s">
        <v>801</v>
      </c>
    </row>
    <row r="62" spans="2:28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8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</row>
    <row r="64" spans="2:28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N65" s="13"/>
      <c r="S65" s="7" t="s">
        <v>801</v>
      </c>
    </row>
    <row r="66" spans="2:19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N66" s="13"/>
      <c r="S66" s="7" t="s">
        <v>801</v>
      </c>
    </row>
    <row r="67" spans="2:19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N67" s="13"/>
      <c r="S67" s="7" t="s">
        <v>801</v>
      </c>
    </row>
    <row r="68" spans="2:19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N68" s="13"/>
      <c r="S68" s="7" t="s">
        <v>801</v>
      </c>
    </row>
    <row r="69" spans="2:19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</row>
    <row r="70" spans="2:19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19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N71" s="13"/>
      <c r="S71" s="7" t="s">
        <v>801</v>
      </c>
    </row>
    <row r="72" spans="2:19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N72" s="13"/>
      <c r="S72" s="7" t="s">
        <v>801</v>
      </c>
    </row>
    <row r="73" spans="2:19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13"/>
      <c r="S73" s="7" t="s">
        <v>801</v>
      </c>
    </row>
    <row r="74" spans="2:19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N74" s="13"/>
      <c r="S74" s="7" t="s">
        <v>801</v>
      </c>
    </row>
    <row r="75" spans="2:19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N75" s="13"/>
      <c r="S75" s="7" t="s">
        <v>801</v>
      </c>
    </row>
    <row r="76" spans="2:19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N76" s="13"/>
      <c r="S76" s="7" t="s">
        <v>801</v>
      </c>
    </row>
    <row r="77" spans="2:19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N77" s="13"/>
      <c r="S77" s="7" t="s">
        <v>801</v>
      </c>
    </row>
    <row r="78" spans="2:19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N78" s="13"/>
      <c r="S78" s="7" t="s">
        <v>801</v>
      </c>
    </row>
    <row r="79" spans="2:19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N79" s="13"/>
      <c r="S79" s="7" t="s">
        <v>801</v>
      </c>
    </row>
    <row r="80" spans="2:19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N80" s="13"/>
      <c r="S80" s="7" t="s">
        <v>801</v>
      </c>
    </row>
    <row r="81" spans="2:19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N81" s="13"/>
      <c r="S81" s="7" t="s">
        <v>801</v>
      </c>
    </row>
    <row r="82" spans="2:19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BRL</v>
      </c>
      <c r="I82" s="7" t="s">
        <v>647</v>
      </c>
      <c r="J82" s="7" t="str">
        <f>J3</f>
        <v>December</v>
      </c>
      <c r="R82" s="15"/>
    </row>
    <row r="83" spans="2:19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N84" s="13"/>
      <c r="S84" s="7" t="s">
        <v>801</v>
      </c>
    </row>
    <row r="85" spans="2:19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N85" s="13"/>
      <c r="S85" s="7" t="s">
        <v>801</v>
      </c>
    </row>
    <row r="86" spans="2:19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801</v>
      </c>
    </row>
    <row r="89" spans="2:19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N89" s="13"/>
      <c r="S89" s="7" t="s">
        <v>801</v>
      </c>
    </row>
    <row r="90" spans="2:19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N90" s="13"/>
      <c r="S90" s="7" t="s">
        <v>801</v>
      </c>
    </row>
    <row r="91" spans="2:19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BRL</v>
      </c>
      <c r="I91" s="7" t="s">
        <v>648</v>
      </c>
      <c r="J91" s="7" t="str">
        <f>J3</f>
        <v>December</v>
      </c>
      <c r="R91" s="15"/>
    </row>
    <row r="92" spans="2:19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802</v>
      </c>
    </row>
    <row r="93" spans="2:19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801</v>
      </c>
    </row>
    <row r="94" spans="2:19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BRL</v>
      </c>
      <c r="I94" s="7" t="s">
        <v>648</v>
      </c>
      <c r="J94" s="7" t="str">
        <f>J3</f>
        <v>December</v>
      </c>
    </row>
    <row r="95" spans="2:19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R95" s="8"/>
    </row>
    <row r="96" spans="2:19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R96" s="8"/>
    </row>
    <row r="97" spans="2:28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N97" s="13"/>
      <c r="S97" s="7" t="s">
        <v>802</v>
      </c>
    </row>
    <row r="98" spans="2:28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649</v>
      </c>
      <c r="R98" s="15"/>
    </row>
    <row r="99" spans="2:28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567</v>
      </c>
      <c r="H99" s="7" t="s">
        <v>3</v>
      </c>
      <c r="N99" s="13"/>
      <c r="S99" s="7" t="s">
        <v>800</v>
      </c>
      <c r="AA99" s="7" t="s">
        <v>903</v>
      </c>
      <c r="AB99" s="7" t="s">
        <v>904</v>
      </c>
    </row>
    <row r="100" spans="2:28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568</v>
      </c>
      <c r="H100" s="7" t="s">
        <v>3</v>
      </c>
      <c r="N100" s="13"/>
      <c r="S100" s="7" t="s">
        <v>801</v>
      </c>
    </row>
    <row r="101" spans="2:28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567</v>
      </c>
      <c r="H101" s="7" t="s">
        <v>3</v>
      </c>
      <c r="N101" s="13"/>
      <c r="S101" s="7" t="s">
        <v>801</v>
      </c>
    </row>
    <row r="102" spans="2:28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568</v>
      </c>
      <c r="H102" s="7" t="s">
        <v>3</v>
      </c>
      <c r="N102" s="13"/>
      <c r="S102" s="7" t="s">
        <v>801</v>
      </c>
    </row>
    <row r="103" spans="2:28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14"/>
      <c r="O103" s="14"/>
      <c r="P103" s="14"/>
      <c r="Q103" s="14"/>
      <c r="R103" s="15"/>
    </row>
    <row r="104" spans="2:28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</row>
    <row r="105" spans="2:28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801</v>
      </c>
    </row>
    <row r="106" spans="2:28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N106" s="13"/>
      <c r="S106" s="7" t="s">
        <v>801</v>
      </c>
    </row>
    <row r="107" spans="2:28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N107" s="13"/>
      <c r="S107" s="7" t="s">
        <v>800</v>
      </c>
      <c r="AA107" s="7" t="s">
        <v>903</v>
      </c>
      <c r="AB107" s="7" t="s">
        <v>904</v>
      </c>
    </row>
    <row r="108" spans="2:28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N108" s="13"/>
      <c r="S108" s="7" t="s">
        <v>801</v>
      </c>
    </row>
    <row r="109" spans="2:28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14"/>
      <c r="P109" s="14">
        <v>0.19900000000000001</v>
      </c>
      <c r="Q109" s="14">
        <v>0.10199999999999999</v>
      </c>
      <c r="R109" s="14"/>
      <c r="AA109" s="7" t="s">
        <v>903</v>
      </c>
      <c r="AB109" s="7" t="s">
        <v>904</v>
      </c>
    </row>
    <row r="110" spans="2:28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N110" s="13"/>
      <c r="S110" s="7" t="s">
        <v>800</v>
      </c>
      <c r="AA110" s="7" t="s">
        <v>903</v>
      </c>
      <c r="AB110" s="7" t="s">
        <v>904</v>
      </c>
    </row>
    <row r="111" spans="2:28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N111" s="13"/>
      <c r="S111" s="7" t="s">
        <v>801</v>
      </c>
    </row>
    <row r="112" spans="2:28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N112" s="13"/>
      <c r="S112" s="7" t="s">
        <v>800</v>
      </c>
      <c r="AA112" s="7" t="s">
        <v>903</v>
      </c>
      <c r="AB112" s="7" t="s">
        <v>904</v>
      </c>
    </row>
    <row r="113" spans="2:28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N113" s="13"/>
      <c r="S113" s="7" t="s">
        <v>801</v>
      </c>
    </row>
    <row r="114" spans="2:28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N114" s="13"/>
      <c r="S114" s="7" t="s">
        <v>801</v>
      </c>
    </row>
    <row r="115" spans="2:28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N115" s="13"/>
      <c r="S115" s="7" t="s">
        <v>801</v>
      </c>
    </row>
    <row r="116" spans="2:28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P116" s="35">
        <f>58/446</f>
        <v>0.13004484304932734</v>
      </c>
      <c r="Q116" s="35">
        <f>65/447</f>
        <v>0.14541387024608501</v>
      </c>
      <c r="R116" s="35">
        <v>0.13258426966292136</v>
      </c>
      <c r="AA116" s="7" t="s">
        <v>903</v>
      </c>
      <c r="AB116" s="7" t="s">
        <v>904</v>
      </c>
    </row>
    <row r="117" spans="2:28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R117" s="18"/>
    </row>
    <row r="118" spans="2:28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801</v>
      </c>
    </row>
    <row r="119" spans="2:28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N119" s="13"/>
      <c r="S119" s="7" t="s">
        <v>801</v>
      </c>
    </row>
    <row r="120" spans="2:28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N120" s="13"/>
      <c r="S120" s="7" t="s">
        <v>801</v>
      </c>
    </row>
    <row r="121" spans="2:28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N121" s="13"/>
      <c r="S121" s="7" t="s">
        <v>801</v>
      </c>
    </row>
    <row r="122" spans="2:28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N122" s="13"/>
      <c r="S122" s="7" t="s">
        <v>801</v>
      </c>
    </row>
    <row r="123" spans="2:28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13"/>
      <c r="S123" s="7" t="s">
        <v>801</v>
      </c>
    </row>
    <row r="124" spans="2:28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N124" s="13"/>
      <c r="S124" s="7" t="s">
        <v>801</v>
      </c>
    </row>
    <row r="125" spans="2:28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N125" s="13"/>
      <c r="S125" s="7" t="s">
        <v>801</v>
      </c>
    </row>
    <row r="126" spans="2:28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801</v>
      </c>
    </row>
    <row r="127" spans="2:28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</row>
    <row r="128" spans="2:28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N129" s="13"/>
      <c r="S129" s="7" t="s">
        <v>801</v>
      </c>
    </row>
    <row r="130" spans="2:28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N130" s="13"/>
      <c r="S130" s="7" t="s">
        <v>801</v>
      </c>
    </row>
    <row r="131" spans="2:28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N131" s="13"/>
      <c r="S131" s="7" t="s">
        <v>801</v>
      </c>
    </row>
    <row r="132" spans="2:28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N132" s="13"/>
      <c r="S132" s="7" t="s">
        <v>801</v>
      </c>
    </row>
    <row r="133" spans="2:28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N133" s="13"/>
      <c r="S133" s="7" t="s">
        <v>801</v>
      </c>
      <c r="AB133" s="19"/>
    </row>
    <row r="134" spans="2:28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N134" s="13"/>
      <c r="S134" s="7" t="s">
        <v>801</v>
      </c>
    </row>
    <row r="135" spans="2:28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804</v>
      </c>
    </row>
    <row r="136" spans="2:28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N136" s="13"/>
      <c r="S136" s="7" t="s">
        <v>800</v>
      </c>
    </row>
    <row r="137" spans="2:28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804</v>
      </c>
    </row>
    <row r="138" spans="2:28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N138" s="13"/>
      <c r="S138" s="7" t="s">
        <v>800</v>
      </c>
    </row>
    <row r="139" spans="2:28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S140" s="7" t="s">
        <v>801</v>
      </c>
    </row>
    <row r="141" spans="2:28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S141" s="7" t="s">
        <v>801</v>
      </c>
    </row>
    <row r="142" spans="2:28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N142" s="13"/>
      <c r="S142" s="7" t="s">
        <v>801</v>
      </c>
    </row>
    <row r="143" spans="2:28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801</v>
      </c>
    </row>
    <row r="144" spans="2:28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801</v>
      </c>
    </row>
    <row r="145" spans="2:28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8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N146" s="13"/>
      <c r="S146" s="7" t="s">
        <v>801</v>
      </c>
    </row>
    <row r="147" spans="2:28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N147" s="13"/>
      <c r="S147" s="7" t="s">
        <v>801</v>
      </c>
    </row>
    <row r="148" spans="2:28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8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</row>
    <row r="150" spans="2:28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H150" s="7" t="s">
        <v>3</v>
      </c>
      <c r="N150" s="13"/>
    </row>
    <row r="151" spans="2:28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8">
      <c r="B152" s="7" t="s">
        <v>815</v>
      </c>
      <c r="C152" s="7" t="s">
        <v>114</v>
      </c>
      <c r="D152" s="7" t="s">
        <v>365</v>
      </c>
      <c r="E152" s="7" t="s">
        <v>816</v>
      </c>
    </row>
    <row r="153" spans="2:28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N153" s="13"/>
      <c r="S153" s="7" t="s">
        <v>801</v>
      </c>
    </row>
    <row r="154" spans="2:28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N154" s="13"/>
      <c r="S154" s="7" t="s">
        <v>801</v>
      </c>
    </row>
    <row r="155" spans="2:28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8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8" ht="15" thickBot="1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R157" s="35">
        <v>0.27</v>
      </c>
      <c r="S157" s="20"/>
      <c r="AA157" s="7" t="s">
        <v>903</v>
      </c>
      <c r="AB157" s="7" t="s">
        <v>905</v>
      </c>
    </row>
    <row r="158" spans="2:28" ht="29.4" thickBot="1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R158" s="16">
        <v>0.4</v>
      </c>
      <c r="S158" s="20"/>
      <c r="AA158" s="7" t="s">
        <v>903</v>
      </c>
      <c r="AB158" s="7" t="s">
        <v>905</v>
      </c>
    </row>
    <row r="159" spans="2:28" ht="15" thickBot="1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R159" s="16">
        <v>0.47</v>
      </c>
      <c r="S159" s="20"/>
      <c r="V159" s="22"/>
      <c r="AA159" s="7" t="s">
        <v>903</v>
      </c>
      <c r="AB159" s="7" t="s">
        <v>905</v>
      </c>
    </row>
    <row r="160" spans="2:28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N160" s="13"/>
      <c r="S160" s="7" t="s">
        <v>800</v>
      </c>
      <c r="AA160" s="7" t="s">
        <v>903</v>
      </c>
      <c r="AB160" s="7" t="s">
        <v>904</v>
      </c>
    </row>
    <row r="161" spans="2:28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N161" s="13"/>
      <c r="S161" s="7" t="s">
        <v>801</v>
      </c>
    </row>
    <row r="162" spans="2:28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N163" s="13"/>
      <c r="S163" s="7" t="s">
        <v>801</v>
      </c>
    </row>
    <row r="164" spans="2:28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N164" s="13"/>
      <c r="S164" s="7" t="s">
        <v>801</v>
      </c>
    </row>
    <row r="165" spans="2:28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N166" s="13"/>
      <c r="S166" s="7" t="s">
        <v>801</v>
      </c>
    </row>
    <row r="167" spans="2:28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N167" s="13"/>
      <c r="S167" s="7" t="s">
        <v>801</v>
      </c>
    </row>
    <row r="168" spans="2:28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N168" s="13"/>
      <c r="S168" s="7" t="s">
        <v>800</v>
      </c>
      <c r="AA168" s="7" t="s">
        <v>903</v>
      </c>
      <c r="AB168" s="7" t="s">
        <v>904</v>
      </c>
    </row>
    <row r="169" spans="2:28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N169" s="13"/>
      <c r="S169" s="7" t="s">
        <v>801</v>
      </c>
    </row>
    <row r="170" spans="2:28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801</v>
      </c>
    </row>
    <row r="171" spans="2:28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801</v>
      </c>
    </row>
    <row r="172" spans="2:28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BRL</v>
      </c>
      <c r="I173" s="7" t="s">
        <v>647</v>
      </c>
      <c r="J173" s="7" t="str">
        <f>J3</f>
        <v>December</v>
      </c>
    </row>
    <row r="174" spans="2:28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BRL</v>
      </c>
      <c r="I174" s="7" t="s">
        <v>647</v>
      </c>
      <c r="J174" s="7" t="str">
        <f>J3</f>
        <v>December</v>
      </c>
      <c r="R174" s="18"/>
      <c r="AB174" s="19"/>
    </row>
    <row r="175" spans="2:28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R175" s="18"/>
      <c r="AB175" s="19"/>
    </row>
    <row r="176" spans="2:28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</row>
    <row r="177" spans="2:28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BRL</v>
      </c>
      <c r="I177" s="7" t="s">
        <v>647</v>
      </c>
      <c r="J177" s="7" t="str">
        <f>J3</f>
        <v>December</v>
      </c>
      <c r="M177" s="8"/>
      <c r="N177" s="8"/>
      <c r="O177" s="8"/>
      <c r="P177" s="8"/>
      <c r="Q177" s="8"/>
    </row>
    <row r="178" spans="2:28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801</v>
      </c>
    </row>
    <row r="179" spans="2:28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760</v>
      </c>
      <c r="H179" s="7" t="s">
        <v>3</v>
      </c>
      <c r="N179" s="13"/>
      <c r="S179" s="7" t="s">
        <v>801</v>
      </c>
    </row>
    <row r="180" spans="2:28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N180" s="13"/>
      <c r="S180" s="7" t="s">
        <v>801</v>
      </c>
    </row>
    <row r="181" spans="2:28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801</v>
      </c>
    </row>
    <row r="182" spans="2:28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BRL</v>
      </c>
      <c r="I182" s="7" t="s">
        <v>647</v>
      </c>
      <c r="J182" s="7" t="str">
        <f>J3</f>
        <v>December</v>
      </c>
      <c r="M182" s="8"/>
      <c r="N182" s="8"/>
      <c r="O182" s="8"/>
      <c r="P182" s="8"/>
      <c r="Q182" s="8"/>
    </row>
    <row r="183" spans="2:28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Q183" s="7">
        <v>1</v>
      </c>
      <c r="R183" s="7">
        <v>-2</v>
      </c>
      <c r="AA183" s="7" t="s">
        <v>906</v>
      </c>
    </row>
    <row r="184" spans="2:28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1</v>
      </c>
      <c r="V185" s="19"/>
      <c r="AB185" s="19" t="s">
        <v>837</v>
      </c>
    </row>
    <row r="186" spans="2:28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801</v>
      </c>
    </row>
    <row r="187" spans="2:28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BRL</v>
      </c>
      <c r="I187" s="7" t="s">
        <v>648</v>
      </c>
      <c r="J187" s="8" t="str">
        <f>J3</f>
        <v>December</v>
      </c>
      <c r="M187" s="7">
        <v>0</v>
      </c>
      <c r="N187" s="7">
        <v>0</v>
      </c>
      <c r="O187" s="8">
        <v>476991000</v>
      </c>
      <c r="P187" s="8">
        <v>573001000</v>
      </c>
      <c r="Q187" s="8">
        <v>531444000</v>
      </c>
      <c r="R187" s="8">
        <v>89112000</v>
      </c>
      <c r="AA187" s="7" t="s">
        <v>73</v>
      </c>
    </row>
    <row r="188" spans="2:28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  <c r="S188" s="7">
        <v>0</v>
      </c>
    </row>
    <row r="189" spans="2:28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R190" s="25"/>
      <c r="S190" s="7" t="s">
        <v>801</v>
      </c>
    </row>
    <row r="191" spans="2:28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R191" s="16"/>
      <c r="S191" s="14">
        <v>0.15770000000000001</v>
      </c>
      <c r="AA191" s="7" t="s">
        <v>907</v>
      </c>
    </row>
    <row r="192" spans="2:28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R192" s="16"/>
      <c r="S192" s="7" t="s">
        <v>819</v>
      </c>
    </row>
    <row r="193" spans="2:28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R193" s="16"/>
      <c r="S193" s="14" t="s">
        <v>902</v>
      </c>
    </row>
    <row r="194" spans="2:28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R194" s="16"/>
      <c r="S194" s="7" t="s">
        <v>801</v>
      </c>
    </row>
    <row r="195" spans="2:28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N196" s="13"/>
      <c r="S196" s="7" t="s">
        <v>801</v>
      </c>
    </row>
    <row r="197" spans="2:28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702</v>
      </c>
      <c r="G197" s="7" t="s">
        <v>5</v>
      </c>
      <c r="H197" s="7" t="s">
        <v>4</v>
      </c>
      <c r="R197" s="15"/>
    </row>
    <row r="198" spans="2:28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700</v>
      </c>
      <c r="G198" s="10" t="s">
        <v>350</v>
      </c>
      <c r="R198" s="15"/>
    </row>
    <row r="199" spans="2:28">
      <c r="B199" s="7" t="s">
        <v>703</v>
      </c>
      <c r="C199" s="7" t="s">
        <v>205</v>
      </c>
      <c r="D199" s="7" t="s">
        <v>216</v>
      </c>
      <c r="E199" s="10" t="s">
        <v>220</v>
      </c>
      <c r="F199" s="7" t="s">
        <v>701</v>
      </c>
      <c r="G199" s="7" t="s">
        <v>5</v>
      </c>
      <c r="H199" s="7" t="s">
        <v>4</v>
      </c>
      <c r="R199" s="15"/>
    </row>
    <row r="200" spans="2:28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801</v>
      </c>
    </row>
    <row r="201" spans="2:28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BRL</v>
      </c>
      <c r="I201" s="7" t="s">
        <v>647</v>
      </c>
      <c r="J201" s="7" t="str">
        <f>J3</f>
        <v>December</v>
      </c>
      <c r="R201" s="15"/>
    </row>
    <row r="202" spans="2:28" ht="15" thickBot="1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BRL</v>
      </c>
      <c r="I202" s="7" t="s">
        <v>647</v>
      </c>
      <c r="J202" s="7" t="str">
        <f>J3</f>
        <v>December</v>
      </c>
      <c r="R202" s="15"/>
    </row>
    <row r="203" spans="2:28" ht="15" thickBot="1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800</v>
      </c>
      <c r="AA204" s="7" t="s">
        <v>903</v>
      </c>
      <c r="AB204" s="7" t="s">
        <v>904</v>
      </c>
    </row>
    <row r="205" spans="2:28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801</v>
      </c>
    </row>
    <row r="206" spans="2:28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801</v>
      </c>
    </row>
    <row r="207" spans="2:28" ht="15" thickBot="1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14">
        <v>9.9000000000000008E-3</v>
      </c>
      <c r="AA207" s="7" t="s">
        <v>907</v>
      </c>
      <c r="AB207" s="19"/>
    </row>
    <row r="208" spans="2:28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14">
        <v>0.49099999999999999</v>
      </c>
      <c r="AA208" s="7" t="s">
        <v>907</v>
      </c>
      <c r="AB208" s="19"/>
    </row>
    <row r="209" spans="2:28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Q209" s="26"/>
      <c r="S209" s="16">
        <v>0</v>
      </c>
      <c r="AA209" s="7" t="s">
        <v>907</v>
      </c>
      <c r="AB209" s="19"/>
    </row>
    <row r="210" spans="2:28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Q210" s="26"/>
      <c r="R210" s="15"/>
      <c r="S210" s="14">
        <v>0.49909999999999999</v>
      </c>
      <c r="AA210" s="7" t="s">
        <v>907</v>
      </c>
    </row>
    <row r="211" spans="2:28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N211" s="13"/>
      <c r="S211" s="7" t="s">
        <v>801</v>
      </c>
    </row>
    <row r="212" spans="2:28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801</v>
      </c>
    </row>
    <row r="213" spans="2:28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N213" s="13"/>
      <c r="S213" s="7" t="s">
        <v>801</v>
      </c>
    </row>
    <row r="214" spans="2:28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801</v>
      </c>
    </row>
    <row r="215" spans="2:28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801</v>
      </c>
    </row>
    <row r="216" spans="2:28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6</v>
      </c>
      <c r="AA217" s="7" t="s">
        <v>908</v>
      </c>
      <c r="AB217" s="19"/>
    </row>
    <row r="218" spans="2:28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0</v>
      </c>
      <c r="AB218" s="19"/>
    </row>
    <row r="219" spans="2:28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801</v>
      </c>
    </row>
    <row r="220" spans="2:28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0</v>
      </c>
    </row>
    <row r="221" spans="2:28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BRL</v>
      </c>
      <c r="I221" s="7" t="s">
        <v>647</v>
      </c>
      <c r="J221" s="7" t="str">
        <f>J3</f>
        <v>December</v>
      </c>
      <c r="R221" s="15"/>
    </row>
    <row r="222" spans="2:28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7">
        <v>275</v>
      </c>
    </row>
    <row r="223" spans="2:28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48</v>
      </c>
    </row>
    <row r="224" spans="2:28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7">
        <v>34</v>
      </c>
    </row>
    <row r="225" spans="2:28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 s="7">
        <v>5.3</v>
      </c>
    </row>
    <row r="226" spans="2:28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R226" s="29"/>
      <c r="S226" s="35">
        <v>0.77777777777777779</v>
      </c>
      <c r="AA226" s="7" t="s">
        <v>903</v>
      </c>
      <c r="AB226" s="7" t="s">
        <v>905</v>
      </c>
    </row>
    <row r="227" spans="2:28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801</v>
      </c>
    </row>
    <row r="228" spans="2:28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801</v>
      </c>
    </row>
    <row r="229" spans="2:28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804</v>
      </c>
    </row>
    <row r="230" spans="2:28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O230" s="26"/>
      <c r="P230" s="26"/>
      <c r="Q230" s="26"/>
      <c r="R230" s="15"/>
    </row>
    <row r="231" spans="2:28" ht="15" thickBot="1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BRL</v>
      </c>
      <c r="I231" s="10" t="s">
        <v>647</v>
      </c>
      <c r="J231" s="7" t="str">
        <f>J3</f>
        <v>December</v>
      </c>
      <c r="M231" s="30"/>
      <c r="O231" s="26"/>
      <c r="P231" s="26"/>
      <c r="Q231" s="26"/>
      <c r="R231" s="15"/>
    </row>
    <row r="232" spans="2:28" ht="15" thickBot="1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28" ht="15" thickBot="1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M233" s="30"/>
      <c r="R233" s="15"/>
      <c r="S233" s="7">
        <v>7</v>
      </c>
      <c r="AA233" s="7" t="s">
        <v>903</v>
      </c>
      <c r="AB233" s="7" t="s">
        <v>905</v>
      </c>
    </row>
    <row r="234" spans="2:28" ht="15" thickBot="1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M234" s="30"/>
      <c r="R234" s="15"/>
      <c r="S234" s="7">
        <v>2</v>
      </c>
      <c r="AA234" s="7" t="s">
        <v>903</v>
      </c>
      <c r="AB234" s="7" t="s">
        <v>905</v>
      </c>
    </row>
    <row r="235" spans="2:28" ht="15" thickBot="1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800</v>
      </c>
    </row>
    <row r="236" spans="2:28" ht="15" thickBot="1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800</v>
      </c>
    </row>
    <row r="237" spans="2:28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S237" s="7" t="s">
        <v>801</v>
      </c>
    </row>
    <row r="238" spans="2:28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S238" s="7" t="s">
        <v>800</v>
      </c>
    </row>
    <row r="239" spans="2:28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800</v>
      </c>
      <c r="AA239" s="7" t="s">
        <v>903</v>
      </c>
      <c r="AB239" s="7" t="s">
        <v>909</v>
      </c>
    </row>
    <row r="240" spans="2:28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801</v>
      </c>
    </row>
    <row r="241" spans="2:19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BRL</v>
      </c>
      <c r="I241" s="10" t="s">
        <v>647</v>
      </c>
      <c r="J241" s="7" t="str">
        <f>J3</f>
        <v>December</v>
      </c>
      <c r="R241" s="15"/>
    </row>
    <row r="242" spans="2:19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753</v>
      </c>
      <c r="G243" s="10"/>
      <c r="H243" s="7" t="s">
        <v>3</v>
      </c>
      <c r="N243" s="13"/>
    </row>
    <row r="244" spans="2:19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754</v>
      </c>
      <c r="G244" s="10" t="s">
        <v>5</v>
      </c>
      <c r="H244" s="10" t="str">
        <f>H3</f>
        <v>BRL</v>
      </c>
      <c r="I244" s="10" t="s">
        <v>648</v>
      </c>
      <c r="J244" s="7" t="str">
        <f>J3</f>
        <v>December</v>
      </c>
      <c r="M244" s="26"/>
      <c r="N244" s="26"/>
      <c r="O244" s="26"/>
      <c r="P244" s="26"/>
      <c r="Q244" s="26"/>
    </row>
    <row r="245" spans="2:19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755</v>
      </c>
      <c r="G245" s="10" t="s">
        <v>5</v>
      </c>
      <c r="H245" s="10" t="str">
        <f>H3</f>
        <v>BRL</v>
      </c>
      <c r="I245" s="10" t="s">
        <v>648</v>
      </c>
      <c r="J245" s="7" t="str">
        <f>J3</f>
        <v>December</v>
      </c>
      <c r="M245" s="26"/>
      <c r="N245" s="26"/>
      <c r="O245" s="26"/>
      <c r="P245" s="26"/>
      <c r="Q245" s="26"/>
    </row>
    <row r="246" spans="2:19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</row>
    <row r="247" spans="2:19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</row>
    <row r="248" spans="2:19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M249" s="28"/>
      <c r="S249" s="7" t="s">
        <v>800</v>
      </c>
    </row>
    <row r="250" spans="2:19" ht="15" thickBot="1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801</v>
      </c>
    </row>
    <row r="253" spans="2:19" ht="15" thickBot="1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M253" s="28"/>
      <c r="S253" s="7" t="s">
        <v>801</v>
      </c>
    </row>
    <row r="254" spans="2:19" ht="15" thickBot="1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M254" s="28"/>
    </row>
    <row r="255" spans="2:19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801</v>
      </c>
    </row>
    <row r="257" spans="2:19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801</v>
      </c>
    </row>
    <row r="258" spans="2:19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801</v>
      </c>
    </row>
    <row r="259" spans="2:19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801</v>
      </c>
    </row>
    <row r="260" spans="2:19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801</v>
      </c>
    </row>
    <row r="261" spans="2:19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801</v>
      </c>
    </row>
    <row r="262" spans="2:19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</row>
    <row r="263" spans="2:19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801</v>
      </c>
    </row>
    <row r="265" spans="2:19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801</v>
      </c>
    </row>
    <row r="266" spans="2:19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</row>
    <row r="267" spans="2:19">
      <c r="B267" s="7" t="s">
        <v>520</v>
      </c>
      <c r="C267" s="7" t="s">
        <v>205</v>
      </c>
      <c r="D267" s="7" t="s">
        <v>383</v>
      </c>
      <c r="E267" s="7" t="s">
        <v>384</v>
      </c>
      <c r="F267" s="10"/>
    </row>
    <row r="268" spans="2:19">
      <c r="B268" s="7" t="s">
        <v>521</v>
      </c>
      <c r="C268" s="7" t="s">
        <v>205</v>
      </c>
      <c r="D268" s="7" t="s">
        <v>383</v>
      </c>
      <c r="E268" s="7" t="s">
        <v>385</v>
      </c>
      <c r="F268" s="10"/>
    </row>
    <row r="269" spans="2:19">
      <c r="B269" s="7" t="s">
        <v>522</v>
      </c>
      <c r="C269" s="7" t="s">
        <v>205</v>
      </c>
      <c r="D269" s="7" t="s">
        <v>383</v>
      </c>
      <c r="E269" s="7" t="s">
        <v>386</v>
      </c>
      <c r="F269" s="10"/>
    </row>
    <row r="270" spans="2:19">
      <c r="B270" s="7" t="s">
        <v>523</v>
      </c>
      <c r="C270" s="7" t="s">
        <v>205</v>
      </c>
      <c r="D270" s="7" t="s">
        <v>383</v>
      </c>
      <c r="E270" s="7" t="s">
        <v>387</v>
      </c>
      <c r="F270" s="10"/>
    </row>
    <row r="271" spans="2:19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761</v>
      </c>
      <c r="N271" s="13"/>
      <c r="S271" s="7" t="s">
        <v>821</v>
      </c>
    </row>
    <row r="272" spans="2:19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762</v>
      </c>
      <c r="N272" s="13"/>
      <c r="S272" s="7" t="s">
        <v>899</v>
      </c>
    </row>
    <row r="273" spans="2:19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/>
      <c r="H273" s="10" t="s">
        <v>3</v>
      </c>
      <c r="N273" s="13"/>
      <c r="S273" s="7" t="s">
        <v>800</v>
      </c>
    </row>
    <row r="274" spans="2:19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19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801</v>
      </c>
    </row>
    <row r="276" spans="2:19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  <c r="S276" s="7">
        <v>0</v>
      </c>
    </row>
    <row r="277" spans="2:19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801</v>
      </c>
    </row>
    <row r="278" spans="2:19">
      <c r="B278" s="7" t="s">
        <v>528</v>
      </c>
      <c r="C278" s="7" t="s">
        <v>205</v>
      </c>
      <c r="D278" s="7" t="s">
        <v>388</v>
      </c>
      <c r="E278" s="7" t="s">
        <v>389</v>
      </c>
    </row>
    <row r="279" spans="2:19">
      <c r="B279" s="7" t="s">
        <v>529</v>
      </c>
      <c r="C279" s="7" t="s">
        <v>205</v>
      </c>
      <c r="D279" s="7" t="s">
        <v>388</v>
      </c>
      <c r="E279" s="7" t="s">
        <v>390</v>
      </c>
    </row>
    <row r="280" spans="2:19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801</v>
      </c>
    </row>
    <row r="281" spans="2:19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801</v>
      </c>
    </row>
    <row r="282" spans="2:19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801</v>
      </c>
    </row>
    <row r="283" spans="2:19">
      <c r="B283" s="7" t="s">
        <v>833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801</v>
      </c>
    </row>
    <row r="285" spans="2:19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N285" s="13"/>
      <c r="S285" s="7" t="s">
        <v>807</v>
      </c>
    </row>
    <row r="286" spans="2:19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N286" s="13"/>
      <c r="S286" s="7" t="s">
        <v>809</v>
      </c>
    </row>
    <row r="287" spans="2:19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/>
      <c r="O287" s="35">
        <v>0.74649114999999999</v>
      </c>
      <c r="P287" s="35">
        <v>0.74495486</v>
      </c>
      <c r="Q287" s="35">
        <v>0.11251611</v>
      </c>
      <c r="R287" s="15"/>
    </row>
    <row r="288" spans="2:19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801</v>
      </c>
    </row>
    <row r="289" spans="2:28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801</v>
      </c>
    </row>
    <row r="290" spans="2:28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S290" s="7" t="s">
        <v>801</v>
      </c>
    </row>
    <row r="291" spans="2:28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801</v>
      </c>
    </row>
    <row r="292" spans="2:28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8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S293" s="7">
        <v>38</v>
      </c>
      <c r="Z293" s="19"/>
    </row>
    <row r="294" spans="2:28">
      <c r="B294" s="7" t="s">
        <v>824</v>
      </c>
      <c r="C294" s="7" t="s">
        <v>205</v>
      </c>
      <c r="D294" s="10" t="s">
        <v>319</v>
      </c>
      <c r="E294" s="10" t="s">
        <v>321</v>
      </c>
      <c r="F294" s="10" t="s">
        <v>825</v>
      </c>
      <c r="G294" s="10" t="s">
        <v>21</v>
      </c>
      <c r="H294" s="10" t="s">
        <v>3</v>
      </c>
      <c r="N294" s="13"/>
      <c r="S294" s="7" t="s">
        <v>801</v>
      </c>
    </row>
    <row r="295" spans="2:28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8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801</v>
      </c>
    </row>
    <row r="297" spans="2:28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801</v>
      </c>
    </row>
    <row r="298" spans="2:28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801</v>
      </c>
    </row>
    <row r="299" spans="2:28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801</v>
      </c>
    </row>
    <row r="300" spans="2:28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801</v>
      </c>
    </row>
    <row r="301" spans="2:28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8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801</v>
      </c>
    </row>
    <row r="303" spans="2:28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801</v>
      </c>
    </row>
    <row r="304" spans="2:28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35">
        <v>0.2</v>
      </c>
      <c r="AA304" s="7" t="s">
        <v>903</v>
      </c>
      <c r="AB304" s="7" t="s">
        <v>905</v>
      </c>
    </row>
    <row r="305" spans="2:27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801</v>
      </c>
    </row>
    <row r="306" spans="2:27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801</v>
      </c>
    </row>
    <row r="307" spans="2:27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801</v>
      </c>
    </row>
    <row r="308" spans="2:27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BRL</v>
      </c>
      <c r="I308" s="10" t="s">
        <v>647</v>
      </c>
      <c r="J308" s="7" t="str">
        <f>J3</f>
        <v>December</v>
      </c>
      <c r="P308" s="7">
        <f>P309+(P309*0.36)</f>
        <v>1904000</v>
      </c>
      <c r="Q308" s="8">
        <v>3108000</v>
      </c>
      <c r="R308" s="17">
        <v>931260</v>
      </c>
      <c r="AA308" s="7" t="s">
        <v>908</v>
      </c>
    </row>
    <row r="309" spans="2:27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BRL</v>
      </c>
      <c r="I309" s="10" t="s">
        <v>647</v>
      </c>
      <c r="J309" s="7" t="str">
        <f>J3</f>
        <v>December</v>
      </c>
      <c r="P309" s="7">
        <v>1400000</v>
      </c>
      <c r="Q309" s="17">
        <v>2100000</v>
      </c>
      <c r="R309" s="8">
        <v>557260</v>
      </c>
      <c r="AA309" s="7" t="s">
        <v>908</v>
      </c>
    </row>
    <row r="310" spans="2:27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801</v>
      </c>
    </row>
    <row r="311" spans="2:27" ht="15" thickBot="1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901</v>
      </c>
      <c r="Z311" s="19"/>
    </row>
    <row r="312" spans="2:27" ht="15" thickBot="1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10</v>
      </c>
    </row>
    <row r="313" spans="2:27" ht="15" thickBot="1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  <c r="S313" s="7" t="s">
        <v>900</v>
      </c>
    </row>
    <row r="314" spans="2:27" ht="15" thickBot="1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7">
      <c r="B315" s="7" t="s">
        <v>826</v>
      </c>
      <c r="C315" s="7" t="s">
        <v>205</v>
      </c>
      <c r="D315" s="10" t="s">
        <v>319</v>
      </c>
      <c r="E315" s="10" t="s">
        <v>321</v>
      </c>
      <c r="F315" s="10" t="s">
        <v>117</v>
      </c>
      <c r="G315" s="10" t="s">
        <v>21</v>
      </c>
      <c r="H315" s="10" t="s">
        <v>3</v>
      </c>
      <c r="S315" s="7">
        <v>0</v>
      </c>
    </row>
    <row r="316" spans="2:27">
      <c r="B316" s="7" t="s">
        <v>827</v>
      </c>
      <c r="C316" s="7" t="s">
        <v>205</v>
      </c>
      <c r="D316" s="7" t="s">
        <v>306</v>
      </c>
      <c r="E316" s="7" t="s">
        <v>312</v>
      </c>
      <c r="F316" s="7" t="s">
        <v>629</v>
      </c>
      <c r="G316" s="7" t="s">
        <v>21</v>
      </c>
      <c r="H316" s="7" t="s">
        <v>3</v>
      </c>
      <c r="S316" s="7" t="s">
        <v>801</v>
      </c>
    </row>
    <row r="317" spans="2:27">
      <c r="B317" s="7" t="s">
        <v>828</v>
      </c>
      <c r="C317" s="7" t="s">
        <v>73</v>
      </c>
      <c r="D317" s="7" t="s">
        <v>829</v>
      </c>
      <c r="E317" s="7" t="s">
        <v>830</v>
      </c>
      <c r="F317" s="7" t="s">
        <v>831</v>
      </c>
      <c r="G317" s="7" t="s">
        <v>5</v>
      </c>
      <c r="H317" s="7" t="s">
        <v>86</v>
      </c>
      <c r="P317" s="7">
        <v>446</v>
      </c>
      <c r="Q317" s="7">
        <v>447</v>
      </c>
      <c r="R317" s="7">
        <v>445</v>
      </c>
      <c r="AA317" s="7" t="s">
        <v>908</v>
      </c>
    </row>
    <row r="318" spans="2:27">
      <c r="B318" s="7" t="s">
        <v>832</v>
      </c>
      <c r="C318" s="7" t="s">
        <v>205</v>
      </c>
      <c r="D318" s="10" t="s">
        <v>294</v>
      </c>
      <c r="E318" s="10" t="s">
        <v>304</v>
      </c>
      <c r="F318" s="10" t="s">
        <v>246</v>
      </c>
      <c r="G318" s="7" t="s">
        <v>5</v>
      </c>
      <c r="H318" s="7" t="str">
        <f>H3</f>
        <v>BRL</v>
      </c>
      <c r="I318" s="7" t="s">
        <v>647</v>
      </c>
      <c r="J318" s="7" t="str">
        <f>J3</f>
        <v>December</v>
      </c>
      <c r="S318" s="7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S316 AA41:AA46 AA17:AA18 AA55:AA61 AA65:AA68 AA71:AA81 AA84:AA85 AA88:AA90 AA93 S194 AA105 AA100:AA102 AA108 AA118:AA126 AA129:AA134 AA136 AA138 AA142:AA144 AA146:AA147 AA150 AA153:AA154 AA113:AA115 AA163:AA164 AA161 AA186 AA196 AA169:AA171 AA211:AA215 AA243 AA264:AA265 AA271:AA273 AA275 AA277 AA280:AA282 AA284 AA294 AA297:AA300 AA302:AA303 AA305:AA307 AA310 S190 S200 S219 S227:S228 S243 S246:S247 S249 S252:S253 S296:S300 S273 AA111 AA166:AA167 AA205:AA206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/>
  <cols>
    <col min="4" max="4" width="9.77734375" bestFit="1" customWidth="1"/>
  </cols>
  <sheetData>
    <row r="3" spans="2:11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>
      <c r="B5" t="s">
        <v>776</v>
      </c>
      <c r="C5" t="s">
        <v>798</v>
      </c>
      <c r="E5" t="s">
        <v>804</v>
      </c>
      <c r="J5" t="s">
        <v>819</v>
      </c>
    </row>
    <row r="6" spans="2:11">
      <c r="B6" t="s">
        <v>777</v>
      </c>
      <c r="C6" t="s">
        <v>799</v>
      </c>
    </row>
    <row r="7" spans="2:11">
      <c r="B7" t="s">
        <v>778</v>
      </c>
    </row>
    <row r="8" spans="2:11">
      <c r="B8" t="s">
        <v>779</v>
      </c>
    </row>
    <row r="9" spans="2:11">
      <c r="B9" t="s">
        <v>780</v>
      </c>
    </row>
    <row r="10" spans="2:11">
      <c r="B10" t="s">
        <v>781</v>
      </c>
    </row>
    <row r="11" spans="2:11">
      <c r="B11" t="s">
        <v>782</v>
      </c>
    </row>
    <row r="12" spans="2:11">
      <c r="B12" t="s">
        <v>783</v>
      </c>
    </row>
    <row r="13" spans="2:11">
      <c r="B13" t="s">
        <v>784</v>
      </c>
    </row>
    <row r="14" spans="2:11">
      <c r="B14" t="s">
        <v>785</v>
      </c>
    </row>
    <row r="15" spans="2:11">
      <c r="B15" t="s">
        <v>786</v>
      </c>
    </row>
    <row r="16" spans="2:11">
      <c r="B16" t="s">
        <v>787</v>
      </c>
    </row>
    <row r="17" spans="2:2">
      <c r="B17" t="s">
        <v>788</v>
      </c>
    </row>
    <row r="18" spans="2:2">
      <c r="B18" t="s">
        <v>789</v>
      </c>
    </row>
    <row r="19" spans="2:2">
      <c r="B19" t="s">
        <v>790</v>
      </c>
    </row>
    <row r="20" spans="2:2">
      <c r="B20" t="s">
        <v>791</v>
      </c>
    </row>
    <row r="21" spans="2:2">
      <c r="B21" t="s">
        <v>792</v>
      </c>
    </row>
    <row r="22" spans="2:2">
      <c r="B22" t="s">
        <v>793</v>
      </c>
    </row>
    <row r="23" spans="2:2">
      <c r="B23" t="s">
        <v>794</v>
      </c>
    </row>
    <row r="24" spans="2:2">
      <c r="B24" t="s">
        <v>795</v>
      </c>
    </row>
    <row r="25" spans="2:2">
      <c r="B25" t="s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/>
  <sheetData>
    <row r="2" spans="2:6">
      <c r="B2" t="s">
        <v>371</v>
      </c>
      <c r="C2" t="s">
        <v>715</v>
      </c>
    </row>
    <row r="5" spans="2:6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B48C-94D7-401D-827E-BA1531ABC427}">
  <dimension ref="B1:H42"/>
  <sheetViews>
    <sheetView topLeftCell="A2" workbookViewId="0">
      <selection activeCell="E3" sqref="E3:H3"/>
    </sheetView>
  </sheetViews>
  <sheetFormatPr defaultRowHeight="14.4"/>
  <sheetData>
    <row r="1" spans="2:8" ht="15" thickBot="1">
      <c r="B1" t="s">
        <v>835</v>
      </c>
      <c r="C1" t="s">
        <v>836</v>
      </c>
    </row>
    <row r="2" spans="2:8" ht="15" thickBot="1">
      <c r="B2" s="38">
        <v>44550</v>
      </c>
      <c r="C2" s="41">
        <v>8.18</v>
      </c>
      <c r="E2">
        <v>2017</v>
      </c>
      <c r="F2">
        <v>2018</v>
      </c>
      <c r="G2">
        <v>2019</v>
      </c>
      <c r="H2">
        <v>2020</v>
      </c>
    </row>
    <row r="3" spans="2:8" ht="15" thickBot="1">
      <c r="B3" s="39">
        <v>44520</v>
      </c>
      <c r="C3" s="36">
        <v>6.63</v>
      </c>
      <c r="E3" s="40">
        <f>AVERAGE(C38:C42)</f>
        <v>8.9480000000000004</v>
      </c>
      <c r="F3" s="40">
        <f>AVERAGE(C26:C37)</f>
        <v>16.257499999999997</v>
      </c>
      <c r="G3" s="40">
        <f>AVERAGE(C14:C25)</f>
        <v>30.49</v>
      </c>
      <c r="H3" s="40">
        <f>AVERAGE(C2:C13)</f>
        <v>12.5</v>
      </c>
    </row>
    <row r="4" spans="2:8" ht="15" thickBot="1">
      <c r="B4" s="39">
        <v>44489</v>
      </c>
      <c r="C4" s="37">
        <v>6.14</v>
      </c>
    </row>
    <row r="5" spans="2:8" ht="15" thickBot="1">
      <c r="B5" s="39">
        <v>44459</v>
      </c>
      <c r="C5" s="36">
        <v>7.49</v>
      </c>
    </row>
    <row r="6" spans="2:8" ht="15" thickBot="1">
      <c r="B6" s="39">
        <v>44428</v>
      </c>
      <c r="C6" s="37">
        <v>7.13</v>
      </c>
    </row>
    <row r="7" spans="2:8" ht="15" thickBot="1">
      <c r="B7" s="39">
        <v>44397</v>
      </c>
      <c r="C7" s="37">
        <v>7.84</v>
      </c>
    </row>
    <row r="8" spans="2:8" ht="15" thickBot="1">
      <c r="B8" s="39">
        <v>44367</v>
      </c>
      <c r="C8" s="36">
        <v>10</v>
      </c>
    </row>
    <row r="9" spans="2:8" ht="15" thickBot="1">
      <c r="B9" s="39">
        <v>44336</v>
      </c>
      <c r="C9" s="37">
        <v>7.54</v>
      </c>
    </row>
    <row r="10" spans="2:8" ht="15" thickBot="1">
      <c r="B10" s="39">
        <v>44306</v>
      </c>
      <c r="C10" s="36">
        <v>9.2899999999999991</v>
      </c>
    </row>
    <row r="11" spans="2:8" ht="15" thickBot="1">
      <c r="B11" s="39">
        <v>44275</v>
      </c>
      <c r="C11" s="37">
        <v>8.8000000000000007</v>
      </c>
    </row>
    <row r="12" spans="2:8" ht="15" thickBot="1">
      <c r="B12" s="39">
        <v>44247</v>
      </c>
      <c r="C12" s="37">
        <v>30.22</v>
      </c>
    </row>
    <row r="13" spans="2:8" ht="15" thickBot="1">
      <c r="B13" s="39">
        <v>44216</v>
      </c>
      <c r="C13" s="36">
        <v>40.74</v>
      </c>
    </row>
    <row r="14" spans="2:8" ht="15" thickBot="1">
      <c r="B14" s="39">
        <v>44549</v>
      </c>
      <c r="C14" s="36">
        <v>35.4</v>
      </c>
    </row>
    <row r="15" spans="2:8" ht="15" thickBot="1">
      <c r="B15" s="39">
        <v>44519</v>
      </c>
      <c r="C15" s="37">
        <v>33.75</v>
      </c>
    </row>
    <row r="16" spans="2:8" ht="15" thickBot="1">
      <c r="B16" s="39">
        <v>44488</v>
      </c>
      <c r="C16" s="36">
        <v>34.14</v>
      </c>
    </row>
    <row r="17" spans="2:3" ht="15" thickBot="1">
      <c r="B17" s="39">
        <v>44458</v>
      </c>
      <c r="C17" s="36">
        <v>34.03</v>
      </c>
    </row>
    <row r="18" spans="2:3" ht="15" thickBot="1">
      <c r="B18" s="39">
        <v>44427</v>
      </c>
      <c r="C18" s="36">
        <v>32.68</v>
      </c>
    </row>
    <row r="19" spans="2:3" ht="15" thickBot="1">
      <c r="B19" s="39">
        <v>44396</v>
      </c>
      <c r="C19" s="37">
        <v>28.61</v>
      </c>
    </row>
    <row r="20" spans="2:3" ht="15" thickBot="1">
      <c r="B20" s="39">
        <v>44366</v>
      </c>
      <c r="C20" s="37">
        <v>29.67</v>
      </c>
    </row>
    <row r="21" spans="2:3" ht="15" thickBot="1">
      <c r="B21" s="39">
        <v>44335</v>
      </c>
      <c r="C21" s="36">
        <v>30.68</v>
      </c>
    </row>
    <row r="22" spans="2:3" ht="15" thickBot="1">
      <c r="B22" s="39">
        <v>44305</v>
      </c>
      <c r="C22" s="36">
        <v>28.28</v>
      </c>
    </row>
    <row r="23" spans="2:3" ht="15" thickBot="1">
      <c r="B23" s="39">
        <v>44274</v>
      </c>
      <c r="C23" s="36">
        <v>27.48</v>
      </c>
    </row>
    <row r="24" spans="2:3" ht="15" thickBot="1">
      <c r="B24" s="39">
        <v>44246</v>
      </c>
      <c r="C24" s="36">
        <v>26.13</v>
      </c>
    </row>
    <row r="25" spans="2:3" ht="15" thickBot="1">
      <c r="B25" s="39">
        <v>44215</v>
      </c>
      <c r="C25" s="36">
        <v>25.03</v>
      </c>
    </row>
    <row r="26" spans="2:3" ht="15" thickBot="1">
      <c r="B26" s="39">
        <v>44548</v>
      </c>
      <c r="C26" s="36">
        <v>24.5</v>
      </c>
    </row>
    <row r="27" spans="2:3" ht="15" thickBot="1">
      <c r="B27" s="39">
        <v>44518</v>
      </c>
      <c r="C27" s="36">
        <v>21.97</v>
      </c>
    </row>
    <row r="28" spans="2:3" ht="15" thickBot="1">
      <c r="B28" s="39">
        <v>44487</v>
      </c>
      <c r="C28" s="36">
        <v>21.08</v>
      </c>
    </row>
    <row r="29" spans="2:3" ht="15" thickBot="1">
      <c r="B29" s="39">
        <v>44457</v>
      </c>
      <c r="C29" s="36">
        <v>19.329999999999998</v>
      </c>
    </row>
    <row r="30" spans="2:3" ht="15" thickBot="1">
      <c r="B30" s="39">
        <v>44426</v>
      </c>
      <c r="C30" s="36">
        <v>17.29</v>
      </c>
    </row>
    <row r="31" spans="2:3" ht="15" thickBot="1">
      <c r="B31" s="39">
        <v>44395</v>
      </c>
      <c r="C31" s="36">
        <v>15.54</v>
      </c>
    </row>
    <row r="32" spans="2:3" ht="15" thickBot="1">
      <c r="B32" s="39">
        <v>44365</v>
      </c>
      <c r="C32" s="36">
        <v>14.07</v>
      </c>
    </row>
    <row r="33" spans="2:3" ht="15" thickBot="1">
      <c r="B33" s="39">
        <v>44334</v>
      </c>
      <c r="C33" s="36">
        <v>14.03</v>
      </c>
    </row>
    <row r="34" spans="2:3" ht="15" thickBot="1">
      <c r="B34" s="39">
        <v>44304</v>
      </c>
      <c r="C34" s="36">
        <v>13.76</v>
      </c>
    </row>
    <row r="35" spans="2:3" ht="15" thickBot="1">
      <c r="B35" s="39">
        <v>44273</v>
      </c>
      <c r="C35" s="36">
        <v>12.18</v>
      </c>
    </row>
    <row r="36" spans="2:3" ht="15" thickBot="1">
      <c r="B36" s="39">
        <v>44245</v>
      </c>
      <c r="C36" s="36">
        <v>10.83</v>
      </c>
    </row>
    <row r="37" spans="2:3" ht="15" thickBot="1">
      <c r="B37" s="39">
        <v>44214</v>
      </c>
      <c r="C37" s="36">
        <v>10.51</v>
      </c>
    </row>
    <row r="38" spans="2:3" ht="15" thickBot="1">
      <c r="B38" s="39">
        <v>44547</v>
      </c>
      <c r="C38" s="37">
        <v>9.52</v>
      </c>
    </row>
    <row r="39" spans="2:3" ht="15" thickBot="1">
      <c r="B39" s="39">
        <v>44517</v>
      </c>
      <c r="C39" s="36">
        <v>9.6199999999999992</v>
      </c>
    </row>
    <row r="40" spans="2:3" ht="15" thickBot="1">
      <c r="B40" s="39">
        <v>44486</v>
      </c>
      <c r="C40" s="36">
        <v>9.0299999999999994</v>
      </c>
    </row>
    <row r="41" spans="2:3" ht="15" thickBot="1">
      <c r="B41" s="39">
        <v>44456</v>
      </c>
      <c r="C41" s="36">
        <v>8.32</v>
      </c>
    </row>
    <row r="42" spans="2:3">
      <c r="B42" s="39">
        <v>44425</v>
      </c>
      <c r="C42" s="36">
        <v>8.25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9390-FEF0-4BE7-803A-2B51B8993367}">
  <dimension ref="A1:AB55"/>
  <sheetViews>
    <sheetView topLeftCell="G32" workbookViewId="0">
      <selection activeCell="K54" sqref="K54"/>
    </sheetView>
  </sheetViews>
  <sheetFormatPr defaultRowHeight="14.4"/>
  <cols>
    <col min="2" max="2" width="27.109375" bestFit="1" customWidth="1"/>
    <col min="3" max="3" width="51.109375" bestFit="1" customWidth="1"/>
    <col min="4" max="4" width="8.88671875" style="44"/>
    <col min="5" max="5" width="9.88671875" bestFit="1" customWidth="1"/>
    <col min="6" max="6" width="122.21875" bestFit="1" customWidth="1"/>
    <col min="7" max="7" width="54.44140625" bestFit="1" customWidth="1"/>
    <col min="8" max="8" width="63.5546875" bestFit="1" customWidth="1"/>
    <col min="10" max="10" width="17.6640625" bestFit="1" customWidth="1"/>
    <col min="11" max="11" width="18.109375" bestFit="1" customWidth="1"/>
    <col min="12" max="12" width="25.88671875" bestFit="1" customWidth="1"/>
    <col min="14" max="18" width="10" bestFit="1" customWidth="1"/>
    <col min="19" max="19" width="20.21875" bestFit="1" customWidth="1"/>
    <col min="20" max="23" width="17" bestFit="1" customWidth="1"/>
    <col min="24" max="28" width="10.88671875" bestFit="1" customWidth="1"/>
  </cols>
  <sheetData>
    <row r="1" spans="1:28">
      <c r="D1" s="54"/>
      <c r="E1" s="7"/>
      <c r="F1" s="7"/>
    </row>
    <row r="2" spans="1:28">
      <c r="B2" s="42" t="s">
        <v>838</v>
      </c>
      <c r="C2" s="42" t="s">
        <v>839</v>
      </c>
      <c r="D2" s="55" t="s">
        <v>840</v>
      </c>
      <c r="E2" s="6" t="s">
        <v>841</v>
      </c>
      <c r="F2" s="56" t="s">
        <v>842</v>
      </c>
      <c r="G2" s="57" t="s">
        <v>843</v>
      </c>
      <c r="H2" s="57"/>
      <c r="I2" s="57"/>
      <c r="J2" s="57"/>
      <c r="K2" s="42" t="s">
        <v>844</v>
      </c>
      <c r="L2" s="42" t="s">
        <v>845</v>
      </c>
      <c r="M2" s="42" t="s">
        <v>846</v>
      </c>
      <c r="N2" s="57" t="s">
        <v>847</v>
      </c>
      <c r="O2" s="57"/>
      <c r="P2" s="57"/>
      <c r="Q2" s="57"/>
      <c r="R2" s="57"/>
      <c r="S2" s="57" t="s">
        <v>848</v>
      </c>
      <c r="T2" s="57"/>
      <c r="U2" s="57"/>
      <c r="V2" s="57"/>
      <c r="W2" s="57"/>
      <c r="X2" s="57" t="s">
        <v>849</v>
      </c>
      <c r="Y2" s="57"/>
      <c r="Z2" s="57"/>
      <c r="AA2" s="57"/>
      <c r="AB2" s="57"/>
    </row>
    <row r="3" spans="1:28">
      <c r="D3" s="54"/>
      <c r="E3" s="7"/>
      <c r="F3" s="7"/>
      <c r="G3" s="45" t="s">
        <v>850</v>
      </c>
      <c r="H3" s="45" t="s">
        <v>851</v>
      </c>
      <c r="I3" s="45" t="s">
        <v>846</v>
      </c>
      <c r="J3" s="45" t="s">
        <v>852</v>
      </c>
      <c r="N3" s="46">
        <v>2015</v>
      </c>
      <c r="O3" s="46">
        <v>2016</v>
      </c>
      <c r="P3" s="46">
        <v>2017</v>
      </c>
      <c r="Q3" s="46">
        <v>2018</v>
      </c>
      <c r="R3" s="46">
        <v>2019</v>
      </c>
      <c r="S3" s="46">
        <v>2015</v>
      </c>
      <c r="T3" s="46">
        <v>2016</v>
      </c>
      <c r="U3" s="46">
        <v>2017</v>
      </c>
      <c r="V3" s="46">
        <v>2018</v>
      </c>
      <c r="W3" s="46">
        <v>2019</v>
      </c>
      <c r="X3" s="46">
        <v>2015</v>
      </c>
      <c r="Y3" s="46">
        <v>2016</v>
      </c>
      <c r="Z3" s="46">
        <v>2017</v>
      </c>
      <c r="AA3" s="46">
        <v>2018</v>
      </c>
      <c r="AB3" s="46">
        <v>2019</v>
      </c>
    </row>
    <row r="4" spans="1:28">
      <c r="A4">
        <v>1</v>
      </c>
      <c r="B4" t="s">
        <v>867</v>
      </c>
      <c r="C4" t="s">
        <v>861</v>
      </c>
      <c r="D4" s="54">
        <f>E4+25</f>
        <v>65</v>
      </c>
      <c r="E4" s="7">
        <v>40</v>
      </c>
      <c r="F4" s="7" t="s">
        <v>876</v>
      </c>
      <c r="G4" t="s">
        <v>877</v>
      </c>
      <c r="H4" t="s">
        <v>855</v>
      </c>
      <c r="I4" t="s">
        <v>856</v>
      </c>
      <c r="J4" t="s">
        <v>878</v>
      </c>
      <c r="K4">
        <f>2021-2020</f>
        <v>1</v>
      </c>
      <c r="N4" s="47"/>
      <c r="P4" s="47"/>
      <c r="R4" s="47"/>
      <c r="S4" s="47"/>
      <c r="T4" s="47"/>
      <c r="U4" s="47"/>
      <c r="V4" s="47"/>
      <c r="W4" s="47"/>
    </row>
    <row r="5" spans="1:28">
      <c r="D5" s="54"/>
      <c r="E5" s="7"/>
      <c r="F5" s="7"/>
    </row>
    <row r="6" spans="1:28">
      <c r="D6" s="54"/>
      <c r="E6" s="7"/>
      <c r="F6" s="7"/>
      <c r="G6" s="57" t="s">
        <v>858</v>
      </c>
      <c r="H6" s="57"/>
      <c r="I6" s="57"/>
      <c r="J6" s="57"/>
    </row>
    <row r="7" spans="1:28">
      <c r="D7" s="54"/>
      <c r="E7" s="7"/>
      <c r="F7" s="7"/>
      <c r="G7" t="s">
        <v>877</v>
      </c>
      <c r="H7" t="s">
        <v>863</v>
      </c>
      <c r="I7">
        <v>2020</v>
      </c>
      <c r="J7" t="s">
        <v>854</v>
      </c>
    </row>
    <row r="8" spans="1:28">
      <c r="D8" s="54"/>
      <c r="E8" s="7"/>
      <c r="F8" s="7"/>
      <c r="G8" t="s">
        <v>877</v>
      </c>
      <c r="H8" t="s">
        <v>859</v>
      </c>
      <c r="I8">
        <v>2020</v>
      </c>
      <c r="J8">
        <v>2021</v>
      </c>
    </row>
    <row r="9" spans="1:28">
      <c r="D9" s="54"/>
      <c r="E9" s="7"/>
      <c r="F9" s="7"/>
      <c r="K9" s="42">
        <f>K4+15</f>
        <v>16</v>
      </c>
    </row>
    <row r="10" spans="1:28">
      <c r="D10" s="54"/>
      <c r="E10" s="7"/>
      <c r="F10" s="7"/>
    </row>
    <row r="11" spans="1:28">
      <c r="D11" s="54"/>
      <c r="E11" s="7"/>
      <c r="F11" s="7"/>
    </row>
    <row r="12" spans="1:28">
      <c r="A12">
        <v>2</v>
      </c>
      <c r="B12" s="7" t="s">
        <v>868</v>
      </c>
      <c r="C12" t="s">
        <v>897</v>
      </c>
      <c r="D12" s="54">
        <v>72</v>
      </c>
      <c r="E12" s="7">
        <f>D12-25</f>
        <v>47</v>
      </c>
      <c r="F12" s="7" t="s">
        <v>898</v>
      </c>
      <c r="G12" t="s">
        <v>877</v>
      </c>
      <c r="H12" t="s">
        <v>857</v>
      </c>
      <c r="I12" t="s">
        <v>856</v>
      </c>
      <c r="J12" t="s">
        <v>878</v>
      </c>
      <c r="K12">
        <f>2021-2020</f>
        <v>1</v>
      </c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8">
      <c r="B13" s="7"/>
      <c r="D13" s="54"/>
      <c r="E13" s="7"/>
      <c r="F13" s="7"/>
      <c r="G13" t="s">
        <v>879</v>
      </c>
      <c r="H13" t="s">
        <v>860</v>
      </c>
      <c r="I13" t="s">
        <v>853</v>
      </c>
      <c r="J13" t="s">
        <v>854</v>
      </c>
    </row>
    <row r="14" spans="1:28">
      <c r="B14" s="7"/>
      <c r="D14" s="54"/>
      <c r="E14" s="7"/>
      <c r="F14" s="7"/>
      <c r="G14" t="s">
        <v>880</v>
      </c>
      <c r="H14" t="s">
        <v>860</v>
      </c>
      <c r="I14" t="s">
        <v>853</v>
      </c>
      <c r="J14" t="s">
        <v>864</v>
      </c>
    </row>
    <row r="15" spans="1:28">
      <c r="B15" s="7"/>
      <c r="D15" s="54"/>
      <c r="E15" s="7"/>
      <c r="F15" s="7"/>
    </row>
    <row r="16" spans="1:28">
      <c r="B16" s="7"/>
      <c r="D16" s="54"/>
      <c r="E16" s="7"/>
      <c r="F16" s="7"/>
      <c r="K16" s="42">
        <f>K12</f>
        <v>1</v>
      </c>
    </row>
    <row r="17" spans="1:23">
      <c r="B17" s="7"/>
      <c r="D17" s="54"/>
      <c r="E17" s="7"/>
      <c r="F17" s="7"/>
      <c r="K17" s="42"/>
    </row>
    <row r="18" spans="1:23">
      <c r="A18">
        <v>3</v>
      </c>
      <c r="B18" s="7" t="s">
        <v>869</v>
      </c>
      <c r="C18" t="s">
        <v>862</v>
      </c>
      <c r="D18" s="54">
        <v>65</v>
      </c>
      <c r="E18" s="7">
        <f>D18-25</f>
        <v>40</v>
      </c>
      <c r="F18" s="7" t="s">
        <v>881</v>
      </c>
      <c r="G18" t="s">
        <v>877</v>
      </c>
      <c r="H18" t="s">
        <v>857</v>
      </c>
      <c r="I18" t="s">
        <v>856</v>
      </c>
      <c r="J18" t="s">
        <v>878</v>
      </c>
      <c r="K18">
        <f>2021-2020</f>
        <v>1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>
      <c r="B19" s="7"/>
      <c r="D19" s="54"/>
      <c r="E19" s="7"/>
      <c r="F19" s="7"/>
      <c r="G19" t="s">
        <v>882</v>
      </c>
      <c r="H19" t="s">
        <v>857</v>
      </c>
      <c r="I19" t="s">
        <v>856</v>
      </c>
      <c r="J19" t="s">
        <v>883</v>
      </c>
    </row>
    <row r="20" spans="1:23">
      <c r="B20" s="7"/>
      <c r="D20" s="54"/>
      <c r="E20" s="7"/>
      <c r="F20" s="7"/>
    </row>
    <row r="21" spans="1:23">
      <c r="B21" s="7"/>
      <c r="D21" s="54"/>
      <c r="E21" s="7"/>
      <c r="F21" s="7"/>
      <c r="K21" s="42">
        <f>K18</f>
        <v>1</v>
      </c>
    </row>
    <row r="22" spans="1:23">
      <c r="B22" s="7"/>
      <c r="D22" s="54"/>
      <c r="E22" s="7"/>
      <c r="F22" s="7"/>
    </row>
    <row r="23" spans="1:23">
      <c r="A23">
        <v>4</v>
      </c>
      <c r="B23" s="7" t="s">
        <v>870</v>
      </c>
      <c r="C23" t="s">
        <v>862</v>
      </c>
      <c r="D23" s="54">
        <f>E23+25</f>
        <v>61</v>
      </c>
      <c r="E23" s="7">
        <v>36</v>
      </c>
      <c r="F23" s="7" t="s">
        <v>884</v>
      </c>
      <c r="G23" t="s">
        <v>877</v>
      </c>
      <c r="H23" t="s">
        <v>857</v>
      </c>
      <c r="I23" t="s">
        <v>856</v>
      </c>
      <c r="J23" t="s">
        <v>878</v>
      </c>
      <c r="K23">
        <f>2021-2020</f>
        <v>1</v>
      </c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>
      <c r="B24" s="7"/>
      <c r="D24" s="54"/>
      <c r="E24" s="7"/>
      <c r="F24" s="7"/>
    </row>
    <row r="25" spans="1:23">
      <c r="B25" s="7"/>
      <c r="D25" s="54"/>
      <c r="E25" s="7"/>
      <c r="F25" s="7"/>
      <c r="K25" s="42">
        <f>K23+17</f>
        <v>18</v>
      </c>
    </row>
    <row r="26" spans="1:23">
      <c r="B26" s="7"/>
      <c r="D26" s="54"/>
      <c r="E26" s="7"/>
      <c r="F26" s="7"/>
    </row>
    <row r="27" spans="1:23">
      <c r="A27">
        <v>5</v>
      </c>
      <c r="B27" s="7" t="s">
        <v>871</v>
      </c>
      <c r="C27" t="s">
        <v>862</v>
      </c>
      <c r="D27" s="54"/>
      <c r="E27" s="7"/>
      <c r="F27" s="7"/>
      <c r="G27" t="s">
        <v>877</v>
      </c>
      <c r="H27" t="s">
        <v>857</v>
      </c>
      <c r="I27" t="s">
        <v>856</v>
      </c>
      <c r="J27" t="s">
        <v>878</v>
      </c>
      <c r="K27">
        <v>1</v>
      </c>
    </row>
    <row r="28" spans="1:23">
      <c r="B28" s="7"/>
      <c r="D28" s="54"/>
      <c r="E28" s="7"/>
      <c r="F28" s="7"/>
    </row>
    <row r="29" spans="1:23">
      <c r="B29" s="7"/>
      <c r="D29" s="54"/>
      <c r="E29" s="7"/>
      <c r="F29" s="7"/>
      <c r="K29" s="42">
        <f>K27</f>
        <v>1</v>
      </c>
    </row>
    <row r="30" spans="1:23">
      <c r="B30" s="7"/>
      <c r="D30" s="54"/>
      <c r="E30" s="7"/>
      <c r="F30" s="7"/>
    </row>
    <row r="31" spans="1:23">
      <c r="A31">
        <v>6</v>
      </c>
      <c r="B31" s="7" t="s">
        <v>872</v>
      </c>
      <c r="C31" t="s">
        <v>862</v>
      </c>
      <c r="D31" s="54">
        <v>56</v>
      </c>
      <c r="E31" s="7">
        <f>D31-25</f>
        <v>31</v>
      </c>
      <c r="F31" s="7" t="s">
        <v>885</v>
      </c>
      <c r="G31" t="s">
        <v>886</v>
      </c>
      <c r="H31" t="s">
        <v>857</v>
      </c>
      <c r="I31" t="s">
        <v>856</v>
      </c>
      <c r="J31" t="s">
        <v>887</v>
      </c>
    </row>
    <row r="32" spans="1:23">
      <c r="B32" s="7"/>
      <c r="D32" s="54"/>
      <c r="E32" s="7"/>
      <c r="F32" s="7"/>
      <c r="G32" t="s">
        <v>877</v>
      </c>
      <c r="H32" t="s">
        <v>857</v>
      </c>
      <c r="I32" t="s">
        <v>856</v>
      </c>
      <c r="J32" t="s">
        <v>888</v>
      </c>
      <c r="K32">
        <f>2021-2019</f>
        <v>2</v>
      </c>
    </row>
    <row r="33" spans="1:11">
      <c r="B33" s="7"/>
      <c r="D33" s="54"/>
      <c r="E33" s="7"/>
      <c r="F33" s="7"/>
      <c r="G33" t="s">
        <v>882</v>
      </c>
      <c r="H33" t="s">
        <v>857</v>
      </c>
      <c r="I33" t="s">
        <v>856</v>
      </c>
      <c r="J33" t="s">
        <v>883</v>
      </c>
    </row>
    <row r="34" spans="1:11">
      <c r="B34" s="7"/>
      <c r="D34" s="54"/>
      <c r="E34" s="7"/>
      <c r="F34" s="7"/>
      <c r="G34" t="s">
        <v>889</v>
      </c>
      <c r="H34" t="s">
        <v>855</v>
      </c>
      <c r="I34" t="s">
        <v>856</v>
      </c>
      <c r="J34" t="s">
        <v>878</v>
      </c>
    </row>
    <row r="35" spans="1:11">
      <c r="B35" s="7"/>
      <c r="D35" s="54"/>
      <c r="E35" s="7"/>
      <c r="F35" s="7"/>
      <c r="G35" t="s">
        <v>890</v>
      </c>
      <c r="H35" t="s">
        <v>891</v>
      </c>
      <c r="I35" t="s">
        <v>853</v>
      </c>
      <c r="J35" t="s">
        <v>854</v>
      </c>
    </row>
    <row r="36" spans="1:11">
      <c r="B36" s="7"/>
      <c r="D36" s="54"/>
      <c r="E36" s="7"/>
      <c r="F36" s="7"/>
    </row>
    <row r="37" spans="1:11">
      <c r="B37" s="7"/>
      <c r="D37" s="54"/>
      <c r="E37" s="7"/>
      <c r="F37" s="7"/>
      <c r="K37" s="42">
        <f>K32</f>
        <v>2</v>
      </c>
    </row>
    <row r="38" spans="1:11">
      <c r="B38" s="7"/>
      <c r="D38" s="54"/>
      <c r="E38" s="7"/>
      <c r="F38" s="7"/>
    </row>
    <row r="39" spans="1:11">
      <c r="A39">
        <v>7</v>
      </c>
      <c r="B39" s="7" t="s">
        <v>873</v>
      </c>
      <c r="C39" t="s">
        <v>862</v>
      </c>
      <c r="D39" s="54">
        <v>54</v>
      </c>
      <c r="E39" s="7">
        <f>D39-25</f>
        <v>29</v>
      </c>
      <c r="F39" s="7" t="s">
        <v>892</v>
      </c>
      <c r="G39" t="s">
        <v>877</v>
      </c>
      <c r="H39" t="s">
        <v>857</v>
      </c>
      <c r="I39" t="s">
        <v>856</v>
      </c>
      <c r="J39" t="s">
        <v>878</v>
      </c>
      <c r="K39">
        <f>2021-2020</f>
        <v>1</v>
      </c>
    </row>
    <row r="40" spans="1:11">
      <c r="B40" s="7"/>
      <c r="D40" s="54"/>
      <c r="E40" s="7"/>
      <c r="F40" s="7"/>
    </row>
    <row r="41" spans="1:11">
      <c r="B41" s="7"/>
      <c r="D41" s="54"/>
      <c r="E41" s="7"/>
      <c r="F41" s="7"/>
      <c r="K41" s="42">
        <f>K39+2</f>
        <v>3</v>
      </c>
    </row>
    <row r="42" spans="1:11">
      <c r="B42" s="7"/>
      <c r="D42" s="54"/>
      <c r="E42" s="7"/>
      <c r="F42" s="7"/>
    </row>
    <row r="43" spans="1:11">
      <c r="A43">
        <v>8</v>
      </c>
      <c r="B43" s="7" t="s">
        <v>874</v>
      </c>
      <c r="C43" t="s">
        <v>862</v>
      </c>
      <c r="D43" s="54">
        <v>55</v>
      </c>
      <c r="E43" s="7">
        <v>34</v>
      </c>
      <c r="F43" s="7" t="s">
        <v>894</v>
      </c>
      <c r="G43" t="s">
        <v>893</v>
      </c>
      <c r="H43" t="s">
        <v>857</v>
      </c>
      <c r="I43" t="s">
        <v>856</v>
      </c>
      <c r="J43" t="s">
        <v>878</v>
      </c>
    </row>
    <row r="44" spans="1:11">
      <c r="B44" s="7"/>
      <c r="D44" s="54"/>
      <c r="E44" s="7"/>
      <c r="F44" s="7"/>
      <c r="G44" t="s">
        <v>877</v>
      </c>
      <c r="H44" t="s">
        <v>857</v>
      </c>
      <c r="I44" t="s">
        <v>856</v>
      </c>
      <c r="J44" t="s">
        <v>878</v>
      </c>
      <c r="K44">
        <f>2021-2020</f>
        <v>1</v>
      </c>
    </row>
    <row r="45" spans="1:11">
      <c r="B45" s="7"/>
      <c r="D45" s="54"/>
      <c r="E45" s="7"/>
      <c r="F45" s="7"/>
    </row>
    <row r="46" spans="1:11">
      <c r="B46" s="7"/>
      <c r="D46" s="54"/>
      <c r="E46" s="7"/>
      <c r="F46" s="7"/>
      <c r="K46" s="42">
        <f>K44</f>
        <v>1</v>
      </c>
    </row>
    <row r="47" spans="1:11">
      <c r="B47" s="7"/>
      <c r="D47" s="54"/>
      <c r="E47" s="7"/>
      <c r="F47" s="7"/>
    </row>
    <row r="48" spans="1:11">
      <c r="A48">
        <v>9</v>
      </c>
      <c r="B48" s="7" t="s">
        <v>875</v>
      </c>
      <c r="C48" t="s">
        <v>862</v>
      </c>
      <c r="D48" s="54">
        <v>43</v>
      </c>
      <c r="E48" s="7">
        <f>D48-25</f>
        <v>18</v>
      </c>
      <c r="F48" s="7" t="s">
        <v>896</v>
      </c>
      <c r="G48" t="s">
        <v>895</v>
      </c>
      <c r="H48" t="s">
        <v>860</v>
      </c>
      <c r="I48" t="s">
        <v>853</v>
      </c>
      <c r="J48" t="s">
        <v>854</v>
      </c>
    </row>
    <row r="49" spans="2:28">
      <c r="G49" t="s">
        <v>877</v>
      </c>
      <c r="H49" t="s">
        <v>857</v>
      </c>
      <c r="I49" t="s">
        <v>856</v>
      </c>
      <c r="J49" t="s">
        <v>888</v>
      </c>
      <c r="K49">
        <f>2021-2019</f>
        <v>2</v>
      </c>
    </row>
    <row r="51" spans="2:28">
      <c r="K51" s="42">
        <f>SUM(K49:K50)+3</f>
        <v>5</v>
      </c>
    </row>
    <row r="53" spans="2:28">
      <c r="S53" s="48"/>
      <c r="T53" s="48"/>
      <c r="U53" s="48"/>
      <c r="V53" s="48"/>
      <c r="W53" s="48"/>
    </row>
    <row r="54" spans="2:28">
      <c r="B54" s="42" t="s">
        <v>865</v>
      </c>
      <c r="D54" s="43">
        <f>SUM(D4:D52)</f>
        <v>471</v>
      </c>
      <c r="E54" s="43">
        <f>SUM(E4:E52)</f>
        <v>275</v>
      </c>
      <c r="K54" s="43">
        <f>SUM(K51,K46,K41,K37,K29,K25,K21,K16,K9)</f>
        <v>48</v>
      </c>
      <c r="N54" s="49"/>
      <c r="O54" s="49"/>
      <c r="P54" s="49"/>
      <c r="Q54" s="49"/>
      <c r="R54" s="49"/>
      <c r="S54" s="50"/>
      <c r="T54" s="50"/>
      <c r="U54" s="50"/>
      <c r="V54" s="50"/>
      <c r="W54" s="50"/>
      <c r="X54" s="51"/>
      <c r="Y54" s="51"/>
      <c r="Z54" s="51"/>
      <c r="AA54" s="51"/>
      <c r="AB54" s="51"/>
    </row>
    <row r="55" spans="2:28">
      <c r="B55" s="42" t="s">
        <v>866</v>
      </c>
      <c r="D55" s="52">
        <f>AVERAGE(D4:D52)</f>
        <v>58.875</v>
      </c>
      <c r="E55" s="52">
        <f>AVERAGE(E4:E52)</f>
        <v>34.375</v>
      </c>
      <c r="K55" s="53">
        <f>AVERAGE(K51,K46,K41,K37,K29,K25,K21,K16,K9)</f>
        <v>5.333333333333333</v>
      </c>
    </row>
  </sheetData>
  <mergeCells count="5">
    <mergeCell ref="G2:J2"/>
    <mergeCell ref="N2:R2"/>
    <mergeCell ref="S2:W2"/>
    <mergeCell ref="X2:AB2"/>
    <mergeCell ref="G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Data validation</vt:lpstr>
      <vt:lpstr>Other Data</vt:lpstr>
      <vt:lpstr>Price history</vt:lpstr>
      <vt:lpstr>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2021-05-21T10:19:34Z</dcterms:modified>
</cp:coreProperties>
</file>