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E3F7EDAF-81AA-48D2-B84A-EC71DADF20FD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state="hidden" r:id="rId2"/>
    <sheet name="Other Data" sheetId="4" r:id="rId3"/>
  </sheets>
  <definedNames>
    <definedName name="_xlnm._FilterDatabase" localSheetId="0" hidden="1">'Data for Prog'!$A$2:$AD$314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7" i="2" l="1"/>
  <c r="O287" i="2"/>
  <c r="P287" i="2"/>
  <c r="Q287" i="2"/>
  <c r="P103" i="2"/>
  <c r="Q103" i="2"/>
  <c r="O183" i="2"/>
  <c r="P183" i="2"/>
  <c r="Q183" i="2"/>
  <c r="Q174" i="2"/>
  <c r="P174" i="2"/>
  <c r="O174" i="2"/>
  <c r="N174" i="2"/>
  <c r="M174" i="2"/>
  <c r="M116" i="2" l="1"/>
  <c r="N116" i="2"/>
  <c r="M316" i="2"/>
  <c r="N316" i="2"/>
  <c r="O116" i="2"/>
  <c r="P116" i="2"/>
  <c r="Q116" i="2"/>
  <c r="O316" i="2"/>
  <c r="P316" i="2"/>
  <c r="Q316" i="2"/>
  <c r="R8" i="2" l="1"/>
  <c r="Q8" i="2"/>
  <c r="P8" i="2"/>
  <c r="O8" i="2"/>
  <c r="N8" i="2"/>
  <c r="M8" i="2"/>
  <c r="N7" i="2"/>
  <c r="M7" i="2"/>
  <c r="P54" i="2" l="1"/>
  <c r="Q54" i="2"/>
  <c r="P32" i="2" l="1"/>
  <c r="Q32" i="2"/>
  <c r="P30" i="2"/>
  <c r="Q30" i="2"/>
  <c r="J202" i="2" l="1"/>
  <c r="H202" i="2"/>
  <c r="J314" i="2"/>
  <c r="J312" i="2"/>
  <c r="J304" i="2"/>
  <c r="J301" i="2"/>
  <c r="J295" i="2"/>
  <c r="J293" i="2"/>
  <c r="J292" i="2"/>
  <c r="J287" i="2"/>
  <c r="J308" i="2"/>
  <c r="J316" i="2" s="1"/>
  <c r="J283" i="2"/>
  <c r="J276" i="2"/>
  <c r="J274" i="2"/>
  <c r="J266" i="2"/>
  <c r="J263" i="2"/>
  <c r="J251" i="2"/>
  <c r="J250" i="2"/>
  <c r="J241" i="2"/>
  <c r="J234" i="2"/>
  <c r="J233" i="2"/>
  <c r="J232" i="2"/>
  <c r="J230" i="2"/>
  <c r="J226" i="2"/>
  <c r="J225" i="2"/>
  <c r="J224" i="2"/>
  <c r="J223" i="2"/>
  <c r="J220" i="2"/>
  <c r="J221" i="2"/>
  <c r="J218" i="2"/>
  <c r="J217" i="2"/>
  <c r="J216" i="2"/>
  <c r="J210" i="2"/>
  <c r="J209" i="2"/>
  <c r="J208" i="2"/>
  <c r="J207" i="2"/>
  <c r="J203" i="2"/>
  <c r="J222" i="2"/>
  <c r="J201" i="2"/>
  <c r="J199" i="2"/>
  <c r="J197" i="2"/>
  <c r="J195" i="2"/>
  <c r="J191" i="2"/>
  <c r="J189" i="2"/>
  <c r="J188" i="2"/>
  <c r="J187" i="2"/>
  <c r="J185" i="2"/>
  <c r="J184" i="2"/>
  <c r="J183" i="2"/>
  <c r="J182" i="2"/>
  <c r="J172" i="2"/>
  <c r="J165" i="2"/>
  <c r="J162" i="2"/>
  <c r="J159" i="2"/>
  <c r="J158" i="2"/>
  <c r="J157" i="2"/>
  <c r="J155" i="2"/>
  <c r="J149" i="2"/>
  <c r="J145" i="2"/>
  <c r="J139" i="2"/>
  <c r="J128" i="2"/>
  <c r="J127" i="2"/>
  <c r="J117" i="2"/>
  <c r="J116" i="2"/>
  <c r="J109" i="2"/>
  <c r="J104" i="2"/>
  <c r="J103" i="2"/>
  <c r="J98" i="2"/>
  <c r="J96" i="2"/>
  <c r="J95" i="2"/>
  <c r="J91" i="2"/>
  <c r="J87" i="2"/>
  <c r="J86" i="2"/>
  <c r="J70" i="2"/>
  <c r="J69" i="2"/>
  <c r="J64" i="2"/>
  <c r="J63" i="2"/>
  <c r="J62" i="2"/>
  <c r="J54" i="2"/>
  <c r="J53" i="2"/>
  <c r="J52" i="2"/>
  <c r="J50" i="2"/>
  <c r="J49" i="2"/>
  <c r="J48" i="2"/>
  <c r="J47" i="2"/>
  <c r="J40" i="2"/>
  <c r="J83" i="2"/>
  <c r="J82" i="2"/>
  <c r="J39" i="2"/>
  <c r="J38" i="2"/>
  <c r="J37" i="2"/>
  <c r="J34" i="2"/>
  <c r="J33" i="2"/>
  <c r="J32" i="2"/>
  <c r="J315" i="2" s="1"/>
  <c r="J31" i="2"/>
  <c r="J30" i="2"/>
  <c r="J29" i="2"/>
  <c r="J28" i="2"/>
  <c r="J27" i="2"/>
  <c r="J26" i="2"/>
  <c r="J25" i="2"/>
  <c r="J24" i="2"/>
  <c r="J23" i="2"/>
  <c r="J22" i="2"/>
  <c r="J20" i="2"/>
  <c r="J16" i="2"/>
  <c r="J15" i="2"/>
  <c r="J14" i="2"/>
  <c r="J13" i="2"/>
  <c r="J12" i="2"/>
  <c r="J10" i="2"/>
  <c r="J9" i="2"/>
  <c r="J309" i="2"/>
  <c r="J245" i="2"/>
  <c r="J244" i="2"/>
  <c r="J231" i="2"/>
  <c r="J177" i="2"/>
  <c r="J175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<sst xmlns="http://schemas.openxmlformats.org/spreadsheetml/2006/main" count="2418" uniqueCount="927">
  <si>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</si>
  <si>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</si>
  <si>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</si>
  <si>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</si>
  <si>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</si>
  <si>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</si>
  <si>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</si>
  <si>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</si>
  <si>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</si>
  <si>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</si>
  <si>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</si>
  <si>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</si>
  <si>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</si>
  <si>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</si>
  <si>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</si>
  <si>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</si>
  <si>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</si>
  <si>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</si>
  <si>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</si>
  <si>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</si>
  <si>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</si>
  <si>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</si>
  <si>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</si>
  <si>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</si>
  <si>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</si>
  <si>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</si>
  <si>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</si>
  <si>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</si>
  <si>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</si>
  <si>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</si>
  <si>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</si>
  <si>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</si>
  <si>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</si>
  <si>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</si>
  <si>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</si>
  <si>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</si>
  <si>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</si>
  <si>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</si>
  <si>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</si>
  <si>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</si>
  <si>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</si>
  <si>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</si>
  <si>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</si>
  <si>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</si>
  <si>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</si>
  <si>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</si>
  <si>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</si>
  <si>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</si>
  <si>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</si>
  <si>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</si>
  <si>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</si>
  <si>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</si>
  <si>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</si>
  <si>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</si>
  <si>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</si>
  <si>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</si>
  <si>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</si>
  <si>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</si>
  <si>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</si>
  <si>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</si>
  <si>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</si>
  <si>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</si>
  <si>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</si>
  <si>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</si>
  <si>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</si>
  <si>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</si>
  <si>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</si>
  <si>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</si>
  <si>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</si>
  <si>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</si>
  <si>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</si>
  <si>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</si>
  <si>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</si>
  <si>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</si>
  <si>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</si>
  <si>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</si>
  <si>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</si>
  <si>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</si>
  <si>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</si>
  <si>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</si>
  <si>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</si>
  <si>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</si>
  <si>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</si>
  <si>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</si>
  <si>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</si>
  <si>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</si>
  <si>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</si>
  <si>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</si>
  <si>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</si>
  <si>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</si>
  <si>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</si>
  <si>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</si>
  <si>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</si>
  <si>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</si>
  <si>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</si>
  <si>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</si>
  <si>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</si>
  <si>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</si>
  <si>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</si>
  <si>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</si>
  <si>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</si>
  <si>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</si>
  <si>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</si>
  <si>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</si>
  <si>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</si>
  <si>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</si>
  <si>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</si>
  <si>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</si>
  <si>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</si>
  <si>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</si>
  <si>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</si>
  <si>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</si>
  <si>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</si>
  <si>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</si>
  <si>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</si>
  <si>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</si>
  <si>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</si>
  <si>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</si>
  <si>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</si>
  <si>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</si>
  <si>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</si>
  <si>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</si>
  <si>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</si>
  <si>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</si>
  <si>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</si>
  <si>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</si>
  <si>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</si>
  <si>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</si>
  <si>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</si>
  <si>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</si>
  <si>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</si>
  <si>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</si>
  <si>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</si>
  <si>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</si>
  <si>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</si>
  <si>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</si>
  <si>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</si>
  <si>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</si>
  <si>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</si>
  <si>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</si>
  <si>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</si>
  <si>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</si>
  <si>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</si>
  <si>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</si>
  <si>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</si>
  <si>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</si>
  <si>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</si>
  <si>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</si>
  <si>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</si>
  <si>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</si>
  <si>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</si>
  <si>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</si>
  <si>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</si>
  <si>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</si>
  <si>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</si>
  <si>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</si>
  <si>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</si>
  <si>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</si>
  <si>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</si>
  <si>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</si>
  <si>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</si>
  <si>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</si>
  <si>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</si>
  <si>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</si>
  <si>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</si>
  <si>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</si>
  <si>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</si>
  <si>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</si>
  <si>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</si>
  <si>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</si>
  <si>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</si>
  <si>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</si>
  <si>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</si>
  <si>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</si>
  <si>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</si>
  <si>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</si>
  <si>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</si>
  <si>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</si>
  <si>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</si>
  <si>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</si>
  <si>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</si>
  <si>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</si>
  <si>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</si>
  <si>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</si>
  <si>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</si>
  <si>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</si>
  <si>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</si>
  <si>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</si>
  <si>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</si>
  <si>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</si>
  <si>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</si>
  <si>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</si>
  <si>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</si>
  <si>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</si>
  <si>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</si>
  <si>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</si>
  <si>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</si>
  <si>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</si>
  <si>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</si>
  <si>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</si>
  <si>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</si>
  <si>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</si>
  <si>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</si>
  <si>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</si>
  <si>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</si>
  <si>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</si>
  <si>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</si>
  <si>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</si>
  <si>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</si>
  <si>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</si>
  <si>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</si>
  <si>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</si>
  <si>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</si>
  <si>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</si>
  <si>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</si>
  <si>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</si>
  <si>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</si>
  <si>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</si>
  <si>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</si>
  <si>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</si>
  <si>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</si>
  <si>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</si>
  <si>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</si>
  <si>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</si>
  <si>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</si>
  <si>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</si>
  <si>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</si>
  <si>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</si>
  <si>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</si>
  <si>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</si>
  <si>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</si>
  <si>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</si>
  <si>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</si>
  <si>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</si>
  <si>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</si>
  <si>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</si>
  <si>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</si>
  <si>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</si>
  <si>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</si>
  <si>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</si>
  <si>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</si>
  <si>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</si>
  <si>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</si>
  <si>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</si>
  <si>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</si>
  <si>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</si>
  <si>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</si>
  <si>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</si>
  <si>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</si>
  <si>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</si>
  <si>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</si>
  <si>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</si>
  <si>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</si>
  <si>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</si>
  <si>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</si>
  <si>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</si>
  <si>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</si>
  <si>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</si>
  <si>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</si>
  <si>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</si>
  <si>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</si>
  <si>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</si>
  <si>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</si>
  <si>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</si>
  <si>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</si>
  <si>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</si>
  <si>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</si>
  <si>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</si>
  <si>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</si>
  <si>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</si>
  <si>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</si>
  <si>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</si>
  <si>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</si>
  <si>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</si>
  <si>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</si>
  <si>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</si>
  <si>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</si>
  <si>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</si>
  <si>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</si>
  <si>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</si>
  <si>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</si>
  <si>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</si>
  <si>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</si>
  <si>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</si>
  <si>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</si>
  <si>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</si>
  <si>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</si>
  <si>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</si>
  <si>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</si>
  <si>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</si>
  <si>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</si>
  <si>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</si>
  <si>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</si>
  <si>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</si>
  <si>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</si>
  <si>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</si>
  <si>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</si>
  <si>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</si>
  <si>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</si>
  <si>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</si>
  <si>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</si>
  <si>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</si>
  <si>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</si>
  <si>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</si>
  <si>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</si>
  <si>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</si>
  <si>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</si>
  <si>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</si>
  <si>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</si>
  <si>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</si>
  <si>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</si>
  <si>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</si>
  <si>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</si>
  <si>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</si>
  <si>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</si>
  <si>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</si>
  <si>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</si>
  <si>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</si>
  <si>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</si>
  <si>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</si>
  <si>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</si>
  <si>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</si>
  <si>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</si>
  <si>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</si>
  <si>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</si>
  <si>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</si>
  <si>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</si>
  <si>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</si>
  <si>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</si>
  <si>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</si>
  <si>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</si>
  <si>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</si>
  <si>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</si>
  <si>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</si>
  <si>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</si>
  <si>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</si>
  <si>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</si>
  <si>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</si>
  <si>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</si>
  <si>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</si>
  <si>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</si>
  <si>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</si>
  <si>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</si>
  <si>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</si>
  <si>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</si>
  <si>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</si>
  <si>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</si>
  <si>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</si>
  <si>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</si>
  <si>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</si>
  <si>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</si>
  <si>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</si>
  <si>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</si>
  <si>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</si>
  <si>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</si>
  <si>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</si>
  <si>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</si>
  <si>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</si>
  <si>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</si>
  <si>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</si>
  <si>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</si>
  <si>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</si>
  <si>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</si>
  <si>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</si>
  <si>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</si>
  <si>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</si>
  <si>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</si>
  <si>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</si>
  <si>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</si>
  <si>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</si>
  <si>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</si>
  <si>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</si>
  <si>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</si>
  <si>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</si>
  <si>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</si>
  <si>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</si>
  <si>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</si>
  <si>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</si>
  <si>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</si>
  <si>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</si>
  <si>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</si>
  <si>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</si>
  <si>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</si>
  <si>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</si>
  <si>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</si>
  <si>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</si>
  <si>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</si>
  <si>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</si>
  <si>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</si>
  <si>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</si>
  <si>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</si>
  <si>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</si>
  <si>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</si>
  <si>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</si>
  <si>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</si>
  <si>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</si>
  <si>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</si>
  <si>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</si>
  <si>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</si>
  <si>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</si>
  <si>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</si>
  <si>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</si>
  <si>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</si>
  <si>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</si>
  <si>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</si>
  <si>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</si>
  <si>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</si>
  <si>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</si>
  <si>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</si>
  <si>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</si>
  <si>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</si>
  <si>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</si>
  <si>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</si>
  <si>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</si>
  <si>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</si>
  <si>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</si>
  <si>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</si>
  <si>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</si>
  <si>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</si>
  <si>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</si>
  <si>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</si>
  <si>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</si>
  <si>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</si>
  <si>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</si>
  <si>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</si>
  <si>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</si>
  <si>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</si>
  <si>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</si>
  <si>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</si>
  <si>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</si>
  <si>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</si>
  <si>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</si>
  <si>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</si>
  <si>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</si>
  <si>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</si>
  <si>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</si>
  <si>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</si>
  <si>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</si>
  <si>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</si>
  <si>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</si>
  <si>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</si>
  <si>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</si>
  <si>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</si>
  <si>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</si>
  <si>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</si>
  <si>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</si>
  <si>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</si>
  <si>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</si>
  <si>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</si>
  <si>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</si>
  <si>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</si>
  <si>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</si>
  <si>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</si>
  <si>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</si>
  <si>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</si>
  <si>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</si>
  <si>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</si>
  <si>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</si>
  <si>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</si>
  <si>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</si>
  <si>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</si>
  <si>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</si>
  <si>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</si>
  <si>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</si>
  <si>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</si>
  <si>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</si>
  <si>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</si>
  <si>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</si>
  <si>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</si>
  <si>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</si>
  <si>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</si>
  <si>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</si>
  <si>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</si>
  <si>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</si>
  <si>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</si>
  <si>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</si>
  <si>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</si>
  <si>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</si>
  <si>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</si>
  <si>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</si>
  <si>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</si>
  <si>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</si>
  <si>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</si>
  <si>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</si>
  <si>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</si>
  <si>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</si>
  <si>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</si>
  <si>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</si>
  <si>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</si>
  <si>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</si>
  <si>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</si>
  <si>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</si>
  <si>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</si>
  <si>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</si>
  <si>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</si>
  <si>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</si>
  <si>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</si>
  <si>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</si>
  <si>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</si>
  <si>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</si>
  <si>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</si>
  <si>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</si>
  <si>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</si>
  <si>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</si>
  <si>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</si>
  <si>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</si>
  <si>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</si>
  <si>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</si>
  <si>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</si>
  <si>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</si>
  <si>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</si>
  <si>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</si>
  <si>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</si>
  <si>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</si>
  <si>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</si>
  <si>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</si>
  <si>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</si>
  <si>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</si>
  <si>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</si>
  <si>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</si>
  <si>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</si>
  <si>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</si>
  <si>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</si>
  <si>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</si>
  <si>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</si>
  <si>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</si>
  <si>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</si>
  <si>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</si>
  <si>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</si>
  <si>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</si>
  <si>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</si>
  <si>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</si>
  <si>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</si>
  <si>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</si>
  <si>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</si>
  <si>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</si>
  <si>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</si>
  <si>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</si>
  <si>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</si>
  <si>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</si>
  <si>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</si>
  <si>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</si>
  <si>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</si>
  <si>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</si>
  <si>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</si>
  <si>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</si>
  <si>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</si>
  <si>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</si>
  <si>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</si>
  <si>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</si>
  <si>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</si>
  <si>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</si>
  <si>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</si>
  <si>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</si>
  <si>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</si>
  <si>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</si>
  <si>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</si>
  <si>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</si>
  <si>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</si>
  <si>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</si>
  <si>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</si>
  <si>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</si>
  <si>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</si>
  <si>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</si>
  <si>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</si>
  <si>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</si>
  <si>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</si>
  <si>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</si>
  <si>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</si>
  <si>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</si>
  <si>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</si>
  <si>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</si>
  <si>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</si>
  <si>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</si>
  <si>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</si>
  <si>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</si>
  <si>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</si>
  <si>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</si>
  <si>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</si>
  <si>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</si>
  <si>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</si>
  <si>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</si>
  <si>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</si>
  <si>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</si>
  <si>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</si>
  <si>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</si>
  <si>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</si>
  <si>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</si>
  <si>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</si>
  <si>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</si>
  <si>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</si>
  <si>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</si>
  <si>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</si>
  <si>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</si>
  <si>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</si>
  <si>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</si>
  <si>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</si>
  <si>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</si>
  <si>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</si>
  <si>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</si>
  <si>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</si>
  <si>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</si>
  <si>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</si>
  <si>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</si>
  <si>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</si>
  <si>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</si>
  <si>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</si>
  <si>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</si>
  <si>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</si>
  <si>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</si>
  <si>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</si>
  <si>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</si>
  <si>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</si>
  <si>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</si>
  <si>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</si>
  <si>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</si>
  <si>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</si>
  <si>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</si>
  <si>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</si>
  <si>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</si>
  <si>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</si>
  <si>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</si>
  <si>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</si>
  <si>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</si>
  <si>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</si>
  <si>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</si>
  <si>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</si>
  <si>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</si>
  <si>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</si>
  <si>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</si>
  <si>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</si>
  <si>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</si>
  <si>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</si>
  <si>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</si>
  <si>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</si>
  <si>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</si>
  <si>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</si>
  <si>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</si>
  <si>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</si>
  <si>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</si>
  <si>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</si>
  <si>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</si>
  <si>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</si>
  <si>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</si>
  <si>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</si>
  <si>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</si>
  <si>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</si>
  <si>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</si>
  <si>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</si>
  <si>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</si>
  <si>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</si>
  <si>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</si>
  <si>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</si>
  <si>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</si>
  <si>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</si>
  <si>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</si>
  <si>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</si>
  <si>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</si>
  <si>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</si>
  <si>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</si>
  <si>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</si>
  <si>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</si>
  <si>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</si>
  <si>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</si>
  <si>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</si>
  <si>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</si>
  <si>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</si>
  <si>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</si>
  <si>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</si>
  <si>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</si>
  <si>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</si>
  <si>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</si>
  <si>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</si>
  <si>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</si>
  <si>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</si>
  <si>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</si>
  <si>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</si>
  <si>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</si>
  <si>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</si>
  <si>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</si>
  <si>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</si>
  <si>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</si>
  <si>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</si>
  <si>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</si>
  <si>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</si>
  <si>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</si>
  <si>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</si>
  <si>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</si>
  <si>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</si>
  <si>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</si>
  <si>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</si>
  <si>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</si>
  <si>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</si>
  <si>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</si>
  <si>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</si>
  <si>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</si>
  <si>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</si>
  <si>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</si>
  <si>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</si>
  <si>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</si>
  <si>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</si>
  <si>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</si>
  <si>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</si>
  <si>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</si>
  <si>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</si>
  <si>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</si>
  <si>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</si>
  <si>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</si>
  <si>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</si>
  <si>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</si>
  <si>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</si>
  <si>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</si>
  <si>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</si>
  <si>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</si>
  <si>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</si>
  <si>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</si>
  <si>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</si>
  <si>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</si>
  <si>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</si>
  <si>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</si>
  <si>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</si>
  <si>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</si>
  <si>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</si>
  <si>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</si>
  <si>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</si>
  <si>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</si>
  <si>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</si>
  <si>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</si>
  <si>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</si>
  <si>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</si>
  <si>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</si>
  <si>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</si>
  <si>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</si>
  <si>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</si>
  <si>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</si>
  <si>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</si>
  <si>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</si>
  <si>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</si>
  <si>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</si>
  <si>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</si>
  <si>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</si>
  <si>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</si>
  <si>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</si>
  <si>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</si>
  <si>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</si>
  <si>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</si>
  <si>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</si>
  <si>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</si>
  <si>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</si>
  <si>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</si>
  <si>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</si>
  <si>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</si>
  <si>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</si>
  <si>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</si>
  <si>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</si>
  <si>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</si>
  <si>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</si>
  <si>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</si>
  <si>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</si>
  <si>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</si>
  <si>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</si>
  <si>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</si>
  <si>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</si>
  <si>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</si>
  <si>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</si>
  <si>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</si>
  <si>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</si>
  <si>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</si>
  <si>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</si>
  <si>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</si>
  <si>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</si>
  <si>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</si>
  <si>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</si>
  <si>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</si>
  <si>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</si>
  <si>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</si>
  <si>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</si>
  <si>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</si>
  <si>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</si>
  <si>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</si>
  <si>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</si>
  <si>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</si>
  <si>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</si>
  <si>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</si>
  <si>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</si>
  <si>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</si>
  <si>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</si>
  <si>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</si>
  <si>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</si>
  <si>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</si>
  <si>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</si>
  <si>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</si>
  <si>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</si>
  <si>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</si>
  <si>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</si>
  <si>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</si>
  <si>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</si>
  <si>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</si>
  <si>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</si>
  <si>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</si>
  <si>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</si>
  <si>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</si>
  <si>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</si>
  <si>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</si>
  <si>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</si>
  <si>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</si>
  <si>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</si>
  <si>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</si>
  <si>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</si>
  <si>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</si>
  <si>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</si>
  <si>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</t>
  </si>
  <si>
    <t>Balance Sheet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</si>
  <si>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</si>
  <si>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</si>
  <si>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</si>
  <si>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</si>
  <si>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</si>
  <si>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</si>
  <si>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MWhs</t>
  </si>
  <si>
    <t>Institution</t>
  </si>
  <si>
    <t>Govt</t>
  </si>
  <si>
    <t xml:space="preserve">Public 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</si>
  <si>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</si>
  <si>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</si>
  <si>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</si>
  <si>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</si>
  <si>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</si>
  <si>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</si>
  <si>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Committee members</t>
  </si>
  <si>
    <t>Independent Director</t>
  </si>
  <si>
    <t>Director</t>
  </si>
  <si>
    <t>Local</t>
  </si>
  <si>
    <t>International</t>
  </si>
  <si>
    <t>G.13.2.0</t>
  </si>
  <si>
    <t>Policy exist</t>
  </si>
  <si>
    <t>F.2.5</t>
  </si>
  <si>
    <t>Employees</t>
  </si>
  <si>
    <t>Total number  of employees</t>
  </si>
  <si>
    <t>Tax Disclosure Penalties</t>
  </si>
  <si>
    <t>Sustainablity Pg 95</t>
  </si>
  <si>
    <t>Sustainablity Pg 74</t>
  </si>
  <si>
    <t>Sustainablity Pg 55</t>
  </si>
  <si>
    <t>Annual Pg 10</t>
  </si>
  <si>
    <t>Emissions of Brazil</t>
  </si>
  <si>
    <t>Sustainablity Pg 91</t>
  </si>
  <si>
    <t>Sustainablity Pg 93</t>
  </si>
  <si>
    <t>Converted from GJs to MWHs</t>
  </si>
  <si>
    <t>Sustainablity Pg 71</t>
  </si>
  <si>
    <t>Sustainablity Pg 51</t>
  </si>
  <si>
    <t>Sustainablity Pg 96</t>
  </si>
  <si>
    <t>Sustainablity Pg 92</t>
  </si>
  <si>
    <t>Sustainablity Pg 72</t>
  </si>
  <si>
    <t>Convert from m3 to tons</t>
  </si>
  <si>
    <t>https://www.spglobal.com/marketintelligence/en/news-insights/trending/qpth8ynwt4txgyhnrivxpa2</t>
  </si>
  <si>
    <t>Columbus Holdings SA</t>
  </si>
  <si>
    <t>Annual BS</t>
  </si>
  <si>
    <t>Sustainablity Pg 103</t>
  </si>
  <si>
    <t>Annual Pg 24</t>
  </si>
  <si>
    <t>Mauro Ribeiro</t>
  </si>
  <si>
    <t>Chairman of the Board</t>
  </si>
  <si>
    <t xml:space="preserve">BB Seguridade Participações S.A. </t>
  </si>
  <si>
    <t>Neoenergia S.A.</t>
  </si>
  <si>
    <t>Francisco Augusto da Costa e Silva</t>
  </si>
  <si>
    <t xml:space="preserve"> Banco do Brasil S.A., Terra Santa Agro S.A., Usinas Siderúrgicas de Minas Gerais S.A., Vale S.A.</t>
  </si>
  <si>
    <t>Compensation and Corporate Governance Committee</t>
  </si>
  <si>
    <t>Gilberto Mifano</t>
  </si>
  <si>
    <t>Isolux Infrastructure S.A., Natura &amp;Co Holding S.A., Sistema de Ensino Brasileiro S.A., TOTVS S.A.</t>
  </si>
  <si>
    <t>B3 S.A. - Brasil, Bolsa, Balcão</t>
  </si>
  <si>
    <t>Edson Rogério da Costa</t>
  </si>
  <si>
    <t xml:space="preserve"> Banco do Brasil Aktiengesellschaft, Banco Patagonia S.A., Light S.A.</t>
  </si>
  <si>
    <t>Marcelo de Araujo Noronha</t>
  </si>
  <si>
    <t>Banco Bradesco Europa S.A</t>
  </si>
  <si>
    <t>Carlos Motta dos Santos</t>
  </si>
  <si>
    <t>Vinícius Urias Favarão</t>
  </si>
  <si>
    <t>Aldo Luiz Mendes</t>
  </si>
  <si>
    <t xml:space="preserve"> Investimentos e Participações em Infraestrutura S.A.</t>
  </si>
  <si>
    <t xml:space="preserve"> INVEPAR, Banco Central do Brasil, Banco do Brasil S.A.</t>
  </si>
  <si>
    <t>Corporate Governance Committee, Finance Committee and Risk Committee</t>
  </si>
  <si>
    <t>Edson Marcelo Moreto</t>
  </si>
  <si>
    <t>Francisco José Pereira Terra</t>
  </si>
  <si>
    <t>Finance Committee</t>
  </si>
  <si>
    <t>Calculated see G5</t>
  </si>
  <si>
    <t>Sustainability Pg 23</t>
  </si>
  <si>
    <t>Sustainability Pg 127</t>
  </si>
  <si>
    <t>Bloomberg</t>
  </si>
  <si>
    <t>Annual Pg 53</t>
  </si>
  <si>
    <t>Annual Pg 45</t>
  </si>
  <si>
    <t>Annual Pg 51</t>
  </si>
  <si>
    <t>Annual Pg 57</t>
  </si>
  <si>
    <t>Annual Pg 52</t>
  </si>
  <si>
    <t>Sustainability Pg 78</t>
  </si>
  <si>
    <t>Sustainability Pg 91</t>
  </si>
  <si>
    <t>IFRS</t>
  </si>
  <si>
    <t>Annual Pg 1</t>
  </si>
  <si>
    <t>Sustainability Pg 37</t>
  </si>
  <si>
    <t>Sustainability Pg 38</t>
  </si>
  <si>
    <t>https://www.sec.gov/Archives/edgar/data/1170858/000129281420001569/exhibit02_1.htm</t>
  </si>
  <si>
    <t>Sustainability Pg 65</t>
  </si>
  <si>
    <t>100% revenue from Brazil</t>
  </si>
  <si>
    <t>Sustainability Pg 41</t>
  </si>
  <si>
    <t>Audt Committee, Corporate Governance Committee and Risk Committee</t>
  </si>
  <si>
    <t>Capital IQ</t>
  </si>
  <si>
    <t>KPMG Auditores Independentes</t>
  </si>
  <si>
    <t>Deloitte Touche Tohmatsu Independent auditors</t>
  </si>
  <si>
    <t>Sustainablity Pg 107</t>
  </si>
  <si>
    <t>Sustainablity Pg 46</t>
  </si>
  <si>
    <t>Sustainablity Pg 76</t>
  </si>
  <si>
    <t>Sustainablity Pg 128</t>
  </si>
  <si>
    <t>Sustainability Pg 121</t>
  </si>
  <si>
    <t>Sustainability Pg 32</t>
  </si>
  <si>
    <t>Sustainability Pg 42</t>
  </si>
  <si>
    <t>Sustainablity Pg 121</t>
  </si>
  <si>
    <t>Sustainablity Pg 32</t>
  </si>
  <si>
    <t>Sustainablity Pg 42</t>
  </si>
  <si>
    <t>Sustainablity Pg 38</t>
  </si>
  <si>
    <t>Sustainablity Pg 29</t>
  </si>
  <si>
    <t>Sustainablity Pg 49</t>
  </si>
  <si>
    <t>Sustainability Pg 126</t>
  </si>
  <si>
    <t>Participant since 2011</t>
  </si>
  <si>
    <t>https://www.unglobalcompact.org/what-is-gc/participants/14497</t>
  </si>
  <si>
    <t>Code of Ethics Pg 14</t>
  </si>
  <si>
    <t>Brazil has a very low score in global slavery index</t>
  </si>
  <si>
    <t>Sustainability Pg 117</t>
  </si>
  <si>
    <t>Calculated</t>
  </si>
  <si>
    <t>https://www.dividendinvestor.com/dividend-history-detail/cioxy/</t>
  </si>
  <si>
    <t>https://www.marketscreener.com/quote/stock/CIELO-S-A-6500322/company/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</si>
</sst>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168" fontId="0" fillId="0" borderId="0" xfId="2" applyNumberFormat="1" applyFont="1" applyFill="1"/>
    <xf numFmtId="166" fontId="0" fillId="0" borderId="0" xfId="0" applyNumberFormat="1" applyFill="1"/>
    <xf numFmtId="3" fontId="0" fillId="0" borderId="0" xfId="0" applyNumberFormat="1" applyFill="1"/>
    <xf numFmtId="9" fontId="0" fillId="0" borderId="0" xfId="1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NumberFormat="1" applyFill="1"/>
    <xf numFmtId="0" fontId="0" fillId="0" borderId="0" xfId="2" applyNumberFormat="1" applyFont="1" applyFill="1"/>
    <xf numFmtId="1" fontId="0" fillId="0" borderId="0" xfId="2" applyNumberFormat="1" applyFont="1" applyFill="1"/>
    <xf numFmtId="0" fontId="5" fillId="0" borderId="3" xfId="3" applyFill="1" applyBorder="1" applyAlignment="1">
      <alignment horizontal="center" vertical="center"/>
    </xf>
    <xf numFmtId="0" fontId="0" fillId="5" borderId="0" xfId="0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videndinvestor.com/dividend-history-detail/cioxy/" TargetMode="External"/><Relationship Id="rId3" Type="http://schemas.openxmlformats.org/officeDocument/2006/relationships/hyperlink" Target="https://www.spglobal.com/marketintelligence/en/news-insights/trending/qpth8ynwt4txgyhnrivxpa2" TargetMode="External"/><Relationship Id="rId7" Type="http://schemas.openxmlformats.org/officeDocument/2006/relationships/hyperlink" Target="https://www.unglobalcompact.org/what-is-gc/participants/14497" TargetMode="External"/><Relationship Id="rId2" Type="http://schemas.openxmlformats.org/officeDocument/2006/relationships/hyperlink" Target="https://www.spglobal.com/marketintelligence/en/news-insights/trending/qpth8ynwt4txgyhnrivxpa2" TargetMode="External"/><Relationship Id="rId1" Type="http://schemas.openxmlformats.org/officeDocument/2006/relationships/hyperlink" Target="https://www.spglobal.com/marketintelligence/en/news-insights/trending/qpth8ynwt4txgyhnrivxpa2" TargetMode="External"/><Relationship Id="rId6" Type="http://schemas.openxmlformats.org/officeDocument/2006/relationships/hyperlink" Target="https://www.sec.gov/Archives/edgar/data/1170858/000129281420001569/exhibit02_1.htm" TargetMode="External"/><Relationship Id="rId5" Type="http://schemas.openxmlformats.org/officeDocument/2006/relationships/hyperlink" Target="https://www.spglobal.com/marketintelligence/en/news-insights/trending/qpth8ynwt4txgyhnrivxpa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pglobal.com/marketintelligence/en/news-insights/trending/qpth8ynwt4txgyhnrivxpa2" TargetMode="External"/><Relationship Id="rId9" Type="http://schemas.openxmlformats.org/officeDocument/2006/relationships/hyperlink" Target="https://www.marketscreener.com/quote/stock/CIELO-S-A-6500322/compan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7"/>
  <sheetViews>
    <sheetView tabSelected="1" zoomScale="71" zoomScaleNormal="80" workbookViewId="0">
      <pane xSplit="3" ySplit="2" topLeftCell="D281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ColWidth="8.88671875" defaultRowHeight="14.4" x14ac:dyDescent="0.3"/>
  <cols>
    <col min="1" max="1" width="1.88671875" style="7" customWidth="1"/>
    <col min="2" max="2" width="9.33203125" style="7" bestFit="1" customWidth="1"/>
    <col min="3" max="3" width="14.88671875" style="7" hidden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18.44140625" style="7" bestFit="1" customWidth="1"/>
    <col min="10" max="10" width="10.77734375" style="7" bestFit="1" customWidth="1"/>
    <col min="11" max="11" width="5.88671875" style="7" customWidth="1"/>
    <col min="12" max="12" width="2.88671875" style="7" customWidth="1"/>
    <col min="13" max="15" width="15.88671875" style="7" customWidth="1"/>
    <col min="16" max="16" width="19.33203125" style="7" customWidth="1"/>
    <col min="17" max="17" width="16.33203125" style="7" bestFit="1" customWidth="1"/>
    <col min="18" max="18" width="15.6640625" style="7" customWidth="1"/>
    <col min="19" max="19" width="12" style="7" bestFit="1" customWidth="1"/>
    <col min="20" max="20" width="3.6640625" style="7" customWidth="1"/>
    <col min="21" max="24" width="8.88671875" style="7"/>
    <col min="25" max="25" width="12.44140625" style="7" customWidth="1"/>
    <col min="26" max="26" width="14.44140625" style="7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813</v>
      </c>
      <c r="J2" s="1" t="s">
        <v>814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32" t="s">
        <v>793</v>
      </c>
      <c r="I3" s="7" t="s">
        <v>647</v>
      </c>
      <c r="J3" s="32" t="s">
        <v>799</v>
      </c>
      <c r="M3" s="8">
        <v>11122314000</v>
      </c>
      <c r="N3" s="8">
        <v>12300784000</v>
      </c>
      <c r="O3" s="8">
        <v>11600341000</v>
      </c>
      <c r="P3" s="8">
        <v>11685850000</v>
      </c>
      <c r="Q3" s="8">
        <v>11353842000</v>
      </c>
      <c r="R3" s="8">
        <v>11186013000</v>
      </c>
    </row>
    <row r="4" spans="2:29" x14ac:dyDescent="0.3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BRL</v>
      </c>
      <c r="I4" s="7" t="s">
        <v>647</v>
      </c>
      <c r="J4" s="7" t="str">
        <f>J3</f>
        <v>December</v>
      </c>
      <c r="M4" s="8">
        <v>-5310684000</v>
      </c>
      <c r="N4" s="8">
        <v>-5994759000</v>
      </c>
      <c r="O4" s="8">
        <v>-5791947000</v>
      </c>
      <c r="P4" s="8">
        <v>-6242672000</v>
      </c>
      <c r="Q4" s="8">
        <v>-7272480000</v>
      </c>
      <c r="R4" s="8">
        <v>-8071148000</v>
      </c>
    </row>
    <row r="5" spans="2:29" x14ac:dyDescent="0.3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BRL</v>
      </c>
      <c r="I5" s="7" t="s">
        <v>647</v>
      </c>
      <c r="J5" s="7" t="str">
        <f>J3</f>
        <v>December</v>
      </c>
      <c r="M5" s="8">
        <v>3651433000</v>
      </c>
      <c r="N5" s="8">
        <v>4183496000</v>
      </c>
      <c r="O5" s="8">
        <v>4264629000</v>
      </c>
      <c r="P5" s="8">
        <v>3559435000</v>
      </c>
      <c r="Q5" s="8">
        <v>1756738000</v>
      </c>
      <c r="R5" s="8">
        <v>-347338000</v>
      </c>
    </row>
    <row r="6" spans="2:29" x14ac:dyDescent="0.3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BRL</v>
      </c>
      <c r="I6" s="7" t="s">
        <v>647</v>
      </c>
      <c r="J6" s="7" t="str">
        <f>J3</f>
        <v>December</v>
      </c>
      <c r="M6" s="8">
        <v>-675393000</v>
      </c>
      <c r="N6" s="8">
        <v>-747104000</v>
      </c>
      <c r="O6" s="8">
        <v>-755558000</v>
      </c>
      <c r="P6" s="8">
        <v>-811596000</v>
      </c>
      <c r="Q6" s="8">
        <v>-971394000</v>
      </c>
      <c r="R6" s="8">
        <v>-1064148000</v>
      </c>
    </row>
    <row r="7" spans="2:29" x14ac:dyDescent="0.3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BRL</v>
      </c>
      <c r="I7" s="7" t="s">
        <v>648</v>
      </c>
      <c r="J7" s="7" t="str">
        <f>J3</f>
        <v>December</v>
      </c>
      <c r="M7" s="8">
        <f>(12675854+17301947)*1000</f>
        <v>29977801000</v>
      </c>
      <c r="N7" s="8">
        <f>(13743400+16800670)*1000</f>
        <v>30544070000</v>
      </c>
      <c r="O7" s="8">
        <v>88347181000</v>
      </c>
      <c r="P7" s="8">
        <v>82563091000</v>
      </c>
      <c r="Q7" s="8">
        <v>93325670000</v>
      </c>
      <c r="R7" s="8">
        <v>91807398000</v>
      </c>
      <c r="S7" s="8"/>
      <c r="AA7" s="8"/>
    </row>
    <row r="8" spans="2:29" x14ac:dyDescent="0.3">
      <c r="B8" s="7" t="s">
        <v>646</v>
      </c>
      <c r="C8" s="7" t="s">
        <v>73</v>
      </c>
      <c r="D8" s="7" t="s">
        <v>648</v>
      </c>
      <c r="E8" s="7" t="s">
        <v>391</v>
      </c>
      <c r="F8" s="7" t="str">
        <f>E8</f>
        <v>Total liabilities</v>
      </c>
      <c r="G8" s="7" t="s">
        <v>5</v>
      </c>
      <c r="H8" s="7" t="str">
        <f>H3</f>
        <v>BRL</v>
      </c>
      <c r="I8" s="7" t="s">
        <v>648</v>
      </c>
      <c r="J8" s="7" t="str">
        <f>J3</f>
        <v>December</v>
      </c>
      <c r="M8" s="8">
        <f>(8063954+11749880)*1000</f>
        <v>19813834000</v>
      </c>
      <c r="N8" s="8">
        <f>(7852710+9788300)*1000</f>
        <v>17641010000</v>
      </c>
      <c r="O8" s="8">
        <f>(62597366+10388870)*1000</f>
        <v>72986236000</v>
      </c>
      <c r="P8" s="8">
        <f>(56802838+10890157)*1000</f>
        <v>67692995000</v>
      </c>
      <c r="Q8" s="8">
        <f>(67943379+10354448)*1000</f>
        <v>78297827000</v>
      </c>
      <c r="R8" s="8">
        <f>(66902183+10847131)*1000</f>
        <v>77749314000</v>
      </c>
    </row>
    <row r="9" spans="2:29" x14ac:dyDescent="0.3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BRL</v>
      </c>
      <c r="I9" s="7" t="s">
        <v>648</v>
      </c>
      <c r="J9" s="7" t="str">
        <f>J3</f>
        <v>December</v>
      </c>
      <c r="M9" s="8">
        <v>10163967000</v>
      </c>
      <c r="N9" s="8">
        <v>12902589000</v>
      </c>
      <c r="O9" s="8">
        <v>15360945000</v>
      </c>
      <c r="P9" s="8">
        <v>14870096000</v>
      </c>
      <c r="Q9" s="8">
        <v>15027843000</v>
      </c>
      <c r="R9" s="8">
        <v>14058084000</v>
      </c>
    </row>
    <row r="10" spans="2:29" x14ac:dyDescent="0.3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J10" s="7" t="str">
        <f>J3</f>
        <v>December</v>
      </c>
      <c r="M10" s="8">
        <v>1881830814</v>
      </c>
      <c r="N10" s="8">
        <v>2259768045</v>
      </c>
      <c r="O10" s="8">
        <v>2714173216</v>
      </c>
      <c r="P10" s="8">
        <v>2716815061</v>
      </c>
      <c r="Q10" s="8">
        <v>2712719487</v>
      </c>
      <c r="R10" s="8">
        <v>2707153769</v>
      </c>
    </row>
    <row r="11" spans="2:29" x14ac:dyDescent="0.3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BRL</v>
      </c>
      <c r="I11" s="7" t="s">
        <v>648</v>
      </c>
      <c r="J11" s="7" t="str">
        <f>J3</f>
        <v>December</v>
      </c>
      <c r="M11" s="34">
        <v>23.33</v>
      </c>
      <c r="N11" s="34">
        <v>23.24</v>
      </c>
      <c r="O11" s="34">
        <v>23.52</v>
      </c>
      <c r="P11" s="34">
        <v>8.89</v>
      </c>
      <c r="Q11" s="34">
        <v>8.5399999999999991</v>
      </c>
      <c r="R11" s="34">
        <v>4</v>
      </c>
    </row>
    <row r="12" spans="2:29" x14ac:dyDescent="0.3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649</v>
      </c>
      <c r="J12" s="7" t="str">
        <f>J3</f>
        <v>December</v>
      </c>
      <c r="M12" s="11"/>
      <c r="N12" s="11"/>
      <c r="O12" s="11"/>
      <c r="P12" s="11"/>
      <c r="Q12" s="11"/>
      <c r="R12" s="11"/>
    </row>
    <row r="13" spans="2:29" x14ac:dyDescent="0.3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649</v>
      </c>
      <c r="J13" s="7" t="str">
        <f>J3</f>
        <v>December</v>
      </c>
      <c r="K13" s="7">
        <v>1</v>
      </c>
      <c r="M13" s="17">
        <v>3778.48</v>
      </c>
      <c r="N13" s="17">
        <v>2533.65</v>
      </c>
      <c r="O13" s="17">
        <v>1894.2</v>
      </c>
      <c r="P13" s="8">
        <v>2700.46</v>
      </c>
      <c r="Q13" s="8">
        <v>4239.3599999999997</v>
      </c>
      <c r="R13" s="8"/>
      <c r="W13" s="7" t="s">
        <v>842</v>
      </c>
      <c r="X13" s="7" t="s">
        <v>841</v>
      </c>
      <c r="Y13" s="7" t="s">
        <v>840</v>
      </c>
      <c r="AC13" s="7" t="s">
        <v>844</v>
      </c>
    </row>
    <row r="14" spans="2:29" x14ac:dyDescent="0.3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649</v>
      </c>
      <c r="J14" s="7" t="str">
        <f>J3</f>
        <v>December</v>
      </c>
      <c r="K14" s="7">
        <v>1</v>
      </c>
      <c r="M14" s="8">
        <v>498.07</v>
      </c>
      <c r="N14" s="8">
        <v>398.52</v>
      </c>
      <c r="O14" s="8">
        <v>477.16</v>
      </c>
      <c r="P14" s="8">
        <v>333.56</v>
      </c>
      <c r="Q14" s="8">
        <v>395.67</v>
      </c>
      <c r="R14" s="12"/>
      <c r="W14" s="7" t="s">
        <v>842</v>
      </c>
      <c r="X14" s="7" t="s">
        <v>841</v>
      </c>
      <c r="Y14" s="7" t="s">
        <v>840</v>
      </c>
      <c r="AC14" s="7" t="s">
        <v>844</v>
      </c>
    </row>
    <row r="15" spans="2:29" x14ac:dyDescent="0.3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649</v>
      </c>
      <c r="J15" s="7" t="str">
        <f>J3</f>
        <v>December</v>
      </c>
      <c r="K15" s="7">
        <v>1</v>
      </c>
      <c r="M15" s="8">
        <v>11045.25</v>
      </c>
      <c r="N15" s="8">
        <v>13850.67</v>
      </c>
      <c r="O15" s="8">
        <v>16593</v>
      </c>
      <c r="P15" s="8">
        <v>22000.58</v>
      </c>
      <c r="Q15" s="8">
        <v>42033.07</v>
      </c>
      <c r="R15" s="12"/>
      <c r="W15" s="7" t="s">
        <v>842</v>
      </c>
      <c r="X15" s="7" t="s">
        <v>841</v>
      </c>
      <c r="Y15" s="7" t="s">
        <v>840</v>
      </c>
      <c r="AC15" s="7" t="s">
        <v>844</v>
      </c>
    </row>
    <row r="16" spans="2:29" x14ac:dyDescent="0.3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649</v>
      </c>
      <c r="J16" s="7" t="str">
        <f>J3</f>
        <v>December</v>
      </c>
      <c r="K16" s="7">
        <v>1</v>
      </c>
      <c r="M16" s="8"/>
      <c r="N16" s="8"/>
      <c r="O16" s="8"/>
      <c r="P16" s="8"/>
      <c r="Q16" s="8"/>
      <c r="R16" s="8"/>
    </row>
    <row r="17" spans="2:29" x14ac:dyDescent="0.3">
      <c r="B17" s="7" t="s">
        <v>396</v>
      </c>
      <c r="C17" s="7" t="s">
        <v>13</v>
      </c>
      <c r="D17" s="7" t="s">
        <v>14</v>
      </c>
      <c r="E17" s="7" t="s">
        <v>19</v>
      </c>
      <c r="F17" s="7" t="s">
        <v>20</v>
      </c>
      <c r="G17" s="7" t="s">
        <v>21</v>
      </c>
      <c r="H17" s="7" t="s">
        <v>3</v>
      </c>
      <c r="K17" s="7">
        <v>1</v>
      </c>
      <c r="N17" s="13"/>
      <c r="S17" s="7" t="s">
        <v>801</v>
      </c>
    </row>
    <row r="18" spans="2:29" x14ac:dyDescent="0.3">
      <c r="B18" s="7" t="s">
        <v>397</v>
      </c>
      <c r="C18" s="7" t="s">
        <v>13</v>
      </c>
      <c r="D18" s="7" t="s">
        <v>14</v>
      </c>
      <c r="E18" s="7" t="s">
        <v>19</v>
      </c>
      <c r="F18" s="7" t="s">
        <v>22</v>
      </c>
      <c r="G18" s="7" t="s">
        <v>21</v>
      </c>
      <c r="H18" s="7" t="s">
        <v>3</v>
      </c>
      <c r="K18" s="7">
        <v>1</v>
      </c>
      <c r="N18" s="13"/>
      <c r="S18" s="7" t="s">
        <v>800</v>
      </c>
      <c r="Z18" s="7" t="s">
        <v>843</v>
      </c>
    </row>
    <row r="19" spans="2:29" x14ac:dyDescent="0.3">
      <c r="B19" s="7" t="s">
        <v>398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21</v>
      </c>
      <c r="H19" s="7" t="s">
        <v>3</v>
      </c>
      <c r="K19" s="7">
        <v>1</v>
      </c>
      <c r="N19" s="13"/>
      <c r="S19" s="7" t="s">
        <v>800</v>
      </c>
      <c r="Y19" s="7" t="s">
        <v>850</v>
      </c>
    </row>
    <row r="20" spans="2:29" x14ac:dyDescent="0.3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  <c r="J20" s="7" t="str">
        <f>J3</f>
        <v>December</v>
      </c>
      <c r="K20" s="7">
        <v>1</v>
      </c>
    </row>
    <row r="21" spans="2:29" x14ac:dyDescent="0.3">
      <c r="B21" s="7" t="s">
        <v>657</v>
      </c>
      <c r="C21" s="7" t="s">
        <v>13</v>
      </c>
      <c r="D21" s="7" t="s">
        <v>14</v>
      </c>
      <c r="E21" s="7" t="s">
        <v>392</v>
      </c>
      <c r="F21" s="7" t="str">
        <f>+E21</f>
        <v>Solid fossil fuel sector exposure</v>
      </c>
      <c r="K21" s="7">
        <v>1</v>
      </c>
    </row>
    <row r="22" spans="2:29" x14ac:dyDescent="0.3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  <c r="J22" s="7" t="str">
        <f>J3</f>
        <v>December</v>
      </c>
      <c r="K22" s="7">
        <v>1</v>
      </c>
    </row>
    <row r="23" spans="2:29" x14ac:dyDescent="0.3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J23" s="7" t="str">
        <f>J3</f>
        <v>December</v>
      </c>
      <c r="K23" s="7">
        <v>1</v>
      </c>
    </row>
    <row r="24" spans="2:29" x14ac:dyDescent="0.3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J24" s="7" t="str">
        <f>J3</f>
        <v>December</v>
      </c>
      <c r="K24" s="7">
        <v>1</v>
      </c>
    </row>
    <row r="25" spans="2:29" x14ac:dyDescent="0.3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J25" s="7" t="str">
        <f>J3</f>
        <v>December</v>
      </c>
      <c r="K25" s="7">
        <v>1</v>
      </c>
    </row>
    <row r="26" spans="2:29" x14ac:dyDescent="0.3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  <c r="J26" s="7" t="str">
        <f>J3</f>
        <v>December</v>
      </c>
      <c r="K26" s="7">
        <v>1</v>
      </c>
    </row>
    <row r="27" spans="2:29" x14ac:dyDescent="0.3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J27" s="7" t="str">
        <f>J3</f>
        <v>December</v>
      </c>
      <c r="K27" s="7">
        <v>1</v>
      </c>
      <c r="M27" s="8">
        <v>1208.6199999999999</v>
      </c>
      <c r="N27" s="8">
        <v>1167.56</v>
      </c>
      <c r="O27" s="8">
        <v>1145.18</v>
      </c>
      <c r="P27" s="8">
        <v>1496.02</v>
      </c>
      <c r="Q27" s="17">
        <v>854.37</v>
      </c>
      <c r="W27" s="7" t="s">
        <v>842</v>
      </c>
      <c r="X27" s="7" t="s">
        <v>841</v>
      </c>
      <c r="Y27" s="7" t="s">
        <v>840</v>
      </c>
      <c r="AC27" s="7" t="s">
        <v>844</v>
      </c>
    </row>
    <row r="28" spans="2:29" x14ac:dyDescent="0.3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J28" s="7" t="str">
        <f>J3</f>
        <v>December</v>
      </c>
      <c r="K28" s="7">
        <v>1</v>
      </c>
      <c r="M28" s="8">
        <v>2652.33</v>
      </c>
      <c r="N28" s="8">
        <v>2257.86</v>
      </c>
      <c r="O28" s="8">
        <v>2129.88</v>
      </c>
      <c r="P28" s="8">
        <v>3246.14</v>
      </c>
      <c r="Q28" s="17">
        <v>2772.45</v>
      </c>
      <c r="W28" s="7" t="s">
        <v>842</v>
      </c>
      <c r="X28" s="7" t="s">
        <v>841</v>
      </c>
      <c r="Y28" s="7" t="s">
        <v>840</v>
      </c>
      <c r="AC28" s="7" t="s">
        <v>844</v>
      </c>
    </row>
    <row r="29" spans="2:29" x14ac:dyDescent="0.3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  <c r="J29" s="7" t="str">
        <f>J3</f>
        <v>December</v>
      </c>
      <c r="K29" s="7">
        <v>1</v>
      </c>
      <c r="M29" s="8">
        <v>0</v>
      </c>
      <c r="N29" s="8">
        <v>0</v>
      </c>
      <c r="O29" s="17">
        <v>463.52</v>
      </c>
      <c r="P29" s="17">
        <v>244.72</v>
      </c>
      <c r="Q29" s="17">
        <v>238.15</v>
      </c>
      <c r="W29" s="7" t="s">
        <v>842</v>
      </c>
      <c r="X29" s="7" t="s">
        <v>841</v>
      </c>
      <c r="Y29" s="7" t="s">
        <v>840</v>
      </c>
      <c r="AC29" s="7" t="s">
        <v>844</v>
      </c>
    </row>
    <row r="30" spans="2:29" x14ac:dyDescent="0.3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  <c r="J30" s="7" t="str">
        <f>J3</f>
        <v>December</v>
      </c>
      <c r="K30" s="7">
        <v>1</v>
      </c>
      <c r="M30" s="8">
        <v>7123.93</v>
      </c>
      <c r="N30" s="8">
        <v>10297.719999999999</v>
      </c>
      <c r="O30" s="17">
        <v>12103.59</v>
      </c>
      <c r="P30" s="17">
        <f>16431.45+0.77</f>
        <v>16432.22</v>
      </c>
      <c r="Q30" s="17">
        <f>37481.06+1.96</f>
        <v>37483.019999999997</v>
      </c>
      <c r="W30" s="7" t="s">
        <v>842</v>
      </c>
      <c r="X30" s="7" t="s">
        <v>841</v>
      </c>
      <c r="Y30" s="7" t="s">
        <v>840</v>
      </c>
      <c r="AC30" s="7" t="s">
        <v>844</v>
      </c>
    </row>
    <row r="31" spans="2:29" x14ac:dyDescent="0.3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819</v>
      </c>
      <c r="J31" s="7" t="str">
        <f>J3</f>
        <v>December</v>
      </c>
      <c r="K31" s="7">
        <v>1</v>
      </c>
      <c r="M31" s="41">
        <v>0</v>
      </c>
      <c r="N31" s="41">
        <v>0</v>
      </c>
      <c r="O31" s="40">
        <v>0</v>
      </c>
      <c r="P31" s="17">
        <v>2066.041667</v>
      </c>
      <c r="Q31" s="17">
        <v>7892.3194439999997</v>
      </c>
      <c r="X31" s="7" t="s">
        <v>845</v>
      </c>
      <c r="Y31" s="7" t="s">
        <v>845</v>
      </c>
      <c r="AC31" s="7" t="s">
        <v>847</v>
      </c>
    </row>
    <row r="32" spans="2:29" x14ac:dyDescent="0.3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  <c r="J32" s="7" t="str">
        <f>J3</f>
        <v>December</v>
      </c>
      <c r="K32" s="7">
        <v>10</v>
      </c>
      <c r="M32" s="16">
        <v>0</v>
      </c>
      <c r="N32" s="16">
        <v>0</v>
      </c>
      <c r="O32" s="16">
        <v>0</v>
      </c>
      <c r="P32" s="24">
        <f>2066/14359.713889</f>
        <v>0.14387473287908764</v>
      </c>
      <c r="Q32" s="24">
        <f>7892/25671.008333</f>
        <v>0.30742851615434436</v>
      </c>
      <c r="AC32" s="7" t="s">
        <v>924</v>
      </c>
    </row>
    <row r="33" spans="2:19" x14ac:dyDescent="0.3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  <c r="J33" s="7" t="str">
        <f>J3</f>
        <v>December</v>
      </c>
      <c r="K33" s="7">
        <v>1</v>
      </c>
    </row>
    <row r="34" spans="2:19" x14ac:dyDescent="0.3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  <c r="J34" s="7" t="str">
        <f>J3</f>
        <v>December</v>
      </c>
      <c r="K34" s="7">
        <v>10</v>
      </c>
    </row>
    <row r="35" spans="2:19" x14ac:dyDescent="0.3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K35" s="7">
        <v>1</v>
      </c>
      <c r="N35" s="13"/>
      <c r="S35" s="7" t="s">
        <v>805</v>
      </c>
    </row>
    <row r="36" spans="2:19" x14ac:dyDescent="0.3">
      <c r="B36" s="7" t="s">
        <v>399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K36" s="7">
        <v>1</v>
      </c>
      <c r="N36" s="13"/>
      <c r="S36" s="7" t="s">
        <v>801</v>
      </c>
    </row>
    <row r="37" spans="2:19" x14ac:dyDescent="0.3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  <c r="J37" s="7" t="str">
        <f>J3</f>
        <v>December</v>
      </c>
      <c r="K37" s="7">
        <v>1</v>
      </c>
    </row>
    <row r="38" spans="2:19" x14ac:dyDescent="0.3">
      <c r="B38" s="7" t="s">
        <v>400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J38" s="7" t="str">
        <f>J3</f>
        <v>December</v>
      </c>
      <c r="K38" s="7">
        <v>0</v>
      </c>
    </row>
    <row r="39" spans="2:19" x14ac:dyDescent="0.3">
      <c r="B39" s="7" t="s">
        <v>401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J39" s="7" t="str">
        <f>J3</f>
        <v>December</v>
      </c>
      <c r="K39" s="7">
        <v>0</v>
      </c>
    </row>
    <row r="40" spans="2:19" x14ac:dyDescent="0.3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  <c r="J40" s="7" t="str">
        <f>J3</f>
        <v>December</v>
      </c>
      <c r="K40" s="7">
        <v>0</v>
      </c>
    </row>
    <row r="41" spans="2:19" x14ac:dyDescent="0.3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K41" s="7">
        <v>0</v>
      </c>
      <c r="N41" s="13"/>
    </row>
    <row r="42" spans="2:19" x14ac:dyDescent="0.3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K42" s="7">
        <v>0</v>
      </c>
      <c r="N42" s="13"/>
    </row>
    <row r="43" spans="2:19" x14ac:dyDescent="0.3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K43" s="7">
        <v>0</v>
      </c>
      <c r="N43" s="13"/>
    </row>
    <row r="44" spans="2:19" x14ac:dyDescent="0.3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K44" s="7">
        <v>0</v>
      </c>
      <c r="N44" s="13"/>
    </row>
    <row r="45" spans="2:19" x14ac:dyDescent="0.3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K45" s="7">
        <v>0</v>
      </c>
      <c r="N45" s="13"/>
    </row>
    <row r="46" spans="2:19" x14ac:dyDescent="0.3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K46" s="7">
        <v>0</v>
      </c>
      <c r="N46" s="13"/>
    </row>
    <row r="47" spans="2:19" x14ac:dyDescent="0.3">
      <c r="B47" s="7" t="s">
        <v>402</v>
      </c>
      <c r="C47" s="44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I47" s="44"/>
      <c r="J47" s="44" t="str">
        <f>J3</f>
        <v>December</v>
      </c>
      <c r="K47" s="7">
        <v>1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2:19" x14ac:dyDescent="0.3">
      <c r="B48" s="7" t="s">
        <v>403</v>
      </c>
      <c r="C48" s="44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I48" s="44"/>
      <c r="J48" s="44" t="str">
        <f>J3</f>
        <v>December</v>
      </c>
      <c r="K48" s="7">
        <v>1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4"/>
    </row>
    <row r="49" spans="2:29" x14ac:dyDescent="0.3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  <c r="J49" s="7" t="str">
        <f>J3</f>
        <v>December</v>
      </c>
      <c r="K49" s="7">
        <v>1</v>
      </c>
    </row>
    <row r="50" spans="2:29" x14ac:dyDescent="0.3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  <c r="J50" s="7" t="str">
        <f>J3</f>
        <v>December</v>
      </c>
      <c r="K50" s="7">
        <v>1</v>
      </c>
    </row>
    <row r="51" spans="2:29" x14ac:dyDescent="0.3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21</v>
      </c>
      <c r="H51" s="7" t="s">
        <v>3</v>
      </c>
      <c r="K51" s="7">
        <v>1</v>
      </c>
      <c r="N51" s="13"/>
      <c r="S51" s="7" t="s">
        <v>800</v>
      </c>
      <c r="Y51" s="7" t="s">
        <v>846</v>
      </c>
    </row>
    <row r="52" spans="2:29" x14ac:dyDescent="0.3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J52" s="7" t="str">
        <f>J3</f>
        <v>December</v>
      </c>
      <c r="K52" s="7">
        <v>10</v>
      </c>
      <c r="M52" s="8">
        <v>14903.247222</v>
      </c>
      <c r="N52" s="8">
        <v>15990.313888999999</v>
      </c>
      <c r="O52" s="8">
        <v>12720.569444000001</v>
      </c>
      <c r="P52" s="8">
        <v>14359.713889000001</v>
      </c>
      <c r="Q52" s="8">
        <v>25671.008333000002</v>
      </c>
      <c r="R52" s="12"/>
      <c r="W52" s="7" t="s">
        <v>849</v>
      </c>
      <c r="X52" s="7" t="s">
        <v>848</v>
      </c>
      <c r="Y52" s="7" t="s">
        <v>846</v>
      </c>
      <c r="AC52" s="7" t="s">
        <v>847</v>
      </c>
    </row>
    <row r="53" spans="2:29" x14ac:dyDescent="0.3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J53" s="7" t="str">
        <f>J3</f>
        <v>December</v>
      </c>
      <c r="K53" s="7">
        <v>10</v>
      </c>
      <c r="M53" s="8">
        <v>14903.247222</v>
      </c>
      <c r="N53" s="8">
        <v>15990.313888999999</v>
      </c>
      <c r="O53" s="8">
        <v>12720.569444000001</v>
      </c>
      <c r="P53" s="8">
        <v>12293.672221999999</v>
      </c>
      <c r="Q53" s="8">
        <v>17778.688890000001</v>
      </c>
      <c r="AC53" s="7" t="s">
        <v>847</v>
      </c>
    </row>
    <row r="54" spans="2:29" x14ac:dyDescent="0.3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  <c r="J54" s="7" t="str">
        <f>J3</f>
        <v>December</v>
      </c>
      <c r="K54" s="7">
        <v>10</v>
      </c>
      <c r="M54" s="16">
        <v>1</v>
      </c>
      <c r="N54" s="16">
        <v>1</v>
      </c>
      <c r="O54" s="16">
        <v>1</v>
      </c>
      <c r="P54" s="37">
        <f>12293.672222/14359.713889</f>
        <v>0.85612236546142784</v>
      </c>
      <c r="Q54" s="37">
        <f>17778.68889/25671.008333</f>
        <v>0.6925590401194156</v>
      </c>
    </row>
    <row r="55" spans="2:29" x14ac:dyDescent="0.3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K55" s="7">
        <v>1</v>
      </c>
      <c r="N55" s="13"/>
      <c r="S55" s="7" t="s">
        <v>801</v>
      </c>
    </row>
    <row r="56" spans="2:29" x14ac:dyDescent="0.3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K56" s="7">
        <v>1</v>
      </c>
      <c r="N56" s="13"/>
      <c r="S56" s="7" t="s">
        <v>801</v>
      </c>
    </row>
    <row r="57" spans="2:29" x14ac:dyDescent="0.3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K57" s="7">
        <v>1</v>
      </c>
      <c r="N57" s="13"/>
      <c r="S57" s="7" t="s">
        <v>801</v>
      </c>
    </row>
    <row r="58" spans="2:29" x14ac:dyDescent="0.3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K58" s="7">
        <v>1</v>
      </c>
      <c r="N58" s="13"/>
      <c r="S58" s="7" t="s">
        <v>801</v>
      </c>
    </row>
    <row r="59" spans="2:29" x14ac:dyDescent="0.3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K59" s="7">
        <v>1</v>
      </c>
      <c r="N59" s="13"/>
      <c r="S59" s="7" t="s">
        <v>801</v>
      </c>
    </row>
    <row r="60" spans="2:29" x14ac:dyDescent="0.3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K60" s="7">
        <v>0</v>
      </c>
      <c r="N60" s="13"/>
    </row>
    <row r="61" spans="2:29" x14ac:dyDescent="0.3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K61" s="7">
        <v>0</v>
      </c>
      <c r="N61" s="13"/>
    </row>
    <row r="62" spans="2:29" x14ac:dyDescent="0.3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  <c r="J62" s="7" t="str">
        <f>J3</f>
        <v>December</v>
      </c>
      <c r="K62" s="7">
        <v>0</v>
      </c>
    </row>
    <row r="63" spans="2:29" x14ac:dyDescent="0.3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  <c r="J63" s="7" t="str">
        <f>J3</f>
        <v>December</v>
      </c>
      <c r="K63" s="7">
        <v>1</v>
      </c>
    </row>
    <row r="64" spans="2:29" x14ac:dyDescent="0.3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  <c r="J64" s="7" t="str">
        <f>J3</f>
        <v>December</v>
      </c>
      <c r="K64" s="7">
        <v>0</v>
      </c>
    </row>
    <row r="65" spans="2:19" x14ac:dyDescent="0.3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K65" s="7">
        <v>0</v>
      </c>
      <c r="N65" s="13"/>
    </row>
    <row r="66" spans="2:19" x14ac:dyDescent="0.3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K66" s="7">
        <v>0</v>
      </c>
      <c r="N66" s="13"/>
    </row>
    <row r="67" spans="2:19" x14ac:dyDescent="0.3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K67" s="7">
        <v>1</v>
      </c>
      <c r="N67" s="13"/>
      <c r="S67" s="7" t="s">
        <v>801</v>
      </c>
    </row>
    <row r="68" spans="2:19" x14ac:dyDescent="0.3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K68" s="7">
        <v>1</v>
      </c>
      <c r="N68" s="13"/>
      <c r="S68" s="7" t="s">
        <v>801</v>
      </c>
    </row>
    <row r="69" spans="2:19" x14ac:dyDescent="0.3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  <c r="J69" s="7" t="str">
        <f>J3</f>
        <v>December</v>
      </c>
      <c r="K69" s="7">
        <v>1</v>
      </c>
    </row>
    <row r="70" spans="2:19" x14ac:dyDescent="0.3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J70" s="7" t="str">
        <f>J3</f>
        <v>December</v>
      </c>
      <c r="K70" s="7">
        <v>1</v>
      </c>
    </row>
    <row r="71" spans="2:19" x14ac:dyDescent="0.3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K71" s="7">
        <v>1</v>
      </c>
      <c r="N71" s="13"/>
      <c r="S71" s="7" t="s">
        <v>801</v>
      </c>
    </row>
    <row r="72" spans="2:19" x14ac:dyDescent="0.3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K72" s="7">
        <v>1</v>
      </c>
      <c r="N72" s="13"/>
      <c r="S72" s="7" t="s">
        <v>801</v>
      </c>
    </row>
    <row r="73" spans="2:19" x14ac:dyDescent="0.3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21</v>
      </c>
      <c r="H73" s="7" t="s">
        <v>3</v>
      </c>
      <c r="K73" s="7">
        <v>1</v>
      </c>
      <c r="N73" s="13"/>
      <c r="S73" s="7" t="s">
        <v>801</v>
      </c>
    </row>
    <row r="74" spans="2:19" x14ac:dyDescent="0.3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K74" s="7">
        <v>1</v>
      </c>
      <c r="N74" s="13"/>
      <c r="S74" s="7" t="s">
        <v>801</v>
      </c>
    </row>
    <row r="75" spans="2:19" x14ac:dyDescent="0.3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K75" s="7">
        <v>0</v>
      </c>
      <c r="N75" s="13"/>
    </row>
    <row r="76" spans="2:19" x14ac:dyDescent="0.3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K76" s="7">
        <v>0</v>
      </c>
      <c r="N76" s="13"/>
    </row>
    <row r="77" spans="2:19" x14ac:dyDescent="0.3">
      <c r="B77" s="7" t="s">
        <v>404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K77" s="7">
        <v>0</v>
      </c>
      <c r="N77" s="13"/>
    </row>
    <row r="78" spans="2:19" x14ac:dyDescent="0.3">
      <c r="B78" s="7" t="s">
        <v>405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K78" s="7">
        <v>0</v>
      </c>
      <c r="N78" s="13"/>
    </row>
    <row r="79" spans="2:19" x14ac:dyDescent="0.3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K79" s="7">
        <v>0</v>
      </c>
      <c r="N79" s="13"/>
    </row>
    <row r="80" spans="2:19" x14ac:dyDescent="0.3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K80" s="7">
        <v>0</v>
      </c>
      <c r="N80" s="13"/>
    </row>
    <row r="81" spans="2:29" x14ac:dyDescent="0.3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K81" s="7">
        <v>0</v>
      </c>
      <c r="N81" s="13"/>
    </row>
    <row r="82" spans="2:29" x14ac:dyDescent="0.3">
      <c r="B82" s="7" t="s">
        <v>406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BRL</v>
      </c>
      <c r="I82" s="7" t="s">
        <v>647</v>
      </c>
      <c r="J82" s="7" t="str">
        <f>J3</f>
        <v>December</v>
      </c>
      <c r="K82" s="7">
        <v>0</v>
      </c>
      <c r="R82" s="15"/>
    </row>
    <row r="83" spans="2:29" x14ac:dyDescent="0.3">
      <c r="B83" s="7" t="s">
        <v>407</v>
      </c>
      <c r="C83" s="44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I83" s="44"/>
      <c r="J83" s="44" t="str">
        <f>J3</f>
        <v>December</v>
      </c>
      <c r="K83" s="7">
        <v>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5"/>
    </row>
    <row r="84" spans="2:29" x14ac:dyDescent="0.3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K84" s="7">
        <v>0</v>
      </c>
      <c r="N84" s="13"/>
    </row>
    <row r="85" spans="2:29" x14ac:dyDescent="0.3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K85" s="7">
        <v>0</v>
      </c>
      <c r="N85" s="13"/>
    </row>
    <row r="86" spans="2:29" x14ac:dyDescent="0.3">
      <c r="B86" s="7" t="s">
        <v>408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J86" s="7" t="str">
        <f>J3</f>
        <v>December</v>
      </c>
      <c r="K86" s="7">
        <v>0</v>
      </c>
      <c r="R86" s="15"/>
    </row>
    <row r="87" spans="2:29" x14ac:dyDescent="0.3">
      <c r="B87" s="7" t="s">
        <v>409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J87" s="7" t="str">
        <f>J3</f>
        <v>December</v>
      </c>
      <c r="K87" s="7">
        <v>1</v>
      </c>
      <c r="M87" s="17"/>
      <c r="N87" s="17"/>
      <c r="O87" s="17"/>
      <c r="P87" s="17"/>
      <c r="Q87" s="17"/>
      <c r="R87" s="15"/>
    </row>
    <row r="88" spans="2:29" x14ac:dyDescent="0.3">
      <c r="B88" s="7" t="s">
        <v>410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21</v>
      </c>
      <c r="H88" s="7" t="s">
        <v>3</v>
      </c>
      <c r="K88" s="7">
        <v>1</v>
      </c>
      <c r="N88" s="13"/>
      <c r="S88" s="7" t="s">
        <v>801</v>
      </c>
    </row>
    <row r="89" spans="2:29" x14ac:dyDescent="0.3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K89" s="7">
        <v>1</v>
      </c>
      <c r="N89" s="13"/>
      <c r="S89" s="7" t="s">
        <v>800</v>
      </c>
      <c r="X89" s="7" t="s">
        <v>841</v>
      </c>
    </row>
    <row r="90" spans="2:29" x14ac:dyDescent="0.3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K90" s="7">
        <v>1</v>
      </c>
      <c r="N90" s="13"/>
      <c r="S90" s="7" t="s">
        <v>801</v>
      </c>
    </row>
    <row r="91" spans="2:29" x14ac:dyDescent="0.3">
      <c r="B91" s="7" t="s">
        <v>411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BRL</v>
      </c>
      <c r="I91" s="7" t="s">
        <v>648</v>
      </c>
      <c r="J91" s="7" t="str">
        <f>J3</f>
        <v>December</v>
      </c>
      <c r="K91" s="7">
        <v>1</v>
      </c>
      <c r="R91" s="15"/>
    </row>
    <row r="92" spans="2:29" x14ac:dyDescent="0.3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K92" s="7">
        <v>1</v>
      </c>
      <c r="N92" s="13"/>
      <c r="S92" s="7" t="s">
        <v>803</v>
      </c>
    </row>
    <row r="93" spans="2:29" x14ac:dyDescent="0.3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G93" s="7" t="s">
        <v>21</v>
      </c>
      <c r="H93" s="7" t="s">
        <v>3</v>
      </c>
      <c r="K93" s="7">
        <v>1</v>
      </c>
      <c r="N93" s="13"/>
      <c r="S93" s="7" t="s">
        <v>800</v>
      </c>
    </row>
    <row r="94" spans="2:29" x14ac:dyDescent="0.3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BRL</v>
      </c>
      <c r="I94" s="7" t="s">
        <v>648</v>
      </c>
      <c r="J94" s="7" t="str">
        <f>J3</f>
        <v>December</v>
      </c>
      <c r="K94" s="7">
        <v>1</v>
      </c>
    </row>
    <row r="95" spans="2:29" x14ac:dyDescent="0.3">
      <c r="B95" s="7" t="s">
        <v>412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J95" s="7" t="str">
        <f>J3</f>
        <v>December</v>
      </c>
      <c r="K95" s="7">
        <v>1</v>
      </c>
      <c r="M95" s="36">
        <v>5448.3467817999999</v>
      </c>
      <c r="N95" s="36">
        <v>1401.6391222</v>
      </c>
      <c r="O95" s="36">
        <v>1269.5622685999999</v>
      </c>
      <c r="P95" s="36">
        <v>1248.3734686</v>
      </c>
      <c r="Q95" s="36">
        <v>1329.3323421</v>
      </c>
      <c r="R95" s="8"/>
      <c r="W95" s="7" t="s">
        <v>849</v>
      </c>
      <c r="X95" s="7" t="s">
        <v>852</v>
      </c>
      <c r="Y95" s="7" t="s">
        <v>851</v>
      </c>
      <c r="AC95" s="7" t="s">
        <v>853</v>
      </c>
    </row>
    <row r="96" spans="2:29" x14ac:dyDescent="0.3">
      <c r="B96" s="7" t="s">
        <v>413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J96" s="7" t="str">
        <f>J3</f>
        <v>December</v>
      </c>
      <c r="K96" s="7">
        <v>1</v>
      </c>
      <c r="R96" s="8"/>
    </row>
    <row r="97" spans="2:25" x14ac:dyDescent="0.3">
      <c r="B97" s="7" t="s">
        <v>414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K97" s="7">
        <v>1</v>
      </c>
      <c r="N97" s="13"/>
      <c r="S97" s="7" t="s">
        <v>803</v>
      </c>
    </row>
    <row r="98" spans="2:25" x14ac:dyDescent="0.3">
      <c r="B98" s="7" t="s">
        <v>415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649</v>
      </c>
      <c r="J98" s="7" t="str">
        <f>J3</f>
        <v>December</v>
      </c>
      <c r="K98" s="7">
        <v>1</v>
      </c>
      <c r="R98" s="15"/>
    </row>
    <row r="99" spans="2:25" x14ac:dyDescent="0.3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567</v>
      </c>
      <c r="H99" s="7" t="s">
        <v>3</v>
      </c>
      <c r="K99" s="7">
        <v>1</v>
      </c>
      <c r="N99" s="13"/>
      <c r="S99" s="7" t="s">
        <v>800</v>
      </c>
      <c r="Y99" s="7" t="s">
        <v>851</v>
      </c>
    </row>
    <row r="100" spans="2:25" x14ac:dyDescent="0.3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568</v>
      </c>
      <c r="H100" s="7" t="s">
        <v>3</v>
      </c>
      <c r="K100" s="7">
        <v>1</v>
      </c>
      <c r="N100" s="13"/>
      <c r="S100" s="7" t="s">
        <v>801</v>
      </c>
      <c r="Y100" s="7" t="s">
        <v>851</v>
      </c>
    </row>
    <row r="101" spans="2:25" x14ac:dyDescent="0.3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567</v>
      </c>
      <c r="H101" s="7" t="s">
        <v>3</v>
      </c>
      <c r="K101" s="7">
        <v>0</v>
      </c>
      <c r="N101" s="13"/>
    </row>
    <row r="102" spans="2:25" x14ac:dyDescent="0.3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568</v>
      </c>
      <c r="H102" s="7" t="s">
        <v>3</v>
      </c>
      <c r="K102" s="7">
        <v>0</v>
      </c>
      <c r="N102" s="13"/>
    </row>
    <row r="103" spans="2:25" x14ac:dyDescent="0.3">
      <c r="B103" s="7" t="s">
        <v>416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J103" s="7" t="str">
        <f>J3</f>
        <v>December</v>
      </c>
      <c r="K103" s="7">
        <v>1</v>
      </c>
      <c r="M103" s="37">
        <v>0</v>
      </c>
      <c r="N103" s="37">
        <v>0</v>
      </c>
      <c r="O103" s="37">
        <v>0</v>
      </c>
      <c r="P103" s="37">
        <f>4731.1059007/1248.3734686</f>
        <v>3.7898161245013826</v>
      </c>
      <c r="Q103" s="37">
        <f>1304.5237887/1329.3323421</f>
        <v>0.98133758382737546</v>
      </c>
      <c r="R103" s="15"/>
      <c r="X103" s="7" t="s">
        <v>852</v>
      </c>
      <c r="Y103" s="7" t="s">
        <v>851</v>
      </c>
    </row>
    <row r="104" spans="2:25" x14ac:dyDescent="0.3">
      <c r="B104" s="7" t="s">
        <v>417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  <c r="J104" s="7" t="str">
        <f>J3</f>
        <v>December</v>
      </c>
      <c r="K104" s="7">
        <v>1</v>
      </c>
      <c r="P104" s="36"/>
      <c r="Q104" s="36"/>
    </row>
    <row r="105" spans="2:25" x14ac:dyDescent="0.3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G105" s="7" t="s">
        <v>21</v>
      </c>
      <c r="H105" s="7" t="s">
        <v>3</v>
      </c>
      <c r="K105" s="7">
        <v>1</v>
      </c>
      <c r="N105" s="13"/>
      <c r="S105" s="7" t="s">
        <v>801</v>
      </c>
    </row>
    <row r="106" spans="2:25" x14ac:dyDescent="0.3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K106" s="7">
        <v>1</v>
      </c>
      <c r="N106" s="13"/>
      <c r="S106" s="7" t="s">
        <v>801</v>
      </c>
    </row>
    <row r="107" spans="2:25" x14ac:dyDescent="0.3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K107" s="7">
        <v>10</v>
      </c>
      <c r="N107" s="13"/>
      <c r="S107" s="7" t="s">
        <v>801</v>
      </c>
    </row>
    <row r="108" spans="2:25" x14ac:dyDescent="0.3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K108" s="7">
        <v>10</v>
      </c>
      <c r="N108" s="13"/>
      <c r="S108" s="7" t="s">
        <v>801</v>
      </c>
    </row>
    <row r="109" spans="2:25" x14ac:dyDescent="0.3">
      <c r="B109" s="7" t="s">
        <v>418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J109" s="7" t="str">
        <f>J3</f>
        <v>December</v>
      </c>
      <c r="K109" s="7">
        <v>1</v>
      </c>
      <c r="M109" s="16"/>
      <c r="N109" s="37">
        <v>0.18692408951294429</v>
      </c>
      <c r="O109" s="16">
        <v>0.28999999999999998</v>
      </c>
      <c r="P109" s="16">
        <v>0.26700000000000002</v>
      </c>
      <c r="Q109" s="16">
        <v>0.32</v>
      </c>
      <c r="R109" s="16"/>
      <c r="V109" s="7" t="s">
        <v>913</v>
      </c>
      <c r="W109" s="7" t="s">
        <v>907</v>
      </c>
      <c r="X109" s="7" t="s">
        <v>906</v>
      </c>
      <c r="Y109" s="7" t="s">
        <v>905</v>
      </c>
    </row>
    <row r="110" spans="2:25" x14ac:dyDescent="0.3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K110" s="7">
        <v>1</v>
      </c>
      <c r="N110" s="13"/>
      <c r="S110" s="7" t="s">
        <v>801</v>
      </c>
    </row>
    <row r="111" spans="2:25" x14ac:dyDescent="0.3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K111" s="7">
        <v>1</v>
      </c>
      <c r="N111" s="13"/>
      <c r="S111" s="7" t="s">
        <v>801</v>
      </c>
    </row>
    <row r="112" spans="2:25" x14ac:dyDescent="0.3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K112" s="7">
        <v>1</v>
      </c>
      <c r="N112" s="13"/>
      <c r="S112" s="7" t="s">
        <v>800</v>
      </c>
      <c r="Y112" s="7" t="s">
        <v>908</v>
      </c>
    </row>
    <row r="113" spans="2:26" x14ac:dyDescent="0.3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K113" s="7">
        <v>1</v>
      </c>
      <c r="N113" s="13"/>
      <c r="S113" s="7" t="s">
        <v>801</v>
      </c>
    </row>
    <row r="114" spans="2:26" x14ac:dyDescent="0.3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K114" s="7">
        <v>1</v>
      </c>
      <c r="N114" s="13"/>
      <c r="S114" s="7" t="s">
        <v>801</v>
      </c>
    </row>
    <row r="115" spans="2:26" x14ac:dyDescent="0.3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K115" s="7">
        <v>1</v>
      </c>
      <c r="N115" s="13"/>
      <c r="S115" s="7" t="s">
        <v>801</v>
      </c>
    </row>
    <row r="116" spans="2:26" x14ac:dyDescent="0.3">
      <c r="B116" s="7" t="s">
        <v>419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J116" s="7" t="str">
        <f>J3</f>
        <v>December</v>
      </c>
      <c r="K116" s="7">
        <v>1</v>
      </c>
      <c r="M116" s="37">
        <f>+(191+393)/(892+191+1160+393)</f>
        <v>0.22154779969650987</v>
      </c>
      <c r="N116" s="37">
        <f>+(144+426)/(144+965+426+1314)</f>
        <v>0.20007020007020007</v>
      </c>
      <c r="O116" s="37">
        <f>+(394+172)/(1629+1098)</f>
        <v>0.20755408874220754</v>
      </c>
      <c r="P116" s="37">
        <f>+(807+253)/(2643+1525)</f>
        <v>0.2543186180422265</v>
      </c>
      <c r="Q116" s="37">
        <f>(1086+317)/(3155+1723)</f>
        <v>0.28761787617876178</v>
      </c>
      <c r="R116" s="15"/>
      <c r="U116" s="7" t="s">
        <v>914</v>
      </c>
      <c r="V116" s="7" t="s">
        <v>913</v>
      </c>
      <c r="Y116" s="7" t="s">
        <v>912</v>
      </c>
    </row>
    <row r="117" spans="2:26" x14ac:dyDescent="0.3">
      <c r="B117" s="7" t="s">
        <v>420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J117" s="7" t="str">
        <f>J3</f>
        <v>December</v>
      </c>
      <c r="K117" s="7">
        <v>1</v>
      </c>
      <c r="M117" s="7">
        <v>91.24</v>
      </c>
      <c r="N117" s="22">
        <v>46.29</v>
      </c>
      <c r="O117" s="22">
        <v>47.66</v>
      </c>
      <c r="P117" s="7">
        <v>29</v>
      </c>
      <c r="Q117" s="7">
        <v>16</v>
      </c>
      <c r="R117" s="18"/>
      <c r="U117" s="7" t="s">
        <v>906</v>
      </c>
      <c r="V117" s="7" t="s">
        <v>915</v>
      </c>
      <c r="W117" s="7" t="s">
        <v>916</v>
      </c>
      <c r="X117" s="7" t="s">
        <v>917</v>
      </c>
      <c r="Y117" s="7" t="s">
        <v>852</v>
      </c>
    </row>
    <row r="118" spans="2:26" x14ac:dyDescent="0.3">
      <c r="B118" s="7" t="s">
        <v>421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21</v>
      </c>
      <c r="H118" s="7" t="s">
        <v>3</v>
      </c>
      <c r="K118" s="7">
        <v>1</v>
      </c>
      <c r="N118" s="13"/>
      <c r="S118" s="7" t="s">
        <v>800</v>
      </c>
      <c r="Y118" s="7" t="s">
        <v>912</v>
      </c>
    </row>
    <row r="119" spans="2:26" x14ac:dyDescent="0.3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K119" s="7">
        <v>1</v>
      </c>
      <c r="N119" s="13"/>
      <c r="S119" s="7" t="s">
        <v>800</v>
      </c>
      <c r="Z119" s="7" t="s">
        <v>885</v>
      </c>
    </row>
    <row r="120" spans="2:26" x14ac:dyDescent="0.3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K120" s="7">
        <v>1</v>
      </c>
      <c r="N120" s="13"/>
      <c r="S120" s="7" t="s">
        <v>801</v>
      </c>
    </row>
    <row r="121" spans="2:26" x14ac:dyDescent="0.3">
      <c r="B121" s="7" t="s">
        <v>422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K121" s="7">
        <v>1</v>
      </c>
      <c r="N121" s="13"/>
      <c r="S121" s="7" t="s">
        <v>800</v>
      </c>
      <c r="Z121" s="7" t="s">
        <v>921</v>
      </c>
    </row>
    <row r="122" spans="2:26" x14ac:dyDescent="0.3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K122" s="7">
        <v>1</v>
      </c>
      <c r="N122" s="13"/>
      <c r="S122" s="7" t="s">
        <v>801</v>
      </c>
    </row>
    <row r="123" spans="2:26" x14ac:dyDescent="0.3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21</v>
      </c>
      <c r="H123" s="7" t="s">
        <v>3</v>
      </c>
      <c r="K123" s="7">
        <v>1</v>
      </c>
      <c r="N123" s="13"/>
      <c r="S123" s="7" t="s">
        <v>801</v>
      </c>
    </row>
    <row r="124" spans="2:26" x14ac:dyDescent="0.3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K124" s="7">
        <v>1</v>
      </c>
      <c r="N124" s="13"/>
      <c r="S124" s="7" t="s">
        <v>801</v>
      </c>
    </row>
    <row r="125" spans="2:26" x14ac:dyDescent="0.3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K125" s="7">
        <v>1</v>
      </c>
      <c r="N125" s="13"/>
      <c r="S125" s="7" t="s">
        <v>801</v>
      </c>
    </row>
    <row r="126" spans="2:26" x14ac:dyDescent="0.3">
      <c r="B126" s="7" t="s">
        <v>423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K126" s="7">
        <v>1</v>
      </c>
      <c r="N126" s="13"/>
      <c r="S126" s="7" t="s">
        <v>801</v>
      </c>
    </row>
    <row r="127" spans="2:26" x14ac:dyDescent="0.3">
      <c r="B127" s="7" t="s">
        <v>424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J127" s="7" t="str">
        <f>J3</f>
        <v>December</v>
      </c>
      <c r="K127" s="7">
        <v>1</v>
      </c>
    </row>
    <row r="128" spans="2:26" x14ac:dyDescent="0.3">
      <c r="B128" s="7" t="s">
        <v>425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J128" s="7" t="str">
        <f>J3</f>
        <v>December</v>
      </c>
      <c r="K128" s="7">
        <v>1</v>
      </c>
      <c r="R128" s="15"/>
    </row>
    <row r="129" spans="2:29" x14ac:dyDescent="0.3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K129" s="7">
        <v>1</v>
      </c>
      <c r="N129" s="13"/>
      <c r="S129" s="7" t="s">
        <v>801</v>
      </c>
    </row>
    <row r="130" spans="2:29" x14ac:dyDescent="0.3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K130" s="7">
        <v>1</v>
      </c>
      <c r="N130" s="13"/>
      <c r="S130" s="7" t="s">
        <v>801</v>
      </c>
    </row>
    <row r="131" spans="2:29" x14ac:dyDescent="0.3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K131" s="7">
        <v>1</v>
      </c>
      <c r="N131" s="13"/>
      <c r="S131" s="7" t="s">
        <v>800</v>
      </c>
      <c r="Z131" s="7" t="s">
        <v>885</v>
      </c>
    </row>
    <row r="132" spans="2:29" x14ac:dyDescent="0.3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K132" s="7">
        <v>1</v>
      </c>
      <c r="N132" s="13"/>
      <c r="S132" s="7" t="s">
        <v>801</v>
      </c>
    </row>
    <row r="133" spans="2:29" x14ac:dyDescent="0.3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K133" s="7">
        <v>1</v>
      </c>
      <c r="N133" s="13"/>
      <c r="S133" s="7" t="s">
        <v>801</v>
      </c>
      <c r="AB133" s="19"/>
    </row>
    <row r="134" spans="2:29" x14ac:dyDescent="0.3">
      <c r="B134" s="7" t="s">
        <v>426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K134" s="7">
        <v>1</v>
      </c>
      <c r="N134" s="13"/>
      <c r="S134" s="7" t="s">
        <v>801</v>
      </c>
    </row>
    <row r="135" spans="2:29" x14ac:dyDescent="0.3">
      <c r="B135" s="7" t="s">
        <v>427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K135" s="7">
        <v>1</v>
      </c>
      <c r="N135" s="13"/>
      <c r="S135" s="7" t="s">
        <v>804</v>
      </c>
      <c r="AC135" s="7" t="s">
        <v>922</v>
      </c>
    </row>
    <row r="136" spans="2:29" x14ac:dyDescent="0.3">
      <c r="B136" s="7" t="s">
        <v>428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K136" s="7">
        <v>1</v>
      </c>
      <c r="N136" s="13"/>
      <c r="S136" s="7" t="s">
        <v>800</v>
      </c>
      <c r="Z136" s="7" t="s">
        <v>885</v>
      </c>
    </row>
    <row r="137" spans="2:29" x14ac:dyDescent="0.3">
      <c r="B137" s="7" t="s">
        <v>429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K137" s="7">
        <v>1</v>
      </c>
      <c r="N137" s="13"/>
      <c r="S137" s="7" t="s">
        <v>804</v>
      </c>
    </row>
    <row r="138" spans="2:29" x14ac:dyDescent="0.3">
      <c r="B138" s="7" t="s">
        <v>430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K138" s="7">
        <v>1</v>
      </c>
      <c r="N138" s="13"/>
      <c r="S138" s="7" t="s">
        <v>800</v>
      </c>
      <c r="Y138" s="7" t="s">
        <v>895</v>
      </c>
    </row>
    <row r="139" spans="2:29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J139" s="7" t="str">
        <f>J3</f>
        <v>December</v>
      </c>
      <c r="K139" s="7">
        <v>1</v>
      </c>
      <c r="S139" s="7">
        <v>0</v>
      </c>
    </row>
    <row r="140" spans="2:29" x14ac:dyDescent="0.3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K140" s="7">
        <v>1</v>
      </c>
      <c r="S140" s="7" t="s">
        <v>801</v>
      </c>
    </row>
    <row r="141" spans="2:29" x14ac:dyDescent="0.3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K141" s="7">
        <v>1</v>
      </c>
      <c r="S141" s="7" t="s">
        <v>801</v>
      </c>
    </row>
    <row r="142" spans="2:29" x14ac:dyDescent="0.3">
      <c r="B142" s="7" t="s">
        <v>431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K142" s="7">
        <v>1</v>
      </c>
      <c r="N142" s="13"/>
      <c r="S142" s="7" t="s">
        <v>801</v>
      </c>
    </row>
    <row r="143" spans="2:29" x14ac:dyDescent="0.3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G143" s="7" t="s">
        <v>21</v>
      </c>
      <c r="H143" s="7" t="s">
        <v>3</v>
      </c>
      <c r="K143" s="7">
        <v>1</v>
      </c>
      <c r="N143" s="13"/>
      <c r="S143" s="7" t="s">
        <v>801</v>
      </c>
    </row>
    <row r="144" spans="2:29" x14ac:dyDescent="0.3">
      <c r="B144" s="7" t="s">
        <v>432</v>
      </c>
      <c r="C144" s="7" t="s">
        <v>114</v>
      </c>
      <c r="D144" s="7" t="s">
        <v>152</v>
      </c>
      <c r="E144" s="7" t="s">
        <v>155</v>
      </c>
      <c r="F144" s="7" t="s">
        <v>156</v>
      </c>
      <c r="G144" s="7" t="s">
        <v>21</v>
      </c>
      <c r="H144" s="7" t="s">
        <v>3</v>
      </c>
      <c r="K144" s="7">
        <v>1</v>
      </c>
      <c r="N144" s="13"/>
      <c r="S144" s="7" t="s">
        <v>801</v>
      </c>
    </row>
    <row r="145" spans="2:27" x14ac:dyDescent="0.3">
      <c r="B145" s="7" t="s">
        <v>433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J145" s="7" t="str">
        <f>J3</f>
        <v>December</v>
      </c>
      <c r="K145" s="7">
        <v>1</v>
      </c>
      <c r="R145" s="15"/>
      <c r="S145" s="7">
        <v>0</v>
      </c>
    </row>
    <row r="146" spans="2:27" x14ac:dyDescent="0.3">
      <c r="B146" s="7" t="s">
        <v>434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K146" s="7">
        <v>1</v>
      </c>
      <c r="N146" s="13"/>
      <c r="S146" s="7" t="s">
        <v>801</v>
      </c>
    </row>
    <row r="147" spans="2:27" x14ac:dyDescent="0.3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K147" s="7">
        <v>1</v>
      </c>
      <c r="N147" s="13"/>
      <c r="S147" s="7" t="s">
        <v>801</v>
      </c>
    </row>
    <row r="148" spans="2:27" x14ac:dyDescent="0.3">
      <c r="B148" s="7" t="s">
        <v>435</v>
      </c>
      <c r="C148" s="7" t="s">
        <v>114</v>
      </c>
      <c r="D148" s="7" t="s">
        <v>365</v>
      </c>
      <c r="E148" s="7" t="s">
        <v>366</v>
      </c>
      <c r="K148" s="7">
        <v>0</v>
      </c>
    </row>
    <row r="149" spans="2:27" x14ac:dyDescent="0.3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  <c r="J149" s="7" t="str">
        <f>J3</f>
        <v>December</v>
      </c>
      <c r="K149" s="7">
        <v>0</v>
      </c>
    </row>
    <row r="150" spans="2:27" x14ac:dyDescent="0.3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G150" s="7" t="s">
        <v>21</v>
      </c>
      <c r="H150" s="7" t="s">
        <v>3</v>
      </c>
      <c r="K150" s="7">
        <v>0</v>
      </c>
      <c r="N150" s="13"/>
    </row>
    <row r="151" spans="2:27" x14ac:dyDescent="0.3">
      <c r="B151" s="7" t="s">
        <v>436</v>
      </c>
      <c r="C151" s="7" t="s">
        <v>114</v>
      </c>
      <c r="D151" s="7" t="s">
        <v>365</v>
      </c>
      <c r="E151" s="7" t="s">
        <v>368</v>
      </c>
      <c r="K151" s="7">
        <v>0</v>
      </c>
    </row>
    <row r="152" spans="2:27" x14ac:dyDescent="0.3">
      <c r="B152" s="7" t="s">
        <v>817</v>
      </c>
      <c r="C152" s="7" t="s">
        <v>114</v>
      </c>
      <c r="D152" s="7" t="s">
        <v>365</v>
      </c>
      <c r="E152" s="7" t="s">
        <v>818</v>
      </c>
      <c r="K152" s="7">
        <v>0</v>
      </c>
    </row>
    <row r="153" spans="2:27" x14ac:dyDescent="0.3">
      <c r="B153" s="7" t="s">
        <v>437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K153" s="7">
        <v>0</v>
      </c>
      <c r="N153" s="13"/>
    </row>
    <row r="154" spans="2:27" x14ac:dyDescent="0.3">
      <c r="B154" s="7" t="s">
        <v>438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K154" s="7">
        <v>0</v>
      </c>
      <c r="N154" s="13"/>
    </row>
    <row r="155" spans="2:27" x14ac:dyDescent="0.3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J155" s="7" t="str">
        <f>J3</f>
        <v>December</v>
      </c>
      <c r="K155" s="7">
        <v>0</v>
      </c>
      <c r="R155" s="15"/>
    </row>
    <row r="156" spans="2:27" x14ac:dyDescent="0.3">
      <c r="B156" s="7" t="s">
        <v>439</v>
      </c>
      <c r="C156" s="7" t="s">
        <v>114</v>
      </c>
      <c r="D156" s="7" t="s">
        <v>369</v>
      </c>
      <c r="E156" s="7" t="s">
        <v>370</v>
      </c>
      <c r="K156" s="7">
        <v>0</v>
      </c>
    </row>
    <row r="157" spans="2:27" ht="15" thickBot="1" x14ac:dyDescent="0.35">
      <c r="B157" s="7" t="s">
        <v>440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J157" s="7" t="str">
        <f>J3</f>
        <v>December</v>
      </c>
      <c r="K157" s="7">
        <v>10</v>
      </c>
      <c r="M157" s="16"/>
      <c r="N157" s="16"/>
      <c r="O157" s="16"/>
      <c r="P157" s="16"/>
      <c r="Q157" s="14"/>
      <c r="R157" s="16">
        <v>0</v>
      </c>
      <c r="S157" s="20"/>
      <c r="Z157" s="43" t="s">
        <v>926</v>
      </c>
    </row>
    <row r="158" spans="2:27" ht="15" thickBot="1" x14ac:dyDescent="0.35">
      <c r="B158" s="7" t="s">
        <v>441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J158" s="7" t="str">
        <f>J3</f>
        <v>December</v>
      </c>
      <c r="K158" s="7">
        <v>10</v>
      </c>
      <c r="M158" s="35"/>
      <c r="N158" s="35"/>
      <c r="O158" s="35"/>
      <c r="P158" s="35"/>
      <c r="Q158" s="35"/>
      <c r="R158" s="14"/>
      <c r="S158" s="20"/>
      <c r="AA158" s="20"/>
    </row>
    <row r="159" spans="2:27" ht="15" thickBot="1" x14ac:dyDescent="0.35">
      <c r="B159" s="7" t="s">
        <v>442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J159" s="7" t="str">
        <f>J3</f>
        <v>December</v>
      </c>
      <c r="K159" s="7">
        <v>10</v>
      </c>
      <c r="M159" s="35">
        <v>0.43</v>
      </c>
      <c r="N159" s="35">
        <v>0.4234</v>
      </c>
      <c r="O159" s="35">
        <v>0.40210000000000001</v>
      </c>
      <c r="P159" s="35">
        <v>0.41</v>
      </c>
      <c r="Q159" s="35">
        <v>0.40500000000000003</v>
      </c>
      <c r="R159" s="14"/>
      <c r="S159" s="20"/>
      <c r="V159" s="22"/>
      <c r="AA159" s="20"/>
    </row>
    <row r="160" spans="2:27" x14ac:dyDescent="0.3">
      <c r="B160" s="7" t="s">
        <v>443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K160" s="7">
        <v>10</v>
      </c>
      <c r="N160" s="13"/>
      <c r="S160" s="7" t="s">
        <v>800</v>
      </c>
      <c r="Z160" s="7" t="s">
        <v>895</v>
      </c>
    </row>
    <row r="161" spans="2:28" x14ac:dyDescent="0.3">
      <c r="B161" s="7" t="s">
        <v>444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K161" s="7">
        <v>10</v>
      </c>
      <c r="N161" s="13"/>
      <c r="S161" s="7" t="s">
        <v>801</v>
      </c>
    </row>
    <row r="162" spans="2:28" x14ac:dyDescent="0.3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J162" s="7" t="str">
        <f>J3</f>
        <v>December</v>
      </c>
      <c r="K162" s="7">
        <v>10</v>
      </c>
      <c r="S162" s="7">
        <v>0</v>
      </c>
    </row>
    <row r="163" spans="2:28" x14ac:dyDescent="0.3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K163" s="7">
        <v>10</v>
      </c>
      <c r="N163" s="13"/>
      <c r="S163" s="7" t="s">
        <v>800</v>
      </c>
      <c r="Z163" s="7" t="s">
        <v>895</v>
      </c>
    </row>
    <row r="164" spans="2:28" x14ac:dyDescent="0.3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K164" s="7">
        <v>10</v>
      </c>
      <c r="N164" s="13"/>
      <c r="S164" s="7" t="s">
        <v>801</v>
      </c>
    </row>
    <row r="165" spans="2:28" x14ac:dyDescent="0.3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J165" s="7" t="str">
        <f>J3</f>
        <v>December</v>
      </c>
      <c r="K165" s="7">
        <v>10</v>
      </c>
      <c r="R165" s="15"/>
      <c r="S165" s="7">
        <v>0</v>
      </c>
    </row>
    <row r="166" spans="2:28" x14ac:dyDescent="0.3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K166" s="7">
        <v>10</v>
      </c>
      <c r="N166" s="13"/>
      <c r="S166" s="7" t="s">
        <v>801</v>
      </c>
    </row>
    <row r="167" spans="2:28" x14ac:dyDescent="0.3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K167" s="7">
        <v>10</v>
      </c>
      <c r="N167" s="13"/>
      <c r="S167" s="7" t="s">
        <v>801</v>
      </c>
    </row>
    <row r="168" spans="2:28" x14ac:dyDescent="0.3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K168" s="7">
        <v>10</v>
      </c>
      <c r="N168" s="13"/>
      <c r="S168" s="7" t="s">
        <v>801</v>
      </c>
    </row>
    <row r="169" spans="2:28" x14ac:dyDescent="0.3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K169" s="7">
        <v>10</v>
      </c>
      <c r="N169" s="13"/>
      <c r="S169" s="7" t="s">
        <v>801</v>
      </c>
    </row>
    <row r="170" spans="2:28" x14ac:dyDescent="0.3">
      <c r="B170" s="7" t="s">
        <v>445</v>
      </c>
      <c r="C170" s="7" t="s">
        <v>114</v>
      </c>
      <c r="D170" s="7" t="s">
        <v>164</v>
      </c>
      <c r="E170" s="10" t="s">
        <v>177</v>
      </c>
      <c r="F170" s="10" t="s">
        <v>178</v>
      </c>
      <c r="G170" s="7" t="s">
        <v>21</v>
      </c>
      <c r="H170" s="7" t="s">
        <v>3</v>
      </c>
      <c r="K170" s="7">
        <v>10</v>
      </c>
      <c r="N170" s="13"/>
      <c r="S170" s="7" t="s">
        <v>801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21</v>
      </c>
      <c r="H171" s="7" t="s">
        <v>3</v>
      </c>
      <c r="N171" s="13"/>
      <c r="S171" s="7" t="s">
        <v>801</v>
      </c>
    </row>
    <row r="172" spans="2:28" x14ac:dyDescent="0.3">
      <c r="B172" s="7" t="s">
        <v>446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  <c r="J172" s="7" t="str">
        <f>J3</f>
        <v>December</v>
      </c>
      <c r="K172" s="7">
        <v>10</v>
      </c>
      <c r="M172" s="8"/>
      <c r="N172" s="8"/>
      <c r="O172" s="8"/>
      <c r="P172" s="8"/>
      <c r="Q172" s="8"/>
      <c r="R172" s="8"/>
    </row>
    <row r="173" spans="2:28" x14ac:dyDescent="0.3">
      <c r="B173" s="7" t="s">
        <v>447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BRL</v>
      </c>
      <c r="I173" s="7" t="s">
        <v>647</v>
      </c>
      <c r="J173" s="7" t="str">
        <f>J3</f>
        <v>December</v>
      </c>
      <c r="K173" s="7">
        <v>10</v>
      </c>
    </row>
    <row r="174" spans="2:28" x14ac:dyDescent="0.3">
      <c r="B174" s="7" t="s">
        <v>448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BRL</v>
      </c>
      <c r="I174" s="7" t="s">
        <v>647</v>
      </c>
      <c r="J174" s="7" t="str">
        <f>J3</f>
        <v>December</v>
      </c>
      <c r="K174" s="7">
        <v>10</v>
      </c>
      <c r="M174" s="29">
        <f>675393000/(892+191+1160+393)</f>
        <v>256218.89226100151</v>
      </c>
      <c r="N174" s="29">
        <f>747104000/(144+965+426+1314)</f>
        <v>262233.76623376622</v>
      </c>
      <c r="O174" s="29">
        <f>755558000/(1629+1098)</f>
        <v>277065.63989732304</v>
      </c>
      <c r="P174" s="29">
        <f>811596000/(2643+1525)</f>
        <v>194720.7293666027</v>
      </c>
      <c r="Q174" s="42">
        <f>971394000/(3155+1723)</f>
        <v>199137.76137761379</v>
      </c>
      <c r="R174" s="29"/>
      <c r="S174"/>
      <c r="T174"/>
      <c r="U174" s="7" t="s">
        <v>911</v>
      </c>
      <c r="V174" s="7" t="s">
        <v>910</v>
      </c>
      <c r="W174" s="38"/>
      <c r="Y174" s="7" t="s">
        <v>909</v>
      </c>
      <c r="Z174" s="38"/>
      <c r="AB174" s="19"/>
    </row>
    <row r="175" spans="2:28" x14ac:dyDescent="0.3">
      <c r="B175" s="7" t="s">
        <v>449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J175" s="7" t="str">
        <f>J3</f>
        <v>December</v>
      </c>
      <c r="K175" s="7">
        <v>10</v>
      </c>
      <c r="M175" s="8"/>
      <c r="N175" s="8"/>
      <c r="O175" s="8"/>
      <c r="P175" s="8"/>
      <c r="Q175" s="8"/>
      <c r="R175" s="8"/>
      <c r="AB175" s="19"/>
    </row>
    <row r="176" spans="2:28" x14ac:dyDescent="0.3">
      <c r="B176" s="7" t="s">
        <v>450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K176" s="7">
        <v>0</v>
      </c>
      <c r="N176" s="13"/>
    </row>
    <row r="177" spans="2:28" x14ac:dyDescent="0.3">
      <c r="B177" s="7" t="s">
        <v>451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BRL</v>
      </c>
      <c r="I177" s="7" t="s">
        <v>647</v>
      </c>
      <c r="J177" s="7" t="str">
        <f>J3</f>
        <v>December</v>
      </c>
      <c r="K177" s="7">
        <v>1</v>
      </c>
      <c r="M177" s="8"/>
      <c r="N177" s="8"/>
      <c r="O177" s="8"/>
      <c r="P177" s="8"/>
      <c r="Q177" s="8"/>
    </row>
    <row r="178" spans="2:28" x14ac:dyDescent="0.3">
      <c r="B178" s="7" t="s">
        <v>452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K178" s="7">
        <v>1</v>
      </c>
      <c r="N178" s="13"/>
      <c r="S178" s="7" t="s">
        <v>801</v>
      </c>
    </row>
    <row r="179" spans="2:28" x14ac:dyDescent="0.3">
      <c r="B179" s="7" t="s">
        <v>453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21</v>
      </c>
      <c r="H179" s="7" t="s">
        <v>3</v>
      </c>
      <c r="K179" s="7">
        <v>1</v>
      </c>
      <c r="N179" s="13"/>
      <c r="S179" s="7" t="s">
        <v>801</v>
      </c>
    </row>
    <row r="180" spans="2:28" x14ac:dyDescent="0.3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K180" s="7">
        <v>1</v>
      </c>
      <c r="N180" s="13"/>
      <c r="S180" s="7" t="s">
        <v>800</v>
      </c>
      <c r="Y180" s="7" t="s">
        <v>891</v>
      </c>
    </row>
    <row r="181" spans="2:28" x14ac:dyDescent="0.3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K181" s="7">
        <v>1</v>
      </c>
      <c r="N181" s="13"/>
      <c r="S181" s="7" t="s">
        <v>800</v>
      </c>
      <c r="Y181" s="7" t="s">
        <v>891</v>
      </c>
    </row>
    <row r="182" spans="2:28" x14ac:dyDescent="0.3">
      <c r="B182" s="7" t="s">
        <v>454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BRL</v>
      </c>
      <c r="I182" s="7" t="s">
        <v>647</v>
      </c>
      <c r="J182" s="7" t="str">
        <f>J3</f>
        <v>December</v>
      </c>
      <c r="K182" s="7">
        <v>1</v>
      </c>
      <c r="M182" s="8"/>
      <c r="N182" s="8"/>
      <c r="O182" s="8"/>
      <c r="P182" s="8"/>
      <c r="Q182" s="8"/>
    </row>
    <row r="183" spans="2:28" x14ac:dyDescent="0.3">
      <c r="B183" s="7" t="s">
        <v>455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J183" s="7" t="str">
        <f>J3</f>
        <v>December</v>
      </c>
      <c r="K183" s="7">
        <v>1</v>
      </c>
      <c r="N183" s="7">
        <v>654</v>
      </c>
      <c r="O183" s="7">
        <f>311+201</f>
        <v>512</v>
      </c>
      <c r="P183" s="7">
        <f>1021+644</f>
        <v>1665</v>
      </c>
      <c r="Q183" s="7">
        <f>1160+677</f>
        <v>1837</v>
      </c>
      <c r="V183" s="7" t="s">
        <v>910</v>
      </c>
      <c r="Y183" s="7" t="s">
        <v>923</v>
      </c>
    </row>
    <row r="184" spans="2:28" x14ac:dyDescent="0.3">
      <c r="B184" s="7" t="s">
        <v>456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J184" s="7" t="str">
        <f>J3</f>
        <v>December</v>
      </c>
      <c r="K184" s="7">
        <v>1</v>
      </c>
      <c r="R184" s="15"/>
      <c r="S184" s="7">
        <v>0</v>
      </c>
    </row>
    <row r="185" spans="2:28" ht="15" thickBot="1" x14ac:dyDescent="0.35">
      <c r="B185" s="7" t="s">
        <v>457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J185" s="7" t="str">
        <f>J3</f>
        <v>December</v>
      </c>
      <c r="K185" s="7">
        <v>10</v>
      </c>
      <c r="M185" s="23"/>
      <c r="S185" s="7">
        <v>1</v>
      </c>
      <c r="V185" s="19"/>
      <c r="AB185" s="19" t="s">
        <v>854</v>
      </c>
    </row>
    <row r="186" spans="2:28" x14ac:dyDescent="0.3">
      <c r="B186" s="7" t="s">
        <v>458</v>
      </c>
      <c r="C186" s="7" t="s">
        <v>205</v>
      </c>
      <c r="D186" s="7" t="s">
        <v>206</v>
      </c>
      <c r="E186" s="10" t="s">
        <v>208</v>
      </c>
      <c r="F186" s="10" t="s">
        <v>209</v>
      </c>
      <c r="G186" s="7" t="s">
        <v>21</v>
      </c>
      <c r="H186" s="7" t="s">
        <v>3</v>
      </c>
      <c r="K186" s="7">
        <v>1</v>
      </c>
      <c r="N186" s="13"/>
      <c r="S186" s="7" t="s">
        <v>801</v>
      </c>
    </row>
    <row r="187" spans="2:28" x14ac:dyDescent="0.3">
      <c r="B187" s="7" t="s">
        <v>459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BRL</v>
      </c>
      <c r="I187" s="7" t="s">
        <v>648</v>
      </c>
      <c r="J187" s="8" t="str">
        <f>J3</f>
        <v>December</v>
      </c>
      <c r="K187" s="7">
        <v>1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</row>
    <row r="188" spans="2:28" x14ac:dyDescent="0.3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J188" s="7" t="str">
        <f>J3</f>
        <v>December</v>
      </c>
      <c r="K188" s="7">
        <v>1</v>
      </c>
      <c r="S188" s="7">
        <v>0</v>
      </c>
    </row>
    <row r="189" spans="2:28" x14ac:dyDescent="0.3">
      <c r="B189" s="7" t="s">
        <v>460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393</v>
      </c>
      <c r="J189" s="7" t="str">
        <f>J3</f>
        <v>December</v>
      </c>
      <c r="K189" s="7">
        <v>1</v>
      </c>
      <c r="R189" s="25"/>
      <c r="S189" s="7">
        <v>0</v>
      </c>
    </row>
    <row r="190" spans="2:28" x14ac:dyDescent="0.3">
      <c r="B190" s="7" t="s">
        <v>460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K190" s="7">
        <v>1</v>
      </c>
      <c r="R190" s="25"/>
      <c r="S190" s="7" t="s">
        <v>801</v>
      </c>
    </row>
    <row r="191" spans="2:28" x14ac:dyDescent="0.3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J191" s="7" t="str">
        <f>J3</f>
        <v>December</v>
      </c>
      <c r="K191" s="7">
        <v>1</v>
      </c>
      <c r="R191" s="16"/>
      <c r="S191" s="14">
        <v>0.30059999999999998</v>
      </c>
      <c r="Z191" s="7" t="s">
        <v>885</v>
      </c>
    </row>
    <row r="192" spans="2:28" x14ac:dyDescent="0.3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K192" s="7">
        <v>1</v>
      </c>
      <c r="R192" s="16"/>
      <c r="S192" s="7" t="s">
        <v>820</v>
      </c>
    </row>
    <row r="193" spans="2:29" x14ac:dyDescent="0.3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K193" s="7">
        <v>1</v>
      </c>
      <c r="R193" s="16"/>
      <c r="S193" s="14" t="s">
        <v>855</v>
      </c>
    </row>
    <row r="194" spans="2:29" x14ac:dyDescent="0.3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K194" s="7">
        <v>1</v>
      </c>
      <c r="R194" s="16"/>
      <c r="S194" s="7" t="s">
        <v>801</v>
      </c>
    </row>
    <row r="195" spans="2:29" x14ac:dyDescent="0.3">
      <c r="B195" s="7" t="s">
        <v>461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J195" s="7" t="str">
        <f>J3</f>
        <v>December</v>
      </c>
      <c r="K195" s="7">
        <v>1</v>
      </c>
      <c r="R195" s="15"/>
      <c r="S195" s="7">
        <v>0</v>
      </c>
    </row>
    <row r="196" spans="2:29" x14ac:dyDescent="0.3">
      <c r="B196" s="7" t="s">
        <v>462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K196" s="7">
        <v>1</v>
      </c>
      <c r="N196" s="13"/>
      <c r="S196" s="7" t="s">
        <v>801</v>
      </c>
    </row>
    <row r="197" spans="2:29" x14ac:dyDescent="0.3">
      <c r="B197" s="7" t="s">
        <v>463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J197" s="7" t="str">
        <f>J3</f>
        <v>December</v>
      </c>
      <c r="K197" s="7">
        <v>1</v>
      </c>
      <c r="R197" s="15"/>
      <c r="S197" s="16">
        <v>0</v>
      </c>
    </row>
    <row r="198" spans="2:29" x14ac:dyDescent="0.3">
      <c r="B198" s="7" t="s">
        <v>464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K198" s="7">
        <v>1</v>
      </c>
      <c r="R198" s="15"/>
      <c r="S198" s="7">
        <v>0</v>
      </c>
    </row>
    <row r="199" spans="2:29" x14ac:dyDescent="0.3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J199" s="7" t="str">
        <f>J3</f>
        <v>December</v>
      </c>
      <c r="K199" s="7">
        <v>1</v>
      </c>
      <c r="R199" s="15"/>
      <c r="S199" s="16">
        <v>0</v>
      </c>
    </row>
    <row r="200" spans="2:29" x14ac:dyDescent="0.3">
      <c r="B200" s="7" t="s">
        <v>394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K200" s="7">
        <v>1</v>
      </c>
      <c r="R200" s="15"/>
      <c r="S200" s="7" t="s">
        <v>801</v>
      </c>
    </row>
    <row r="201" spans="2:29" x14ac:dyDescent="0.3">
      <c r="B201" s="7" t="s">
        <v>395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BRL</v>
      </c>
      <c r="I201" s="7" t="s">
        <v>647</v>
      </c>
      <c r="J201" s="7" t="str">
        <f>J3</f>
        <v>December</v>
      </c>
      <c r="K201" s="7">
        <v>1</v>
      </c>
      <c r="M201" s="40">
        <v>0</v>
      </c>
      <c r="N201" s="40">
        <v>0</v>
      </c>
      <c r="O201" s="40">
        <v>0</v>
      </c>
      <c r="P201" s="40">
        <v>0</v>
      </c>
      <c r="Q201" s="40">
        <v>0</v>
      </c>
      <c r="R201" s="17">
        <v>29907000</v>
      </c>
      <c r="Z201" s="7" t="s">
        <v>856</v>
      </c>
    </row>
    <row r="202" spans="2:29" ht="15" thickBot="1" x14ac:dyDescent="0.35">
      <c r="B202" s="7" t="s">
        <v>815</v>
      </c>
      <c r="C202" s="7" t="s">
        <v>205</v>
      </c>
      <c r="D202" s="7" t="s">
        <v>221</v>
      </c>
      <c r="E202" s="10" t="s">
        <v>223</v>
      </c>
      <c r="F202" s="10" t="s">
        <v>816</v>
      </c>
      <c r="G202" s="7" t="s">
        <v>5</v>
      </c>
      <c r="H202" s="7" t="str">
        <f>H3</f>
        <v>BRL</v>
      </c>
      <c r="I202" s="7" t="s">
        <v>647</v>
      </c>
      <c r="J202" s="7" t="str">
        <f>J3</f>
        <v>December</v>
      </c>
      <c r="K202" s="7">
        <v>1</v>
      </c>
      <c r="R202" s="15"/>
    </row>
    <row r="203" spans="2:29" ht="15" thickBot="1" x14ac:dyDescent="0.35">
      <c r="B203" s="7" t="s">
        <v>465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J203" s="7" t="str">
        <f>J3</f>
        <v>December</v>
      </c>
      <c r="K203" s="7">
        <v>1</v>
      </c>
      <c r="M203" s="27"/>
      <c r="R203" s="15"/>
      <c r="S203" s="7">
        <v>1</v>
      </c>
      <c r="AB203" s="19" t="s">
        <v>854</v>
      </c>
      <c r="AC203" s="19"/>
    </row>
    <row r="204" spans="2:29" x14ac:dyDescent="0.3">
      <c r="B204" s="7" t="s">
        <v>466</v>
      </c>
      <c r="C204" s="7" t="s">
        <v>205</v>
      </c>
      <c r="D204" s="7" t="s">
        <v>224</v>
      </c>
      <c r="E204" s="10" t="s">
        <v>227</v>
      </c>
      <c r="F204" s="10" t="s">
        <v>228</v>
      </c>
      <c r="G204" s="7" t="s">
        <v>21</v>
      </c>
      <c r="H204" s="7" t="s">
        <v>3</v>
      </c>
      <c r="K204" s="7">
        <v>10</v>
      </c>
      <c r="N204" s="13"/>
      <c r="S204" s="7" t="s">
        <v>800</v>
      </c>
      <c r="Y204" s="7" t="s">
        <v>857</v>
      </c>
    </row>
    <row r="205" spans="2:29" x14ac:dyDescent="0.3">
      <c r="B205" s="7" t="s">
        <v>467</v>
      </c>
      <c r="C205" s="7" t="s">
        <v>205</v>
      </c>
      <c r="D205" s="7" t="s">
        <v>224</v>
      </c>
      <c r="E205" s="10" t="s">
        <v>227</v>
      </c>
      <c r="F205" s="10" t="s">
        <v>229</v>
      </c>
      <c r="G205" s="7" t="s">
        <v>21</v>
      </c>
      <c r="H205" s="7" t="s">
        <v>3</v>
      </c>
      <c r="K205" s="7">
        <v>1</v>
      </c>
      <c r="N205" s="13"/>
      <c r="S205" s="7" t="s">
        <v>801</v>
      </c>
    </row>
    <row r="206" spans="2:29" x14ac:dyDescent="0.3">
      <c r="B206" s="7" t="s">
        <v>468</v>
      </c>
      <c r="C206" s="7" t="s">
        <v>205</v>
      </c>
      <c r="D206" s="7" t="s">
        <v>224</v>
      </c>
      <c r="E206" s="10" t="s">
        <v>227</v>
      </c>
      <c r="F206" s="10" t="s">
        <v>230</v>
      </c>
      <c r="G206" s="7" t="s">
        <v>21</v>
      </c>
      <c r="H206" s="7" t="s">
        <v>3</v>
      </c>
      <c r="K206" s="7">
        <v>1</v>
      </c>
      <c r="N206" s="13"/>
      <c r="S206" s="7" t="s">
        <v>801</v>
      </c>
    </row>
    <row r="207" spans="2:29" ht="15" thickBot="1" x14ac:dyDescent="0.35">
      <c r="B207" s="7" t="s">
        <v>469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J207" s="7" t="str">
        <f>J3</f>
        <v>December</v>
      </c>
      <c r="K207" s="7">
        <v>1</v>
      </c>
      <c r="M207" s="28"/>
      <c r="Q207" s="26"/>
      <c r="S207" s="14">
        <v>0.5907</v>
      </c>
      <c r="AB207" s="19"/>
    </row>
    <row r="208" spans="2:29" x14ac:dyDescent="0.3">
      <c r="B208" s="7" t="s">
        <v>470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J208" s="7" t="str">
        <f>J3</f>
        <v>December</v>
      </c>
      <c r="K208" s="7">
        <v>1</v>
      </c>
      <c r="Q208" s="26"/>
      <c r="S208" s="14">
        <v>0.253</v>
      </c>
      <c r="AB208" s="19"/>
    </row>
    <row r="209" spans="2:28" x14ac:dyDescent="0.3">
      <c r="B209" s="7" t="s">
        <v>471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J209" s="7" t="str">
        <f>J3</f>
        <v>December</v>
      </c>
      <c r="K209" s="7">
        <v>1</v>
      </c>
      <c r="Q209" s="26"/>
      <c r="S209" s="7">
        <v>0</v>
      </c>
      <c r="AB209" s="19"/>
    </row>
    <row r="210" spans="2:28" x14ac:dyDescent="0.3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J210" s="7" t="str">
        <f>J3</f>
        <v>December</v>
      </c>
      <c r="K210" s="7">
        <v>1</v>
      </c>
      <c r="Q210" s="26"/>
      <c r="R210" s="15"/>
      <c r="S210" s="14">
        <v>0.15629999999999999</v>
      </c>
    </row>
    <row r="211" spans="2:28" x14ac:dyDescent="0.3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K211" s="7">
        <v>1</v>
      </c>
      <c r="N211" s="13"/>
      <c r="S211" s="7" t="s">
        <v>801</v>
      </c>
    </row>
    <row r="212" spans="2:28" x14ac:dyDescent="0.3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K212" s="7">
        <v>1</v>
      </c>
      <c r="N212" s="13"/>
      <c r="S212" s="7" t="s">
        <v>801</v>
      </c>
    </row>
    <row r="213" spans="2:28" x14ac:dyDescent="0.3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K213" s="7">
        <v>1</v>
      </c>
      <c r="N213" s="13"/>
      <c r="S213" s="7" t="s">
        <v>801</v>
      </c>
    </row>
    <row r="214" spans="2:28" x14ac:dyDescent="0.3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K214" s="7">
        <v>1</v>
      </c>
      <c r="N214" s="13"/>
      <c r="S214" s="7" t="s">
        <v>801</v>
      </c>
    </row>
    <row r="215" spans="2:28" x14ac:dyDescent="0.3">
      <c r="B215" s="7" t="s">
        <v>472</v>
      </c>
      <c r="C215" s="7" t="s">
        <v>205</v>
      </c>
      <c r="D215" s="7" t="s">
        <v>224</v>
      </c>
      <c r="E215" s="10" t="s">
        <v>237</v>
      </c>
      <c r="F215" s="10" t="s">
        <v>238</v>
      </c>
      <c r="G215" s="7" t="s">
        <v>21</v>
      </c>
      <c r="H215" s="7" t="s">
        <v>3</v>
      </c>
      <c r="K215" s="7">
        <v>1</v>
      </c>
      <c r="N215" s="13"/>
      <c r="S215" s="7" t="s">
        <v>800</v>
      </c>
      <c r="Y215" s="7" t="s">
        <v>857</v>
      </c>
    </row>
    <row r="216" spans="2:28" x14ac:dyDescent="0.3">
      <c r="B216" s="7" t="s">
        <v>473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J216" s="7" t="str">
        <f>J3</f>
        <v>December</v>
      </c>
      <c r="K216" s="7">
        <v>1</v>
      </c>
      <c r="R216" s="15"/>
      <c r="S216" s="7">
        <v>0</v>
      </c>
    </row>
    <row r="217" spans="2:28" x14ac:dyDescent="0.3">
      <c r="B217" s="7" t="s">
        <v>474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J217" s="7" t="str">
        <f>J3</f>
        <v>December</v>
      </c>
      <c r="K217" s="7">
        <v>1</v>
      </c>
      <c r="R217" s="17"/>
      <c r="S217" s="7">
        <v>9</v>
      </c>
      <c r="Z217" s="7" t="s">
        <v>858</v>
      </c>
      <c r="AB217" s="19"/>
    </row>
    <row r="218" spans="2:28" x14ac:dyDescent="0.3">
      <c r="B218" s="7" t="s">
        <v>475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J218" s="7" t="str">
        <f>J3</f>
        <v>December</v>
      </c>
      <c r="K218" s="7">
        <v>1</v>
      </c>
      <c r="S218" s="7">
        <v>0</v>
      </c>
      <c r="Z218" s="7" t="s">
        <v>858</v>
      </c>
      <c r="AB218" s="19"/>
    </row>
    <row r="219" spans="2:28" x14ac:dyDescent="0.3">
      <c r="B219" s="7" t="s">
        <v>476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K219" s="7">
        <v>1</v>
      </c>
      <c r="S219" s="7" t="s">
        <v>801</v>
      </c>
    </row>
    <row r="220" spans="2:28" x14ac:dyDescent="0.3">
      <c r="B220" s="7" t="s">
        <v>477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J220" s="7" t="str">
        <f>J3</f>
        <v>December</v>
      </c>
      <c r="K220" s="7">
        <v>1</v>
      </c>
      <c r="R220" s="15"/>
      <c r="S220" s="7">
        <v>1</v>
      </c>
      <c r="AB220" s="19" t="s">
        <v>854</v>
      </c>
    </row>
    <row r="221" spans="2:28" x14ac:dyDescent="0.3">
      <c r="B221" s="7" t="s">
        <v>478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BRL</v>
      </c>
      <c r="I221" s="7" t="s">
        <v>647</v>
      </c>
      <c r="J221" s="7" t="str">
        <f>J3</f>
        <v>December</v>
      </c>
      <c r="K221" s="7">
        <v>1</v>
      </c>
      <c r="P221" s="36"/>
      <c r="R221" s="15"/>
      <c r="S221" s="36">
        <v>29700000</v>
      </c>
      <c r="AB221" s="19" t="s">
        <v>854</v>
      </c>
    </row>
    <row r="222" spans="2:28" x14ac:dyDescent="0.3">
      <c r="B222" s="7" t="s">
        <v>479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J222" s="7" t="str">
        <f>J3</f>
        <v>December</v>
      </c>
      <c r="K222" s="7">
        <v>1</v>
      </c>
      <c r="R222" s="17"/>
      <c r="S222" s="7">
        <v>289</v>
      </c>
    </row>
    <row r="223" spans="2:28" x14ac:dyDescent="0.3">
      <c r="B223" s="7" t="s">
        <v>480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J223" s="7" t="str">
        <f>J3</f>
        <v>December</v>
      </c>
      <c r="K223" s="7">
        <v>1</v>
      </c>
      <c r="S223" s="7">
        <v>49</v>
      </c>
    </row>
    <row r="224" spans="2:28" x14ac:dyDescent="0.3">
      <c r="B224" s="7" t="s">
        <v>481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J224" s="7" t="str">
        <f>J3</f>
        <v>December</v>
      </c>
      <c r="K224" s="7">
        <v>1</v>
      </c>
      <c r="R224" s="17"/>
      <c r="S224" s="7">
        <v>29</v>
      </c>
    </row>
    <row r="225" spans="2:29" x14ac:dyDescent="0.3">
      <c r="B225" s="7" t="s">
        <v>482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J225" s="7" t="str">
        <f>J3</f>
        <v>December</v>
      </c>
      <c r="K225" s="7">
        <v>1</v>
      </c>
      <c r="R225" s="29"/>
      <c r="S225" s="7">
        <v>5</v>
      </c>
    </row>
    <row r="226" spans="2:29" x14ac:dyDescent="0.3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J226" s="7" t="str">
        <f>J3</f>
        <v>December</v>
      </c>
      <c r="K226" s="7">
        <v>1</v>
      </c>
      <c r="M226" s="16"/>
      <c r="N226" s="16"/>
      <c r="O226" s="37"/>
      <c r="P226" s="37"/>
      <c r="Q226" s="37"/>
      <c r="R226" s="37"/>
      <c r="S226" s="16">
        <v>0.3</v>
      </c>
      <c r="AC226" s="7" t="s">
        <v>882</v>
      </c>
    </row>
    <row r="227" spans="2:29" x14ac:dyDescent="0.3">
      <c r="B227" s="7" t="s">
        <v>484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K227" s="7">
        <v>1</v>
      </c>
      <c r="S227" s="7" t="s">
        <v>801</v>
      </c>
    </row>
    <row r="228" spans="2:29" x14ac:dyDescent="0.3">
      <c r="B228" s="7" t="s">
        <v>485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K228" s="7">
        <v>1</v>
      </c>
      <c r="S228" s="7" t="s">
        <v>800</v>
      </c>
    </row>
    <row r="229" spans="2:29" x14ac:dyDescent="0.3">
      <c r="B229" s="7" t="s">
        <v>486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K229" s="7">
        <v>1</v>
      </c>
      <c r="N229" s="13"/>
      <c r="S229" s="7" t="s">
        <v>802</v>
      </c>
    </row>
    <row r="230" spans="2:29" x14ac:dyDescent="0.3">
      <c r="B230" s="7" t="s">
        <v>487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J230" s="7" t="str">
        <f>J3</f>
        <v>December</v>
      </c>
      <c r="K230" s="7">
        <v>1</v>
      </c>
      <c r="M230" s="24"/>
      <c r="N230" s="24"/>
      <c r="O230" s="24"/>
      <c r="P230" s="24"/>
      <c r="Q230" s="24"/>
      <c r="R230" s="24"/>
    </row>
    <row r="231" spans="2:29" x14ac:dyDescent="0.3">
      <c r="B231" s="7" t="s">
        <v>488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BRL</v>
      </c>
      <c r="I231" s="10" t="s">
        <v>647</v>
      </c>
      <c r="J231" s="7" t="str">
        <f>J3</f>
        <v>December</v>
      </c>
      <c r="K231" s="7">
        <v>1</v>
      </c>
      <c r="M231" s="17">
        <v>19336000</v>
      </c>
      <c r="N231" s="17">
        <v>20057000</v>
      </c>
      <c r="O231" s="17">
        <v>21389000</v>
      </c>
      <c r="P231" s="17">
        <v>21907000</v>
      </c>
      <c r="Q231" s="17">
        <v>26348000</v>
      </c>
      <c r="R231" s="17">
        <v>25231000</v>
      </c>
      <c r="V231" s="7" t="s">
        <v>890</v>
      </c>
      <c r="W231" s="7" t="s">
        <v>889</v>
      </c>
      <c r="X231" s="7" t="s">
        <v>888</v>
      </c>
      <c r="Y231" s="7" t="s">
        <v>887</v>
      </c>
      <c r="Z231" s="7" t="s">
        <v>886</v>
      </c>
    </row>
    <row r="232" spans="2:29" ht="15" thickBot="1" x14ac:dyDescent="0.35">
      <c r="B232" s="7" t="s">
        <v>489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J232" s="7" t="str">
        <f>J3</f>
        <v>December</v>
      </c>
      <c r="K232" s="7">
        <v>1</v>
      </c>
      <c r="M232" s="30"/>
      <c r="R232" s="15"/>
      <c r="S232" s="7">
        <v>0</v>
      </c>
    </row>
    <row r="233" spans="2:29" ht="15" thickBot="1" x14ac:dyDescent="0.35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J233" s="7" t="str">
        <f>J3</f>
        <v>December</v>
      </c>
      <c r="K233" s="7">
        <v>1</v>
      </c>
      <c r="M233" s="30"/>
      <c r="R233" s="15"/>
      <c r="S233" s="7">
        <v>3</v>
      </c>
      <c r="Y233" s="7" t="s">
        <v>883</v>
      </c>
    </row>
    <row r="234" spans="2:29" ht="15" thickBot="1" x14ac:dyDescent="0.35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J234" s="7" t="str">
        <f>J3</f>
        <v>December</v>
      </c>
      <c r="K234" s="7">
        <v>1</v>
      </c>
      <c r="M234" s="30"/>
      <c r="R234" s="15"/>
      <c r="S234" s="7">
        <v>8</v>
      </c>
    </row>
    <row r="235" spans="2:29" ht="15" thickBot="1" x14ac:dyDescent="0.35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K235" s="7">
        <v>1</v>
      </c>
      <c r="M235" s="30"/>
      <c r="S235" s="7" t="s">
        <v>800</v>
      </c>
    </row>
    <row r="236" spans="2:29" ht="15" thickBot="1" x14ac:dyDescent="0.35">
      <c r="B236" s="7" t="s">
        <v>490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K236" s="7">
        <v>1</v>
      </c>
      <c r="M236" s="30"/>
      <c r="S236" s="7" t="s">
        <v>801</v>
      </c>
    </row>
    <row r="237" spans="2:29" x14ac:dyDescent="0.3">
      <c r="B237" s="7" t="s">
        <v>491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K237" s="7">
        <v>1</v>
      </c>
      <c r="S237" s="7" t="s">
        <v>800</v>
      </c>
      <c r="Y237" s="7" t="s">
        <v>883</v>
      </c>
    </row>
    <row r="238" spans="2:29" x14ac:dyDescent="0.3">
      <c r="B238" s="7" t="s">
        <v>492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K238" s="7">
        <v>1</v>
      </c>
      <c r="S238" s="7" t="s">
        <v>800</v>
      </c>
      <c r="Y238" s="7" t="s">
        <v>883</v>
      </c>
    </row>
    <row r="239" spans="2:29" x14ac:dyDescent="0.3">
      <c r="B239" s="7" t="s">
        <v>493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K239" s="7">
        <v>1</v>
      </c>
      <c r="S239" s="7" t="s">
        <v>801</v>
      </c>
    </row>
    <row r="240" spans="2:29" x14ac:dyDescent="0.3">
      <c r="B240" s="7" t="s">
        <v>494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K240" s="7">
        <v>1</v>
      </c>
      <c r="S240" s="7" t="s">
        <v>801</v>
      </c>
    </row>
    <row r="241" spans="2:28" x14ac:dyDescent="0.3">
      <c r="B241" s="7" t="s">
        <v>495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BRL</v>
      </c>
      <c r="I241" s="10" t="s">
        <v>647</v>
      </c>
      <c r="J241" s="7" t="str">
        <f>J3</f>
        <v>December</v>
      </c>
      <c r="K241" s="7">
        <v>1</v>
      </c>
      <c r="R241" s="15"/>
    </row>
    <row r="242" spans="2:28" x14ac:dyDescent="0.3">
      <c r="B242" s="7" t="s">
        <v>496</v>
      </c>
      <c r="C242" s="7" t="s">
        <v>205</v>
      </c>
      <c r="D242" s="7" t="s">
        <v>373</v>
      </c>
      <c r="E242" s="7" t="s">
        <v>374</v>
      </c>
      <c r="F242" s="10"/>
      <c r="K242" s="7">
        <v>0</v>
      </c>
      <c r="M242" s="26"/>
      <c r="N242" s="26"/>
      <c r="O242" s="26"/>
      <c r="P242" s="26"/>
      <c r="Q242" s="26"/>
    </row>
    <row r="243" spans="2:28" x14ac:dyDescent="0.3">
      <c r="B243" s="7" t="s">
        <v>497</v>
      </c>
      <c r="C243" s="7" t="s">
        <v>205</v>
      </c>
      <c r="D243" s="7" t="s">
        <v>373</v>
      </c>
      <c r="E243" s="7" t="s">
        <v>375</v>
      </c>
      <c r="F243" s="10" t="s">
        <v>753</v>
      </c>
      <c r="G243" s="10" t="s">
        <v>21</v>
      </c>
      <c r="H243" s="7" t="s">
        <v>3</v>
      </c>
      <c r="K243" s="7">
        <v>0</v>
      </c>
      <c r="N243" s="13"/>
    </row>
    <row r="244" spans="2:28" x14ac:dyDescent="0.3">
      <c r="B244" s="7" t="s">
        <v>498</v>
      </c>
      <c r="C244" s="7" t="s">
        <v>205</v>
      </c>
      <c r="D244" s="7" t="s">
        <v>373</v>
      </c>
      <c r="E244" s="7" t="s">
        <v>376</v>
      </c>
      <c r="F244" s="10" t="s">
        <v>754</v>
      </c>
      <c r="G244" s="10" t="s">
        <v>5</v>
      </c>
      <c r="H244" s="10" t="str">
        <f>H3</f>
        <v>BRL</v>
      </c>
      <c r="I244" s="10" t="s">
        <v>648</v>
      </c>
      <c r="J244" s="7" t="str">
        <f>J3</f>
        <v>December</v>
      </c>
      <c r="K244" s="7">
        <v>0</v>
      </c>
      <c r="M244" s="26"/>
      <c r="N244" s="26"/>
      <c r="O244" s="26"/>
      <c r="P244" s="26"/>
      <c r="Q244" s="26"/>
    </row>
    <row r="245" spans="2:28" x14ac:dyDescent="0.3">
      <c r="B245" s="7" t="s">
        <v>498</v>
      </c>
      <c r="C245" s="7" t="s">
        <v>205</v>
      </c>
      <c r="D245" s="7" t="s">
        <v>373</v>
      </c>
      <c r="E245" s="7" t="s">
        <v>376</v>
      </c>
      <c r="F245" s="10" t="s">
        <v>755</v>
      </c>
      <c r="G245" s="10" t="s">
        <v>5</v>
      </c>
      <c r="H245" s="10" t="str">
        <f>H3</f>
        <v>BRL</v>
      </c>
      <c r="I245" s="10" t="s">
        <v>648</v>
      </c>
      <c r="J245" s="7" t="str">
        <f>J3</f>
        <v>December</v>
      </c>
      <c r="K245" s="7">
        <v>0</v>
      </c>
      <c r="M245" s="26"/>
      <c r="N245" s="26"/>
      <c r="O245" s="26"/>
      <c r="P245" s="26"/>
      <c r="Q245" s="26"/>
    </row>
    <row r="246" spans="2:28" x14ac:dyDescent="0.3">
      <c r="B246" s="7" t="s">
        <v>499</v>
      </c>
      <c r="C246" s="7" t="s">
        <v>205</v>
      </c>
      <c r="D246" s="7" t="s">
        <v>373</v>
      </c>
      <c r="E246" s="7" t="s">
        <v>377</v>
      </c>
      <c r="F246" s="10"/>
      <c r="H246" s="7" t="s">
        <v>3</v>
      </c>
      <c r="K246" s="7">
        <v>0</v>
      </c>
      <c r="M246" s="26"/>
      <c r="N246" s="26"/>
      <c r="O246" s="26"/>
      <c r="P246" s="26"/>
      <c r="Q246" s="26"/>
    </row>
    <row r="247" spans="2:28" x14ac:dyDescent="0.3">
      <c r="B247" s="7" t="s">
        <v>500</v>
      </c>
      <c r="C247" s="7" t="s">
        <v>205</v>
      </c>
      <c r="D247" s="7" t="s">
        <v>373</v>
      </c>
      <c r="E247" s="7" t="s">
        <v>378</v>
      </c>
      <c r="F247" s="10"/>
      <c r="H247" s="7" t="s">
        <v>3</v>
      </c>
      <c r="K247" s="7">
        <v>0</v>
      </c>
      <c r="M247" s="26"/>
      <c r="N247" s="26"/>
      <c r="O247" s="26"/>
      <c r="P247" s="26"/>
      <c r="Q247" s="26"/>
    </row>
    <row r="248" spans="2:28" x14ac:dyDescent="0.3">
      <c r="B248" s="7" t="s">
        <v>501</v>
      </c>
      <c r="C248" s="7" t="s">
        <v>205</v>
      </c>
      <c r="D248" s="7" t="s">
        <v>373</v>
      </c>
      <c r="E248" s="7" t="s">
        <v>379</v>
      </c>
      <c r="F248" s="10"/>
      <c r="H248" s="7" t="s">
        <v>4</v>
      </c>
      <c r="K248" s="7">
        <v>0</v>
      </c>
      <c r="M248" s="26"/>
      <c r="N248" s="26"/>
      <c r="O248" s="26"/>
      <c r="P248" s="26"/>
      <c r="Q248" s="26"/>
    </row>
    <row r="249" spans="2:28" ht="15" thickBot="1" x14ac:dyDescent="0.35">
      <c r="B249" s="7" t="s">
        <v>502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K249" s="7">
        <v>1</v>
      </c>
      <c r="M249" s="28"/>
      <c r="S249" s="7" t="s">
        <v>801</v>
      </c>
    </row>
    <row r="250" spans="2:28" ht="15" thickBot="1" x14ac:dyDescent="0.35">
      <c r="B250" s="7" t="s">
        <v>503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J250" s="7" t="str">
        <f>J3</f>
        <v>December</v>
      </c>
      <c r="K250" s="7">
        <v>1</v>
      </c>
      <c r="M250" s="28"/>
      <c r="R250" s="15"/>
      <c r="S250" s="7">
        <v>0</v>
      </c>
    </row>
    <row r="251" spans="2:28" ht="15" thickBot="1" x14ac:dyDescent="0.35">
      <c r="B251" s="7" t="s">
        <v>504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J251" s="7" t="str">
        <f>J3</f>
        <v>December</v>
      </c>
      <c r="K251" s="7">
        <v>1</v>
      </c>
      <c r="M251" s="28"/>
      <c r="R251" s="15"/>
      <c r="S251" s="7">
        <v>0</v>
      </c>
      <c r="AB251" s="19"/>
    </row>
    <row r="252" spans="2:28" ht="15" thickBot="1" x14ac:dyDescent="0.35">
      <c r="B252" s="7" t="s">
        <v>505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K252" s="7">
        <v>1</v>
      </c>
      <c r="M252" s="28"/>
      <c r="S252" s="7" t="s">
        <v>801</v>
      </c>
    </row>
    <row r="253" spans="2:28" ht="15" thickBot="1" x14ac:dyDescent="0.35">
      <c r="B253" s="7" t="s">
        <v>506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K253" s="7">
        <v>1</v>
      </c>
      <c r="M253" s="28"/>
      <c r="S253" s="7" t="s">
        <v>801</v>
      </c>
    </row>
    <row r="254" spans="2:28" ht="15" thickBot="1" x14ac:dyDescent="0.35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K254" s="7">
        <v>1</v>
      </c>
      <c r="M254" s="28"/>
      <c r="S254" s="7" t="s">
        <v>801</v>
      </c>
    </row>
    <row r="255" spans="2:28" x14ac:dyDescent="0.3">
      <c r="B255" s="7" t="s">
        <v>507</v>
      </c>
      <c r="C255" s="7" t="s">
        <v>205</v>
      </c>
      <c r="D255" s="7" t="s">
        <v>380</v>
      </c>
      <c r="E255" s="7" t="s">
        <v>381</v>
      </c>
      <c r="F255" s="10"/>
      <c r="G255" s="10"/>
      <c r="H255" s="10"/>
      <c r="K255" s="7">
        <v>0</v>
      </c>
      <c r="M255" s="31"/>
    </row>
    <row r="256" spans="2:28" x14ac:dyDescent="0.3">
      <c r="B256" s="7" t="s">
        <v>508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K256" s="7">
        <v>1</v>
      </c>
      <c r="S256" s="7" t="s">
        <v>801</v>
      </c>
    </row>
    <row r="257" spans="2:29" x14ac:dyDescent="0.3">
      <c r="B257" s="7" t="s">
        <v>509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K257" s="7">
        <v>1</v>
      </c>
      <c r="S257" s="7" t="s">
        <v>801</v>
      </c>
    </row>
    <row r="258" spans="2:29" x14ac:dyDescent="0.3">
      <c r="B258" s="7" t="s">
        <v>510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K258" s="7">
        <v>1</v>
      </c>
      <c r="S258" s="7" t="s">
        <v>800</v>
      </c>
      <c r="Y258" s="7" t="s">
        <v>884</v>
      </c>
    </row>
    <row r="259" spans="2:29" x14ac:dyDescent="0.3">
      <c r="B259" s="7" t="s">
        <v>511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K259" s="7">
        <v>1</v>
      </c>
      <c r="S259" s="7" t="s">
        <v>800</v>
      </c>
    </row>
    <row r="260" spans="2:29" x14ac:dyDescent="0.3">
      <c r="B260" s="7" t="s">
        <v>512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K260" s="7">
        <v>1</v>
      </c>
      <c r="S260" s="7" t="s">
        <v>800</v>
      </c>
      <c r="Y260" s="7" t="s">
        <v>884</v>
      </c>
    </row>
    <row r="261" spans="2:29" x14ac:dyDescent="0.3">
      <c r="B261" s="7" t="s">
        <v>513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K261" s="7">
        <v>1</v>
      </c>
      <c r="S261" s="7" t="s">
        <v>801</v>
      </c>
    </row>
    <row r="262" spans="2:29" x14ac:dyDescent="0.3">
      <c r="B262" s="7" t="s">
        <v>514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K262" s="7">
        <v>1</v>
      </c>
      <c r="S262" s="7" t="s">
        <v>800</v>
      </c>
      <c r="Y262" s="7" t="s">
        <v>918</v>
      </c>
      <c r="AB262" s="19" t="s">
        <v>920</v>
      </c>
    </row>
    <row r="263" spans="2:29" x14ac:dyDescent="0.3">
      <c r="B263" s="7" t="s">
        <v>515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J263" s="7" t="str">
        <f>J3</f>
        <v>December</v>
      </c>
      <c r="K263" s="7">
        <v>1</v>
      </c>
      <c r="R263" s="15"/>
      <c r="S263" s="7">
        <v>9</v>
      </c>
      <c r="AB263" s="19"/>
      <c r="AC263" s="7" t="s">
        <v>919</v>
      </c>
    </row>
    <row r="264" spans="2:29" x14ac:dyDescent="0.3">
      <c r="B264" s="7" t="s">
        <v>516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 t="s">
        <v>21</v>
      </c>
      <c r="H264" s="10" t="s">
        <v>3</v>
      </c>
      <c r="K264" s="7">
        <v>1</v>
      </c>
      <c r="N264" s="13"/>
      <c r="S264" s="7" t="s">
        <v>800</v>
      </c>
      <c r="Y264" s="7" t="s">
        <v>891</v>
      </c>
    </row>
    <row r="265" spans="2:29" x14ac:dyDescent="0.3">
      <c r="B265" s="7" t="s">
        <v>517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 t="s">
        <v>21</v>
      </c>
      <c r="H265" s="10" t="s">
        <v>3</v>
      </c>
      <c r="K265" s="7">
        <v>1</v>
      </c>
      <c r="N265" s="13"/>
      <c r="S265" s="7" t="s">
        <v>800</v>
      </c>
      <c r="Y265" s="7" t="s">
        <v>892</v>
      </c>
    </row>
    <row r="266" spans="2:29" x14ac:dyDescent="0.3">
      <c r="B266" s="7" t="s">
        <v>518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J266" s="7" t="str">
        <f>J3</f>
        <v>December</v>
      </c>
      <c r="K266" s="7">
        <v>1</v>
      </c>
      <c r="R266" s="15"/>
    </row>
    <row r="267" spans="2:29" x14ac:dyDescent="0.3">
      <c r="B267" s="7" t="s">
        <v>519</v>
      </c>
      <c r="C267" s="7" t="s">
        <v>205</v>
      </c>
      <c r="D267" s="7" t="s">
        <v>382</v>
      </c>
      <c r="E267" s="7" t="s">
        <v>383</v>
      </c>
      <c r="F267" s="10"/>
      <c r="K267" s="7">
        <v>0</v>
      </c>
    </row>
    <row r="268" spans="2:29" x14ac:dyDescent="0.3">
      <c r="B268" s="7" t="s">
        <v>520</v>
      </c>
      <c r="C268" s="7" t="s">
        <v>205</v>
      </c>
      <c r="D268" s="7" t="s">
        <v>382</v>
      </c>
      <c r="E268" s="7" t="s">
        <v>384</v>
      </c>
      <c r="F268" s="10"/>
      <c r="K268" s="7">
        <v>0</v>
      </c>
    </row>
    <row r="269" spans="2:29" x14ac:dyDescent="0.3">
      <c r="B269" s="7" t="s">
        <v>521</v>
      </c>
      <c r="C269" s="7" t="s">
        <v>205</v>
      </c>
      <c r="D269" s="7" t="s">
        <v>382</v>
      </c>
      <c r="E269" s="7" t="s">
        <v>385</v>
      </c>
      <c r="F269" s="10"/>
      <c r="K269" s="7">
        <v>0</v>
      </c>
    </row>
    <row r="270" spans="2:29" x14ac:dyDescent="0.3">
      <c r="B270" s="7" t="s">
        <v>522</v>
      </c>
      <c r="C270" s="7" t="s">
        <v>205</v>
      </c>
      <c r="D270" s="7" t="s">
        <v>382</v>
      </c>
      <c r="E270" s="7" t="s">
        <v>386</v>
      </c>
      <c r="F270" s="10"/>
      <c r="K270" s="7">
        <v>0</v>
      </c>
    </row>
    <row r="271" spans="2:29" x14ac:dyDescent="0.3">
      <c r="B271" s="7" t="s">
        <v>523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 t="s">
        <v>21</v>
      </c>
      <c r="H271" s="10" t="s">
        <v>761</v>
      </c>
      <c r="K271" s="7">
        <v>1</v>
      </c>
      <c r="N271" s="13"/>
      <c r="S271" s="7" t="s">
        <v>833</v>
      </c>
      <c r="Z271" s="7" t="s">
        <v>894</v>
      </c>
    </row>
    <row r="272" spans="2:29" x14ac:dyDescent="0.3">
      <c r="B272" s="7" t="s">
        <v>524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 t="s">
        <v>21</v>
      </c>
      <c r="H272" s="10" t="s">
        <v>762</v>
      </c>
      <c r="K272" s="7">
        <v>1</v>
      </c>
      <c r="N272" s="13"/>
      <c r="S272" s="7" t="s">
        <v>893</v>
      </c>
      <c r="Z272" s="7" t="s">
        <v>894</v>
      </c>
    </row>
    <row r="273" spans="2:28" x14ac:dyDescent="0.3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 t="s">
        <v>21</v>
      </c>
      <c r="H273" s="10" t="s">
        <v>3</v>
      </c>
      <c r="K273" s="7">
        <v>1</v>
      </c>
      <c r="N273" s="13"/>
      <c r="S273" s="7" t="s">
        <v>800</v>
      </c>
    </row>
    <row r="274" spans="2:28" x14ac:dyDescent="0.3">
      <c r="B274" s="7" t="s">
        <v>525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J274" s="7" t="str">
        <f>J3</f>
        <v>December</v>
      </c>
      <c r="K274" s="7">
        <v>10</v>
      </c>
      <c r="R274" s="15"/>
      <c r="S274" s="7">
        <v>1</v>
      </c>
      <c r="AB274" s="19" t="s">
        <v>854</v>
      </c>
    </row>
    <row r="275" spans="2:28" x14ac:dyDescent="0.3">
      <c r="B275" s="7" t="s">
        <v>526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 t="s">
        <v>21</v>
      </c>
      <c r="H275" s="10" t="s">
        <v>3</v>
      </c>
      <c r="K275" s="7">
        <v>1</v>
      </c>
      <c r="N275" s="13"/>
      <c r="S275" s="7" t="s">
        <v>801</v>
      </c>
    </row>
    <row r="276" spans="2:28" x14ac:dyDescent="0.3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J276" s="7" t="str">
        <f>J3</f>
        <v>December</v>
      </c>
      <c r="K276" s="7">
        <v>1</v>
      </c>
      <c r="N276" s="7">
        <v>0</v>
      </c>
      <c r="O276" s="7">
        <v>0</v>
      </c>
      <c r="P276" s="7">
        <v>0</v>
      </c>
      <c r="Q276" s="7">
        <v>0</v>
      </c>
      <c r="R276" s="15">
        <v>0</v>
      </c>
    </row>
    <row r="277" spans="2:28" x14ac:dyDescent="0.3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K277" s="7">
        <v>1</v>
      </c>
      <c r="N277" s="13"/>
      <c r="S277" s="7" t="s">
        <v>800</v>
      </c>
      <c r="Y277" s="7" t="s">
        <v>895</v>
      </c>
    </row>
    <row r="278" spans="2:28" x14ac:dyDescent="0.3">
      <c r="B278" s="7" t="s">
        <v>527</v>
      </c>
      <c r="C278" s="7" t="s">
        <v>205</v>
      </c>
      <c r="D278" s="7" t="s">
        <v>387</v>
      </c>
      <c r="E278" s="7" t="s">
        <v>388</v>
      </c>
      <c r="K278" s="7">
        <v>0</v>
      </c>
    </row>
    <row r="279" spans="2:28" x14ac:dyDescent="0.3">
      <c r="B279" s="7" t="s">
        <v>528</v>
      </c>
      <c r="C279" s="7" t="s">
        <v>205</v>
      </c>
      <c r="D279" s="7" t="s">
        <v>387</v>
      </c>
      <c r="E279" s="7" t="s">
        <v>389</v>
      </c>
      <c r="K279" s="7">
        <v>0</v>
      </c>
    </row>
    <row r="280" spans="2:28" x14ac:dyDescent="0.3">
      <c r="B280" s="7" t="s">
        <v>529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 t="s">
        <v>21</v>
      </c>
      <c r="H280" s="10" t="s">
        <v>3</v>
      </c>
      <c r="K280" s="7">
        <v>1</v>
      </c>
      <c r="N280" s="13"/>
      <c r="S280" s="7" t="s">
        <v>800</v>
      </c>
      <c r="Z280" s="7" t="s">
        <v>885</v>
      </c>
    </row>
    <row r="281" spans="2:28" x14ac:dyDescent="0.3">
      <c r="B281" s="7" t="s">
        <v>530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K281" s="7">
        <v>0</v>
      </c>
      <c r="N281" s="13"/>
    </row>
    <row r="282" spans="2:28" x14ac:dyDescent="0.3">
      <c r="B282" s="7" t="s">
        <v>531</v>
      </c>
      <c r="C282" s="7" t="s">
        <v>205</v>
      </c>
      <c r="D282" s="7" t="s">
        <v>387</v>
      </c>
      <c r="E282" s="7" t="s">
        <v>390</v>
      </c>
      <c r="G282" s="10" t="s">
        <v>21</v>
      </c>
      <c r="H282" s="10" t="s">
        <v>3</v>
      </c>
      <c r="K282" s="7">
        <v>1</v>
      </c>
      <c r="N282" s="13"/>
      <c r="S282" s="7" t="s">
        <v>800</v>
      </c>
      <c r="Y282" s="7" t="s">
        <v>896</v>
      </c>
    </row>
    <row r="283" spans="2:28" x14ac:dyDescent="0.3">
      <c r="B283" s="7" t="s">
        <v>532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J283" s="7" t="str">
        <f>J3</f>
        <v>December</v>
      </c>
      <c r="K283" s="7">
        <v>1</v>
      </c>
      <c r="S283" s="7">
        <v>0</v>
      </c>
    </row>
    <row r="284" spans="2:28" x14ac:dyDescent="0.3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K284" s="7">
        <v>1</v>
      </c>
      <c r="N284" s="13"/>
      <c r="S284" s="7" t="s">
        <v>801</v>
      </c>
    </row>
    <row r="285" spans="2:28" x14ac:dyDescent="0.3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K285" s="7">
        <v>1</v>
      </c>
      <c r="N285" s="13"/>
      <c r="S285" s="7" t="s">
        <v>807</v>
      </c>
    </row>
    <row r="286" spans="2:28" x14ac:dyDescent="0.3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K286" s="7">
        <v>1</v>
      </c>
      <c r="N286" s="13"/>
      <c r="S286" s="7" t="s">
        <v>809</v>
      </c>
    </row>
    <row r="287" spans="2:28" x14ac:dyDescent="0.3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J287" s="7" t="str">
        <f>J3</f>
        <v>December</v>
      </c>
      <c r="K287" s="7">
        <v>1</v>
      </c>
      <c r="M287" s="40"/>
      <c r="N287" s="24">
        <f>0.098/1.47778</f>
        <v>6.6315689750842483E-2</v>
      </c>
      <c r="O287" s="37">
        <f>0.191/1.49507</f>
        <v>0.12775321556850183</v>
      </c>
      <c r="P287" s="37">
        <f>0.275/1.23003</f>
        <v>0.22357178280204551</v>
      </c>
      <c r="Q287" s="37">
        <f>0.191/0.64759</f>
        <v>0.29493969950122761</v>
      </c>
      <c r="R287" s="24"/>
      <c r="AB287" s="19" t="s">
        <v>925</v>
      </c>
    </row>
    <row r="288" spans="2:28" x14ac:dyDescent="0.3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K288" s="7">
        <v>1</v>
      </c>
      <c r="S288" s="7" t="s">
        <v>801</v>
      </c>
    </row>
    <row r="289" spans="2:29" x14ac:dyDescent="0.3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K289" s="7">
        <v>1</v>
      </c>
      <c r="S289" s="7" t="s">
        <v>800</v>
      </c>
      <c r="AB289" s="19" t="s">
        <v>897</v>
      </c>
    </row>
    <row r="290" spans="2:29" x14ac:dyDescent="0.3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K290" s="7">
        <v>10</v>
      </c>
      <c r="S290" s="7" t="s">
        <v>800</v>
      </c>
      <c r="Y290" s="7" t="s">
        <v>898</v>
      </c>
    </row>
    <row r="291" spans="2:29" x14ac:dyDescent="0.3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K291" s="7">
        <v>10</v>
      </c>
      <c r="S291" s="7" t="s">
        <v>800</v>
      </c>
      <c r="Y291" s="7" t="s">
        <v>898</v>
      </c>
    </row>
    <row r="292" spans="2:29" x14ac:dyDescent="0.3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J292" s="7" t="str">
        <f>J3</f>
        <v>December</v>
      </c>
      <c r="K292" s="7">
        <v>10</v>
      </c>
      <c r="S292" s="7">
        <v>0</v>
      </c>
      <c r="Z292" s="19"/>
    </row>
    <row r="293" spans="2:29" x14ac:dyDescent="0.3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J293" s="7" t="str">
        <f>J3</f>
        <v>December</v>
      </c>
      <c r="K293" s="7">
        <v>1</v>
      </c>
      <c r="S293" s="7">
        <v>38</v>
      </c>
      <c r="Z293" s="19"/>
      <c r="AC293" s="7" t="s">
        <v>899</v>
      </c>
    </row>
    <row r="294" spans="2:29" x14ac:dyDescent="0.3">
      <c r="B294" s="7" t="s">
        <v>834</v>
      </c>
      <c r="C294" s="7" t="s">
        <v>205</v>
      </c>
      <c r="D294" s="10" t="s">
        <v>319</v>
      </c>
      <c r="E294" s="10" t="s">
        <v>321</v>
      </c>
      <c r="F294" s="10" t="s">
        <v>835</v>
      </c>
      <c r="G294" s="10" t="s">
        <v>21</v>
      </c>
      <c r="H294" s="10" t="s">
        <v>3</v>
      </c>
      <c r="K294" s="7">
        <v>1</v>
      </c>
      <c r="N294" s="13"/>
      <c r="S294" s="7" t="s">
        <v>800</v>
      </c>
      <c r="Y294" s="7" t="s">
        <v>900</v>
      </c>
    </row>
    <row r="295" spans="2:29" x14ac:dyDescent="0.3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J295" s="7" t="str">
        <f>J3</f>
        <v>December</v>
      </c>
      <c r="K295" s="7">
        <v>1</v>
      </c>
      <c r="R295" s="15"/>
      <c r="S295" s="7">
        <v>0</v>
      </c>
    </row>
    <row r="296" spans="2:29" x14ac:dyDescent="0.3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K296" s="7">
        <v>1</v>
      </c>
      <c r="S296" s="7" t="s">
        <v>801</v>
      </c>
    </row>
    <row r="297" spans="2:29" x14ac:dyDescent="0.3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 t="s">
        <v>21</v>
      </c>
      <c r="H297" s="10" t="s">
        <v>3</v>
      </c>
      <c r="K297" s="7">
        <v>1</v>
      </c>
      <c r="N297" s="13"/>
      <c r="S297" s="7" t="s">
        <v>801</v>
      </c>
    </row>
    <row r="298" spans="2:29" x14ac:dyDescent="0.3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 t="s">
        <v>21</v>
      </c>
      <c r="H298" s="10" t="s">
        <v>3</v>
      </c>
      <c r="K298" s="7">
        <v>1</v>
      </c>
      <c r="N298" s="13"/>
      <c r="S298" s="7" t="s">
        <v>801</v>
      </c>
    </row>
    <row r="299" spans="2:29" x14ac:dyDescent="0.3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 t="s">
        <v>21</v>
      </c>
      <c r="H299" s="10" t="s">
        <v>3</v>
      </c>
      <c r="K299" s="7">
        <v>1</v>
      </c>
      <c r="N299" s="13"/>
      <c r="S299" s="7" t="s">
        <v>801</v>
      </c>
    </row>
    <row r="300" spans="2:29" x14ac:dyDescent="0.3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K300" s="7">
        <v>1</v>
      </c>
      <c r="N300" s="13"/>
      <c r="S300" s="7" t="s">
        <v>800</v>
      </c>
      <c r="Z300" s="7" t="s">
        <v>885</v>
      </c>
    </row>
    <row r="301" spans="2:29" x14ac:dyDescent="0.3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J301" s="7" t="str">
        <f>J3</f>
        <v>December</v>
      </c>
      <c r="K301" s="7">
        <v>1</v>
      </c>
      <c r="R301" s="15"/>
      <c r="S301" s="7">
        <v>0</v>
      </c>
    </row>
    <row r="302" spans="2:29" x14ac:dyDescent="0.3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K302" s="7">
        <v>1</v>
      </c>
      <c r="N302" s="13"/>
      <c r="S302" s="7" t="s">
        <v>801</v>
      </c>
    </row>
    <row r="303" spans="2:29" x14ac:dyDescent="0.3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K303" s="7">
        <v>1</v>
      </c>
      <c r="N303" s="13"/>
      <c r="S303" s="7" t="s">
        <v>801</v>
      </c>
    </row>
    <row r="304" spans="2:29" x14ac:dyDescent="0.3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J304" s="7" t="str">
        <f>J3</f>
        <v>December</v>
      </c>
      <c r="K304" s="7">
        <v>1</v>
      </c>
      <c r="M304" s="16"/>
      <c r="N304" s="16"/>
      <c r="O304" s="16"/>
      <c r="P304" s="16"/>
      <c r="Q304" s="16"/>
      <c r="R304" s="16"/>
      <c r="S304" s="16">
        <v>0.2</v>
      </c>
      <c r="Y304" s="7" t="s">
        <v>902</v>
      </c>
    </row>
    <row r="305" spans="2:26" x14ac:dyDescent="0.3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 t="s">
        <v>21</v>
      </c>
      <c r="H305" s="10" t="s">
        <v>3</v>
      </c>
      <c r="K305" s="7">
        <v>1</v>
      </c>
      <c r="N305" s="13"/>
      <c r="S305" s="7" t="s">
        <v>801</v>
      </c>
    </row>
    <row r="306" spans="2:26" x14ac:dyDescent="0.3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 t="s">
        <v>21</v>
      </c>
      <c r="H306" s="10" t="s">
        <v>3</v>
      </c>
      <c r="K306" s="7">
        <v>1</v>
      </c>
      <c r="N306" s="13"/>
      <c r="S306" s="7" t="s">
        <v>801</v>
      </c>
    </row>
    <row r="307" spans="2:26" x14ac:dyDescent="0.3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 t="s">
        <v>21</v>
      </c>
      <c r="H307" s="10" t="s">
        <v>3</v>
      </c>
      <c r="K307" s="7">
        <v>1</v>
      </c>
      <c r="N307" s="13"/>
      <c r="S307" s="7" t="s">
        <v>801</v>
      </c>
    </row>
    <row r="308" spans="2:26" x14ac:dyDescent="0.3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BRL</v>
      </c>
      <c r="I308" s="10" t="s">
        <v>647</v>
      </c>
      <c r="J308" s="7" t="str">
        <f>J3</f>
        <v>December</v>
      </c>
      <c r="K308" s="7">
        <v>1</v>
      </c>
      <c r="M308" s="36"/>
      <c r="N308" s="36"/>
      <c r="O308" s="36"/>
      <c r="P308" s="36"/>
      <c r="Q308" s="36"/>
      <c r="R308" s="36"/>
    </row>
    <row r="309" spans="2:26" x14ac:dyDescent="0.3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BRL</v>
      </c>
      <c r="I309" s="10" t="s">
        <v>647</v>
      </c>
      <c r="J309" s="7" t="str">
        <f>J3</f>
        <v>December</v>
      </c>
      <c r="K309" s="7">
        <v>1</v>
      </c>
      <c r="M309" s="36"/>
      <c r="N309" s="36"/>
      <c r="O309" s="36"/>
      <c r="P309" s="36"/>
      <c r="Q309" s="36"/>
      <c r="R309" s="36"/>
    </row>
    <row r="310" spans="2:26" x14ac:dyDescent="0.3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K310" s="7">
        <v>1</v>
      </c>
      <c r="N310" s="13"/>
      <c r="S310" s="7" t="s">
        <v>801</v>
      </c>
    </row>
    <row r="311" spans="2:26" ht="15" thickBot="1" x14ac:dyDescent="0.35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K311" s="7">
        <v>1</v>
      </c>
      <c r="M311" s="20"/>
      <c r="S311" s="7" t="s">
        <v>903</v>
      </c>
      <c r="Z311" s="19"/>
    </row>
    <row r="312" spans="2:26" ht="15" thickBot="1" x14ac:dyDescent="0.35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J312" s="7" t="str">
        <f>J3</f>
        <v>December</v>
      </c>
      <c r="K312" s="7">
        <v>1</v>
      </c>
      <c r="M312" s="20"/>
      <c r="S312" s="7">
        <v>8</v>
      </c>
    </row>
    <row r="313" spans="2:26" ht="15" thickBot="1" x14ac:dyDescent="0.35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K313" s="7">
        <v>1</v>
      </c>
      <c r="M313" s="20"/>
      <c r="S313" s="7" t="s">
        <v>904</v>
      </c>
    </row>
    <row r="314" spans="2:26" ht="15" thickBot="1" x14ac:dyDescent="0.35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J314" s="7" t="str">
        <f>J3</f>
        <v>December</v>
      </c>
      <c r="K314" s="7">
        <v>1</v>
      </c>
      <c r="M314" s="20"/>
      <c r="R314" s="15"/>
      <c r="S314" s="7">
        <v>0</v>
      </c>
    </row>
    <row r="315" spans="2:26" customFormat="1" ht="15" customHeight="1" x14ac:dyDescent="0.3">
      <c r="B315" t="s">
        <v>534</v>
      </c>
      <c r="C315" t="s">
        <v>205</v>
      </c>
      <c r="D315" t="s">
        <v>306</v>
      </c>
      <c r="E315" t="s">
        <v>312</v>
      </c>
      <c r="F315" t="s">
        <v>835</v>
      </c>
      <c r="G315" t="s">
        <v>21</v>
      </c>
      <c r="H315" t="s">
        <v>3</v>
      </c>
      <c r="J315" t="str">
        <f>J32</f>
        <v>December</v>
      </c>
      <c r="K315">
        <v>1</v>
      </c>
      <c r="M315" s="39"/>
      <c r="N315" s="39"/>
      <c r="O315" s="39"/>
      <c r="P315" s="39"/>
      <c r="Q315" s="39"/>
      <c r="R315" s="39"/>
      <c r="S315" s="7" t="s">
        <v>801</v>
      </c>
      <c r="Z315" s="38"/>
    </row>
    <row r="316" spans="2:26" customFormat="1" ht="15" customHeight="1" x14ac:dyDescent="0.3">
      <c r="B316" t="s">
        <v>836</v>
      </c>
      <c r="C316" t="s">
        <v>73</v>
      </c>
      <c r="D316" t="s">
        <v>837</v>
      </c>
      <c r="E316" t="s">
        <v>838</v>
      </c>
      <c r="F316" t="s">
        <v>838</v>
      </c>
      <c r="G316" t="s">
        <v>5</v>
      </c>
      <c r="H316" t="s">
        <v>86</v>
      </c>
      <c r="I316" t="s">
        <v>648</v>
      </c>
      <c r="J316" t="str">
        <f>J308</f>
        <v>December</v>
      </c>
      <c r="M316" s="7">
        <f>892+191+1160+393</f>
        <v>2636</v>
      </c>
      <c r="N316" s="7">
        <f>144+965+426+1314</f>
        <v>2849</v>
      </c>
      <c r="O316" s="7">
        <f>1629+1098</f>
        <v>2727</v>
      </c>
      <c r="P316" s="7">
        <f>2643+1525</f>
        <v>4168</v>
      </c>
      <c r="Q316" s="8">
        <f>3155+1723</f>
        <v>4878</v>
      </c>
      <c r="R316" s="7"/>
      <c r="U316" s="7" t="s">
        <v>911</v>
      </c>
      <c r="V316" s="7" t="s">
        <v>910</v>
      </c>
      <c r="W316" s="38"/>
      <c r="X316" s="7"/>
      <c r="Y316" s="7" t="s">
        <v>909</v>
      </c>
      <c r="Z316" s="38"/>
    </row>
    <row r="317" spans="2:26" customFormat="1" ht="15" customHeight="1" x14ac:dyDescent="0.3">
      <c r="B317" t="s">
        <v>532</v>
      </c>
      <c r="C317" t="s">
        <v>205</v>
      </c>
      <c r="D317" t="s">
        <v>294</v>
      </c>
      <c r="E317" t="s">
        <v>304</v>
      </c>
      <c r="F317" t="s">
        <v>839</v>
      </c>
      <c r="G317" t="s">
        <v>5</v>
      </c>
      <c r="H317" t="s">
        <v>86</v>
      </c>
      <c r="K317">
        <v>1</v>
      </c>
      <c r="M317" s="7"/>
      <c r="N317" s="7"/>
      <c r="O317" s="7"/>
      <c r="S317">
        <v>0</v>
      </c>
      <c r="Z317" s="38"/>
    </row>
  </sheetData>
  <dataValidations count="1">
    <dataValidation type="textLength" operator="equal" allowBlank="1" showInputMessage="1" showErrorMessage="1" error="No data entry allowed in this cell" sqref="M17:R19 M35:R36 M41:R46 M51:R51 M55:R61 M65:R68 M71:R81 M84:R85 M88:R90 M92:R93 M97:R97 M99:R102 M105:R108 M110:R115 M118:R126 M142:R144 M146:R147 M150:R150 M153:R154 M160:R161 M163:R164 M166:R171 M176:R176 M178:R181 M186:R186 M196:R196 M204:R206 M211:R215 M229:R229 M243:R243 M264:R265 M271:R273 M275:R275 M277:R277 M280:R282 M284:R286 M294:R294 M297:R300 M302:R303 M305:R307 M310:R310 J17:J19 J21 J35:J36 J41:J46 J51 J55:J61 J65:J68 J71:J81 J84:J85 J88:J90 J97 J99:J102 J105:J108 J110:J115 J118:J126 J140:J144 J146:J148 J150:J154 J156 J160:J161 J163:J164 J166:J171 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5 I317 I95:I172 J129:J138 M129:R138" xr:uid="{D9A124A9-D86A-4BEC-A379-99F0B65B6DB6}">
      <formula1>0</formula1>
    </dataValidation>
  </dataValidations>
  <hyperlinks>
    <hyperlink ref="AB185" r:id="rId1" xr:uid="{46D4E571-8166-477C-AAB2-F16433CB996C}"/>
    <hyperlink ref="AB203" r:id="rId2" xr:uid="{605A0209-9AF9-46C3-8443-4D5BB864FFFB}"/>
    <hyperlink ref="AB220" r:id="rId3" xr:uid="{F9146F28-AAA0-4278-990B-0706213CF019}"/>
    <hyperlink ref="AB221" r:id="rId4" xr:uid="{36A9A7B1-F396-4D71-8D18-16E21A85F36D}"/>
    <hyperlink ref="AB274" r:id="rId5" xr:uid="{280B51EF-C408-4BF2-A7AE-03A0C2DD49F6}"/>
    <hyperlink ref="AB289" r:id="rId6" xr:uid="{55263071-ED7C-49A6-998F-8ADA8ED32528}"/>
    <hyperlink ref="AB262" r:id="rId7" xr:uid="{A9F2A8F8-277B-4C62-B199-AFE069A52B9C}"/>
    <hyperlink ref="AB287" r:id="rId8" xr:uid="{E7D078E6-12F0-447C-B554-14636B220E24}"/>
    <hyperlink ref="Z157" r:id="rId9" xr:uid="{8D3685FF-D4D5-4C32-BBC7-E49C4D12FE6A}"/>
  </hyperlinks>
  <pageMargins left="0.7" right="0.7" top="0.75" bottom="0.75" header="0.3" footer="0.3"/>
  <pageSetup orientation="portrait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validation'!$B$3:$B$24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S36:S37 S178:S181 S17:S19 S41:S46 S51 S288:S291 S65:S68 S55:S61 S84:S85 S71:S81 S93 S88:S90 AA310 S110:S115 S118:S126 S129:S134 S136 S138 S146:S147 S150 S153:S154 S160:S161 S163:S164 S166:S171 S186 S204:S206 S196 S243 S211:S215 S264:S265 S275 S277 S280:S282 S284 S294 S256:S262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S99:S102 S140:S144 S190 S105:S108 S200 S219 S227:S228 S235:S240 S249 S252:S254 S273 S296:S300 S194 S315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72FD3396-CCF3-4D99-BF68-48291BB5AA6B}">
          <x14:formula1>
            <xm:f>'Data validation'!$L$3:$L$4</xm:f>
          </x14:formula1>
          <xm:sqref>S271</xm:sqref>
        </x14:dataValidation>
        <x14:dataValidation type="list" allowBlank="1" showInputMessage="1" showErrorMessage="1" xr:uid="{9BED89DA-75DC-4DA3-A906-8C7CBE296863}">
          <x14:formula1>
            <xm:f>'Data validation'!$K$3:$K$5</xm:f>
          </x14:formula1>
          <xm:sqref>S192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L24"/>
  <sheetViews>
    <sheetView workbookViewId="0">
      <selection activeCell="A5" sqref="A5"/>
    </sheetView>
  </sheetViews>
  <sheetFormatPr defaultRowHeight="14.4" x14ac:dyDescent="0.3"/>
  <cols>
    <col min="4" max="4" width="9.6640625" bestFit="1" customWidth="1"/>
  </cols>
  <sheetData>
    <row r="3" spans="2:12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811</v>
      </c>
      <c r="K3" t="s">
        <v>821</v>
      </c>
      <c r="L3" t="s">
        <v>832</v>
      </c>
    </row>
    <row r="4" spans="2:12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812</v>
      </c>
      <c r="K4" t="s">
        <v>822</v>
      </c>
      <c r="L4" t="s">
        <v>833</v>
      </c>
    </row>
    <row r="5" spans="2:12" x14ac:dyDescent="0.3">
      <c r="B5" t="s">
        <v>776</v>
      </c>
      <c r="C5" t="s">
        <v>798</v>
      </c>
      <c r="E5" t="s">
        <v>804</v>
      </c>
      <c r="K5" t="s">
        <v>820</v>
      </c>
    </row>
    <row r="6" spans="2:12" x14ac:dyDescent="0.3">
      <c r="B6" t="s">
        <v>777</v>
      </c>
      <c r="C6" t="s">
        <v>799</v>
      </c>
    </row>
    <row r="7" spans="2:12" x14ac:dyDescent="0.3">
      <c r="B7" t="s">
        <v>778</v>
      </c>
    </row>
    <row r="8" spans="2:12" x14ac:dyDescent="0.3">
      <c r="B8" t="s">
        <v>779</v>
      </c>
    </row>
    <row r="9" spans="2:12" x14ac:dyDescent="0.3">
      <c r="B9" t="s">
        <v>780</v>
      </c>
    </row>
    <row r="10" spans="2:12" x14ac:dyDescent="0.3">
      <c r="B10" t="s">
        <v>781</v>
      </c>
    </row>
    <row r="11" spans="2:12" x14ac:dyDescent="0.3">
      <c r="B11" t="s">
        <v>782</v>
      </c>
    </row>
    <row r="12" spans="2:12" x14ac:dyDescent="0.3">
      <c r="B12" t="s">
        <v>783</v>
      </c>
    </row>
    <row r="13" spans="2:12" x14ac:dyDescent="0.3">
      <c r="B13" t="s">
        <v>784</v>
      </c>
    </row>
    <row r="14" spans="2:12" x14ac:dyDescent="0.3">
      <c r="B14" t="s">
        <v>785</v>
      </c>
    </row>
    <row r="15" spans="2:12" x14ac:dyDescent="0.3">
      <c r="B15" t="s">
        <v>786</v>
      </c>
    </row>
    <row r="16" spans="2:12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L15"/>
  <sheetViews>
    <sheetView workbookViewId="0">
      <selection activeCell="H6" sqref="H6:H15"/>
    </sheetView>
  </sheetViews>
  <sheetFormatPr defaultRowHeight="15" customHeight="1" x14ac:dyDescent="0.3"/>
  <cols>
    <col min="4" max="4" width="11.5546875" bestFit="1" customWidth="1"/>
    <col min="5" max="5" width="31.5546875" bestFit="1" customWidth="1"/>
    <col min="6" max="6" width="13.6640625" bestFit="1" customWidth="1"/>
    <col min="7" max="7" width="30.109375" bestFit="1" customWidth="1"/>
    <col min="8" max="8" width="16" bestFit="1" customWidth="1"/>
    <col min="9" max="9" width="19.5546875" bestFit="1" customWidth="1"/>
    <col min="10" max="10" width="37.5546875" customWidth="1"/>
    <col min="11" max="11" width="30.88671875" customWidth="1"/>
    <col min="12" max="12" width="40" customWidth="1"/>
  </cols>
  <sheetData>
    <row r="2" spans="2:12" ht="15" customHeight="1" x14ac:dyDescent="0.3">
      <c r="B2" t="s">
        <v>371</v>
      </c>
      <c r="C2" t="s">
        <v>715</v>
      </c>
    </row>
    <row r="5" spans="2:12" ht="15" customHeight="1" x14ac:dyDescent="0.3">
      <c r="B5" t="s">
        <v>483</v>
      </c>
      <c r="C5" t="s">
        <v>372</v>
      </c>
      <c r="D5" t="s">
        <v>205</v>
      </c>
      <c r="E5" t="s">
        <v>350</v>
      </c>
      <c r="F5" t="s">
        <v>823</v>
      </c>
      <c r="G5" t="s">
        <v>824</v>
      </c>
      <c r="H5" t="s">
        <v>825</v>
      </c>
      <c r="I5" t="s">
        <v>826</v>
      </c>
      <c r="J5" t="s">
        <v>827</v>
      </c>
      <c r="K5" t="s">
        <v>828</v>
      </c>
      <c r="L5" t="s">
        <v>829</v>
      </c>
    </row>
    <row r="6" spans="2:12" ht="15" customHeight="1" x14ac:dyDescent="0.3">
      <c r="E6" t="s">
        <v>859</v>
      </c>
      <c r="F6">
        <v>2019</v>
      </c>
      <c r="G6" t="s">
        <v>860</v>
      </c>
      <c r="H6">
        <v>7</v>
      </c>
      <c r="I6">
        <v>2</v>
      </c>
      <c r="J6" t="s">
        <v>861</v>
      </c>
      <c r="K6" t="s">
        <v>862</v>
      </c>
    </row>
    <row r="7" spans="2:12" ht="15" customHeight="1" x14ac:dyDescent="0.3">
      <c r="E7" t="s">
        <v>863</v>
      </c>
      <c r="F7">
        <v>2008</v>
      </c>
      <c r="G7" t="s">
        <v>830</v>
      </c>
      <c r="H7">
        <v>47</v>
      </c>
      <c r="I7">
        <v>12</v>
      </c>
      <c r="J7" s="38">
        <v>0</v>
      </c>
      <c r="K7" s="38" t="s">
        <v>864</v>
      </c>
      <c r="L7" s="38" t="s">
        <v>865</v>
      </c>
    </row>
    <row r="8" spans="2:12" ht="15" customHeight="1" x14ac:dyDescent="0.3">
      <c r="E8" t="s">
        <v>866</v>
      </c>
      <c r="F8">
        <v>2010</v>
      </c>
      <c r="G8" t="s">
        <v>830</v>
      </c>
      <c r="H8">
        <v>46</v>
      </c>
      <c r="I8">
        <v>13</v>
      </c>
      <c r="J8" s="38" t="s">
        <v>867</v>
      </c>
      <c r="K8" s="38" t="s">
        <v>868</v>
      </c>
      <c r="L8" s="38" t="s">
        <v>901</v>
      </c>
    </row>
    <row r="9" spans="2:12" ht="15" customHeight="1" x14ac:dyDescent="0.3">
      <c r="E9" t="s">
        <v>869</v>
      </c>
      <c r="F9">
        <v>2019</v>
      </c>
      <c r="G9" t="s">
        <v>831</v>
      </c>
      <c r="H9">
        <v>25</v>
      </c>
      <c r="I9">
        <v>4</v>
      </c>
      <c r="J9">
        <v>0</v>
      </c>
      <c r="K9" s="38" t="s">
        <v>870</v>
      </c>
    </row>
    <row r="10" spans="2:12" ht="15" customHeight="1" x14ac:dyDescent="0.3">
      <c r="E10" t="s">
        <v>871</v>
      </c>
      <c r="F10">
        <v>2012</v>
      </c>
      <c r="G10" t="s">
        <v>831</v>
      </c>
      <c r="H10">
        <v>30</v>
      </c>
      <c r="I10">
        <v>8</v>
      </c>
      <c r="J10" s="38" t="s">
        <v>872</v>
      </c>
      <c r="K10" s="38">
        <v>0</v>
      </c>
      <c r="L10" s="38"/>
    </row>
    <row r="11" spans="2:12" ht="15" customHeight="1" x14ac:dyDescent="0.3">
      <c r="E11" t="s">
        <v>873</v>
      </c>
      <c r="F11">
        <v>2019</v>
      </c>
      <c r="G11" t="s">
        <v>831</v>
      </c>
      <c r="H11">
        <v>25</v>
      </c>
      <c r="I11">
        <v>2</v>
      </c>
      <c r="J11" s="38">
        <v>0</v>
      </c>
      <c r="K11" s="38">
        <v>0</v>
      </c>
      <c r="L11" s="38"/>
    </row>
    <row r="12" spans="2:12" ht="15" customHeight="1" x14ac:dyDescent="0.3">
      <c r="E12" t="s">
        <v>874</v>
      </c>
      <c r="F12">
        <v>2017</v>
      </c>
      <c r="G12" t="s">
        <v>831</v>
      </c>
      <c r="H12">
        <v>21</v>
      </c>
      <c r="I12">
        <v>3</v>
      </c>
      <c r="J12" s="38">
        <v>0</v>
      </c>
      <c r="K12" s="38">
        <v>0</v>
      </c>
    </row>
    <row r="13" spans="2:12" ht="15" customHeight="1" x14ac:dyDescent="0.3">
      <c r="E13" t="s">
        <v>875</v>
      </c>
      <c r="F13">
        <v>2018</v>
      </c>
      <c r="G13" t="s">
        <v>830</v>
      </c>
      <c r="H13">
        <v>37</v>
      </c>
      <c r="I13">
        <v>2</v>
      </c>
      <c r="J13" s="38" t="s">
        <v>876</v>
      </c>
      <c r="K13" s="38" t="s">
        <v>877</v>
      </c>
      <c r="L13" s="38" t="s">
        <v>878</v>
      </c>
    </row>
    <row r="14" spans="2:12" ht="15" customHeight="1" x14ac:dyDescent="0.3">
      <c r="E14" t="s">
        <v>879</v>
      </c>
      <c r="F14">
        <v>2020</v>
      </c>
      <c r="G14" t="s">
        <v>831</v>
      </c>
      <c r="H14">
        <v>25</v>
      </c>
      <c r="I14">
        <v>1</v>
      </c>
      <c r="J14" s="38">
        <v>0</v>
      </c>
      <c r="K14" s="38">
        <v>0</v>
      </c>
    </row>
    <row r="15" spans="2:12" ht="15" customHeight="1" x14ac:dyDescent="0.3">
      <c r="E15" t="s">
        <v>880</v>
      </c>
      <c r="F15">
        <v>2018</v>
      </c>
      <c r="G15" t="s">
        <v>831</v>
      </c>
      <c r="H15">
        <v>26</v>
      </c>
      <c r="I15">
        <v>2</v>
      </c>
      <c r="J15" s="38">
        <v>0</v>
      </c>
      <c r="K15" s="38">
        <v>0</v>
      </c>
      <c r="L15" t="s">
        <v>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Prog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2021-05-21T10:23:46Z</dcterms:modified>
</cp:coreProperties>
</file>