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"/>
    </mc:Choice>
  </mc:AlternateContent>
  <xr:revisionPtr revIDLastSave="0" documentId="13_ncr:1_{48BF93E9-A76C-469F-83FF-AE6760A212AF}" xr6:coauthVersionLast="46" xr6:coauthVersionMax="46" xr10:uidLastSave="{00000000-0000-0000-0000-000000000000}"/>
  <bookViews>
    <workbookView xWindow="-120" yWindow="-120" windowWidth="20730" windowHeight="11160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G5" sheetId="6" r:id="rId4"/>
    <sheet name="Employees" sheetId="7" r:id="rId5"/>
  </sheets>
  <definedNames>
    <definedName name="_xlnm._FilterDatabase" localSheetId="0" hidden="1">'Data for Prog'!$B$2:$K$318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A5" i="6"/>
  <c r="Q201" i="2"/>
  <c r="N201" i="2"/>
  <c r="P201" i="2"/>
  <c r="R95" i="2"/>
  <c r="H115" i="6"/>
  <c r="L116" i="6"/>
  <c r="L117" i="6" s="1"/>
  <c r="K116" i="6"/>
  <c r="K117" i="6" s="1"/>
  <c r="G110" i="6"/>
  <c r="G96" i="6"/>
  <c r="G86" i="6"/>
  <c r="G80" i="6"/>
  <c r="G73" i="6"/>
  <c r="G56" i="6"/>
  <c r="G33" i="6"/>
  <c r="G23" i="6"/>
  <c r="G13" i="6"/>
  <c r="G6" i="6"/>
  <c r="M201" i="2"/>
  <c r="O201" i="2"/>
  <c r="R201" i="2"/>
  <c r="Q95" i="2"/>
  <c r="Q103" i="2" s="1"/>
  <c r="P95" i="2"/>
  <c r="P103" i="2" s="1"/>
  <c r="O95" i="2"/>
  <c r="O103" i="2" s="1"/>
  <c r="N95" i="2"/>
  <c r="N103" i="2" s="1"/>
  <c r="O83" i="2"/>
  <c r="P83" i="2"/>
  <c r="Q83" i="2"/>
  <c r="R83" i="2"/>
  <c r="N83" i="2"/>
  <c r="R26" i="2" l="1"/>
  <c r="I29" i="7"/>
  <c r="J29" i="7"/>
  <c r="H29" i="7"/>
  <c r="R317" i="2" l="1"/>
  <c r="Q317" i="2"/>
  <c r="P317" i="2"/>
  <c r="S304" i="2"/>
  <c r="H116" i="6"/>
  <c r="H6" i="7" l="1"/>
  <c r="H11" i="7" s="1"/>
  <c r="I6" i="7"/>
  <c r="I13" i="7" s="1"/>
  <c r="J19" i="7"/>
  <c r="J18" i="7"/>
  <c r="J6" i="7"/>
  <c r="J17" i="7" s="1"/>
  <c r="H17" i="7"/>
  <c r="G17" i="7"/>
  <c r="F17" i="7"/>
  <c r="E17" i="7"/>
  <c r="G13" i="7"/>
  <c r="F13" i="7"/>
  <c r="E13" i="7"/>
  <c r="J11" i="7"/>
  <c r="G11" i="7"/>
  <c r="F11" i="7"/>
  <c r="E11" i="7"/>
  <c r="G4" i="7"/>
  <c r="F4" i="7"/>
  <c r="J2" i="7"/>
  <c r="H2" i="7"/>
  <c r="G2" i="7"/>
  <c r="F2" i="7"/>
  <c r="E2" i="7"/>
  <c r="H4" i="7" l="1"/>
  <c r="I4" i="7"/>
  <c r="I17" i="7"/>
  <c r="I11" i="7"/>
  <c r="I2" i="7"/>
  <c r="J13" i="7"/>
  <c r="J4" i="7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</authors>
  <commentList>
    <comment ref="F6" authorId="0" shapeId="0" xr:uid="{B4190784-0118-4AEF-904C-2C5BE1F38E4B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Permanent employees only</t>
        </r>
      </text>
    </comment>
    <comment ref="G6" authorId="0" shapeId="0" xr:uid="{AC802E81-01E8-4C8D-8ED8-4947434694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Permanent employees only</t>
        </r>
      </text>
    </comment>
  </commentList>
</comments>
</file>

<file path=xl/sharedStrings.xml><?xml version="1.0" encoding="utf-8"?>
<sst xmlns="http://schemas.openxmlformats.org/spreadsheetml/2006/main" count="2708" uniqueCount="1141">
  <si>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</si>
  <si>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</si>
  <si>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</si>
  <si>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</si>
  <si>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</si>
  <si>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</si>
  <si>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</si>
  <si>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</si>
  <si>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</si>
  <si>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</si>
  <si>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</si>
  <si>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</si>
  <si>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</si>
  <si>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</si>
  <si>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</si>
  <si>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</si>
  <si>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</si>
  <si>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</si>
  <si>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</si>
  <si>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</si>
  <si>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</si>
  <si>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</si>
  <si>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</si>
  <si>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</si>
  <si>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</si>
  <si>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</si>
  <si>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</si>
  <si>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</si>
  <si>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</si>
  <si>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</si>
  <si>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</si>
  <si>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</si>
  <si>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</si>
  <si>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</si>
  <si>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</si>
  <si>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</si>
  <si>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</si>
  <si>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</si>
  <si>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</si>
  <si>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</si>
  <si>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</si>
  <si>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</si>
  <si>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</si>
  <si>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</si>
  <si>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</si>
  <si>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</si>
  <si>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</si>
  <si>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</si>
  <si>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</si>
  <si>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</si>
  <si>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</si>
  <si>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</si>
  <si>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</si>
  <si>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</si>
  <si>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</si>
  <si>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</si>
  <si>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</si>
  <si>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</si>
  <si>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</si>
  <si>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</si>
  <si>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</si>
  <si>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</si>
  <si>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</si>
  <si>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</si>
  <si>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</si>
  <si>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</si>
  <si>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</si>
  <si>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</si>
  <si>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</si>
  <si>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</si>
  <si>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</si>
  <si>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</si>
  <si>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</si>
  <si>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</si>
  <si>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</si>
  <si>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</si>
  <si>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</si>
  <si>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</si>
  <si>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</si>
  <si>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</si>
  <si>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</si>
  <si>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</si>
  <si>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</si>
  <si>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</si>
  <si>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</si>
  <si>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</si>
  <si>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</si>
  <si>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</si>
  <si>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</si>
  <si>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</si>
  <si>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</si>
  <si>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</si>
  <si>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</si>
  <si>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</si>
  <si>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</si>
  <si>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</si>
  <si>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</si>
  <si>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</si>
  <si>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</si>
  <si>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</si>
  <si>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</si>
  <si>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</si>
  <si>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</si>
  <si>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</si>
  <si>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</si>
  <si>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</si>
  <si>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</si>
  <si>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</si>
  <si>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</si>
  <si>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</si>
  <si>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</si>
  <si>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</si>
  <si>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</si>
  <si>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</si>
  <si>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</si>
  <si>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</si>
  <si>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</si>
  <si>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</si>
  <si>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</si>
  <si>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</si>
  <si>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</si>
  <si>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</si>
  <si>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</si>
  <si>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</si>
  <si>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</si>
  <si>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</si>
  <si>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</si>
  <si>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</si>
  <si>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</si>
  <si>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</si>
  <si>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</si>
  <si>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</si>
  <si>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</si>
  <si>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</si>
  <si>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</si>
  <si>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</si>
  <si>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</si>
  <si>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</si>
  <si>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</si>
  <si>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</si>
  <si>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</si>
  <si>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</si>
  <si>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</si>
  <si>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</si>
  <si>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</si>
  <si>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</si>
  <si>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</si>
  <si>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</si>
  <si>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</si>
  <si>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</si>
  <si>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</si>
  <si>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</si>
  <si>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</si>
  <si>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</si>
  <si>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</si>
  <si>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</si>
  <si>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</si>
  <si>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</si>
  <si>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</si>
  <si>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</si>
  <si>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</si>
  <si>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</si>
  <si>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</si>
  <si>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</si>
  <si>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</si>
  <si>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</si>
  <si>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</si>
  <si>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</si>
  <si>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</si>
  <si>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</si>
  <si>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</si>
  <si>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</si>
  <si>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</si>
  <si>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</si>
  <si>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</si>
  <si>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</si>
  <si>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</si>
  <si>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</si>
  <si>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</si>
  <si>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</si>
  <si>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</si>
  <si>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</si>
  <si>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</si>
  <si>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</si>
  <si>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</si>
  <si>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</si>
  <si>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</si>
  <si>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</si>
  <si>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</si>
  <si>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</si>
  <si>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</si>
  <si>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</si>
  <si>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</si>
  <si>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</si>
  <si>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</si>
  <si>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</si>
  <si>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</si>
  <si>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</si>
  <si>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</si>
  <si>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</si>
  <si>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</si>
  <si>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</si>
  <si>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</si>
  <si>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</si>
  <si>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</si>
  <si>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</si>
  <si>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</si>
  <si>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</si>
  <si>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</si>
  <si>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</si>
  <si>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</si>
  <si>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</si>
  <si>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</si>
  <si>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</si>
  <si>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</si>
  <si>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</si>
  <si>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</si>
  <si>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</si>
  <si>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</si>
  <si>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</si>
  <si>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</si>
  <si>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</si>
  <si>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</si>
  <si>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</si>
  <si>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</si>
  <si>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</si>
  <si>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</si>
  <si>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</si>
  <si>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</si>
  <si>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</si>
  <si>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</si>
  <si>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</si>
  <si>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</si>
  <si>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</si>
  <si>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</si>
  <si>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</si>
  <si>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</si>
  <si>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</si>
  <si>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</si>
  <si>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</si>
  <si>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</si>
  <si>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</si>
  <si>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</si>
  <si>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</si>
  <si>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</si>
  <si>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</si>
  <si>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</si>
  <si>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</si>
  <si>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</si>
  <si>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</si>
  <si>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</si>
  <si>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</si>
  <si>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</si>
  <si>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</si>
  <si>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</si>
  <si>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</si>
  <si>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</si>
  <si>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</si>
  <si>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</si>
  <si>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</si>
  <si>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</si>
  <si>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</si>
  <si>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</si>
  <si>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</si>
  <si>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</si>
  <si>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</si>
  <si>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</si>
  <si>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</si>
  <si>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</si>
  <si>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</si>
  <si>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</si>
  <si>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</si>
  <si>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</si>
  <si>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</si>
  <si>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</si>
  <si>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</si>
  <si>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</si>
  <si>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</si>
  <si>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</si>
  <si>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</si>
  <si>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</si>
  <si>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</si>
  <si>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</si>
  <si>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</si>
  <si>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</si>
  <si>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</si>
  <si>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</si>
  <si>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</si>
  <si>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</si>
  <si>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</si>
  <si>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</si>
  <si>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</si>
  <si>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</si>
  <si>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</si>
  <si>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</si>
  <si>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</si>
  <si>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</si>
  <si>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</si>
  <si>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</si>
  <si>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</si>
  <si>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</si>
  <si>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</si>
  <si>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</si>
  <si>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</si>
  <si>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</si>
  <si>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</si>
  <si>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</si>
  <si>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</si>
  <si>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</si>
  <si>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</si>
  <si>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</si>
  <si>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</si>
  <si>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</si>
  <si>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</si>
  <si>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</si>
  <si>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</si>
  <si>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</si>
  <si>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</si>
  <si>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</si>
  <si>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</si>
  <si>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</si>
  <si>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</si>
  <si>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</si>
  <si>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</si>
  <si>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</si>
  <si>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</si>
  <si>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</si>
  <si>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</si>
  <si>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</si>
  <si>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</si>
  <si>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</si>
  <si>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</si>
  <si>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</si>
  <si>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</si>
  <si>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</si>
  <si>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</si>
  <si>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</si>
  <si>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</si>
  <si>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</si>
  <si>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</si>
  <si>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</si>
  <si>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</si>
  <si>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</si>
  <si>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</si>
  <si>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</si>
  <si>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</si>
  <si>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</si>
  <si>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</si>
  <si>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</si>
  <si>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</si>
  <si>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</si>
  <si>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</si>
  <si>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</si>
  <si>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</si>
  <si>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</si>
  <si>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</si>
  <si>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</si>
  <si>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</si>
  <si>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</si>
  <si>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</si>
  <si>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</si>
  <si>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</si>
  <si>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</si>
  <si>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</si>
  <si>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</si>
  <si>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</si>
  <si>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</si>
  <si>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</si>
  <si>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</si>
  <si>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</si>
  <si>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</si>
  <si>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</si>
  <si>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</si>
  <si>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</si>
  <si>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</si>
  <si>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</si>
  <si>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</si>
  <si>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</si>
  <si>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</si>
  <si>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</si>
  <si>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</si>
  <si>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</si>
  <si>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</si>
  <si>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</si>
  <si>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</si>
  <si>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</si>
  <si>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</si>
  <si>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</si>
  <si>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</si>
  <si>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</si>
  <si>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</si>
  <si>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</si>
  <si>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</si>
  <si>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</si>
  <si>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</si>
  <si>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</si>
  <si>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</si>
  <si>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</si>
  <si>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</si>
  <si>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</si>
  <si>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</si>
  <si>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</si>
  <si>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</si>
  <si>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</si>
  <si>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</si>
  <si>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</si>
  <si>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</si>
  <si>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</si>
  <si>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</si>
  <si>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</si>
  <si>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</si>
  <si>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</si>
  <si>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</si>
  <si>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</si>
  <si>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</si>
  <si>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</si>
  <si>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</si>
  <si>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</si>
  <si>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</si>
  <si>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</si>
  <si>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</si>
  <si>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</si>
  <si>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</si>
  <si>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</si>
  <si>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</si>
  <si>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</si>
  <si>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</si>
  <si>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</si>
  <si>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</si>
  <si>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</si>
  <si>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</si>
  <si>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</si>
  <si>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</si>
  <si>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</si>
  <si>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</si>
  <si>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</si>
  <si>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</si>
  <si>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</si>
  <si>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</si>
  <si>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</si>
  <si>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</si>
  <si>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</si>
  <si>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</si>
  <si>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</si>
  <si>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</si>
  <si>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</si>
  <si>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</si>
  <si>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</si>
  <si>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</si>
  <si>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</si>
  <si>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</si>
  <si>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</si>
  <si>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</si>
  <si>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</si>
  <si>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</si>
  <si>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</si>
  <si>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</si>
  <si>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</si>
  <si>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</si>
  <si>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</si>
  <si>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</si>
  <si>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</si>
  <si>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</si>
  <si>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</si>
  <si>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</si>
  <si>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</si>
  <si>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</si>
  <si>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</si>
  <si>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</si>
  <si>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</si>
  <si>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</si>
  <si>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</si>
  <si>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</si>
  <si>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</si>
  <si>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</si>
  <si>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</si>
  <si>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</si>
  <si>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</si>
  <si>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</si>
  <si>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</si>
  <si>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</si>
  <si>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</si>
  <si>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</si>
  <si>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</si>
  <si>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</si>
  <si>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</si>
  <si>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</si>
  <si>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</si>
  <si>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</si>
  <si>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</si>
  <si>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</si>
  <si>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</si>
  <si>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</si>
  <si>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</si>
  <si>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</si>
  <si>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</si>
  <si>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</si>
  <si>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</si>
  <si>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</si>
  <si>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</si>
  <si>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</si>
  <si>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</si>
  <si>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</si>
  <si>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</si>
  <si>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</si>
  <si>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</si>
  <si>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</si>
  <si>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</si>
  <si>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</si>
  <si>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</si>
  <si>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</si>
  <si>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</si>
  <si>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</si>
  <si>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</si>
  <si>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</si>
  <si>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</si>
  <si>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</si>
  <si>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</si>
  <si>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</si>
  <si>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</si>
  <si>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</si>
  <si>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</si>
  <si>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</si>
  <si>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</si>
  <si>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</si>
  <si>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</si>
  <si>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</si>
  <si>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</si>
  <si>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</si>
  <si>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</si>
  <si>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</si>
  <si>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</si>
  <si>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</si>
  <si>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</si>
  <si>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</si>
  <si>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</si>
  <si>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</si>
  <si>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</si>
  <si>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</si>
  <si>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</si>
  <si>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</si>
  <si>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</si>
  <si>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</si>
  <si>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</si>
  <si>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</si>
  <si>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</si>
  <si>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</si>
  <si>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</si>
  <si>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</si>
  <si>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</si>
  <si>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</si>
  <si>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</si>
  <si>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</si>
  <si>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</si>
  <si>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</si>
  <si>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</si>
  <si>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</si>
  <si>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</si>
  <si>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</si>
  <si>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</si>
  <si>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</si>
  <si>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</si>
  <si>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</si>
  <si>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</si>
  <si>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</si>
  <si>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</si>
  <si>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</si>
  <si>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</si>
  <si>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</si>
  <si>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</si>
  <si>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</si>
  <si>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</si>
  <si>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</si>
  <si>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</si>
  <si>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</si>
  <si>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</si>
  <si>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</si>
  <si>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</si>
  <si>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</si>
  <si>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</si>
  <si>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</si>
  <si>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</si>
  <si>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</si>
  <si>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</si>
  <si>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</si>
  <si>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</si>
  <si>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</si>
  <si>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</si>
  <si>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</si>
  <si>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</si>
  <si>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</si>
  <si>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</si>
  <si>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</si>
  <si>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</si>
  <si>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</si>
  <si>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</si>
  <si>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</si>
  <si>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</si>
  <si>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</si>
  <si>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</si>
  <si>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</si>
  <si>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</si>
  <si>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</si>
  <si>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</si>
  <si>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</si>
  <si>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</si>
  <si>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</si>
  <si>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</si>
  <si>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</si>
  <si>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</si>
  <si>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</si>
  <si>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</si>
  <si>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</si>
  <si>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</si>
  <si>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</si>
  <si>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</si>
  <si>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</si>
  <si>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</si>
  <si>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</si>
  <si>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</si>
  <si>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</si>
  <si>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</si>
  <si>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</si>
  <si>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</si>
  <si>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</si>
  <si>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</si>
  <si>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</si>
  <si>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</si>
  <si>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</si>
  <si>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</si>
  <si>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</si>
  <si>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</si>
  <si>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</si>
  <si>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</si>
  <si>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</si>
  <si>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</si>
  <si>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</si>
  <si>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</si>
  <si>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</si>
  <si>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</si>
  <si>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</si>
  <si>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</si>
  <si>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</si>
  <si>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</si>
  <si>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</si>
  <si>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</si>
  <si>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</si>
  <si>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</si>
  <si>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</si>
  <si>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</si>
  <si>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</si>
  <si>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</si>
  <si>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</si>
  <si>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</si>
  <si>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</si>
  <si>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</si>
  <si>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</si>
  <si>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</si>
  <si>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</si>
  <si>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</si>
  <si>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</si>
  <si>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</si>
  <si>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</si>
  <si>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</si>
  <si>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</si>
  <si>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</si>
  <si>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</si>
  <si>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</si>
  <si>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</si>
  <si>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</si>
  <si>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</si>
  <si>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</si>
  <si>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</si>
  <si>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</si>
  <si>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</si>
  <si>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</si>
  <si>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</si>
  <si>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</si>
  <si>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</si>
  <si>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</si>
  <si>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</si>
  <si>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</si>
  <si>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</si>
  <si>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</si>
  <si>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</si>
  <si>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</si>
  <si>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</si>
  <si>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</si>
  <si>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</si>
  <si>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</si>
  <si>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</si>
  <si>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</si>
  <si>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</si>
  <si>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</si>
  <si>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</si>
  <si>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</si>
  <si>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</si>
  <si>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</si>
  <si>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</si>
  <si>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</si>
  <si>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</si>
  <si>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</si>
  <si>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</si>
  <si>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</si>
  <si>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</si>
  <si>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</si>
  <si>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</si>
  <si>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</si>
  <si>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</si>
  <si>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</si>
  <si>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</si>
  <si>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</si>
  <si>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</si>
  <si>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</si>
  <si>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</si>
  <si>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</si>
  <si>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</si>
  <si>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</si>
  <si>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</si>
  <si>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</si>
  <si>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</si>
  <si>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</si>
  <si>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</si>
  <si>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</si>
  <si>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</si>
  <si>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</si>
  <si>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</si>
  <si>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</si>
  <si>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</si>
  <si>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</si>
  <si>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</si>
  <si>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</si>
  <si>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</si>
  <si>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</si>
  <si>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</si>
  <si>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</si>
  <si>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</si>
  <si>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</si>
  <si>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</si>
  <si>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</si>
  <si>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</si>
  <si>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</si>
  <si>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</si>
  <si>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</si>
  <si>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</si>
  <si>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</si>
  <si>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</si>
  <si>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</si>
  <si>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</si>
  <si>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</si>
  <si>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</si>
  <si>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</si>
  <si>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</si>
  <si>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</si>
  <si>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</si>
  <si>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</si>
  <si>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</si>
  <si>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</si>
  <si>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</si>
  <si>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</si>
  <si>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</si>
  <si>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</si>
  <si>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</si>
  <si>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</si>
  <si>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</si>
  <si>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</si>
  <si>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</si>
  <si>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</si>
  <si>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</si>
  <si>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</si>
  <si>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</si>
  <si>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</si>
  <si>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</si>
  <si>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</si>
  <si>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</si>
  <si>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</si>
  <si>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</si>
  <si>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</si>
  <si>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</si>
  <si>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</si>
  <si>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</si>
  <si>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</si>
  <si>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</si>
  <si>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</si>
  <si>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</si>
  <si>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</si>
  <si>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</si>
  <si>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</si>
  <si>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</si>
  <si>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</si>
  <si>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</si>
  <si>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</si>
  <si>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</si>
  <si>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</si>
  <si>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</si>
  <si>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</si>
  <si>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</si>
  <si>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</si>
  <si>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</si>
  <si>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</si>
  <si>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</si>
  <si>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</si>
  <si>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</si>
  <si>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</si>
  <si>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</si>
  <si>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</si>
  <si>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</si>
  <si>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</si>
  <si>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</si>
  <si>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</si>
  <si>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</si>
  <si>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</si>
  <si>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</si>
  <si>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</si>
  <si>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</si>
  <si>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</si>
  <si>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</si>
  <si>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</si>
  <si>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</si>
  <si>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</si>
  <si>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</si>
  <si>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</si>
  <si>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</si>
  <si>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</si>
  <si>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</si>
  <si>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</si>
  <si>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</si>
  <si>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</si>
  <si>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</si>
  <si>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</si>
  <si>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</si>
  <si>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</si>
  <si>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</si>
  <si>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</si>
  <si>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</si>
  <si>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COSt of mater. + purchases of dtock in trade. + changes in Inv.</t>
  </si>
  <si>
    <t>AR-389</t>
  </si>
  <si>
    <t>AR-329</t>
  </si>
  <si>
    <t>AR-203</t>
  </si>
  <si>
    <t>AR-165</t>
  </si>
  <si>
    <t>AR-388</t>
  </si>
  <si>
    <t>AR-328</t>
  </si>
  <si>
    <t>AR-308</t>
  </si>
  <si>
    <t>BS number for FY15 &amp;FY16 taken from AR-17 restated numbers</t>
  </si>
  <si>
    <t>BS numbers for FY17 taken from AR-18</t>
  </si>
  <si>
    <t>Salary expense only</t>
  </si>
  <si>
    <t>AR-443</t>
  </si>
  <si>
    <t>AR-378</t>
  </si>
  <si>
    <t>AR-362</t>
  </si>
  <si>
    <t>AR-251</t>
  </si>
  <si>
    <t>AR-206</t>
  </si>
  <si>
    <t>AR-189</t>
  </si>
  <si>
    <t>AR-423</t>
  </si>
  <si>
    <t>AR-359</t>
  </si>
  <si>
    <t>AR-341</t>
  </si>
  <si>
    <t>AR-233</t>
  </si>
  <si>
    <t>AR-186</t>
  </si>
  <si>
    <t>AR-129</t>
  </si>
  <si>
    <t>AR-112</t>
  </si>
  <si>
    <t>AR-21</t>
  </si>
  <si>
    <t>AR-17</t>
  </si>
  <si>
    <t>AR-195</t>
  </si>
  <si>
    <t>AR-136</t>
  </si>
  <si>
    <t>JSW Human rights policy addresses Freedom of association policy</t>
  </si>
  <si>
    <t>BRR-11</t>
  </si>
  <si>
    <t>Member since</t>
  </si>
  <si>
    <t>Designation</t>
  </si>
  <si>
    <t>Total experience</t>
  </si>
  <si>
    <t>Relevant experience</t>
  </si>
  <si>
    <t>Other directorships (past)</t>
  </si>
  <si>
    <t>Link</t>
  </si>
  <si>
    <t>AR-23</t>
  </si>
  <si>
    <t>AR-22</t>
  </si>
  <si>
    <t>AR-38</t>
  </si>
  <si>
    <t>AR-50</t>
  </si>
  <si>
    <t>AR-42</t>
  </si>
  <si>
    <t>AR-45</t>
  </si>
  <si>
    <t>Avg salary / employee</t>
  </si>
  <si>
    <t>Year</t>
  </si>
  <si>
    <t>Total  employeeS</t>
  </si>
  <si>
    <t>Temporary</t>
  </si>
  <si>
    <t>Women</t>
  </si>
  <si>
    <t>Attrition Rate</t>
  </si>
  <si>
    <t>Female</t>
  </si>
  <si>
    <t>CEO</t>
  </si>
  <si>
    <t>Directors</t>
  </si>
  <si>
    <t>Total Salaries</t>
  </si>
  <si>
    <t>Avg salary less CEO remun.</t>
  </si>
  <si>
    <t>Total Training Hours</t>
  </si>
  <si>
    <t>Avg hrs/employee</t>
  </si>
  <si>
    <t>Number of employees from indigenous communities and/or vulnerable sector</t>
  </si>
  <si>
    <t>Work related injuries</t>
  </si>
  <si>
    <t>Safety drills</t>
  </si>
  <si>
    <t>Safe Man Hours</t>
  </si>
  <si>
    <t xml:space="preserve">CSR Donations </t>
  </si>
  <si>
    <t>AR-9</t>
  </si>
  <si>
    <t>AR-26</t>
  </si>
  <si>
    <t>AR-36</t>
  </si>
  <si>
    <t>AR-5</t>
  </si>
  <si>
    <t>AR-51</t>
  </si>
  <si>
    <t>AR-37</t>
  </si>
  <si>
    <t>AR-117</t>
  </si>
  <si>
    <t>AR-134</t>
  </si>
  <si>
    <t>https://www.jsw.in/investors/steel/jsw-steel-governance-and-regulatory-information-policies-0</t>
  </si>
  <si>
    <t>AR-121</t>
  </si>
  <si>
    <t>https://www.jsw.in/sites/default/files/assets/industry/Sustainability/1.%20Health%20and%20Safety%20Policy.pdf</t>
  </si>
  <si>
    <t>AR-183</t>
  </si>
  <si>
    <t>implementation was done by them</t>
  </si>
  <si>
    <t>AR-126</t>
  </si>
  <si>
    <t>AR-61</t>
  </si>
  <si>
    <t>https://www.jsw.in/sites/default/files/assets/industry/Sustainability/17.%20POL11%20-%20Human%20Rights%20Policy.pdf</t>
  </si>
  <si>
    <t>Briefly Discussed in human rights policy</t>
  </si>
  <si>
    <t>Discussed in Human rights policy</t>
  </si>
  <si>
    <t>AR-43</t>
  </si>
  <si>
    <t>they mentiontion under stakeholder engangement platforms nothing more than tha</t>
  </si>
  <si>
    <t>Addressed in Human rights policy</t>
  </si>
  <si>
    <t>Discussed in People policy</t>
  </si>
  <si>
    <t>https://www.jsw.in/sites/default/files/assets//industry/steel/IR/Environmental%20Clearances/People%20Policy.pdf</t>
  </si>
  <si>
    <t>https://www.jsw.in/sites/default/files/assets/industry/Sustainability/3.%20Remuneration%20Policy.pdf</t>
  </si>
  <si>
    <t>covered under different policies (People policy, human right policy, safety policy)</t>
  </si>
  <si>
    <t>AR-130</t>
  </si>
  <si>
    <t>https://www.jsw.in/sites/default/files/assets/industry/Sustainability/15.%20POL10%20-%20Policy%20on%20Social%20Development%20and%20Community%20Involvement.pdf</t>
  </si>
  <si>
    <t>AR-135</t>
  </si>
  <si>
    <t>AR-197</t>
  </si>
  <si>
    <t>AR-214</t>
  </si>
  <si>
    <t>AR-255</t>
  </si>
  <si>
    <t>Corporate governance policy</t>
  </si>
  <si>
    <t>AR-257</t>
  </si>
  <si>
    <t>AR-179</t>
  </si>
  <si>
    <t>Indian accounting standards</t>
  </si>
  <si>
    <t>AR-327</t>
  </si>
  <si>
    <t>AR-269</t>
  </si>
  <si>
    <t>https://taxguru.in/company-law/pre-emptive-rights-existing-shareholders-issue-shares.html</t>
  </si>
  <si>
    <t>https://www.jsw.in/sites/default/files/assets/industry/steel/IR/Corporate%20Governace/Policy_for_preservation_of_documents/Policy_for_preservation_of_documents.pdf</t>
  </si>
  <si>
    <t>they have data preservence policy</t>
  </si>
  <si>
    <t>https://www.jsw.in/sites/default/files/assets/industry/Sustainability/22.%20POL15%20-%20Policy%20on%20Business%20Conduct.pdf</t>
  </si>
  <si>
    <t>https://www.jsw.in/sites/default/files/assets/industry/steel/IR/Corporate%20Governace/Corporate_Governance_report/Dividend%20Distribution%20Policy.pdf</t>
  </si>
  <si>
    <t>https://www.jsw.in/sites/default/files/assets//industry/steel/IR/Environmental%20Clearances/ENV_Policy_new_19.pdf</t>
  </si>
  <si>
    <t>https://www.jsw.in/sites/default/files/assets/downloads/steel/IR/Environmental%20Clearances/Quality_Policy_new_19.pdf</t>
  </si>
  <si>
    <t>AR-104</t>
  </si>
  <si>
    <t>AR-209</t>
  </si>
  <si>
    <t>https://www.jsw.in/sites/default/files/assets/industry/Sustainability/13.%20POL08%20-%20Biodiversity%20Policy.pdf</t>
  </si>
  <si>
    <t>It is discussed in the biodivesity policy</t>
  </si>
  <si>
    <t>AR-114</t>
  </si>
  <si>
    <t>https://www.jsw.in/sites/default/files/assets/industry/Sustainability/6.%20POL03%20-%20Raw%20Material%20Conservation%20Policy.pdf</t>
  </si>
  <si>
    <t>AR-100</t>
  </si>
  <si>
    <t xml:space="preserve">discussed in Policy on social development and community involvement, Corporate Social Responsibility policy </t>
  </si>
  <si>
    <t>https://www.jsw.in/sites/default/files/assets/industry/Sustainability/16.%20CSR-policy-of-jsw-steel-limited.pdf</t>
  </si>
  <si>
    <t>AR-96</t>
  </si>
  <si>
    <t>https://www.jsw.in/sites/default/files/assets/industry/Sustainability/4.%20POL01%20-%20Climate%20Change%20Policy.pdf</t>
  </si>
  <si>
    <t>AR-102</t>
  </si>
  <si>
    <t>https://www.jsw.in/sites/default/files/assets/industry/Sustainability/9.%20POL04%20-%20Water%20Resource%20Management%20Policy.pdf</t>
  </si>
  <si>
    <t xml:space="preserve"> </t>
  </si>
  <si>
    <t>Except for MD</t>
  </si>
  <si>
    <t xml:space="preserve"> Sajjan Jindal </t>
  </si>
  <si>
    <t>Chairman and Managing Director</t>
  </si>
  <si>
    <t xml:space="preserve">Mr. Seshagiri Rao M. V. S. </t>
  </si>
  <si>
    <t>Joint MD and  CFO</t>
  </si>
  <si>
    <t xml:space="preserve">Dr. Vinod Nowal </t>
  </si>
  <si>
    <t>Executive Director</t>
  </si>
  <si>
    <t>Jayant Acharya</t>
  </si>
  <si>
    <t xml:space="preserve"> Hiroyuki Ogawa</t>
  </si>
  <si>
    <t>Nominee Director</t>
  </si>
  <si>
    <t>Mr. Haigreve Khaitan</t>
  </si>
  <si>
    <t>Independent NED</t>
  </si>
  <si>
    <t>Seturaman Mahalingam</t>
  </si>
  <si>
    <t xml:space="preserve"> Punita Kumar Sinha</t>
  </si>
  <si>
    <t>Malay Mukherjee</t>
  </si>
  <si>
    <t xml:space="preserve">Harsh Charandas Mariwala </t>
  </si>
  <si>
    <t xml:space="preserve"> Gangaram Baderiya</t>
  </si>
  <si>
    <t>Nirupama Rao</t>
  </si>
  <si>
    <t>AR-25</t>
  </si>
  <si>
    <t>AR-219</t>
  </si>
  <si>
    <t>Executive director is CFO of the company and joint chairman of the board</t>
  </si>
  <si>
    <t>M/s S R B C &amp; CO LLP</t>
  </si>
  <si>
    <t>AR-213</t>
  </si>
  <si>
    <t>No data of total employee in previous years only permanent employees data is shared in previous years</t>
  </si>
  <si>
    <t>AR-280</t>
  </si>
  <si>
    <t>AR-225</t>
  </si>
  <si>
    <t>AR-267</t>
  </si>
  <si>
    <t>AR-160</t>
  </si>
  <si>
    <t>AR-171</t>
  </si>
  <si>
    <t>AR-154</t>
  </si>
  <si>
    <t>https://www.jsw.in/sites/default/files/assets/industry/steel/IR/Corporate%20Governace/Remun/Remuneration_Policy_17042019.pdf</t>
  </si>
  <si>
    <t>They were involved in corruption investigation in 2012(POLITIAL donation)</t>
  </si>
  <si>
    <t>https://www.transparency.org/en/cpi/2020/index/nzl</t>
  </si>
  <si>
    <t>AR-282</t>
  </si>
  <si>
    <t>Just one statement given, However they were involved in political donation inquiry in 2012</t>
  </si>
  <si>
    <t>AR-145</t>
  </si>
  <si>
    <t>AR-98</t>
  </si>
  <si>
    <t>AR-142</t>
  </si>
  <si>
    <t>AR-146</t>
  </si>
  <si>
    <t>AR-63</t>
  </si>
  <si>
    <t>AR-241</t>
  </si>
  <si>
    <t>AR-70</t>
  </si>
  <si>
    <t>AR-71</t>
  </si>
  <si>
    <t>AR-66</t>
  </si>
  <si>
    <t>AR-69</t>
  </si>
  <si>
    <t>AR-188</t>
  </si>
  <si>
    <t>AR-231</t>
  </si>
  <si>
    <t>No investment property reported</t>
  </si>
  <si>
    <t>It is owned by different companies of promoters group</t>
  </si>
  <si>
    <t>JSW TECHNO PROJECTS MANAGEMENT LIMITED</t>
  </si>
  <si>
    <t>This is one of the JSW group company but it is owned different companies and there is no specified name of the group (Collectively promoters hold 41.15% stake in the company</t>
  </si>
  <si>
    <t>In 2012 it made political contribution in karnataka. Olus Sajjan Jindal had political connection with neighboutring country's Ex Pm Nawaz Sharif</t>
  </si>
  <si>
    <t>AR-228</t>
  </si>
  <si>
    <t>AR-174</t>
  </si>
  <si>
    <t>AR-261</t>
  </si>
  <si>
    <t>AR-240</t>
  </si>
  <si>
    <t>JSW Bengaluru Football Club Private Limited</t>
  </si>
  <si>
    <t xml:space="preserve"> JSW Energy Limited</t>
  </si>
  <si>
    <t>JSW Holdings Limited</t>
  </si>
  <si>
    <t xml:space="preserve"> JSW ISPAT Steel Limited</t>
  </si>
  <si>
    <t>JSW Steel (UK) Ltd.</t>
  </si>
  <si>
    <t>JSW Ventures</t>
  </si>
  <si>
    <t>Airports Authority of India</t>
  </si>
  <si>
    <t>Jindal Iron &amp; Steel Co. Ltd.</t>
  </si>
  <si>
    <t>TCPL Packaging Limited</t>
  </si>
  <si>
    <t xml:space="preserve"> JSW Ispat Special Products Limited</t>
  </si>
  <si>
    <t>South West Port Ltd.</t>
  </si>
  <si>
    <t xml:space="preserve"> AVTEC Limited</t>
  </si>
  <si>
    <t>Borosil Renewables Limited</t>
  </si>
  <si>
    <t>BTS Investment Advisors Ltd</t>
  </si>
  <si>
    <t xml:space="preserve"> CEAT Limited</t>
  </si>
  <si>
    <t>Hindustan Composites Limited</t>
  </si>
  <si>
    <t xml:space="preserve"> INOX Leisure Limited</t>
  </si>
  <si>
    <t>JSW ISPAT Steel Limited</t>
  </si>
  <si>
    <t xml:space="preserve"> Mahindra &amp; Mahindra Limited</t>
  </si>
  <si>
    <t>National Engineering Industries Limited</t>
  </si>
  <si>
    <t>Tech Mahindra Limited</t>
  </si>
  <si>
    <t>Torrent Pharmaceuticals Limited</t>
  </si>
  <si>
    <t xml:space="preserve"> Aditya Birla Sun Life Insurance Company Limited</t>
  </si>
  <si>
    <t>Ambuja Cements Limited</t>
  </si>
  <si>
    <t>Bajaj Consumer Care Limited</t>
  </si>
  <si>
    <t>Bharat Fritz Werner Ltd</t>
  </si>
  <si>
    <t>Cheviot Company Limited</t>
  </si>
  <si>
    <t>Dhunseri Ventures Limited</t>
  </si>
  <si>
    <t>Firstsource Solutions Limited</t>
  </si>
  <si>
    <t>GFL Limited</t>
  </si>
  <si>
    <t>Great Eastern Energy Corporation Limited</t>
  </si>
  <si>
    <t>Gujarat Borosil Limited</t>
  </si>
  <si>
    <t>Harrisons Malayalam Limited</t>
  </si>
  <si>
    <t>Inox Leasing and Finance Limited</t>
  </si>
  <si>
    <t>International Conveyors Limited</t>
  </si>
  <si>
    <t xml:space="preserve"> J. L. Morison (India) Limited</t>
  </si>
  <si>
    <t>Jindal Steel &amp; Power Limited</t>
  </si>
  <si>
    <t>Kothari Phytochemicals &amp; Industries Ltd.</t>
  </si>
  <si>
    <t xml:space="preserve"> Madras Aluminium Company Ltd.</t>
  </si>
  <si>
    <t xml:space="preserve"> NRC Limited </t>
  </si>
  <si>
    <t xml:space="preserve"> Orient Cement Limited</t>
  </si>
  <si>
    <t>Seclore Technology Private Limited</t>
  </si>
  <si>
    <t>Shree Rama Newsprint Limited</t>
  </si>
  <si>
    <t>Sterlite Technologies Limited</t>
  </si>
  <si>
    <t>Tezpore Tea Company Ltd</t>
  </si>
  <si>
    <t>The Oudh Sugar Mills Limited</t>
  </si>
  <si>
    <t>Xpro India Limited</t>
  </si>
  <si>
    <t>Adani Ports and Special Economic Zone Limited</t>
  </si>
  <si>
    <t>ITC Limited</t>
  </si>
  <si>
    <t xml:space="preserve"> KEC International Limited</t>
  </si>
  <si>
    <t xml:space="preserve"> Viacom 18 Media Private Limited</t>
  </si>
  <si>
    <t xml:space="preserve"> Coromandel International Limited</t>
  </si>
  <si>
    <t xml:space="preserve"> Max Financial Services Limited</t>
  </si>
  <si>
    <t>Max India Limited</t>
  </si>
  <si>
    <t>Network18 Media &amp; Investments Limited</t>
  </si>
  <si>
    <t>CMC Limited</t>
  </si>
  <si>
    <t xml:space="preserve"> Sundaram Finance Limited</t>
  </si>
  <si>
    <t>TVS Capital Funds Limited</t>
  </si>
  <si>
    <t>TVS Shriram Growth Fund I</t>
  </si>
  <si>
    <t>City Union Bank Ltd.</t>
  </si>
  <si>
    <t>Tata Consultancy Services Limited</t>
  </si>
  <si>
    <t xml:space="preserve"> Tata Realty and Infrastructure Limited</t>
  </si>
  <si>
    <t xml:space="preserve"> Petropavlovsk PLC</t>
  </si>
  <si>
    <t xml:space="preserve"> Algoma Steel Inc</t>
  </si>
  <si>
    <t xml:space="preserve"> ArcelorMittal </t>
  </si>
  <si>
    <t>ArcelorMittal Nippon Steel Indi</t>
  </si>
  <si>
    <t xml:space="preserve"> ArcelorMittal South Africa Ltd</t>
  </si>
  <si>
    <t>ArcelorMittal USA LLC</t>
  </si>
  <si>
    <t>Hunan Valin Steel Co., Ltd.</t>
  </si>
  <si>
    <t>Ispat Inland, L.P.</t>
  </si>
  <si>
    <t>Lupin Limited</t>
  </si>
  <si>
    <t xml:space="preserve"> Mahindra Intertrade Limited</t>
  </si>
  <si>
    <t xml:space="preserve"> Metahelix Life Sciences Limited</t>
  </si>
  <si>
    <t>Rallis India Limited</t>
  </si>
  <si>
    <t>Srei Infrastructure Finance Limited</t>
  </si>
  <si>
    <t>Bharat Financial Inclusion Limited</t>
  </si>
  <si>
    <t>Fairfax India Holdings Corporation</t>
  </si>
  <si>
    <t>Infosys Limited</t>
  </si>
  <si>
    <t xml:space="preserve"> Jagran Prakashan Limited</t>
  </si>
  <si>
    <t xml:space="preserve"> Sobha Limited</t>
  </si>
  <si>
    <t xml:space="preserve"> Kaya Limited</t>
  </si>
  <si>
    <t xml:space="preserve"> L&amp;T Financial Consultants Limited</t>
  </si>
  <si>
    <t xml:space="preserve"> Marico Kaya Enterprises Limited</t>
  </si>
  <si>
    <t>Marico Limited</t>
  </si>
  <si>
    <t xml:space="preserve"> Mondelez India Foods Private Limited</t>
  </si>
  <si>
    <t>Paragon Partners</t>
  </si>
  <si>
    <t xml:space="preserve"> Thermax Limited</t>
  </si>
  <si>
    <t>Zensar Technologies Limited</t>
  </si>
  <si>
    <t>Aster DM Healthcare Limited</t>
  </si>
  <si>
    <t>International Consumer Products Corporation</t>
  </si>
  <si>
    <t>L&amp;T Finance Holdings Limited</t>
  </si>
  <si>
    <t xml:space="preserve"> Marico Bangladesh Limited</t>
  </si>
  <si>
    <t>Marico Malaysia Sdn Bhd</t>
  </si>
  <si>
    <t xml:space="preserve"> Marico South Africa Consumer Care (Proprietary) Limited</t>
  </si>
  <si>
    <t xml:space="preserve"> Marico South Africa Proprietary Limited</t>
  </si>
  <si>
    <t xml:space="preserve"> MBL Industries Limited</t>
  </si>
  <si>
    <t xml:space="preserve"> MIC Electronics Limited</t>
  </si>
  <si>
    <t xml:space="preserve"> MIRC Electronics Limited</t>
  </si>
  <si>
    <t>Unichem Laboratories Limited</t>
  </si>
  <si>
    <t>AR-76</t>
  </si>
  <si>
    <t>Data for previous years do not show contract employee strength</t>
  </si>
  <si>
    <t>AR-97</t>
  </si>
  <si>
    <t>AR-113</t>
  </si>
  <si>
    <t>AR-4</t>
  </si>
  <si>
    <t>AR-3</t>
  </si>
  <si>
    <t>AR-29</t>
  </si>
  <si>
    <t>Crude steel production</t>
  </si>
  <si>
    <t>This is travel and employee commute comes under Wscope 3 no further breakdown is availbale</t>
  </si>
  <si>
    <t>AR-105</t>
  </si>
  <si>
    <t>AR-99</t>
  </si>
  <si>
    <t>AR-35</t>
  </si>
  <si>
    <t>AR-103</t>
  </si>
  <si>
    <t>AR-144</t>
  </si>
  <si>
    <t>AR-158</t>
  </si>
  <si>
    <t>AR-210</t>
  </si>
  <si>
    <t>AR-6</t>
  </si>
  <si>
    <t>LTIFR</t>
  </si>
  <si>
    <t>AR-127</t>
  </si>
  <si>
    <t>AR-15</t>
  </si>
  <si>
    <t>AR-87</t>
  </si>
  <si>
    <t>AR-365</t>
  </si>
  <si>
    <t>AR-302</t>
  </si>
  <si>
    <t>AR-289</t>
  </si>
  <si>
    <t>AR-180</t>
  </si>
  <si>
    <t>AR-162</t>
  </si>
  <si>
    <t>Fact Set Data source</t>
  </si>
  <si>
    <t>They had acquired but not significant</t>
  </si>
  <si>
    <t>IR-97</t>
  </si>
  <si>
    <t>IR-179</t>
  </si>
  <si>
    <t>IR-105</t>
  </si>
  <si>
    <t>Factset</t>
  </si>
  <si>
    <t>Deloitte Touche Tohmatsu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</si>
</sst>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_);_(@_)"/>
    <numFmt numFmtId="169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Calibri Light"/>
      <family val="2"/>
    </font>
    <font>
      <sz val="8"/>
      <color rgb="FFFF0000"/>
      <name val="Calibri Light"/>
      <family val="2"/>
    </font>
    <font>
      <sz val="9"/>
      <color theme="1"/>
      <name val="Calibri"/>
      <family val="2"/>
      <scheme val="minor"/>
    </font>
    <font>
      <sz val="9"/>
      <color rgb="FF26262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D9E2F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12" fillId="7" borderId="6">
      <alignment horizontal="right"/>
    </xf>
  </cellStyleXfs>
  <cellXfs count="8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3" fontId="0" fillId="0" borderId="0" xfId="0" applyNumberFormat="1" applyFill="1"/>
    <xf numFmtId="166" fontId="0" fillId="0" borderId="0" xfId="1" applyNumberFormat="1" applyFont="1" applyFill="1"/>
    <xf numFmtId="0" fontId="0" fillId="4" borderId="0" xfId="0" applyFill="1"/>
    <xf numFmtId="0" fontId="0" fillId="0" borderId="0" xfId="0" applyFill="1" applyBorder="1"/>
    <xf numFmtId="0" fontId="0" fillId="5" borderId="3" xfId="0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/>
    <xf numFmtId="3" fontId="0" fillId="0" borderId="0" xfId="0" applyNumberFormat="1"/>
    <xf numFmtId="166" fontId="0" fillId="0" borderId="0" xfId="1" applyNumberFormat="1" applyFont="1"/>
    <xf numFmtId="0" fontId="9" fillId="0" borderId="0" xfId="0" applyFont="1"/>
    <xf numFmtId="0" fontId="4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6" borderId="0" xfId="0" applyFill="1"/>
    <xf numFmtId="43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9" fontId="0" fillId="0" borderId="0" xfId="1" applyFont="1"/>
    <xf numFmtId="164" fontId="0" fillId="0" borderId="0" xfId="2" applyNumberFormat="1" applyFont="1"/>
    <xf numFmtId="43" fontId="0" fillId="0" borderId="0" xfId="2" applyFont="1"/>
    <xf numFmtId="0" fontId="4" fillId="0" borderId="0" xfId="0" applyFont="1" applyFill="1" applyBorder="1" applyAlignment="1">
      <alignment vertical="center"/>
    </xf>
    <xf numFmtId="0" fontId="0" fillId="0" borderId="0" xfId="0" applyFill="1" applyAlignment="1">
      <alignment horizontal="left"/>
    </xf>
    <xf numFmtId="43" fontId="0" fillId="0" borderId="0" xfId="2" applyFont="1" applyFill="1"/>
    <xf numFmtId="10" fontId="0" fillId="0" borderId="0" xfId="1" applyNumberFormat="1" applyFont="1" applyFill="1"/>
    <xf numFmtId="10" fontId="0" fillId="0" borderId="0" xfId="0" applyNumberFormat="1" applyFill="1"/>
    <xf numFmtId="168" fontId="0" fillId="0" borderId="0" xfId="0" applyNumberFormat="1" applyFill="1"/>
    <xf numFmtId="9" fontId="0" fillId="0" borderId="0" xfId="1" applyFont="1" applyFill="1"/>
    <xf numFmtId="0" fontId="5" fillId="0" borderId="0" xfId="3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66" fontId="0" fillId="0" borderId="0" xfId="0" applyNumberFormat="1" applyFill="1"/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/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9" fontId="0" fillId="0" borderId="0" xfId="1" applyNumberFormat="1" applyFont="1"/>
    <xf numFmtId="169" fontId="0" fillId="0" borderId="0" xfId="0" applyNumberFormat="1" applyFill="1"/>
    <xf numFmtId="169" fontId="0" fillId="0" borderId="0" xfId="1" applyNumberFormat="1" applyFont="1" applyFill="1"/>
    <xf numFmtId="9" fontId="3" fillId="0" borderId="3" xfId="1" applyFont="1" applyFill="1" applyBorder="1" applyAlignment="1">
      <alignment horizontal="center" vertical="center"/>
    </xf>
  </cellXfs>
  <cellStyles count="5">
    <cellStyle name="Comma" xfId="2" builtinId="3"/>
    <cellStyle name="fa_data_standard_2_grouped" xfId="4" xr:uid="{F1D3ED1B-5307-42BE-AE46-2A94727F7FAA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sw.in/sites/default/files/assets/industry/Sustainability/22.%20POL15%20-%20Policy%20on%20Business%20Conduct.pdf" TargetMode="External"/><Relationship Id="rId13" Type="http://schemas.openxmlformats.org/officeDocument/2006/relationships/hyperlink" Target="https://www.jsw.in/sites/default/files/assets/industry/Sustainability/4.%20POL01%20-%20Climate%20Change%20Policy.pdf" TargetMode="External"/><Relationship Id="rId3" Type="http://schemas.openxmlformats.org/officeDocument/2006/relationships/hyperlink" Target="https://www.jsw.in/sites/default/files/assets/industry/Sustainability/17.%20POL11%20-%20Human%20Rights%20Policy.pdf" TargetMode="External"/><Relationship Id="rId7" Type="http://schemas.openxmlformats.org/officeDocument/2006/relationships/hyperlink" Target="https://www.jsw.in/sites/default/files/assets/industry/Sustainability/15.%20POL10%20-%20Policy%20on%20Social%20Development%20and%20Community%20Involvement.pdf" TargetMode="External"/><Relationship Id="rId12" Type="http://schemas.openxmlformats.org/officeDocument/2006/relationships/hyperlink" Target="https://www.jsw.in/sites/default/files/assets/industry/Sustainability/16.%20CSR-policy-of-jsw-steel-limited.pdf" TargetMode="External"/><Relationship Id="rId2" Type="http://schemas.openxmlformats.org/officeDocument/2006/relationships/hyperlink" Target="https://www.jsw.in/sites/default/files/assets/industry/Sustainability/17.%20POL11%20-%20Human%20Rights%20Policy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jsw.in/sites/default/files/assets/industry/Sustainability/1.%20Health%20and%20Safety%20Policy.pdf" TargetMode="External"/><Relationship Id="rId6" Type="http://schemas.openxmlformats.org/officeDocument/2006/relationships/hyperlink" Target="https://www.jsw.in/sites/default/files/assets/industry/Sustainability/3.%20Remuneration%20Policy.pdf" TargetMode="External"/><Relationship Id="rId11" Type="http://schemas.openxmlformats.org/officeDocument/2006/relationships/hyperlink" Target="https://www.jsw.in/sites/default/files/assets/industry/Sustainability/6.%20POL03%20-%20Raw%20Material%20Conservation%20Policy.pdf" TargetMode="External"/><Relationship Id="rId5" Type="http://schemas.openxmlformats.org/officeDocument/2006/relationships/hyperlink" Target="https://www.jsw.in/sites/default/files/assets/industry/Sustainability/17.%20POL11%20-%20Human%20Rights%20Policy.pdf" TargetMode="External"/><Relationship Id="rId15" Type="http://schemas.openxmlformats.org/officeDocument/2006/relationships/hyperlink" Target="https://www.transparency.org/en/cpi/2020/index/nzl" TargetMode="External"/><Relationship Id="rId10" Type="http://schemas.openxmlformats.org/officeDocument/2006/relationships/hyperlink" Target="https://www.jsw.in/sites/default/files/assets/industry/Sustainability/6.%20POL03%20-%20Raw%20Material%20Conservation%20Policy.pdf" TargetMode="External"/><Relationship Id="rId4" Type="http://schemas.openxmlformats.org/officeDocument/2006/relationships/hyperlink" Target="https://www.jsw.in/sites/default/files/assets/industry/Sustainability/17.%20POL11%20-%20Human%20Rights%20Policy.pdf" TargetMode="External"/><Relationship Id="rId9" Type="http://schemas.openxmlformats.org/officeDocument/2006/relationships/hyperlink" Target="https://www.jsw.in/sites/default/files/assets/industry/Sustainability/13.%20POL08%20-%20Biodiversity%20Policy.pdf" TargetMode="External"/><Relationship Id="rId14" Type="http://schemas.openxmlformats.org/officeDocument/2006/relationships/hyperlink" Target="https://www.jsw.in/sites/default/files/assets/industry/Sustainability/22.%20POL15%20-%20Policy%20on%20Business%20Conduc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J323"/>
  <sheetViews>
    <sheetView tabSelected="1" zoomScale="55" zoomScaleNormal="55" workbookViewId="0">
      <pane xSplit="8" ySplit="2" topLeftCell="J134" activePane="bottomRight" state="frozen"/>
      <selection pane="topRight" activeCell="I1" sqref="I1"/>
      <selection pane="bottomLeft" activeCell="A3" sqref="A3"/>
      <selection pane="bottomRight" activeCell="H151" sqref="H151"/>
    </sheetView>
  </sheetViews>
  <sheetFormatPr defaultColWidth="8.85546875" defaultRowHeight="15" x14ac:dyDescent="0.25"/>
  <cols>
    <col min="1" max="1" width="1.85546875" style="7" customWidth="1"/>
    <col min="2" max="2" width="9.28515625" style="7" bestFit="1" customWidth="1"/>
    <col min="3" max="3" width="14.85546875" style="7" bestFit="1" customWidth="1"/>
    <col min="4" max="4" width="21.5703125" style="7" bestFit="1" customWidth="1"/>
    <col min="5" max="5" width="47.5703125" style="7" bestFit="1" customWidth="1"/>
    <col min="6" max="6" width="49.5703125" style="7" bestFit="1" customWidth="1"/>
    <col min="7" max="8" width="15.42578125" style="7" bestFit="1" customWidth="1"/>
    <col min="9" max="9" width="20.42578125" style="7" bestFit="1" customWidth="1"/>
    <col min="10" max="10" width="12.5703125" style="7" bestFit="1" customWidth="1"/>
    <col min="11" max="11" width="5.85546875" style="7" bestFit="1" customWidth="1"/>
    <col min="12" max="12" width="2.85546875" style="7" customWidth="1"/>
    <col min="13" max="13" width="20.140625" style="7" bestFit="1" customWidth="1"/>
    <col min="14" max="16" width="20.7109375" style="7" bestFit="1" customWidth="1"/>
    <col min="17" max="17" width="20.85546875" style="7" bestFit="1" customWidth="1"/>
    <col min="18" max="18" width="21.140625" style="7" bestFit="1" customWidth="1"/>
    <col min="19" max="19" width="10" style="7" bestFit="1" customWidth="1"/>
    <col min="20" max="20" width="3.7109375" style="7" customWidth="1"/>
    <col min="21" max="24" width="8.85546875" style="7"/>
    <col min="25" max="25" width="13.28515625" style="7" bestFit="1" customWidth="1"/>
    <col min="26" max="26" width="16.7109375" style="7" bestFit="1" customWidth="1"/>
    <col min="27" max="27" width="10" style="7" bestFit="1" customWidth="1"/>
    <col min="28" max="28" width="8.85546875" style="7"/>
    <col min="29" max="29" width="29.28515625" style="7" bestFit="1" customWidth="1"/>
    <col min="30" max="30" width="8.85546875" style="7"/>
    <col min="31" max="34" width="14.28515625" style="7" bestFit="1" customWidth="1"/>
    <col min="35" max="35" width="14.42578125" style="7" bestFit="1" customWidth="1"/>
    <col min="36" max="36" width="14.28515625" style="7" bestFit="1" customWidth="1"/>
    <col min="37" max="16384" width="8.85546875" style="7"/>
  </cols>
  <sheetData>
    <row r="1" spans="2:36" customFormat="1" x14ac:dyDescent="0.25">
      <c r="C1" s="7" t="s">
        <v>3</v>
      </c>
      <c r="J1" t="s">
        <v>650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36" customFormat="1" x14ac:dyDescent="0.25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36" x14ac:dyDescent="0.25">
      <c r="B3" s="7" t="s">
        <v>643</v>
      </c>
      <c r="C3" s="7" t="s">
        <v>73</v>
      </c>
      <c r="D3" s="7" t="s">
        <v>647</v>
      </c>
      <c r="E3" s="7" t="s">
        <v>74</v>
      </c>
      <c r="F3" s="7" t="str">
        <f>+E3</f>
        <v>Revenue</v>
      </c>
      <c r="G3" s="7" t="s">
        <v>5</v>
      </c>
      <c r="H3" s="13" t="s">
        <v>777</v>
      </c>
      <c r="I3" s="7" t="s">
        <v>647</v>
      </c>
      <c r="J3" s="13" t="s">
        <v>796</v>
      </c>
      <c r="M3" s="8">
        <v>530829500000</v>
      </c>
      <c r="N3" s="8">
        <v>461572100000</v>
      </c>
      <c r="O3" s="8">
        <v>606880000000</v>
      </c>
      <c r="P3" s="8">
        <v>733780000000</v>
      </c>
      <c r="Q3" s="8">
        <v>849610000000</v>
      </c>
      <c r="R3" s="8">
        <v>738720000000</v>
      </c>
      <c r="U3" s="7" t="s">
        <v>839</v>
      </c>
      <c r="W3" s="7" t="s">
        <v>838</v>
      </c>
      <c r="Y3" s="7" t="s">
        <v>837</v>
      </c>
      <c r="Z3" s="7" t="s">
        <v>836</v>
      </c>
    </row>
    <row r="4" spans="2:36" x14ac:dyDescent="0.25">
      <c r="B4" s="7" t="s">
        <v>705</v>
      </c>
      <c r="C4" s="7" t="s">
        <v>73</v>
      </c>
      <c r="D4" s="7" t="s">
        <v>647</v>
      </c>
      <c r="E4" s="7" t="s">
        <v>706</v>
      </c>
      <c r="F4" s="7" t="str">
        <f>+E4</f>
        <v>Cost of sales</v>
      </c>
      <c r="G4" s="7" t="str">
        <f>+G3</f>
        <v>Numeric</v>
      </c>
      <c r="H4" s="7" t="str">
        <f>+H3</f>
        <v>INR</v>
      </c>
      <c r="I4" s="7" t="s">
        <v>647</v>
      </c>
      <c r="J4" s="7" t="str">
        <f>J3</f>
        <v>March</v>
      </c>
      <c r="M4" s="8">
        <v>296522100000</v>
      </c>
      <c r="N4" s="8">
        <v>225467800000</v>
      </c>
      <c r="O4" s="8">
        <v>282630000000</v>
      </c>
      <c r="P4" s="8">
        <v>390250000000</v>
      </c>
      <c r="Q4" s="8">
        <v>432060000000</v>
      </c>
      <c r="R4" s="8">
        <v>387900000000</v>
      </c>
      <c r="U4" s="7" t="s">
        <v>839</v>
      </c>
      <c r="W4" s="7" t="s">
        <v>838</v>
      </c>
      <c r="Y4" s="7" t="s">
        <v>837</v>
      </c>
      <c r="Z4" s="7" t="s">
        <v>836</v>
      </c>
      <c r="AC4" s="7" t="s">
        <v>835</v>
      </c>
    </row>
    <row r="5" spans="2:36" x14ac:dyDescent="0.25">
      <c r="B5" s="7" t="s">
        <v>644</v>
      </c>
      <c r="C5" s="7" t="s">
        <v>73</v>
      </c>
      <c r="D5" s="7" t="s">
        <v>647</v>
      </c>
      <c r="E5" s="7" t="s">
        <v>353</v>
      </c>
      <c r="F5" s="7" t="s">
        <v>353</v>
      </c>
      <c r="G5" s="7" t="s">
        <v>5</v>
      </c>
      <c r="H5" s="7" t="str">
        <f>H3</f>
        <v>INR</v>
      </c>
      <c r="I5" s="7" t="s">
        <v>647</v>
      </c>
      <c r="J5" s="7" t="str">
        <f>J3</f>
        <v>March</v>
      </c>
      <c r="M5" s="8">
        <v>17965700000</v>
      </c>
      <c r="N5" s="8">
        <v>-4806300000</v>
      </c>
      <c r="O5" s="8">
        <v>34670000000</v>
      </c>
      <c r="P5" s="8">
        <v>61130000000</v>
      </c>
      <c r="Q5" s="8">
        <v>75240000000</v>
      </c>
      <c r="R5" s="8">
        <v>39190000000</v>
      </c>
      <c r="U5" s="7" t="s">
        <v>839</v>
      </c>
      <c r="W5" s="7" t="s">
        <v>838</v>
      </c>
      <c r="Y5" s="7" t="s">
        <v>837</v>
      </c>
      <c r="Z5" s="7" t="s">
        <v>836</v>
      </c>
    </row>
    <row r="6" spans="2:36" x14ac:dyDescent="0.25">
      <c r="B6" s="7" t="s">
        <v>732</v>
      </c>
      <c r="C6" s="7" t="s">
        <v>73</v>
      </c>
      <c r="D6" s="7" t="s">
        <v>647</v>
      </c>
      <c r="E6" s="7" t="s">
        <v>731</v>
      </c>
      <c r="F6" s="7" t="str">
        <f>+E6</f>
        <v>Total salary expense</v>
      </c>
      <c r="G6" s="7" t="s">
        <v>5</v>
      </c>
      <c r="H6" s="7" t="str">
        <f>H3</f>
        <v>INR</v>
      </c>
      <c r="I6" s="7" t="s">
        <v>647</v>
      </c>
      <c r="J6" s="7" t="str">
        <f>J3</f>
        <v>March</v>
      </c>
      <c r="M6" s="8">
        <v>13523600000</v>
      </c>
      <c r="N6" s="8">
        <v>13667200000</v>
      </c>
      <c r="O6" s="8">
        <v>14620000000</v>
      </c>
      <c r="P6" s="8">
        <v>15870000000</v>
      </c>
      <c r="Q6" s="8">
        <v>20530000000</v>
      </c>
      <c r="R6" s="8">
        <v>23430000000</v>
      </c>
      <c r="U6" s="14" t="s">
        <v>851</v>
      </c>
      <c r="V6" s="7" t="s">
        <v>850</v>
      </c>
      <c r="W6" s="7" t="s">
        <v>849</v>
      </c>
      <c r="X6" s="7" t="s">
        <v>848</v>
      </c>
      <c r="Y6" s="7" t="s">
        <v>847</v>
      </c>
      <c r="Z6" s="7" t="s">
        <v>846</v>
      </c>
      <c r="AC6" s="7" t="s">
        <v>845</v>
      </c>
    </row>
    <row r="7" spans="2:36" x14ac:dyDescent="0.25">
      <c r="B7" s="7" t="s">
        <v>645</v>
      </c>
      <c r="C7" s="7" t="s">
        <v>73</v>
      </c>
      <c r="D7" s="7" t="s">
        <v>648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INR</v>
      </c>
      <c r="I7" s="7" t="s">
        <v>648</v>
      </c>
      <c r="J7" s="7" t="str">
        <f>J3</f>
        <v>March</v>
      </c>
      <c r="M7" s="8">
        <v>856957900000</v>
      </c>
      <c r="N7" s="8">
        <v>824650700000</v>
      </c>
      <c r="O7" s="8">
        <v>880890000000</v>
      </c>
      <c r="P7" s="8">
        <v>920180000000</v>
      </c>
      <c r="Q7" s="8">
        <v>1149140000000</v>
      </c>
      <c r="R7" s="8">
        <v>1318200000000</v>
      </c>
      <c r="S7" s="8"/>
      <c r="X7" s="7" t="s">
        <v>842</v>
      </c>
      <c r="Y7" s="7" t="s">
        <v>841</v>
      </c>
      <c r="Z7" s="7" t="s">
        <v>840</v>
      </c>
      <c r="AA7" s="8"/>
      <c r="AC7" s="7" t="s">
        <v>843</v>
      </c>
    </row>
    <row r="8" spans="2:36" x14ac:dyDescent="0.25">
      <c r="B8" s="7" t="s">
        <v>646</v>
      </c>
      <c r="C8" s="7" t="s">
        <v>73</v>
      </c>
      <c r="D8" s="7" t="s">
        <v>648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INR</v>
      </c>
      <c r="I8" s="7" t="s">
        <v>648</v>
      </c>
      <c r="J8" s="7" t="str">
        <f>J3</f>
        <v>March</v>
      </c>
      <c r="M8" s="8">
        <v>653221800000</v>
      </c>
      <c r="N8" s="8">
        <v>636944200000</v>
      </c>
      <c r="O8" s="8">
        <v>656880000000</v>
      </c>
      <c r="P8" s="8">
        <v>644840000000</v>
      </c>
      <c r="Q8" s="8">
        <v>805690000000</v>
      </c>
      <c r="R8" s="8">
        <v>957960000000</v>
      </c>
      <c r="X8" s="7" t="s">
        <v>842</v>
      </c>
      <c r="Y8" s="7" t="s">
        <v>841</v>
      </c>
      <c r="Z8" s="7" t="s">
        <v>840</v>
      </c>
      <c r="AC8" s="7" t="s">
        <v>844</v>
      </c>
    </row>
    <row r="9" spans="2:36" x14ac:dyDescent="0.25">
      <c r="B9" s="7" t="s">
        <v>651</v>
      </c>
      <c r="C9" s="7" t="s">
        <v>73</v>
      </c>
      <c r="D9" s="7" t="s">
        <v>648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INR</v>
      </c>
      <c r="I9" s="7" t="s">
        <v>648</v>
      </c>
      <c r="J9" s="7" t="str">
        <f>J3</f>
        <v>March</v>
      </c>
      <c r="M9" s="8">
        <v>203736100000</v>
      </c>
      <c r="N9" s="8">
        <v>187706500000</v>
      </c>
      <c r="O9" s="8">
        <v>224010000000</v>
      </c>
      <c r="P9" s="8">
        <v>275340000000</v>
      </c>
      <c r="Q9" s="8">
        <v>343450000000</v>
      </c>
      <c r="R9" s="8">
        <v>360240000000</v>
      </c>
      <c r="X9" s="7" t="s">
        <v>842</v>
      </c>
      <c r="Y9" s="7" t="s">
        <v>841</v>
      </c>
      <c r="Z9" s="7" t="s">
        <v>840</v>
      </c>
    </row>
    <row r="10" spans="2:36" x14ac:dyDescent="0.25">
      <c r="B10" s="7" t="s">
        <v>721</v>
      </c>
      <c r="C10" s="7" t="s">
        <v>73</v>
      </c>
      <c r="D10" s="7" t="s">
        <v>719</v>
      </c>
      <c r="E10" s="7" t="s">
        <v>720</v>
      </c>
      <c r="F10" s="7" t="str">
        <f>E10</f>
        <v>Total number of shares</v>
      </c>
      <c r="G10" s="7" t="s">
        <v>5</v>
      </c>
      <c r="M10" s="8">
        <v>2391521320</v>
      </c>
      <c r="N10" s="8">
        <v>2398732270</v>
      </c>
      <c r="O10" s="8">
        <v>2402984690</v>
      </c>
      <c r="P10" s="8">
        <v>2406231580</v>
      </c>
      <c r="Q10" s="8">
        <v>2401711464</v>
      </c>
      <c r="R10" s="8">
        <v>2402326186</v>
      </c>
      <c r="W10" s="7" t="s">
        <v>855</v>
      </c>
      <c r="X10" s="7" t="s">
        <v>854</v>
      </c>
      <c r="Y10" s="7" t="s">
        <v>853</v>
      </c>
      <c r="Z10" s="7" t="s">
        <v>852</v>
      </c>
    </row>
    <row r="11" spans="2:36" x14ac:dyDescent="0.25">
      <c r="B11" s="7" t="s">
        <v>722</v>
      </c>
      <c r="C11" s="7" t="s">
        <v>73</v>
      </c>
      <c r="D11" s="7" t="s">
        <v>723</v>
      </c>
      <c r="E11" s="7" t="s">
        <v>723</v>
      </c>
      <c r="G11" s="7" t="s">
        <v>5</v>
      </c>
      <c r="H11" s="7" t="str">
        <f>H3</f>
        <v>INR</v>
      </c>
      <c r="I11" s="7" t="s">
        <v>648</v>
      </c>
      <c r="J11" s="7" t="str">
        <f>J3</f>
        <v>March</v>
      </c>
      <c r="M11" s="8">
        <v>113.68</v>
      </c>
      <c r="N11" s="8">
        <v>95.81</v>
      </c>
      <c r="O11" s="8">
        <v>164.29</v>
      </c>
      <c r="P11" s="8">
        <v>245.24</v>
      </c>
      <c r="Q11" s="8">
        <v>322.60000000000002</v>
      </c>
      <c r="R11" s="8">
        <v>251.59</v>
      </c>
      <c r="AE11" s="6">
        <v>2015</v>
      </c>
      <c r="AF11" s="6">
        <v>2016</v>
      </c>
      <c r="AG11" s="6">
        <v>2017</v>
      </c>
      <c r="AH11" s="6">
        <v>2018</v>
      </c>
      <c r="AI11" s="6">
        <v>2019</v>
      </c>
      <c r="AJ11" s="6">
        <v>2020</v>
      </c>
    </row>
    <row r="12" spans="2:36" x14ac:dyDescent="0.25">
      <c r="B12" s="7" t="s">
        <v>652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41" t="s">
        <v>649</v>
      </c>
      <c r="M12" s="8">
        <v>12630000</v>
      </c>
      <c r="N12" s="8">
        <v>12560000</v>
      </c>
      <c r="O12" s="8">
        <v>15800000</v>
      </c>
      <c r="P12" s="8">
        <v>16270000</v>
      </c>
      <c r="Q12" s="8">
        <v>16690000</v>
      </c>
      <c r="R12" s="8">
        <v>16060000</v>
      </c>
      <c r="U12" s="7" t="s">
        <v>1114</v>
      </c>
      <c r="V12" s="7" t="s">
        <v>1113</v>
      </c>
      <c r="W12" s="7" t="s">
        <v>1113</v>
      </c>
      <c r="X12" s="7" t="s">
        <v>1112</v>
      </c>
      <c r="Y12" s="7" t="s">
        <v>857</v>
      </c>
      <c r="Z12" s="7" t="s">
        <v>900</v>
      </c>
      <c r="AC12" s="7" t="s">
        <v>1115</v>
      </c>
      <c r="AE12" s="8">
        <v>12030000</v>
      </c>
      <c r="AF12" s="8">
        <v>12130000</v>
      </c>
      <c r="AG12" s="8">
        <v>14770000</v>
      </c>
      <c r="AH12" s="8">
        <v>15620000</v>
      </c>
      <c r="AI12" s="8">
        <v>15760000</v>
      </c>
      <c r="AJ12" s="8">
        <v>15080000</v>
      </c>
    </row>
    <row r="13" spans="2:36" x14ac:dyDescent="0.25">
      <c r="B13" s="7" t="s">
        <v>653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41" t="s">
        <v>649</v>
      </c>
      <c r="N13" s="8">
        <v>31440000</v>
      </c>
      <c r="O13" s="8">
        <v>36611000</v>
      </c>
      <c r="P13" s="8">
        <v>41527950</v>
      </c>
      <c r="Q13" s="42">
        <v>41938350</v>
      </c>
      <c r="R13" s="8">
        <v>40045310</v>
      </c>
      <c r="Z13" s="7" t="s">
        <v>1136</v>
      </c>
      <c r="AE13" s="7" t="s">
        <v>860</v>
      </c>
      <c r="AF13" s="7" t="s">
        <v>859</v>
      </c>
      <c r="AG13" s="7" t="s">
        <v>859</v>
      </c>
      <c r="AH13" s="7" t="s">
        <v>858</v>
      </c>
      <c r="AI13" s="7" t="s">
        <v>857</v>
      </c>
      <c r="AJ13" s="7" t="s">
        <v>856</v>
      </c>
    </row>
    <row r="14" spans="2:36" x14ac:dyDescent="0.25">
      <c r="B14" s="7" t="s">
        <v>654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41" t="s">
        <v>649</v>
      </c>
      <c r="M14" s="42"/>
      <c r="N14" s="42">
        <v>661000</v>
      </c>
      <c r="O14" s="42">
        <v>1885000</v>
      </c>
      <c r="P14" s="42">
        <v>625530</v>
      </c>
      <c r="Q14" s="42">
        <v>3909960</v>
      </c>
      <c r="R14" s="8">
        <v>476900</v>
      </c>
      <c r="Z14" s="7" t="s">
        <v>1136</v>
      </c>
    </row>
    <row r="15" spans="2:36" x14ac:dyDescent="0.25">
      <c r="B15" s="7" t="s">
        <v>655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41" t="s">
        <v>649</v>
      </c>
      <c r="O15" s="42"/>
      <c r="P15" s="42"/>
      <c r="Q15" s="42"/>
      <c r="R15" s="8">
        <v>870000</v>
      </c>
      <c r="Z15" s="7" t="s">
        <v>1136</v>
      </c>
      <c r="AC15" s="7" t="s">
        <v>1116</v>
      </c>
    </row>
    <row r="16" spans="2:36" x14ac:dyDescent="0.25">
      <c r="B16" s="7" t="s">
        <v>656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41" t="s">
        <v>649</v>
      </c>
      <c r="M16" s="42"/>
      <c r="N16" s="8">
        <v>32101000</v>
      </c>
      <c r="O16" s="8">
        <v>38496000</v>
      </c>
      <c r="P16" s="8">
        <v>42153480</v>
      </c>
      <c r="Q16" s="8">
        <v>45848310</v>
      </c>
      <c r="R16" s="8">
        <v>41392210</v>
      </c>
    </row>
    <row r="17" spans="2:36" x14ac:dyDescent="0.25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1"/>
      <c r="S17" s="7" t="s">
        <v>800</v>
      </c>
      <c r="AB17" s="7" t="s">
        <v>937</v>
      </c>
    </row>
    <row r="18" spans="2:36" x14ac:dyDescent="0.25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1"/>
      <c r="S18" s="7" t="s">
        <v>800</v>
      </c>
      <c r="U18" s="43"/>
      <c r="Z18" s="7" t="s">
        <v>1137</v>
      </c>
    </row>
    <row r="19" spans="2:36" x14ac:dyDescent="0.25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1"/>
      <c r="S19" s="7" t="s">
        <v>800</v>
      </c>
      <c r="Z19" s="7" t="s">
        <v>1136</v>
      </c>
    </row>
    <row r="20" spans="2:36" x14ac:dyDescent="0.25">
      <c r="B20" s="7" t="s">
        <v>559</v>
      </c>
      <c r="C20" s="7" t="s">
        <v>13</v>
      </c>
      <c r="D20" s="7" t="s">
        <v>14</v>
      </c>
      <c r="E20" s="7" t="s">
        <v>23</v>
      </c>
      <c r="F20" s="7" t="s">
        <v>665</v>
      </c>
      <c r="G20" s="7" t="s">
        <v>5</v>
      </c>
      <c r="H20" s="7" t="s">
        <v>4</v>
      </c>
      <c r="S20" s="44">
        <v>-9.7192241109868571E-2</v>
      </c>
      <c r="Z20" s="7" t="s">
        <v>1136</v>
      </c>
    </row>
    <row r="21" spans="2:36" x14ac:dyDescent="0.25">
      <c r="B21" s="7" t="s">
        <v>657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36" x14ac:dyDescent="0.25">
      <c r="B22" s="7" t="s">
        <v>658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36" x14ac:dyDescent="0.25">
      <c r="B23" s="7" t="s">
        <v>659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N23" s="45">
        <v>15072</v>
      </c>
      <c r="O23" s="11">
        <v>16748</v>
      </c>
      <c r="P23" s="11">
        <v>15944.6</v>
      </c>
      <c r="Q23" s="11">
        <v>15688.6</v>
      </c>
      <c r="R23" s="11">
        <v>15738.8</v>
      </c>
      <c r="Z23" s="7" t="s">
        <v>1111</v>
      </c>
      <c r="AC23" s="42"/>
      <c r="AE23" s="6">
        <v>2015</v>
      </c>
      <c r="AF23" s="6">
        <v>2016</v>
      </c>
      <c r="AG23" s="6">
        <v>2017</v>
      </c>
      <c r="AH23" s="6">
        <v>2018</v>
      </c>
      <c r="AI23" s="6">
        <v>2019</v>
      </c>
      <c r="AJ23" s="6">
        <v>2020</v>
      </c>
    </row>
    <row r="24" spans="2:36" x14ac:dyDescent="0.25">
      <c r="B24" s="7" t="s">
        <v>660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N24" s="45">
        <v>11304</v>
      </c>
      <c r="O24" s="11">
        <v>19592</v>
      </c>
      <c r="P24" s="11">
        <v>20174.8</v>
      </c>
      <c r="Q24" s="11">
        <v>21530.1</v>
      </c>
      <c r="R24" s="11">
        <v>21841.599999999999</v>
      </c>
      <c r="Z24" s="7" t="s">
        <v>1111</v>
      </c>
      <c r="AD24" s="7" t="s">
        <v>1115</v>
      </c>
      <c r="AE24" s="8">
        <v>12630000</v>
      </c>
      <c r="AF24" s="8">
        <v>12560000</v>
      </c>
      <c r="AG24" s="8">
        <v>15800000</v>
      </c>
      <c r="AH24" s="8">
        <v>16270000</v>
      </c>
      <c r="AI24" s="8">
        <v>16690000</v>
      </c>
      <c r="AJ24" s="8">
        <v>16060000</v>
      </c>
    </row>
    <row r="25" spans="2:36" x14ac:dyDescent="0.25">
      <c r="B25" s="7" t="s">
        <v>661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N25" s="45">
        <v>26376</v>
      </c>
      <c r="O25" s="11">
        <v>22278</v>
      </c>
      <c r="P25" s="45">
        <v>26032</v>
      </c>
      <c r="Q25" s="11">
        <v>29040.6</v>
      </c>
      <c r="R25" s="11">
        <v>30192.799999999999</v>
      </c>
      <c r="Z25" s="7" t="s">
        <v>1111</v>
      </c>
      <c r="AE25" s="7" t="s">
        <v>1114</v>
      </c>
      <c r="AF25" s="7" t="s">
        <v>1113</v>
      </c>
      <c r="AG25" s="7" t="s">
        <v>1113</v>
      </c>
      <c r="AH25" s="7" t="s">
        <v>1112</v>
      </c>
      <c r="AI25" s="7" t="s">
        <v>857</v>
      </c>
      <c r="AJ25" s="7" t="s">
        <v>900</v>
      </c>
    </row>
    <row r="26" spans="2:36" x14ac:dyDescent="0.25">
      <c r="B26" s="7" t="s">
        <v>662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  <c r="R26" s="7">
        <f>370.6/1000</f>
        <v>0.37060000000000004</v>
      </c>
      <c r="Z26" s="7" t="s">
        <v>1110</v>
      </c>
    </row>
    <row r="27" spans="2:36" x14ac:dyDescent="0.25">
      <c r="B27" s="7" t="s">
        <v>663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42"/>
      <c r="P27" s="42"/>
    </row>
    <row r="28" spans="2:36" x14ac:dyDescent="0.25">
      <c r="B28" s="7" t="s">
        <v>664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42"/>
      <c r="P28" s="42"/>
    </row>
    <row r="29" spans="2:36" x14ac:dyDescent="0.25">
      <c r="B29" s="7" t="s">
        <v>733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36" x14ac:dyDescent="0.25">
      <c r="B30" s="7" t="s">
        <v>734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36" x14ac:dyDescent="0.25">
      <c r="B31" s="7" t="s">
        <v>560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834</v>
      </c>
    </row>
    <row r="32" spans="2:36" x14ac:dyDescent="0.25">
      <c r="B32" s="7" t="s">
        <v>561</v>
      </c>
      <c r="C32" s="7" t="s">
        <v>13</v>
      </c>
      <c r="D32" s="7" t="s">
        <v>35</v>
      </c>
      <c r="E32" s="7" t="s">
        <v>36</v>
      </c>
      <c r="F32" s="7" t="s">
        <v>570</v>
      </c>
      <c r="G32" s="7" t="s">
        <v>5</v>
      </c>
      <c r="H32" s="7" t="s">
        <v>4</v>
      </c>
    </row>
    <row r="33" spans="2:26" x14ac:dyDescent="0.25">
      <c r="B33" s="7" t="s">
        <v>735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26" x14ac:dyDescent="0.25">
      <c r="B34" s="7" t="s">
        <v>736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6" x14ac:dyDescent="0.25">
      <c r="B35" s="7" t="s">
        <v>737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666</v>
      </c>
      <c r="N35" s="11"/>
      <c r="S35" s="7" t="s">
        <v>805</v>
      </c>
    </row>
    <row r="36" spans="2:26" x14ac:dyDescent="0.25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668</v>
      </c>
      <c r="H36" s="7" t="s">
        <v>3</v>
      </c>
      <c r="N36" s="11"/>
      <c r="S36" s="7" t="s">
        <v>801</v>
      </c>
    </row>
    <row r="37" spans="2:26" x14ac:dyDescent="0.25">
      <c r="B37" s="7" t="s">
        <v>667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6" x14ac:dyDescent="0.25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N38" s="8">
        <v>9439000</v>
      </c>
      <c r="O38" s="8">
        <v>12504000</v>
      </c>
      <c r="P38" s="8">
        <v>14234790</v>
      </c>
      <c r="Q38" s="8">
        <v>13746470</v>
      </c>
      <c r="R38" s="8">
        <v>14769070</v>
      </c>
      <c r="Z38" s="7" t="s">
        <v>1138</v>
      </c>
    </row>
    <row r="39" spans="2:26" x14ac:dyDescent="0.25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26" x14ac:dyDescent="0.25">
      <c r="B40" s="7" t="s">
        <v>738</v>
      </c>
      <c r="C40" s="7" t="s">
        <v>13</v>
      </c>
      <c r="D40" s="7" t="s">
        <v>354</v>
      </c>
      <c r="E40" s="7" t="s">
        <v>355</v>
      </c>
      <c r="F40" s="7" t="s">
        <v>669</v>
      </c>
      <c r="G40" s="7" t="s">
        <v>5</v>
      </c>
    </row>
    <row r="41" spans="2:26" x14ac:dyDescent="0.25">
      <c r="B41" s="7" t="s">
        <v>563</v>
      </c>
      <c r="C41" s="7" t="s">
        <v>13</v>
      </c>
      <c r="D41" s="7" t="s">
        <v>354</v>
      </c>
      <c r="E41" s="7" t="s">
        <v>356</v>
      </c>
      <c r="F41" s="7" t="s">
        <v>569</v>
      </c>
      <c r="G41" s="7" t="s">
        <v>567</v>
      </c>
      <c r="H41" s="7" t="s">
        <v>3</v>
      </c>
      <c r="N41" s="11"/>
      <c r="S41" s="7" t="s">
        <v>801</v>
      </c>
    </row>
    <row r="42" spans="2:26" x14ac:dyDescent="0.25">
      <c r="B42" s="7" t="s">
        <v>562</v>
      </c>
      <c r="C42" s="7" t="s">
        <v>13</v>
      </c>
      <c r="D42" s="7" t="s">
        <v>354</v>
      </c>
      <c r="E42" s="7" t="s">
        <v>356</v>
      </c>
      <c r="F42" s="7" t="s">
        <v>569</v>
      </c>
      <c r="G42" s="7" t="s">
        <v>568</v>
      </c>
      <c r="H42" s="7" t="s">
        <v>3</v>
      </c>
      <c r="N42" s="11"/>
      <c r="S42" s="7" t="s">
        <v>801</v>
      </c>
    </row>
    <row r="43" spans="2:26" x14ac:dyDescent="0.25">
      <c r="B43" s="7" t="s">
        <v>565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567</v>
      </c>
      <c r="H43" s="7" t="s">
        <v>3</v>
      </c>
      <c r="N43" s="11"/>
      <c r="S43" s="7" t="s">
        <v>801</v>
      </c>
    </row>
    <row r="44" spans="2:26" x14ac:dyDescent="0.25">
      <c r="B44" s="7" t="s">
        <v>564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568</v>
      </c>
      <c r="H44" s="7" t="s">
        <v>3</v>
      </c>
      <c r="N44" s="11"/>
      <c r="S44" s="7" t="s">
        <v>801</v>
      </c>
    </row>
    <row r="45" spans="2:26" x14ac:dyDescent="0.25">
      <c r="B45" s="7" t="s">
        <v>739</v>
      </c>
      <c r="C45" s="7" t="s">
        <v>13</v>
      </c>
      <c r="D45" s="7" t="s">
        <v>354</v>
      </c>
      <c r="E45" s="7" t="s">
        <v>358</v>
      </c>
      <c r="F45" s="7" t="s">
        <v>566</v>
      </c>
      <c r="G45" s="7" t="s">
        <v>567</v>
      </c>
      <c r="H45" s="7" t="s">
        <v>3</v>
      </c>
      <c r="N45" s="11"/>
      <c r="S45" s="7" t="s">
        <v>801</v>
      </c>
    </row>
    <row r="46" spans="2:26" x14ac:dyDescent="0.25">
      <c r="B46" s="7" t="s">
        <v>740</v>
      </c>
      <c r="C46" s="7" t="s">
        <v>13</v>
      </c>
      <c r="D46" s="7" t="s">
        <v>354</v>
      </c>
      <c r="E46" s="7" t="s">
        <v>358</v>
      </c>
      <c r="F46" s="7" t="s">
        <v>566</v>
      </c>
      <c r="G46" s="7" t="s">
        <v>568</v>
      </c>
      <c r="H46" s="7" t="s">
        <v>3</v>
      </c>
      <c r="N46" s="11"/>
      <c r="S46" s="7" t="s">
        <v>801</v>
      </c>
    </row>
    <row r="47" spans="2:26" x14ac:dyDescent="0.25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N47" s="7">
        <v>1336000</v>
      </c>
      <c r="O47" s="7">
        <v>119000</v>
      </c>
      <c r="P47" s="7">
        <v>1572000</v>
      </c>
      <c r="Q47" s="7">
        <v>129720</v>
      </c>
      <c r="R47" s="7">
        <v>118270</v>
      </c>
      <c r="Z47" s="7" t="s">
        <v>1117</v>
      </c>
    </row>
    <row r="48" spans="2:26" x14ac:dyDescent="0.25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N48" s="46">
        <v>0.14154041741709927</v>
      </c>
      <c r="O48" s="46">
        <v>9.5169545745361489E-3</v>
      </c>
      <c r="P48" s="46">
        <v>0.11043366287806143</v>
      </c>
      <c r="Q48" s="46">
        <v>9.436604451906562E-3</v>
      </c>
      <c r="R48" s="46">
        <v>8.0079517532248134E-3</v>
      </c>
    </row>
    <row r="49" spans="2:29" x14ac:dyDescent="0.25">
      <c r="B49" s="7" t="s">
        <v>571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29" x14ac:dyDescent="0.25">
      <c r="B50" s="7" t="s">
        <v>572</v>
      </c>
      <c r="C50" s="7" t="s">
        <v>13</v>
      </c>
      <c r="D50" s="7" t="s">
        <v>40</v>
      </c>
      <c r="E50" s="7" t="s">
        <v>47</v>
      </c>
      <c r="F50" s="7" t="s">
        <v>573</v>
      </c>
      <c r="G50" s="7" t="s">
        <v>5</v>
      </c>
      <c r="H50" s="7" t="s">
        <v>4</v>
      </c>
    </row>
    <row r="51" spans="2:29" x14ac:dyDescent="0.25">
      <c r="B51" s="7" t="s">
        <v>741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1"/>
      <c r="S51" s="7" t="s">
        <v>800</v>
      </c>
      <c r="Z51" s="7" t="s">
        <v>939</v>
      </c>
    </row>
    <row r="52" spans="2:29" x14ac:dyDescent="0.25">
      <c r="B52" s="7" t="s">
        <v>742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42"/>
      <c r="N52" s="8">
        <v>114666666.667</v>
      </c>
      <c r="O52" s="8">
        <v>115583333.333</v>
      </c>
      <c r="P52" s="8">
        <v>124500000</v>
      </c>
      <c r="Q52" s="8">
        <v>125166666.667</v>
      </c>
      <c r="R52" s="8">
        <v>126038888.889</v>
      </c>
      <c r="Z52" s="7" t="s">
        <v>1118</v>
      </c>
    </row>
    <row r="53" spans="2:29" x14ac:dyDescent="0.25">
      <c r="B53" s="7" t="s">
        <v>670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</row>
    <row r="54" spans="2:29" x14ac:dyDescent="0.25">
      <c r="B54" s="7" t="s">
        <v>671</v>
      </c>
      <c r="C54" s="7" t="s">
        <v>13</v>
      </c>
      <c r="D54" s="7" t="s">
        <v>49</v>
      </c>
      <c r="E54" s="7" t="s">
        <v>52</v>
      </c>
      <c r="F54" s="7" t="s">
        <v>672</v>
      </c>
      <c r="G54" s="7" t="s">
        <v>5</v>
      </c>
      <c r="H54" s="7" t="s">
        <v>4</v>
      </c>
    </row>
    <row r="55" spans="2:29" x14ac:dyDescent="0.25">
      <c r="B55" s="7" t="s">
        <v>574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567</v>
      </c>
      <c r="H55" s="7" t="s">
        <v>3</v>
      </c>
      <c r="N55" s="11"/>
      <c r="S55" s="7" t="s">
        <v>800</v>
      </c>
      <c r="Z55" s="7" t="s">
        <v>940</v>
      </c>
    </row>
    <row r="56" spans="2:29" x14ac:dyDescent="0.25">
      <c r="B56" s="7" t="s">
        <v>575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568</v>
      </c>
      <c r="H56" s="7" t="s">
        <v>3</v>
      </c>
      <c r="N56" s="11"/>
      <c r="S56" s="7" t="s">
        <v>800</v>
      </c>
      <c r="AB56" s="47" t="s">
        <v>941</v>
      </c>
    </row>
    <row r="57" spans="2:29" x14ac:dyDescent="0.25">
      <c r="B57" s="7" t="s">
        <v>577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567</v>
      </c>
      <c r="H57" s="7" t="s">
        <v>3</v>
      </c>
      <c r="N57" s="11"/>
      <c r="S57" s="7" t="s">
        <v>800</v>
      </c>
      <c r="Z57" s="7" t="s">
        <v>943</v>
      </c>
      <c r="AC57" s="7" t="s">
        <v>942</v>
      </c>
    </row>
    <row r="58" spans="2:29" x14ac:dyDescent="0.25">
      <c r="B58" s="7" t="s">
        <v>576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568</v>
      </c>
      <c r="H58" s="7" t="s">
        <v>3</v>
      </c>
      <c r="N58" s="11"/>
      <c r="S58" s="7" t="s">
        <v>801</v>
      </c>
      <c r="AC58" s="7" t="s">
        <v>942</v>
      </c>
    </row>
    <row r="59" spans="2:29" x14ac:dyDescent="0.25">
      <c r="B59" s="7" t="s">
        <v>578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568</v>
      </c>
      <c r="H59" s="7" t="s">
        <v>3</v>
      </c>
      <c r="N59" s="11"/>
      <c r="S59" s="7" t="s">
        <v>801</v>
      </c>
      <c r="AC59" s="7" t="s">
        <v>942</v>
      </c>
    </row>
    <row r="60" spans="2:29" x14ac:dyDescent="0.25">
      <c r="B60" s="7" t="s">
        <v>580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567</v>
      </c>
      <c r="H60" s="7" t="s">
        <v>3</v>
      </c>
      <c r="N60" s="11"/>
      <c r="S60" s="7" t="s">
        <v>801</v>
      </c>
    </row>
    <row r="61" spans="2:29" x14ac:dyDescent="0.25">
      <c r="B61" s="7" t="s">
        <v>581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568</v>
      </c>
      <c r="H61" s="7" t="s">
        <v>3</v>
      </c>
      <c r="N61" s="11"/>
      <c r="S61" s="7" t="s">
        <v>801</v>
      </c>
    </row>
    <row r="62" spans="2:29" x14ac:dyDescent="0.25">
      <c r="B62" s="7" t="s">
        <v>743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9" x14ac:dyDescent="0.25">
      <c r="B63" s="7" t="s">
        <v>744</v>
      </c>
      <c r="C63" s="7" t="s">
        <v>13</v>
      </c>
      <c r="D63" s="7" t="s">
        <v>53</v>
      </c>
      <c r="E63" s="7" t="s">
        <v>59</v>
      </c>
      <c r="F63" s="7" t="s">
        <v>579</v>
      </c>
      <c r="G63" s="7" t="s">
        <v>5</v>
      </c>
      <c r="H63" s="7" t="s">
        <v>4</v>
      </c>
    </row>
    <row r="64" spans="2:29" x14ac:dyDescent="0.25">
      <c r="B64" s="7" t="s">
        <v>745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29" x14ac:dyDescent="0.25">
      <c r="B65" s="7" t="s">
        <v>582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567</v>
      </c>
      <c r="H65" s="7" t="s">
        <v>3</v>
      </c>
      <c r="N65" s="11"/>
      <c r="S65" s="7" t="s">
        <v>800</v>
      </c>
      <c r="Z65" s="7" t="s">
        <v>943</v>
      </c>
      <c r="AC65" s="7" t="s">
        <v>942</v>
      </c>
    </row>
    <row r="66" spans="2:29" x14ac:dyDescent="0.25">
      <c r="B66" s="7" t="s">
        <v>583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568</v>
      </c>
      <c r="H66" s="7" t="s">
        <v>3</v>
      </c>
      <c r="N66" s="11"/>
      <c r="S66" s="7" t="s">
        <v>801</v>
      </c>
    </row>
    <row r="67" spans="2:29" x14ac:dyDescent="0.25">
      <c r="B67" s="7" t="s">
        <v>584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567</v>
      </c>
      <c r="H67" s="7" t="s">
        <v>3</v>
      </c>
      <c r="N67" s="11"/>
      <c r="S67" s="7" t="s">
        <v>800</v>
      </c>
      <c r="Z67" s="7" t="s">
        <v>945</v>
      </c>
      <c r="AB67" s="47" t="s">
        <v>944</v>
      </c>
    </row>
    <row r="68" spans="2:29" x14ac:dyDescent="0.25">
      <c r="B68" s="7" t="s">
        <v>585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568</v>
      </c>
      <c r="H68" s="7" t="s">
        <v>3</v>
      </c>
      <c r="N68" s="11"/>
      <c r="S68" s="7" t="s">
        <v>800</v>
      </c>
      <c r="AB68" s="47" t="s">
        <v>944</v>
      </c>
    </row>
    <row r="69" spans="2:29" x14ac:dyDescent="0.25">
      <c r="B69" s="7" t="s">
        <v>746</v>
      </c>
      <c r="C69" s="7" t="s">
        <v>13</v>
      </c>
      <c r="D69" s="7" t="s">
        <v>61</v>
      </c>
      <c r="E69" s="7" t="s">
        <v>64</v>
      </c>
      <c r="F69" s="7" t="s">
        <v>586</v>
      </c>
      <c r="G69" s="7" t="s">
        <v>5</v>
      </c>
      <c r="H69" s="7" t="s">
        <v>16</v>
      </c>
    </row>
    <row r="70" spans="2:29" x14ac:dyDescent="0.25">
      <c r="B70" s="7" t="s">
        <v>747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O70" s="8">
        <v>4120000</v>
      </c>
      <c r="P70" s="8">
        <v>3300000</v>
      </c>
      <c r="Q70" s="8">
        <v>4500000</v>
      </c>
      <c r="R70" s="8">
        <v>5010000</v>
      </c>
      <c r="W70" s="7" t="s">
        <v>1124</v>
      </c>
      <c r="X70" s="7" t="s">
        <v>871</v>
      </c>
      <c r="Y70" s="7" t="s">
        <v>895</v>
      </c>
      <c r="Z70" s="7" t="s">
        <v>1119</v>
      </c>
    </row>
    <row r="71" spans="2:29" x14ac:dyDescent="0.25">
      <c r="B71" s="7" t="s">
        <v>587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567</v>
      </c>
      <c r="H71" s="7" t="s">
        <v>3</v>
      </c>
      <c r="N71" s="11"/>
      <c r="S71" s="7" t="s">
        <v>801</v>
      </c>
    </row>
    <row r="72" spans="2:29" x14ac:dyDescent="0.25">
      <c r="B72" s="7" t="s">
        <v>588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568</v>
      </c>
      <c r="H72" s="7" t="s">
        <v>3</v>
      </c>
      <c r="N72" s="11"/>
      <c r="S72" s="7" t="s">
        <v>801</v>
      </c>
    </row>
    <row r="73" spans="2:29" x14ac:dyDescent="0.25">
      <c r="B73" s="7" t="s">
        <v>748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760</v>
      </c>
      <c r="H73" s="7" t="s">
        <v>3</v>
      </c>
      <c r="N73" s="11"/>
      <c r="S73" s="7" t="s">
        <v>801</v>
      </c>
    </row>
    <row r="74" spans="2:29" x14ac:dyDescent="0.25">
      <c r="B74" s="7" t="s">
        <v>749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673</v>
      </c>
      <c r="H74" s="7" t="s">
        <v>3</v>
      </c>
      <c r="N74" s="11"/>
      <c r="S74" s="7" t="s">
        <v>801</v>
      </c>
    </row>
    <row r="75" spans="2:29" x14ac:dyDescent="0.25">
      <c r="B75" s="7" t="s">
        <v>750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674</v>
      </c>
      <c r="H75" s="7" t="s">
        <v>3</v>
      </c>
      <c r="N75" s="11"/>
      <c r="S75" s="7" t="s">
        <v>800</v>
      </c>
      <c r="Z75" s="7" t="s">
        <v>1121</v>
      </c>
    </row>
    <row r="76" spans="2:29" x14ac:dyDescent="0.25">
      <c r="B76" s="7" t="s">
        <v>751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675</v>
      </c>
      <c r="H76" s="7" t="s">
        <v>3</v>
      </c>
      <c r="N76" s="11"/>
      <c r="S76" s="7" t="s">
        <v>800</v>
      </c>
      <c r="Z76" s="7" t="s">
        <v>1122</v>
      </c>
    </row>
    <row r="77" spans="2:29" x14ac:dyDescent="0.25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567</v>
      </c>
      <c r="H77" s="7" t="s">
        <v>3</v>
      </c>
      <c r="N77" s="11"/>
      <c r="S77" s="7" t="s">
        <v>800</v>
      </c>
      <c r="Z77" s="7" t="s">
        <v>923</v>
      </c>
    </row>
    <row r="78" spans="2:29" x14ac:dyDescent="0.25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568</v>
      </c>
      <c r="H78" s="7" t="s">
        <v>3</v>
      </c>
      <c r="N78" s="11"/>
      <c r="S78" s="7" t="s">
        <v>800</v>
      </c>
      <c r="AB78" s="47" t="s">
        <v>947</v>
      </c>
      <c r="AC78" s="7" t="s">
        <v>946</v>
      </c>
    </row>
    <row r="79" spans="2:29" x14ac:dyDescent="0.25">
      <c r="B79" s="7" t="s">
        <v>752</v>
      </c>
      <c r="C79" s="7" t="s">
        <v>13</v>
      </c>
      <c r="D79" s="7" t="s">
        <v>361</v>
      </c>
      <c r="E79" s="7" t="s">
        <v>362</v>
      </c>
      <c r="G79" s="7" t="s">
        <v>676</v>
      </c>
      <c r="H79" s="7" t="s">
        <v>3</v>
      </c>
      <c r="N79" s="11"/>
      <c r="S79" s="7" t="s">
        <v>801</v>
      </c>
    </row>
    <row r="80" spans="2:29" x14ac:dyDescent="0.25">
      <c r="B80" s="7" t="s">
        <v>589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567</v>
      </c>
      <c r="H80" s="7" t="s">
        <v>3</v>
      </c>
      <c r="N80" s="11"/>
      <c r="S80" s="7" t="s">
        <v>801</v>
      </c>
    </row>
    <row r="81" spans="2:28" x14ac:dyDescent="0.25">
      <c r="B81" s="7" t="s">
        <v>590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568</v>
      </c>
      <c r="H81" s="7" t="s">
        <v>3</v>
      </c>
      <c r="N81" s="11"/>
      <c r="S81" s="7" t="s">
        <v>801</v>
      </c>
    </row>
    <row r="82" spans="2:28" x14ac:dyDescent="0.25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677</v>
      </c>
      <c r="G82" s="7" t="s">
        <v>5</v>
      </c>
      <c r="H82" s="7" t="str">
        <f>H3</f>
        <v>INR</v>
      </c>
      <c r="I82" s="7" t="s">
        <v>647</v>
      </c>
      <c r="J82" s="7" t="str">
        <f>J3</f>
        <v>March</v>
      </c>
      <c r="R82" s="48"/>
    </row>
    <row r="83" spans="2:28" x14ac:dyDescent="0.25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N83" s="49">
        <f>N48</f>
        <v>0.14154041741709927</v>
      </c>
      <c r="O83" s="49">
        <f t="shared" ref="O83:R83" si="1">O48</f>
        <v>9.5169545745361489E-3</v>
      </c>
      <c r="P83" s="49">
        <f t="shared" si="1"/>
        <v>0.11043366287806143</v>
      </c>
      <c r="Q83" s="49">
        <f t="shared" si="1"/>
        <v>9.436604451906562E-3</v>
      </c>
      <c r="R83" s="49">
        <f t="shared" si="1"/>
        <v>8.0079517532248134E-3</v>
      </c>
    </row>
    <row r="84" spans="2:28" x14ac:dyDescent="0.25">
      <c r="B84" s="7" t="s">
        <v>591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567</v>
      </c>
      <c r="H84" s="7" t="s">
        <v>3</v>
      </c>
      <c r="N84" s="11"/>
      <c r="S84" s="7" t="s">
        <v>800</v>
      </c>
      <c r="Z84" s="7" t="s">
        <v>1123</v>
      </c>
    </row>
    <row r="85" spans="2:28" x14ac:dyDescent="0.25">
      <c r="B85" s="7" t="s">
        <v>592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568</v>
      </c>
      <c r="H85" s="7" t="s">
        <v>3</v>
      </c>
      <c r="N85" s="11"/>
      <c r="S85" s="7" t="s">
        <v>801</v>
      </c>
    </row>
    <row r="86" spans="2:28" x14ac:dyDescent="0.25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48"/>
    </row>
    <row r="87" spans="2:28" x14ac:dyDescent="0.25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50"/>
      <c r="N87" s="50"/>
      <c r="O87" s="50"/>
      <c r="P87" s="50"/>
      <c r="Q87" s="50"/>
      <c r="R87" s="48"/>
    </row>
    <row r="88" spans="2:28" x14ac:dyDescent="0.25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1"/>
      <c r="S88" s="7" t="s">
        <v>800</v>
      </c>
      <c r="Z88" s="7" t="s">
        <v>920</v>
      </c>
    </row>
    <row r="89" spans="2:28" x14ac:dyDescent="0.25">
      <c r="B89" s="7" t="s">
        <v>593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567</v>
      </c>
      <c r="H89" s="7" t="s">
        <v>3</v>
      </c>
      <c r="N89" s="11"/>
      <c r="S89" s="7" t="s">
        <v>800</v>
      </c>
      <c r="Z89" s="7" t="s">
        <v>948</v>
      </c>
    </row>
    <row r="90" spans="2:28" x14ac:dyDescent="0.25">
      <c r="B90" s="7" t="s">
        <v>594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568</v>
      </c>
      <c r="H90" s="7" t="s">
        <v>3</v>
      </c>
      <c r="N90" s="11"/>
      <c r="S90" s="7" t="s">
        <v>800</v>
      </c>
      <c r="AB90" s="47" t="s">
        <v>949</v>
      </c>
    </row>
    <row r="91" spans="2:28" x14ac:dyDescent="0.25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INR</v>
      </c>
      <c r="I91" s="7" t="s">
        <v>648</v>
      </c>
      <c r="J91" s="7" t="str">
        <f>J3</f>
        <v>March</v>
      </c>
      <c r="R91" s="48"/>
    </row>
    <row r="92" spans="2:28" x14ac:dyDescent="0.25">
      <c r="B92" s="7" t="s">
        <v>678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1"/>
      <c r="S92" s="7" t="s">
        <v>804</v>
      </c>
    </row>
    <row r="93" spans="2:28" x14ac:dyDescent="0.25">
      <c r="B93" s="7" t="s">
        <v>681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1"/>
      <c r="S93" s="7" t="s">
        <v>801</v>
      </c>
    </row>
    <row r="94" spans="2:28" x14ac:dyDescent="0.25">
      <c r="B94" s="7" t="s">
        <v>682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INR</v>
      </c>
      <c r="I94" s="7" t="s">
        <v>648</v>
      </c>
      <c r="J94" s="7" t="str">
        <f>J3</f>
        <v>March</v>
      </c>
    </row>
    <row r="95" spans="2:28" x14ac:dyDescent="0.25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649</v>
      </c>
      <c r="N95" s="11">
        <f>4.52*N12*0.982</f>
        <v>55749318.399999991</v>
      </c>
      <c r="O95" s="11">
        <f>4.57*M12*0.982</f>
        <v>56680156.199999996</v>
      </c>
      <c r="P95" s="11">
        <f>4.13*P12*0.982</f>
        <v>65985588.199999996</v>
      </c>
      <c r="Q95" s="11">
        <f>3.79*Q12*0.982</f>
        <v>62116508.199999996</v>
      </c>
      <c r="R95" s="8">
        <f>4.11*R12*0.982</f>
        <v>64818481.200000003</v>
      </c>
      <c r="Z95" s="7" t="s">
        <v>1120</v>
      </c>
    </row>
    <row r="96" spans="2:28" x14ac:dyDescent="0.25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649</v>
      </c>
      <c r="R96" s="8"/>
    </row>
    <row r="97" spans="2:29" x14ac:dyDescent="0.25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595</v>
      </c>
      <c r="H97" s="7" t="s">
        <v>352</v>
      </c>
      <c r="N97" s="11"/>
      <c r="S97" s="7" t="s">
        <v>803</v>
      </c>
    </row>
    <row r="98" spans="2:29" x14ac:dyDescent="0.25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2">E98</f>
        <v>Untreated discharged waste water</v>
      </c>
      <c r="G98" s="7" t="s">
        <v>5</v>
      </c>
      <c r="H98" s="7" t="s">
        <v>649</v>
      </c>
      <c r="R98" s="48"/>
    </row>
    <row r="99" spans="2:29" x14ac:dyDescent="0.25">
      <c r="B99" s="7" t="s">
        <v>596</v>
      </c>
      <c r="C99" s="7" t="s">
        <v>13</v>
      </c>
      <c r="D99" s="7" t="s">
        <v>100</v>
      </c>
      <c r="E99" s="7" t="s">
        <v>106</v>
      </c>
      <c r="F99" s="7" t="str">
        <f t="shared" si="2"/>
        <v>Water management initiatives</v>
      </c>
      <c r="G99" s="7" t="s">
        <v>567</v>
      </c>
      <c r="H99" s="7" t="s">
        <v>3</v>
      </c>
      <c r="N99" s="11"/>
      <c r="S99" s="7" t="s">
        <v>800</v>
      </c>
      <c r="Z99" s="7" t="s">
        <v>950</v>
      </c>
    </row>
    <row r="100" spans="2:29" x14ac:dyDescent="0.25">
      <c r="B100" s="7" t="s">
        <v>597</v>
      </c>
      <c r="C100" s="7" t="s">
        <v>13</v>
      </c>
      <c r="D100" s="7" t="s">
        <v>100</v>
      </c>
      <c r="E100" s="7" t="s">
        <v>106</v>
      </c>
      <c r="F100" s="7" t="str">
        <f t="shared" si="2"/>
        <v>Water management initiatives</v>
      </c>
      <c r="G100" s="7" t="s">
        <v>568</v>
      </c>
      <c r="H100" s="7" t="s">
        <v>3</v>
      </c>
      <c r="N100" s="11"/>
      <c r="S100" s="7" t="s">
        <v>800</v>
      </c>
      <c r="AB100" s="7" t="s">
        <v>951</v>
      </c>
    </row>
    <row r="101" spans="2:29" x14ac:dyDescent="0.25">
      <c r="B101" s="7" t="s">
        <v>598</v>
      </c>
      <c r="C101" s="7" t="s">
        <v>13</v>
      </c>
      <c r="D101" s="7" t="s">
        <v>100</v>
      </c>
      <c r="E101" s="7" t="s">
        <v>107</v>
      </c>
      <c r="F101" s="7" t="str">
        <f t="shared" si="2"/>
        <v>Sustainable oceans / seas practices</v>
      </c>
      <c r="G101" s="7" t="s">
        <v>567</v>
      </c>
      <c r="H101" s="7" t="s">
        <v>3</v>
      </c>
      <c r="N101" s="11"/>
      <c r="S101" s="7" t="s">
        <v>801</v>
      </c>
    </row>
    <row r="102" spans="2:29" x14ac:dyDescent="0.25">
      <c r="B102" s="7" t="s">
        <v>599</v>
      </c>
      <c r="C102" s="7" t="s">
        <v>13</v>
      </c>
      <c r="D102" s="7" t="s">
        <v>100</v>
      </c>
      <c r="E102" s="7" t="s">
        <v>107</v>
      </c>
      <c r="F102" s="7" t="str">
        <f t="shared" si="2"/>
        <v>Sustainable oceans / seas practices</v>
      </c>
      <c r="G102" s="7" t="s">
        <v>568</v>
      </c>
      <c r="H102" s="7" t="s">
        <v>3</v>
      </c>
      <c r="N102" s="11"/>
      <c r="S102" s="7" t="s">
        <v>801</v>
      </c>
    </row>
    <row r="103" spans="2:29" x14ac:dyDescent="0.25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2"/>
        <v>Water recycled and reused</v>
      </c>
      <c r="G103" s="7" t="s">
        <v>5</v>
      </c>
      <c r="H103" s="7" t="s">
        <v>4</v>
      </c>
      <c r="N103" s="44">
        <f>13449000*0.982/N95</f>
        <v>0.23689828645510402</v>
      </c>
      <c r="O103" s="44">
        <f>10397000*0.982/O95</f>
        <v>0.18013101382384689</v>
      </c>
      <c r="P103" s="44">
        <f>17741000*0.982/P95</f>
        <v>0.26402222781125412</v>
      </c>
      <c r="Q103" s="44">
        <f>19161000*0.982/Q95</f>
        <v>0.30291628659191117</v>
      </c>
      <c r="R103" s="48"/>
      <c r="Y103" s="7" t="s">
        <v>1128</v>
      </c>
    </row>
    <row r="104" spans="2:29" x14ac:dyDescent="0.25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679</v>
      </c>
      <c r="S104" s="7">
        <v>0</v>
      </c>
    </row>
    <row r="105" spans="2:29" x14ac:dyDescent="0.25">
      <c r="B105" s="7" t="s">
        <v>600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1"/>
      <c r="S105" s="7" t="s">
        <v>801</v>
      </c>
    </row>
    <row r="106" spans="2:29" x14ac:dyDescent="0.25">
      <c r="B106" s="7" t="s">
        <v>601</v>
      </c>
      <c r="C106" s="7" t="s">
        <v>13</v>
      </c>
      <c r="D106" s="7" t="s">
        <v>109</v>
      </c>
      <c r="E106" s="7" t="s">
        <v>112</v>
      </c>
      <c r="F106" s="7" t="s">
        <v>680</v>
      </c>
      <c r="G106" s="7" t="s">
        <v>70</v>
      </c>
      <c r="H106" s="7" t="s">
        <v>3</v>
      </c>
      <c r="N106" s="11"/>
      <c r="S106" s="7" t="s">
        <v>801</v>
      </c>
    </row>
    <row r="107" spans="2:29" x14ac:dyDescent="0.25">
      <c r="B107" s="7" t="s">
        <v>602</v>
      </c>
      <c r="C107" s="7" t="s">
        <v>114</v>
      </c>
      <c r="D107" s="7" t="s">
        <v>115</v>
      </c>
      <c r="E107" s="7" t="s">
        <v>116</v>
      </c>
      <c r="F107" s="7" t="s">
        <v>567</v>
      </c>
      <c r="G107" s="7" t="s">
        <v>567</v>
      </c>
      <c r="H107" s="7" t="s">
        <v>3</v>
      </c>
      <c r="N107" s="11"/>
      <c r="S107" s="7" t="s">
        <v>800</v>
      </c>
      <c r="Z107" s="7" t="s">
        <v>861</v>
      </c>
    </row>
    <row r="108" spans="2:29" x14ac:dyDescent="0.25">
      <c r="B108" s="7" t="s">
        <v>603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568</v>
      </c>
      <c r="H108" s="7" t="s">
        <v>3</v>
      </c>
      <c r="N108" s="11"/>
      <c r="S108" s="7" t="s">
        <v>800</v>
      </c>
      <c r="Z108" s="7" t="s">
        <v>861</v>
      </c>
    </row>
    <row r="109" spans="2:29" x14ac:dyDescent="0.25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O109" s="44"/>
      <c r="P109" s="44">
        <v>4.65E-2</v>
      </c>
      <c r="Q109" s="44">
        <v>5.3800000000000001E-2</v>
      </c>
      <c r="R109" s="44">
        <v>5.3100000000000001E-2</v>
      </c>
      <c r="X109" s="7" t="s">
        <v>871</v>
      </c>
      <c r="Y109" s="7" t="s">
        <v>895</v>
      </c>
      <c r="Z109" s="7" t="s">
        <v>900</v>
      </c>
    </row>
    <row r="110" spans="2:29" x14ac:dyDescent="0.25">
      <c r="B110" s="7" t="s">
        <v>604</v>
      </c>
      <c r="C110" s="7" t="s">
        <v>114</v>
      </c>
      <c r="D110" s="7" t="s">
        <v>115</v>
      </c>
      <c r="E110" s="7" t="s">
        <v>119</v>
      </c>
      <c r="F110" s="7" t="s">
        <v>567</v>
      </c>
      <c r="G110" s="7" t="s">
        <v>567</v>
      </c>
      <c r="H110" s="7" t="s">
        <v>3</v>
      </c>
      <c r="N110" s="11"/>
      <c r="S110" s="7" t="s">
        <v>800</v>
      </c>
      <c r="Z110" s="7" t="s">
        <v>862</v>
      </c>
    </row>
    <row r="111" spans="2:29" x14ac:dyDescent="0.25">
      <c r="B111" s="7" t="s">
        <v>605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568</v>
      </c>
      <c r="H111" s="7" t="s">
        <v>3</v>
      </c>
      <c r="N111" s="11"/>
      <c r="S111" s="7" t="s">
        <v>800</v>
      </c>
      <c r="Z111" s="7" t="s">
        <v>864</v>
      </c>
      <c r="AC111" s="7" t="s">
        <v>863</v>
      </c>
    </row>
    <row r="112" spans="2:29" x14ac:dyDescent="0.25">
      <c r="B112" s="7" t="s">
        <v>608</v>
      </c>
      <c r="C112" s="7" t="s">
        <v>114</v>
      </c>
      <c r="D112" s="7" t="s">
        <v>115</v>
      </c>
      <c r="E112" s="7" t="s">
        <v>120</v>
      </c>
      <c r="F112" s="7" t="s">
        <v>567</v>
      </c>
      <c r="G112" s="7" t="s">
        <v>567</v>
      </c>
      <c r="H112" s="7" t="s">
        <v>3</v>
      </c>
      <c r="N112" s="11"/>
      <c r="S112" s="7" t="s">
        <v>800</v>
      </c>
      <c r="Z112" s="7" t="s">
        <v>862</v>
      </c>
    </row>
    <row r="113" spans="2:29" x14ac:dyDescent="0.25">
      <c r="B113" s="7" t="s">
        <v>609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568</v>
      </c>
      <c r="H113" s="7" t="s">
        <v>3</v>
      </c>
      <c r="N113" s="11"/>
      <c r="S113" s="7" t="s">
        <v>800</v>
      </c>
      <c r="Z113" s="7" t="s">
        <v>864</v>
      </c>
      <c r="AC113" s="7" t="s">
        <v>863</v>
      </c>
    </row>
    <row r="114" spans="2:29" x14ac:dyDescent="0.25">
      <c r="B114" s="7" t="s">
        <v>610</v>
      </c>
      <c r="C114" s="7" t="s">
        <v>114</v>
      </c>
      <c r="D114" s="7" t="s">
        <v>115</v>
      </c>
      <c r="E114" s="7" t="s">
        <v>121</v>
      </c>
      <c r="F114" s="7" t="s">
        <v>606</v>
      </c>
      <c r="G114" s="7" t="s">
        <v>567</v>
      </c>
      <c r="H114" s="7" t="s">
        <v>3</v>
      </c>
      <c r="N114" s="11"/>
      <c r="S114" s="7" t="s">
        <v>801</v>
      </c>
    </row>
    <row r="115" spans="2:29" x14ac:dyDescent="0.25">
      <c r="B115" s="7" t="s">
        <v>611</v>
      </c>
      <c r="C115" s="7" t="s">
        <v>114</v>
      </c>
      <c r="D115" s="7" t="s">
        <v>115</v>
      </c>
      <c r="E115" s="7" t="s">
        <v>121</v>
      </c>
      <c r="F115" s="7" t="s">
        <v>607</v>
      </c>
      <c r="G115" s="7" t="s">
        <v>568</v>
      </c>
      <c r="H115" s="7" t="s">
        <v>3</v>
      </c>
      <c r="N115" s="11"/>
      <c r="S115" s="7" t="s">
        <v>801</v>
      </c>
    </row>
    <row r="116" spans="2:29" x14ac:dyDescent="0.25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P116" s="44">
        <v>0.63800000000000001</v>
      </c>
      <c r="Q116" s="44">
        <v>0.57269999999999999</v>
      </c>
      <c r="R116" s="46">
        <v>0.61</v>
      </c>
      <c r="X116" s="7" t="s">
        <v>899</v>
      </c>
      <c r="Y116" s="7" t="s">
        <v>896</v>
      </c>
    </row>
    <row r="117" spans="2:29" x14ac:dyDescent="0.25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P117" s="7">
        <v>37</v>
      </c>
      <c r="Q117" s="7">
        <v>26</v>
      </c>
      <c r="R117" s="51">
        <v>41.86</v>
      </c>
      <c r="X117" s="7" t="s">
        <v>898</v>
      </c>
      <c r="Y117" s="7" t="s">
        <v>896</v>
      </c>
    </row>
    <row r="118" spans="2:29" x14ac:dyDescent="0.25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1"/>
      <c r="S118" s="7" t="s">
        <v>801</v>
      </c>
    </row>
    <row r="119" spans="2:29" x14ac:dyDescent="0.25">
      <c r="B119" s="7" t="s">
        <v>612</v>
      </c>
      <c r="C119" s="7" t="s">
        <v>114</v>
      </c>
      <c r="D119" s="7" t="s">
        <v>115</v>
      </c>
      <c r="E119" s="7" t="s">
        <v>129</v>
      </c>
      <c r="F119" s="7" t="s">
        <v>567</v>
      </c>
      <c r="G119" s="7" t="s">
        <v>567</v>
      </c>
      <c r="H119" s="7" t="s">
        <v>3</v>
      </c>
      <c r="N119" s="11"/>
      <c r="S119" s="7" t="s">
        <v>800</v>
      </c>
      <c r="Z119" s="7" t="s">
        <v>902</v>
      </c>
    </row>
    <row r="120" spans="2:29" x14ac:dyDescent="0.25">
      <c r="B120" s="7" t="s">
        <v>613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568</v>
      </c>
      <c r="H120" s="7" t="s">
        <v>3</v>
      </c>
      <c r="N120" s="11"/>
      <c r="S120" s="7" t="s">
        <v>800</v>
      </c>
      <c r="Z120" s="7" t="s">
        <v>902</v>
      </c>
      <c r="AB120" s="7" t="s">
        <v>903</v>
      </c>
    </row>
    <row r="121" spans="2:29" x14ac:dyDescent="0.25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567</v>
      </c>
      <c r="G121" s="7" t="s">
        <v>567</v>
      </c>
      <c r="H121" s="7" t="s">
        <v>3</v>
      </c>
      <c r="N121" s="11"/>
      <c r="S121" s="7" t="s">
        <v>800</v>
      </c>
      <c r="Z121" s="7" t="s">
        <v>904</v>
      </c>
    </row>
    <row r="122" spans="2:29" x14ac:dyDescent="0.25">
      <c r="B122" s="7" t="s">
        <v>615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568</v>
      </c>
      <c r="H122" s="7" t="s">
        <v>3</v>
      </c>
      <c r="N122" s="11"/>
      <c r="S122" s="7" t="s">
        <v>800</v>
      </c>
      <c r="AB122" s="47" t="s">
        <v>905</v>
      </c>
    </row>
    <row r="123" spans="2:29" x14ac:dyDescent="0.25">
      <c r="B123" s="7" t="s">
        <v>614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760</v>
      </c>
      <c r="H123" s="7" t="s">
        <v>3</v>
      </c>
      <c r="N123" s="11"/>
      <c r="S123" s="7" t="s">
        <v>800</v>
      </c>
      <c r="Z123" s="7" t="s">
        <v>906</v>
      </c>
      <c r="AC123" s="7" t="s">
        <v>907</v>
      </c>
    </row>
    <row r="124" spans="2:29" x14ac:dyDescent="0.25">
      <c r="B124" s="7" t="s">
        <v>616</v>
      </c>
      <c r="C124" s="7" t="s">
        <v>114</v>
      </c>
      <c r="D124" s="7" t="s">
        <v>115</v>
      </c>
      <c r="E124" s="7" t="s">
        <v>132</v>
      </c>
      <c r="F124" s="7" t="s">
        <v>567</v>
      </c>
      <c r="G124" s="7" t="s">
        <v>567</v>
      </c>
      <c r="H124" s="7" t="s">
        <v>3</v>
      </c>
      <c r="N124" s="11"/>
      <c r="S124" s="7" t="s">
        <v>801</v>
      </c>
    </row>
    <row r="125" spans="2:29" x14ac:dyDescent="0.25">
      <c r="B125" s="7" t="s">
        <v>617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568</v>
      </c>
      <c r="H125" s="7" t="s">
        <v>3</v>
      </c>
      <c r="N125" s="11"/>
      <c r="S125" s="7" t="s">
        <v>801</v>
      </c>
    </row>
    <row r="126" spans="2:29" x14ac:dyDescent="0.25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1"/>
      <c r="S126" s="7" t="s">
        <v>800</v>
      </c>
      <c r="Z126" s="7" t="s">
        <v>908</v>
      </c>
    </row>
    <row r="127" spans="2:29" x14ac:dyDescent="0.25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N127" s="7">
        <v>83</v>
      </c>
      <c r="O127" s="7">
        <v>50</v>
      </c>
      <c r="P127" s="7">
        <v>77</v>
      </c>
      <c r="Q127" s="7">
        <v>71</v>
      </c>
      <c r="R127" s="7">
        <v>57</v>
      </c>
      <c r="Y127" s="7" t="s">
        <v>992</v>
      </c>
      <c r="Z127" s="7" t="s">
        <v>1126</v>
      </c>
    </row>
    <row r="128" spans="2:29" x14ac:dyDescent="0.25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N128" s="7">
        <v>0.5</v>
      </c>
      <c r="O128" s="7">
        <v>0.36</v>
      </c>
      <c r="P128" s="7">
        <v>0.42</v>
      </c>
      <c r="Q128" s="7">
        <v>0.35</v>
      </c>
      <c r="R128" s="48">
        <v>0.32</v>
      </c>
      <c r="Y128" s="7" t="s">
        <v>992</v>
      </c>
      <c r="Z128" s="7" t="s">
        <v>1126</v>
      </c>
      <c r="AC128" s="7" t="s">
        <v>1125</v>
      </c>
    </row>
    <row r="129" spans="2:29" x14ac:dyDescent="0.25">
      <c r="B129" s="7" t="s">
        <v>619</v>
      </c>
      <c r="C129" s="7" t="s">
        <v>114</v>
      </c>
      <c r="D129" s="7" t="s">
        <v>115</v>
      </c>
      <c r="E129" s="7" t="s">
        <v>137</v>
      </c>
      <c r="F129" s="7" t="s">
        <v>567</v>
      </c>
      <c r="G129" s="7" t="s">
        <v>567</v>
      </c>
      <c r="H129" s="7" t="s">
        <v>3</v>
      </c>
      <c r="N129" s="11"/>
      <c r="S129" s="7" t="s">
        <v>800</v>
      </c>
      <c r="Z129" s="7" t="s">
        <v>909</v>
      </c>
    </row>
    <row r="130" spans="2:29" x14ac:dyDescent="0.25">
      <c r="B130" s="7" t="s">
        <v>618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568</v>
      </c>
      <c r="H130" s="7" t="s">
        <v>3</v>
      </c>
      <c r="N130" s="11"/>
      <c r="S130" s="7" t="s">
        <v>800</v>
      </c>
      <c r="Z130" s="7" t="s">
        <v>909</v>
      </c>
    </row>
    <row r="131" spans="2:29" x14ac:dyDescent="0.25">
      <c r="B131" s="7" t="s">
        <v>620</v>
      </c>
      <c r="C131" s="7" t="s">
        <v>114</v>
      </c>
      <c r="D131" s="7" t="s">
        <v>138</v>
      </c>
      <c r="E131" s="7" t="s">
        <v>139</v>
      </c>
      <c r="F131" s="7" t="s">
        <v>567</v>
      </c>
      <c r="G131" s="7" t="s">
        <v>567</v>
      </c>
      <c r="H131" s="7" t="s">
        <v>3</v>
      </c>
      <c r="N131" s="11"/>
      <c r="S131" s="7" t="s">
        <v>800</v>
      </c>
      <c r="Z131" s="7" t="s">
        <v>862</v>
      </c>
    </row>
    <row r="132" spans="2:29" x14ac:dyDescent="0.25">
      <c r="B132" s="7" t="s">
        <v>621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568</v>
      </c>
      <c r="H132" s="7" t="s">
        <v>3</v>
      </c>
      <c r="N132" s="11"/>
      <c r="S132" s="7" t="s">
        <v>800</v>
      </c>
      <c r="AB132" s="47" t="s">
        <v>910</v>
      </c>
    </row>
    <row r="133" spans="2:29" x14ac:dyDescent="0.25">
      <c r="B133" s="7" t="s">
        <v>622</v>
      </c>
      <c r="C133" s="7" t="s">
        <v>114</v>
      </c>
      <c r="D133" s="7" t="s">
        <v>138</v>
      </c>
      <c r="E133" s="7" t="s">
        <v>140</v>
      </c>
      <c r="F133" s="7" t="s">
        <v>567</v>
      </c>
      <c r="G133" s="7" t="s">
        <v>567</v>
      </c>
      <c r="H133" s="7" t="s">
        <v>3</v>
      </c>
      <c r="N133" s="11"/>
      <c r="S133" s="7" t="s">
        <v>801</v>
      </c>
      <c r="AB133" s="47" t="s">
        <v>910</v>
      </c>
      <c r="AC133" s="7" t="s">
        <v>911</v>
      </c>
    </row>
    <row r="134" spans="2:29" x14ac:dyDescent="0.25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567</v>
      </c>
      <c r="G134" s="7" t="s">
        <v>567</v>
      </c>
      <c r="H134" s="7" t="s">
        <v>3</v>
      </c>
      <c r="N134" s="11"/>
      <c r="S134" s="7" t="s">
        <v>801</v>
      </c>
    </row>
    <row r="135" spans="2:29" x14ac:dyDescent="0.25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1"/>
      <c r="S135" s="7" t="s">
        <v>804</v>
      </c>
    </row>
    <row r="136" spans="2:29" x14ac:dyDescent="0.25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623</v>
      </c>
      <c r="G136" s="7" t="s">
        <v>567</v>
      </c>
      <c r="H136" s="7" t="s">
        <v>3</v>
      </c>
      <c r="N136" s="11"/>
      <c r="S136" s="7" t="s">
        <v>800</v>
      </c>
      <c r="Z136" s="7" t="s">
        <v>862</v>
      </c>
    </row>
    <row r="137" spans="2:29" x14ac:dyDescent="0.25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145</v>
      </c>
      <c r="N137" s="11"/>
      <c r="S137" s="7" t="s">
        <v>804</v>
      </c>
    </row>
    <row r="138" spans="2:29" x14ac:dyDescent="0.25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624</v>
      </c>
      <c r="G138" s="7" t="s">
        <v>567</v>
      </c>
      <c r="H138" s="7" t="s">
        <v>3</v>
      </c>
      <c r="N138" s="11"/>
      <c r="S138" s="7" t="s">
        <v>800</v>
      </c>
      <c r="Z138" s="7" t="s">
        <v>862</v>
      </c>
    </row>
    <row r="139" spans="2:29" x14ac:dyDescent="0.25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48"/>
      <c r="S139" s="7">
        <v>0</v>
      </c>
    </row>
    <row r="140" spans="2:29" x14ac:dyDescent="0.25">
      <c r="B140" s="7" t="s">
        <v>625</v>
      </c>
      <c r="C140" s="7" t="s">
        <v>114</v>
      </c>
      <c r="D140" s="7" t="s">
        <v>138</v>
      </c>
      <c r="E140" s="7" t="s">
        <v>151</v>
      </c>
      <c r="F140" s="7" t="s">
        <v>627</v>
      </c>
      <c r="H140" s="7" t="s">
        <v>3</v>
      </c>
      <c r="S140" s="7" t="s">
        <v>801</v>
      </c>
    </row>
    <row r="141" spans="2:29" x14ac:dyDescent="0.25">
      <c r="B141" s="7" t="s">
        <v>626</v>
      </c>
      <c r="C141" s="7" t="s">
        <v>114</v>
      </c>
      <c r="D141" s="7" t="s">
        <v>364</v>
      </c>
      <c r="E141" s="7" t="s">
        <v>151</v>
      </c>
      <c r="F141" s="7" t="s">
        <v>628</v>
      </c>
      <c r="H141" s="7" t="s">
        <v>3</v>
      </c>
      <c r="S141" s="7" t="s">
        <v>801</v>
      </c>
    </row>
    <row r="142" spans="2:29" x14ac:dyDescent="0.25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629</v>
      </c>
      <c r="G142" s="7" t="s">
        <v>567</v>
      </c>
      <c r="H142" s="7" t="s">
        <v>3</v>
      </c>
      <c r="N142" s="11"/>
      <c r="S142" s="7" t="s">
        <v>800</v>
      </c>
      <c r="AB142" s="47" t="s">
        <v>910</v>
      </c>
      <c r="AC142" s="7" t="s">
        <v>912</v>
      </c>
    </row>
    <row r="143" spans="2:29" x14ac:dyDescent="0.25">
      <c r="B143" s="7" t="s">
        <v>683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1"/>
      <c r="S143" s="7" t="s">
        <v>801</v>
      </c>
      <c r="Z143" s="7" t="s">
        <v>913</v>
      </c>
      <c r="AC143" s="7" t="s">
        <v>914</v>
      </c>
    </row>
    <row r="144" spans="2:29" x14ac:dyDescent="0.25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1"/>
      <c r="S144" s="7" t="s">
        <v>801</v>
      </c>
    </row>
    <row r="145" spans="2:29" x14ac:dyDescent="0.25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48"/>
      <c r="S145" s="7">
        <v>0</v>
      </c>
    </row>
    <row r="146" spans="2:29" x14ac:dyDescent="0.25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631</v>
      </c>
      <c r="G146" s="7" t="s">
        <v>567</v>
      </c>
      <c r="H146" s="7" t="s">
        <v>3</v>
      </c>
      <c r="N146" s="11"/>
      <c r="S146" s="7" t="s">
        <v>801</v>
      </c>
    </row>
    <row r="147" spans="2:29" x14ac:dyDescent="0.25">
      <c r="B147" s="7" t="s">
        <v>684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568</v>
      </c>
      <c r="H147" s="7" t="s">
        <v>3</v>
      </c>
      <c r="N147" s="11"/>
      <c r="S147" s="7" t="s">
        <v>801</v>
      </c>
    </row>
    <row r="148" spans="2:29" x14ac:dyDescent="0.25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9" x14ac:dyDescent="0.25">
      <c r="B149" s="7" t="s">
        <v>685</v>
      </c>
      <c r="C149" s="7" t="s">
        <v>114</v>
      </c>
      <c r="D149" s="7" t="s">
        <v>365</v>
      </c>
      <c r="E149" s="7" t="s">
        <v>367</v>
      </c>
      <c r="F149" s="7" t="s">
        <v>632</v>
      </c>
      <c r="G149" s="7" t="s">
        <v>5</v>
      </c>
      <c r="H149" s="7" t="s">
        <v>4</v>
      </c>
    </row>
    <row r="150" spans="2:29" x14ac:dyDescent="0.25">
      <c r="B150" s="7" t="s">
        <v>686</v>
      </c>
      <c r="C150" s="7" t="s">
        <v>114</v>
      </c>
      <c r="D150" s="7" t="s">
        <v>365</v>
      </c>
      <c r="E150" s="7" t="s">
        <v>367</v>
      </c>
      <c r="F150" s="7" t="s">
        <v>633</v>
      </c>
      <c r="H150" s="7" t="s">
        <v>3</v>
      </c>
      <c r="N150" s="11"/>
      <c r="S150" s="7" t="s">
        <v>801</v>
      </c>
    </row>
    <row r="151" spans="2:29" x14ac:dyDescent="0.25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9" x14ac:dyDescent="0.25">
      <c r="B152" s="7" t="s">
        <v>815</v>
      </c>
      <c r="C152" s="7" t="s">
        <v>114</v>
      </c>
      <c r="D152" s="7" t="s">
        <v>365</v>
      </c>
      <c r="E152" s="7" t="s">
        <v>816</v>
      </c>
    </row>
    <row r="153" spans="2:29" x14ac:dyDescent="0.25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629</v>
      </c>
      <c r="G153" s="7" t="s">
        <v>567</v>
      </c>
      <c r="H153" s="7" t="s">
        <v>3</v>
      </c>
      <c r="N153" s="11"/>
      <c r="S153" s="7" t="s">
        <v>800</v>
      </c>
      <c r="AB153" s="7" t="s">
        <v>938</v>
      </c>
    </row>
    <row r="154" spans="2:29" x14ac:dyDescent="0.25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630</v>
      </c>
      <c r="G154" s="7" t="s">
        <v>568</v>
      </c>
      <c r="H154" s="7" t="s">
        <v>3</v>
      </c>
      <c r="N154" s="11"/>
      <c r="S154" s="7" t="s">
        <v>800</v>
      </c>
      <c r="AB154" s="7" t="s">
        <v>938</v>
      </c>
    </row>
    <row r="155" spans="2:29" x14ac:dyDescent="0.25">
      <c r="B155" s="7" t="s">
        <v>634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48"/>
      <c r="S155" s="7">
        <v>0</v>
      </c>
    </row>
    <row r="156" spans="2:29" x14ac:dyDescent="0.25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9" ht="15.75" thickBot="1" x14ac:dyDescent="0.3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3">
        <v>8.3330000000000001E-2</v>
      </c>
      <c r="N157" s="43">
        <v>8.3330000000000001E-2</v>
      </c>
      <c r="O157" s="43">
        <v>0.16666666666666666</v>
      </c>
      <c r="P157" s="43">
        <v>8.3330000000000001E-2</v>
      </c>
      <c r="Q157" s="43">
        <v>0.16666666666666666</v>
      </c>
      <c r="R157" s="44">
        <v>0.16666666666666666</v>
      </c>
      <c r="S157" s="80"/>
      <c r="AA157" s="52"/>
    </row>
    <row r="158" spans="2:29" ht="15.75" thickBot="1" x14ac:dyDescent="0.3">
      <c r="B158" s="7" t="s">
        <v>443</v>
      </c>
      <c r="C158" s="7" t="s">
        <v>114</v>
      </c>
      <c r="D158" s="7" t="s">
        <v>164</v>
      </c>
      <c r="E158" s="10" t="s">
        <v>167</v>
      </c>
      <c r="F158" s="53" t="s">
        <v>168</v>
      </c>
      <c r="G158" s="7" t="s">
        <v>5</v>
      </c>
      <c r="H158" s="7" t="s">
        <v>4</v>
      </c>
      <c r="P158" s="44">
        <v>4.1000000000000002E-2</v>
      </c>
      <c r="R158" s="44"/>
      <c r="S158" s="52"/>
      <c r="X158" s="7" t="s">
        <v>871</v>
      </c>
      <c r="AA158" s="52"/>
    </row>
    <row r="159" spans="2:29" ht="15.75" thickBot="1" x14ac:dyDescent="0.3">
      <c r="B159" s="7" t="s">
        <v>444</v>
      </c>
      <c r="C159" s="7" t="s">
        <v>114</v>
      </c>
      <c r="D159" s="7" t="s">
        <v>164</v>
      </c>
      <c r="E159" s="10" t="s">
        <v>169</v>
      </c>
      <c r="F159" s="53" t="s">
        <v>170</v>
      </c>
      <c r="G159" s="7" t="s">
        <v>5</v>
      </c>
      <c r="H159" s="7" t="s">
        <v>4</v>
      </c>
      <c r="P159" s="44">
        <v>4.1300000000000003E-2</v>
      </c>
      <c r="R159" s="44">
        <v>0.05</v>
      </c>
      <c r="S159" s="52"/>
      <c r="V159" s="54"/>
      <c r="X159" s="7" t="s">
        <v>871</v>
      </c>
      <c r="Z159" s="7" t="s">
        <v>1127</v>
      </c>
      <c r="AA159" s="52"/>
    </row>
    <row r="160" spans="2:29" x14ac:dyDescent="0.25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629</v>
      </c>
      <c r="G160" s="7" t="s">
        <v>567</v>
      </c>
      <c r="H160" s="7" t="s">
        <v>3</v>
      </c>
      <c r="N160" s="11"/>
      <c r="S160" s="7" t="s">
        <v>800</v>
      </c>
      <c r="Z160" s="7" t="s">
        <v>862</v>
      </c>
      <c r="AC160" s="7" t="s">
        <v>915</v>
      </c>
    </row>
    <row r="161" spans="2:29" x14ac:dyDescent="0.25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630</v>
      </c>
      <c r="G161" s="7" t="s">
        <v>568</v>
      </c>
      <c r="H161" s="7" t="s">
        <v>3</v>
      </c>
      <c r="N161" s="11"/>
      <c r="S161" s="7" t="s">
        <v>800</v>
      </c>
      <c r="AB161" s="47" t="s">
        <v>910</v>
      </c>
    </row>
    <row r="162" spans="2:29" x14ac:dyDescent="0.25">
      <c r="B162" s="7" t="s">
        <v>637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9" x14ac:dyDescent="0.25">
      <c r="B163" s="7" t="s">
        <v>635</v>
      </c>
      <c r="C163" s="7" t="s">
        <v>114</v>
      </c>
      <c r="D163" s="7" t="s">
        <v>164</v>
      </c>
      <c r="E163" s="10" t="s">
        <v>173</v>
      </c>
      <c r="F163" s="7" t="s">
        <v>629</v>
      </c>
      <c r="G163" s="7" t="s">
        <v>567</v>
      </c>
      <c r="H163" s="7" t="s">
        <v>3</v>
      </c>
      <c r="N163" s="11"/>
      <c r="S163" s="7" t="s">
        <v>800</v>
      </c>
      <c r="Z163" s="7" t="s">
        <v>899</v>
      </c>
    </row>
    <row r="164" spans="2:29" x14ac:dyDescent="0.25">
      <c r="B164" s="7" t="s">
        <v>636</v>
      </c>
      <c r="C164" s="7" t="s">
        <v>114</v>
      </c>
      <c r="D164" s="7" t="s">
        <v>164</v>
      </c>
      <c r="E164" s="10" t="s">
        <v>173</v>
      </c>
      <c r="F164" s="7" t="s">
        <v>630</v>
      </c>
      <c r="G164" s="7" t="s">
        <v>568</v>
      </c>
      <c r="H164" s="7" t="s">
        <v>3</v>
      </c>
      <c r="N164" s="11"/>
      <c r="S164" s="7" t="s">
        <v>800</v>
      </c>
      <c r="AB164" s="7" t="s">
        <v>917</v>
      </c>
      <c r="AC164" s="7" t="s">
        <v>916</v>
      </c>
    </row>
    <row r="165" spans="2:29" x14ac:dyDescent="0.25">
      <c r="B165" s="7" t="s">
        <v>638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48"/>
      <c r="S165" s="7">
        <v>0</v>
      </c>
    </row>
    <row r="166" spans="2:29" x14ac:dyDescent="0.25">
      <c r="B166" s="7" t="s">
        <v>639</v>
      </c>
      <c r="C166" s="7" t="s">
        <v>114</v>
      </c>
      <c r="D166" s="7" t="s">
        <v>164</v>
      </c>
      <c r="E166" s="10" t="s">
        <v>175</v>
      </c>
      <c r="F166" s="7" t="s">
        <v>629</v>
      </c>
      <c r="G166" s="7" t="s">
        <v>567</v>
      </c>
      <c r="H166" s="7" t="s">
        <v>3</v>
      </c>
      <c r="N166" s="11"/>
      <c r="S166" s="7" t="s">
        <v>800</v>
      </c>
      <c r="Z166" s="7" t="s">
        <v>904</v>
      </c>
    </row>
    <row r="167" spans="2:29" x14ac:dyDescent="0.25">
      <c r="B167" s="7" t="s">
        <v>640</v>
      </c>
      <c r="C167" s="7" t="s">
        <v>114</v>
      </c>
      <c r="D167" s="7" t="s">
        <v>164</v>
      </c>
      <c r="E167" s="10" t="s">
        <v>175</v>
      </c>
      <c r="F167" s="7" t="s">
        <v>630</v>
      </c>
      <c r="G167" s="7" t="s">
        <v>568</v>
      </c>
      <c r="H167" s="7" t="s">
        <v>3</v>
      </c>
      <c r="N167" s="11"/>
      <c r="S167" s="7" t="s">
        <v>800</v>
      </c>
      <c r="AB167" s="47" t="s">
        <v>918</v>
      </c>
    </row>
    <row r="168" spans="2:29" x14ac:dyDescent="0.25">
      <c r="B168" s="7" t="s">
        <v>641</v>
      </c>
      <c r="C168" s="7" t="s">
        <v>114</v>
      </c>
      <c r="D168" s="7" t="s">
        <v>164</v>
      </c>
      <c r="E168" s="10" t="s">
        <v>176</v>
      </c>
      <c r="F168" s="7" t="s">
        <v>629</v>
      </c>
      <c r="G168" s="7" t="s">
        <v>567</v>
      </c>
      <c r="H168" s="7" t="s">
        <v>3</v>
      </c>
      <c r="N168" s="11"/>
      <c r="S168" s="7" t="s">
        <v>800</v>
      </c>
      <c r="Z168" s="7" t="s">
        <v>904</v>
      </c>
    </row>
    <row r="169" spans="2:29" x14ac:dyDescent="0.25">
      <c r="B169" s="7" t="s">
        <v>642</v>
      </c>
      <c r="C169" s="7" t="s">
        <v>114</v>
      </c>
      <c r="D169" s="7" t="s">
        <v>164</v>
      </c>
      <c r="E169" s="10" t="s">
        <v>176</v>
      </c>
      <c r="F169" s="7" t="s">
        <v>630</v>
      </c>
      <c r="G169" s="7" t="s">
        <v>568</v>
      </c>
      <c r="H169" s="7" t="s">
        <v>3</v>
      </c>
      <c r="N169" s="11"/>
      <c r="S169" s="7" t="s">
        <v>800</v>
      </c>
      <c r="AC169" s="7" t="s">
        <v>919</v>
      </c>
    </row>
    <row r="170" spans="2:29" x14ac:dyDescent="0.25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1"/>
      <c r="S170" s="7" t="s">
        <v>800</v>
      </c>
      <c r="Z170" s="7" t="s">
        <v>862</v>
      </c>
    </row>
    <row r="171" spans="2:29" x14ac:dyDescent="0.25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1"/>
      <c r="S171" s="7" t="s">
        <v>801</v>
      </c>
    </row>
    <row r="172" spans="2:29" x14ac:dyDescent="0.25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9" x14ac:dyDescent="0.25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INR</v>
      </c>
      <c r="I173" s="7" t="s">
        <v>647</v>
      </c>
      <c r="J173" s="7" t="str">
        <f>J3</f>
        <v>March</v>
      </c>
      <c r="M173" s="8">
        <v>182100000</v>
      </c>
      <c r="N173" s="8">
        <v>113000000</v>
      </c>
      <c r="O173" s="8">
        <v>187300000</v>
      </c>
      <c r="P173" s="8">
        <v>487400000</v>
      </c>
      <c r="Q173" s="8">
        <v>693400000</v>
      </c>
      <c r="R173" s="8">
        <v>391100000</v>
      </c>
      <c r="U173" s="7" t="s">
        <v>996</v>
      </c>
      <c r="V173" s="7" t="s">
        <v>994</v>
      </c>
      <c r="W173" s="7" t="s">
        <v>997</v>
      </c>
      <c r="X173" s="7" t="s">
        <v>981</v>
      </c>
      <c r="Y173" s="7" t="s">
        <v>998</v>
      </c>
      <c r="Z173" s="7" t="s">
        <v>993</v>
      </c>
    </row>
    <row r="174" spans="2:29" x14ac:dyDescent="0.25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INR</v>
      </c>
      <c r="I174" s="7" t="s">
        <v>647</v>
      </c>
      <c r="J174" s="7" t="str">
        <f>J3</f>
        <v>March</v>
      </c>
      <c r="P174" s="42">
        <v>494392.523364486</v>
      </c>
      <c r="Q174" s="42">
        <v>696309.86297652964</v>
      </c>
      <c r="R174" s="42">
        <v>707406.17734971771</v>
      </c>
      <c r="X174" s="7" t="s">
        <v>874</v>
      </c>
      <c r="Y174" s="7" t="s">
        <v>875</v>
      </c>
      <c r="Z174" s="7" t="s">
        <v>876</v>
      </c>
      <c r="AB174" s="47"/>
      <c r="AC174" s="7" t="s">
        <v>1109</v>
      </c>
    </row>
    <row r="175" spans="2:29" x14ac:dyDescent="0.25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P175" s="42">
        <v>985.85633270321352</v>
      </c>
      <c r="Q175" s="42">
        <v>995.82102289332704</v>
      </c>
      <c r="R175" s="42">
        <v>552.86483568075118</v>
      </c>
      <c r="AB175" s="47"/>
    </row>
    <row r="176" spans="2:29" x14ac:dyDescent="0.25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1"/>
      <c r="S176" s="7" t="s">
        <v>805</v>
      </c>
    </row>
    <row r="177" spans="2:29" x14ac:dyDescent="0.25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INR</v>
      </c>
      <c r="I177" s="7" t="s">
        <v>647</v>
      </c>
      <c r="J177" s="7" t="str">
        <f>J3</f>
        <v>March</v>
      </c>
      <c r="M177" s="8">
        <v>1800000</v>
      </c>
      <c r="N177" s="8">
        <v>253000000</v>
      </c>
      <c r="O177" s="8">
        <v>30000000</v>
      </c>
      <c r="P177" s="8">
        <v>240000000</v>
      </c>
      <c r="Q177" s="8">
        <v>4900000000</v>
      </c>
      <c r="R177" s="55">
        <v>6790000000</v>
      </c>
    </row>
    <row r="178" spans="2:29" x14ac:dyDescent="0.25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1"/>
      <c r="S178" s="7" t="s">
        <v>801</v>
      </c>
    </row>
    <row r="179" spans="2:29" x14ac:dyDescent="0.25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760</v>
      </c>
      <c r="H179" s="7" t="s">
        <v>3</v>
      </c>
      <c r="N179" s="11"/>
      <c r="S179" s="7" t="s">
        <v>801</v>
      </c>
    </row>
    <row r="180" spans="2:29" x14ac:dyDescent="0.25">
      <c r="B180" s="7" t="s">
        <v>688</v>
      </c>
      <c r="C180" s="7" t="s">
        <v>114</v>
      </c>
      <c r="D180" s="7" t="s">
        <v>197</v>
      </c>
      <c r="E180" s="10" t="s">
        <v>198</v>
      </c>
      <c r="F180" s="10" t="s">
        <v>629</v>
      </c>
      <c r="G180" s="7" t="s">
        <v>21</v>
      </c>
      <c r="H180" s="7" t="s">
        <v>3</v>
      </c>
      <c r="N180" s="11"/>
      <c r="S180" s="7" t="s">
        <v>800</v>
      </c>
      <c r="Z180" s="7" t="s">
        <v>920</v>
      </c>
    </row>
    <row r="181" spans="2:29" x14ac:dyDescent="0.25">
      <c r="B181" s="7" t="s">
        <v>687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1"/>
      <c r="S181" s="7" t="s">
        <v>800</v>
      </c>
      <c r="AB181" s="47" t="s">
        <v>921</v>
      </c>
    </row>
    <row r="182" spans="2:29" x14ac:dyDescent="0.25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INR</v>
      </c>
      <c r="I182" s="7" t="s">
        <v>647</v>
      </c>
      <c r="J182" s="7" t="str">
        <f>J3</f>
        <v>March</v>
      </c>
      <c r="M182" s="8">
        <v>433900000</v>
      </c>
      <c r="N182" s="8">
        <v>513600000</v>
      </c>
      <c r="O182" s="8">
        <v>429400000</v>
      </c>
      <c r="P182" s="8">
        <v>530000000</v>
      </c>
      <c r="Q182" s="8">
        <v>630000000</v>
      </c>
      <c r="R182" s="8">
        <v>1520000000</v>
      </c>
      <c r="U182" s="7" t="s">
        <v>995</v>
      </c>
      <c r="V182" s="7" t="s">
        <v>1108</v>
      </c>
      <c r="W182" s="7" t="s">
        <v>1108</v>
      </c>
      <c r="X182" s="7" t="s">
        <v>901</v>
      </c>
      <c r="Y182" s="7" t="s">
        <v>896</v>
      </c>
      <c r="Z182" s="7" t="s">
        <v>897</v>
      </c>
    </row>
    <row r="183" spans="2:29" x14ac:dyDescent="0.25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P183" s="7">
        <v>20252</v>
      </c>
      <c r="Q183" s="7">
        <v>0</v>
      </c>
      <c r="R183" s="7">
        <v>3637</v>
      </c>
      <c r="X183" s="7" t="s">
        <v>874</v>
      </c>
      <c r="Y183" s="7" t="s">
        <v>875</v>
      </c>
      <c r="Z183" s="7" t="s">
        <v>876</v>
      </c>
    </row>
    <row r="184" spans="2:29" x14ac:dyDescent="0.25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48"/>
      <c r="S184" s="7">
        <v>0</v>
      </c>
    </row>
    <row r="185" spans="2:29" ht="15.75" thickBot="1" x14ac:dyDescent="0.3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56"/>
      <c r="S185" s="7">
        <v>0</v>
      </c>
      <c r="V185" s="47"/>
      <c r="AB185" s="47"/>
    </row>
    <row r="186" spans="2:29" x14ac:dyDescent="0.25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1"/>
      <c r="S186" s="7" t="s">
        <v>800</v>
      </c>
      <c r="AC186" s="7" t="s">
        <v>1134</v>
      </c>
    </row>
    <row r="187" spans="2:29" x14ac:dyDescent="0.25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INR</v>
      </c>
      <c r="I187" s="7" t="s">
        <v>648</v>
      </c>
      <c r="J187" s="8" t="str">
        <f>J3</f>
        <v>March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AC187" s="7" t="s">
        <v>1000</v>
      </c>
    </row>
    <row r="188" spans="2:29" x14ac:dyDescent="0.25">
      <c r="B188" s="7" t="s">
        <v>689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12"/>
      <c r="R188" s="48"/>
      <c r="S188" s="7">
        <v>0</v>
      </c>
      <c r="AC188" s="7" t="s">
        <v>1135</v>
      </c>
    </row>
    <row r="189" spans="2:29" x14ac:dyDescent="0.25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57"/>
      <c r="S189" s="7">
        <v>0</v>
      </c>
    </row>
    <row r="190" spans="2:29" x14ac:dyDescent="0.25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690</v>
      </c>
      <c r="G190" s="10"/>
      <c r="H190" s="7" t="s">
        <v>3</v>
      </c>
      <c r="R190" s="57"/>
      <c r="S190" s="7" t="s">
        <v>801</v>
      </c>
    </row>
    <row r="191" spans="2:29" x14ac:dyDescent="0.25">
      <c r="B191" s="7" t="s">
        <v>694</v>
      </c>
      <c r="C191" s="7" t="s">
        <v>205</v>
      </c>
      <c r="D191" s="7" t="s">
        <v>216</v>
      </c>
      <c r="E191" s="10" t="s">
        <v>217</v>
      </c>
      <c r="F191" s="10" t="s">
        <v>691</v>
      </c>
      <c r="G191" s="10" t="s">
        <v>5</v>
      </c>
      <c r="H191" s="10" t="s">
        <v>4</v>
      </c>
      <c r="S191" s="49">
        <v>0.41149999999999998</v>
      </c>
      <c r="Z191" s="7" t="s">
        <v>999</v>
      </c>
      <c r="AC191" s="7" t="s">
        <v>1001</v>
      </c>
    </row>
    <row r="192" spans="2:29" x14ac:dyDescent="0.25">
      <c r="B192" s="7" t="s">
        <v>695</v>
      </c>
      <c r="C192" s="7" t="s">
        <v>205</v>
      </c>
      <c r="D192" s="7" t="s">
        <v>216</v>
      </c>
      <c r="E192" s="10" t="s">
        <v>217</v>
      </c>
      <c r="F192" s="10" t="s">
        <v>692</v>
      </c>
      <c r="H192" s="7" t="s">
        <v>693</v>
      </c>
      <c r="R192" s="49"/>
      <c r="S192" s="7" t="s">
        <v>818</v>
      </c>
    </row>
    <row r="193" spans="2:29" x14ac:dyDescent="0.25">
      <c r="B193" s="7" t="s">
        <v>696</v>
      </c>
      <c r="C193" s="7" t="s">
        <v>205</v>
      </c>
      <c r="D193" s="7" t="s">
        <v>216</v>
      </c>
      <c r="E193" s="10" t="s">
        <v>217</v>
      </c>
      <c r="F193" s="10" t="s">
        <v>697</v>
      </c>
      <c r="G193" s="10" t="s">
        <v>350</v>
      </c>
      <c r="R193" s="49"/>
      <c r="S193" s="7" t="s">
        <v>1002</v>
      </c>
      <c r="AC193" s="7" t="s">
        <v>1003</v>
      </c>
    </row>
    <row r="194" spans="2:29" x14ac:dyDescent="0.25">
      <c r="B194" s="7" t="s">
        <v>698</v>
      </c>
      <c r="C194" s="7" t="s">
        <v>205</v>
      </c>
      <c r="D194" s="7" t="s">
        <v>216</v>
      </c>
      <c r="E194" s="10" t="s">
        <v>699</v>
      </c>
      <c r="F194" s="7" t="str">
        <f>+E194</f>
        <v>Politcical connections</v>
      </c>
      <c r="H194" s="7" t="s">
        <v>3</v>
      </c>
      <c r="R194" s="49"/>
      <c r="S194" s="7" t="s">
        <v>800</v>
      </c>
      <c r="AC194" s="7" t="s">
        <v>1004</v>
      </c>
    </row>
    <row r="195" spans="2:29" x14ac:dyDescent="0.25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48"/>
      <c r="S195" s="7">
        <v>0</v>
      </c>
    </row>
    <row r="196" spans="2:29" x14ac:dyDescent="0.25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629</v>
      </c>
      <c r="G196" s="7" t="s">
        <v>21</v>
      </c>
      <c r="H196" s="7" t="s">
        <v>3</v>
      </c>
      <c r="N196" s="11"/>
      <c r="S196" s="7" t="s">
        <v>801</v>
      </c>
    </row>
    <row r="197" spans="2:29" s="10" customFormat="1" x14ac:dyDescent="0.25">
      <c r="B197" s="10" t="s">
        <v>465</v>
      </c>
      <c r="C197" s="10" t="s">
        <v>205</v>
      </c>
      <c r="D197" s="10" t="s">
        <v>216</v>
      </c>
      <c r="E197" s="10" t="s">
        <v>220</v>
      </c>
      <c r="F197" s="10" t="s">
        <v>702</v>
      </c>
      <c r="G197" s="10" t="s">
        <v>5</v>
      </c>
      <c r="H197" s="10" t="s">
        <v>4</v>
      </c>
      <c r="R197" s="64"/>
      <c r="S197" s="10">
        <v>0</v>
      </c>
    </row>
    <row r="198" spans="2:29" s="10" customFormat="1" x14ac:dyDescent="0.25">
      <c r="B198" s="10" t="s">
        <v>466</v>
      </c>
      <c r="C198" s="10" t="s">
        <v>205</v>
      </c>
      <c r="D198" s="10" t="s">
        <v>216</v>
      </c>
      <c r="E198" s="10" t="s">
        <v>220</v>
      </c>
      <c r="F198" s="10" t="s">
        <v>700</v>
      </c>
      <c r="G198" s="10" t="s">
        <v>350</v>
      </c>
      <c r="R198" s="64"/>
    </row>
    <row r="199" spans="2:29" s="10" customFormat="1" x14ac:dyDescent="0.25">
      <c r="B199" s="10" t="s">
        <v>703</v>
      </c>
      <c r="C199" s="10" t="s">
        <v>205</v>
      </c>
      <c r="D199" s="10" t="s">
        <v>216</v>
      </c>
      <c r="E199" s="10" t="s">
        <v>220</v>
      </c>
      <c r="F199" s="10" t="s">
        <v>701</v>
      </c>
      <c r="G199" s="10" t="s">
        <v>5</v>
      </c>
      <c r="H199" s="10" t="s">
        <v>4</v>
      </c>
      <c r="R199" s="64"/>
      <c r="S199" s="10">
        <v>0</v>
      </c>
    </row>
    <row r="200" spans="2:29" x14ac:dyDescent="0.25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48"/>
      <c r="S200" s="7" t="s">
        <v>800</v>
      </c>
    </row>
    <row r="201" spans="2:29" x14ac:dyDescent="0.25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704</v>
      </c>
      <c r="G201" s="7" t="s">
        <v>5</v>
      </c>
      <c r="H201" s="7" t="str">
        <f>H3</f>
        <v>INR</v>
      </c>
      <c r="I201" s="7" t="s">
        <v>647</v>
      </c>
      <c r="J201" s="7" t="str">
        <f>J3</f>
        <v>March</v>
      </c>
      <c r="M201" s="8">
        <f>95309600000+83795200000</f>
        <v>179104800000</v>
      </c>
      <c r="N201" s="8">
        <f>69474100000+19674100000</f>
        <v>89148200000</v>
      </c>
      <c r="O201" s="8">
        <f>142860000000+101300000000</f>
        <v>244160000000</v>
      </c>
      <c r="P201" s="8">
        <f>254560000000+138870000000</f>
        <v>393430000000</v>
      </c>
      <c r="Q201" s="8">
        <f>260840000000+147660000000</f>
        <v>408500000000</v>
      </c>
      <c r="R201" s="8">
        <f>213030000000+137370000000</f>
        <v>350400000000</v>
      </c>
      <c r="U201" s="7" t="s">
        <v>991</v>
      </c>
      <c r="V201" s="7" t="s">
        <v>1133</v>
      </c>
      <c r="W201" s="7" t="s">
        <v>1132</v>
      </c>
      <c r="X201" s="7" t="s">
        <v>1131</v>
      </c>
      <c r="Y201" s="7" t="s">
        <v>1130</v>
      </c>
      <c r="Z201" s="7" t="s">
        <v>1129</v>
      </c>
    </row>
    <row r="202" spans="2:29" ht="15.75" thickBot="1" x14ac:dyDescent="0.3">
      <c r="B202" s="7" t="s">
        <v>813</v>
      </c>
      <c r="C202" s="7" t="s">
        <v>205</v>
      </c>
      <c r="D202" s="7" t="s">
        <v>221</v>
      </c>
      <c r="E202" s="10" t="s">
        <v>223</v>
      </c>
      <c r="F202" s="10" t="s">
        <v>814</v>
      </c>
      <c r="G202" s="7" t="s">
        <v>5</v>
      </c>
      <c r="H202" s="7" t="str">
        <f>H3</f>
        <v>INR</v>
      </c>
      <c r="I202" s="7" t="s">
        <v>647</v>
      </c>
      <c r="J202" s="7" t="str">
        <f>J3</f>
        <v>March</v>
      </c>
      <c r="R202" s="48"/>
    </row>
    <row r="203" spans="2:29" ht="15.75" thickBot="1" x14ac:dyDescent="0.3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707</v>
      </c>
      <c r="G203" s="7" t="s">
        <v>5</v>
      </c>
      <c r="H203" s="7" t="s">
        <v>86</v>
      </c>
      <c r="M203" s="58"/>
      <c r="R203" s="48"/>
      <c r="S203" s="7">
        <v>0</v>
      </c>
    </row>
    <row r="204" spans="2:29" x14ac:dyDescent="0.25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1"/>
      <c r="S204" s="7" t="s">
        <v>800</v>
      </c>
      <c r="Z204" s="7" t="s">
        <v>922</v>
      </c>
    </row>
    <row r="205" spans="2:29" x14ac:dyDescent="0.25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1"/>
      <c r="S205" s="7" t="s">
        <v>800</v>
      </c>
      <c r="Z205" s="7" t="s">
        <v>924</v>
      </c>
    </row>
    <row r="206" spans="2:29" x14ac:dyDescent="0.25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1"/>
      <c r="S206" s="7" t="s">
        <v>800</v>
      </c>
      <c r="Z206" s="7" t="s">
        <v>923</v>
      </c>
    </row>
    <row r="207" spans="2:29" ht="15.75" thickBot="1" x14ac:dyDescent="0.3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59"/>
      <c r="Q207" s="43"/>
      <c r="S207" s="60">
        <v>0.44009999999999999</v>
      </c>
      <c r="AB207" s="47"/>
    </row>
    <row r="208" spans="2:29" x14ac:dyDescent="0.25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43"/>
      <c r="S208" s="60">
        <v>0.56000000000000005</v>
      </c>
      <c r="AB208" s="47"/>
      <c r="AC208" s="7" t="s">
        <v>1139</v>
      </c>
    </row>
    <row r="209" spans="2:29" x14ac:dyDescent="0.25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708</v>
      </c>
      <c r="G209" s="7" t="s">
        <v>5</v>
      </c>
      <c r="H209" s="7" t="s">
        <v>4</v>
      </c>
      <c r="Q209" s="43"/>
      <c r="S209" s="60">
        <v>0</v>
      </c>
      <c r="AB209" s="47"/>
    </row>
    <row r="210" spans="2:29" x14ac:dyDescent="0.25">
      <c r="B210" s="7" t="s">
        <v>710</v>
      </c>
      <c r="C210" s="7" t="s">
        <v>205</v>
      </c>
      <c r="D210" s="7" t="s">
        <v>224</v>
      </c>
      <c r="E210" s="10" t="s">
        <v>231</v>
      </c>
      <c r="F210" s="10" t="s">
        <v>709</v>
      </c>
      <c r="G210" s="7" t="s">
        <v>5</v>
      </c>
      <c r="H210" s="7" t="s">
        <v>4</v>
      </c>
      <c r="Q210" s="43"/>
      <c r="R210" s="48"/>
      <c r="S210" s="60">
        <v>0</v>
      </c>
    </row>
    <row r="211" spans="2:29" x14ac:dyDescent="0.25">
      <c r="B211" s="7" t="s">
        <v>714</v>
      </c>
      <c r="C211" s="7" t="s">
        <v>205</v>
      </c>
      <c r="D211" s="7" t="s">
        <v>224</v>
      </c>
      <c r="E211" s="10" t="s">
        <v>234</v>
      </c>
      <c r="F211" s="10" t="s">
        <v>629</v>
      </c>
      <c r="G211" s="7" t="s">
        <v>21</v>
      </c>
      <c r="H211" s="7" t="s">
        <v>3</v>
      </c>
      <c r="N211" s="11"/>
      <c r="S211" s="7" t="s">
        <v>801</v>
      </c>
    </row>
    <row r="212" spans="2:29" x14ac:dyDescent="0.25">
      <c r="B212" s="7" t="s">
        <v>711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1"/>
      <c r="S212" s="7" t="s">
        <v>801</v>
      </c>
    </row>
    <row r="213" spans="2:29" x14ac:dyDescent="0.25">
      <c r="B213" s="7" t="s">
        <v>712</v>
      </c>
      <c r="C213" s="7" t="s">
        <v>205</v>
      </c>
      <c r="D213" s="7" t="s">
        <v>224</v>
      </c>
      <c r="E213" s="10" t="s">
        <v>236</v>
      </c>
      <c r="F213" s="10" t="s">
        <v>629</v>
      </c>
      <c r="G213" s="7" t="s">
        <v>21</v>
      </c>
      <c r="H213" s="7" t="s">
        <v>3</v>
      </c>
      <c r="N213" s="11"/>
      <c r="S213" s="7" t="s">
        <v>801</v>
      </c>
    </row>
    <row r="214" spans="2:29" x14ac:dyDescent="0.25">
      <c r="B214" s="7" t="s">
        <v>713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1"/>
      <c r="S214" s="7" t="s">
        <v>801</v>
      </c>
    </row>
    <row r="215" spans="2:29" x14ac:dyDescent="0.25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1"/>
      <c r="S215" s="7" t="s">
        <v>800</v>
      </c>
      <c r="Z215" s="7" t="s">
        <v>925</v>
      </c>
      <c r="AC215" s="7" t="s">
        <v>926</v>
      </c>
    </row>
    <row r="216" spans="2:29" x14ac:dyDescent="0.25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48"/>
      <c r="S216" s="7">
        <v>0</v>
      </c>
      <c r="Z216" s="7" t="s">
        <v>1005</v>
      </c>
    </row>
    <row r="217" spans="2:29" x14ac:dyDescent="0.25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50"/>
      <c r="S217" s="7">
        <v>42</v>
      </c>
      <c r="Z217" s="7" t="s">
        <v>1005</v>
      </c>
      <c r="AB217" s="47"/>
    </row>
    <row r="218" spans="2:29" x14ac:dyDescent="0.25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8</v>
      </c>
      <c r="Z218" s="7" t="s">
        <v>1005</v>
      </c>
      <c r="AB218" s="47"/>
    </row>
    <row r="219" spans="2:29" x14ac:dyDescent="0.25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801</v>
      </c>
      <c r="Z219" s="7" t="s">
        <v>1005</v>
      </c>
    </row>
    <row r="220" spans="2:29" x14ac:dyDescent="0.25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48"/>
      <c r="S220" s="7">
        <v>1</v>
      </c>
    </row>
    <row r="221" spans="2:29" x14ac:dyDescent="0.25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INR</v>
      </c>
      <c r="I221" s="7" t="s">
        <v>647</v>
      </c>
      <c r="J221" s="7" t="str">
        <f>J3</f>
        <v>March</v>
      </c>
      <c r="R221" s="48"/>
      <c r="S221" s="7">
        <v>250000</v>
      </c>
      <c r="X221" s="7" t="s">
        <v>1006</v>
      </c>
    </row>
    <row r="222" spans="2:29" x14ac:dyDescent="0.25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50"/>
      <c r="S222" s="8">
        <v>446</v>
      </c>
    </row>
    <row r="223" spans="2:29" x14ac:dyDescent="0.25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 s="8">
        <v>216</v>
      </c>
    </row>
    <row r="224" spans="2:29" x14ac:dyDescent="0.25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50"/>
      <c r="S224" s="8">
        <v>37.166666666666664</v>
      </c>
    </row>
    <row r="225" spans="2:29" x14ac:dyDescent="0.25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61"/>
      <c r="S225" s="8">
        <v>18</v>
      </c>
    </row>
    <row r="226" spans="2:29" x14ac:dyDescent="0.25">
      <c r="B226" s="7" t="s">
        <v>716</v>
      </c>
      <c r="C226" s="7" t="s">
        <v>205</v>
      </c>
      <c r="D226" s="7" t="s">
        <v>247</v>
      </c>
      <c r="E226" s="10" t="s">
        <v>248</v>
      </c>
      <c r="F226" s="10" t="s">
        <v>717</v>
      </c>
      <c r="G226" s="7" t="s">
        <v>5</v>
      </c>
      <c r="H226" s="7" t="s">
        <v>4</v>
      </c>
      <c r="R226" s="61"/>
      <c r="S226" s="49">
        <v>0.5</v>
      </c>
    </row>
    <row r="227" spans="2:29" x14ac:dyDescent="0.25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800</v>
      </c>
      <c r="Z227" s="7" t="s">
        <v>927</v>
      </c>
    </row>
    <row r="228" spans="2:29" x14ac:dyDescent="0.25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800</v>
      </c>
      <c r="Z228" s="7" t="s">
        <v>925</v>
      </c>
      <c r="AC228" s="7" t="s">
        <v>953</v>
      </c>
    </row>
    <row r="229" spans="2:29" x14ac:dyDescent="0.25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1"/>
      <c r="S229" s="7" t="s">
        <v>804</v>
      </c>
    </row>
    <row r="230" spans="2:29" x14ac:dyDescent="0.25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78">
        <v>9.7389054428333507E-3</v>
      </c>
      <c r="N230" s="78">
        <v>4.1688687499918448E-7</v>
      </c>
      <c r="O230" s="79">
        <v>4.1614913493269075E-8</v>
      </c>
      <c r="P230" s="79">
        <v>4.1558759693445632E-7</v>
      </c>
      <c r="Q230" s="79">
        <v>2.4149445455617812E-5</v>
      </c>
      <c r="R230" s="78">
        <v>4.1626320598247021E-7</v>
      </c>
      <c r="S230" s="49"/>
      <c r="Z230" s="7" t="s">
        <v>1008</v>
      </c>
    </row>
    <row r="231" spans="2:29" x14ac:dyDescent="0.2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718</v>
      </c>
      <c r="G231" s="7" t="s">
        <v>5</v>
      </c>
      <c r="H231" s="10" t="str">
        <f>H3</f>
        <v>INR</v>
      </c>
      <c r="I231" s="10" t="s">
        <v>647</v>
      </c>
      <c r="J231" s="7" t="str">
        <f>J3</f>
        <v>March</v>
      </c>
      <c r="M231" s="8">
        <v>298600000</v>
      </c>
      <c r="N231" s="8">
        <v>254600000</v>
      </c>
      <c r="O231" s="8">
        <v>319500000</v>
      </c>
      <c r="P231" s="8">
        <v>968900000</v>
      </c>
      <c r="Q231" s="8">
        <v>857400000</v>
      </c>
      <c r="R231" s="8">
        <v>555400000</v>
      </c>
      <c r="U231" s="7" t="s">
        <v>996</v>
      </c>
      <c r="V231" s="7" t="s">
        <v>995</v>
      </c>
      <c r="W231" s="7" t="s">
        <v>994</v>
      </c>
      <c r="X231" s="7" t="s">
        <v>981</v>
      </c>
      <c r="Y231" s="7" t="s">
        <v>851</v>
      </c>
      <c r="Z231" s="7" t="s">
        <v>993</v>
      </c>
    </row>
    <row r="232" spans="2:29" ht="15.75" thickBot="1" x14ac:dyDescent="0.3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62"/>
      <c r="R232" s="48"/>
      <c r="S232" s="7">
        <v>0</v>
      </c>
    </row>
    <row r="233" spans="2:29" ht="15.75" thickBot="1" x14ac:dyDescent="0.3">
      <c r="B233" s="7" t="s">
        <v>727</v>
      </c>
      <c r="C233" s="7" t="s">
        <v>205</v>
      </c>
      <c r="D233" s="7" t="s">
        <v>247</v>
      </c>
      <c r="E233" s="10" t="s">
        <v>263</v>
      </c>
      <c r="F233" s="10" t="s">
        <v>724</v>
      </c>
      <c r="G233" s="7" t="s">
        <v>86</v>
      </c>
      <c r="M233" s="62"/>
      <c r="R233" s="48"/>
      <c r="S233" s="7">
        <v>6</v>
      </c>
      <c r="Z233" s="7" t="s">
        <v>971</v>
      </c>
    </row>
    <row r="234" spans="2:29" ht="15.75" thickBot="1" x14ac:dyDescent="0.3">
      <c r="B234" s="7" t="s">
        <v>726</v>
      </c>
      <c r="C234" s="7" t="s">
        <v>205</v>
      </c>
      <c r="D234" s="7" t="s">
        <v>247</v>
      </c>
      <c r="E234" s="10" t="s">
        <v>263</v>
      </c>
      <c r="F234" s="10" t="s">
        <v>725</v>
      </c>
      <c r="G234" s="7" t="s">
        <v>86</v>
      </c>
      <c r="M234" s="62"/>
      <c r="R234" s="48"/>
      <c r="S234" s="7">
        <v>6</v>
      </c>
      <c r="Z234" s="7" t="s">
        <v>971</v>
      </c>
    </row>
    <row r="235" spans="2:29" ht="15.75" thickBot="1" x14ac:dyDescent="0.3">
      <c r="B235" s="7" t="s">
        <v>728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62"/>
      <c r="S235" s="7" t="s">
        <v>801</v>
      </c>
      <c r="Z235" s="7" t="s">
        <v>971</v>
      </c>
    </row>
    <row r="236" spans="2:29" ht="15.75" thickBot="1" x14ac:dyDescent="0.3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62"/>
      <c r="S236" s="7" t="s">
        <v>801</v>
      </c>
      <c r="Z236" s="7" t="s">
        <v>971</v>
      </c>
    </row>
    <row r="237" spans="2:29" x14ac:dyDescent="0.25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729</v>
      </c>
      <c r="H237" s="7" t="s">
        <v>3</v>
      </c>
      <c r="S237" s="7" t="s">
        <v>801</v>
      </c>
      <c r="Z237" s="7" t="s">
        <v>971</v>
      </c>
    </row>
    <row r="238" spans="2:29" x14ac:dyDescent="0.25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730</v>
      </c>
      <c r="H238" s="7" t="s">
        <v>3</v>
      </c>
      <c r="S238" s="7" t="s">
        <v>801</v>
      </c>
      <c r="Z238" s="7" t="s">
        <v>971</v>
      </c>
    </row>
    <row r="239" spans="2:29" x14ac:dyDescent="0.25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800</v>
      </c>
      <c r="Z239" s="7" t="s">
        <v>927</v>
      </c>
    </row>
    <row r="240" spans="2:29" x14ac:dyDescent="0.25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800</v>
      </c>
      <c r="Z240" s="7" t="s">
        <v>1007</v>
      </c>
    </row>
    <row r="241" spans="2:26" x14ac:dyDescent="0.25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INR</v>
      </c>
      <c r="I241" s="10" t="s">
        <v>647</v>
      </c>
      <c r="J241" s="7" t="str">
        <f>J3</f>
        <v>March</v>
      </c>
      <c r="M241" s="8">
        <v>19304000</v>
      </c>
      <c r="N241" s="8">
        <v>34673000</v>
      </c>
      <c r="O241" s="8">
        <v>25280000</v>
      </c>
      <c r="P241" s="8">
        <v>35516000</v>
      </c>
      <c r="Q241" s="8">
        <v>28750000</v>
      </c>
      <c r="R241" s="8">
        <v>30120000</v>
      </c>
      <c r="U241" s="7" t="s">
        <v>996</v>
      </c>
      <c r="V241" s="7" t="s">
        <v>995</v>
      </c>
      <c r="W241" s="7" t="s">
        <v>994</v>
      </c>
      <c r="X241" s="7" t="s">
        <v>981</v>
      </c>
      <c r="Y241" s="7" t="s">
        <v>851</v>
      </c>
      <c r="Z241" s="7" t="s">
        <v>993</v>
      </c>
    </row>
    <row r="242" spans="2:26" x14ac:dyDescent="0.25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43"/>
      <c r="N242" s="43"/>
      <c r="O242" s="43"/>
      <c r="P242" s="43"/>
      <c r="Q242" s="43"/>
    </row>
    <row r="243" spans="2:26" x14ac:dyDescent="0.25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753</v>
      </c>
      <c r="G243" s="10"/>
      <c r="H243" s="7" t="s">
        <v>3</v>
      </c>
      <c r="N243" s="11"/>
      <c r="S243" s="7" t="s">
        <v>801</v>
      </c>
    </row>
    <row r="244" spans="2:26" x14ac:dyDescent="0.25">
      <c r="B244" s="7" t="s">
        <v>822</v>
      </c>
      <c r="C244" s="7" t="s">
        <v>205</v>
      </c>
      <c r="D244" s="7" t="s">
        <v>374</v>
      </c>
      <c r="E244" s="7" t="s">
        <v>377</v>
      </c>
      <c r="F244" s="10" t="s">
        <v>754</v>
      </c>
      <c r="G244" s="10" t="s">
        <v>5</v>
      </c>
      <c r="H244" s="10" t="str">
        <f>H3</f>
        <v>INR</v>
      </c>
      <c r="I244" s="10" t="s">
        <v>648</v>
      </c>
      <c r="J244" s="7" t="str">
        <f>J3</f>
        <v>March</v>
      </c>
      <c r="M244" s="43"/>
      <c r="N244" s="43"/>
      <c r="O244" s="43"/>
      <c r="P244" s="43"/>
      <c r="Q244" s="43"/>
    </row>
    <row r="245" spans="2:26" x14ac:dyDescent="0.25">
      <c r="B245" s="7" t="s">
        <v>823</v>
      </c>
      <c r="C245" s="7" t="s">
        <v>205</v>
      </c>
      <c r="D245" s="7" t="s">
        <v>374</v>
      </c>
      <c r="E245" s="7" t="s">
        <v>377</v>
      </c>
      <c r="F245" s="10" t="s">
        <v>755</v>
      </c>
      <c r="G245" s="10" t="s">
        <v>5</v>
      </c>
      <c r="H245" s="10" t="str">
        <f>H3</f>
        <v>INR</v>
      </c>
      <c r="I245" s="10" t="s">
        <v>648</v>
      </c>
      <c r="J245" s="7" t="str">
        <f>J3</f>
        <v>March</v>
      </c>
      <c r="M245" s="43"/>
      <c r="N245" s="43"/>
      <c r="O245" s="43"/>
      <c r="P245" s="43"/>
      <c r="Q245" s="43"/>
    </row>
    <row r="246" spans="2:26" x14ac:dyDescent="0.25">
      <c r="B246" s="7" t="s">
        <v>500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43"/>
      <c r="N246" s="43"/>
      <c r="O246" s="43"/>
      <c r="P246" s="43"/>
      <c r="Q246" s="43"/>
      <c r="S246" s="7" t="s">
        <v>801</v>
      </c>
    </row>
    <row r="247" spans="2:26" x14ac:dyDescent="0.25">
      <c r="B247" s="7" t="s">
        <v>501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43"/>
      <c r="N247" s="43"/>
      <c r="O247" s="43"/>
      <c r="P247" s="43"/>
      <c r="Q247" s="43"/>
      <c r="S247" s="7" t="s">
        <v>801</v>
      </c>
    </row>
    <row r="248" spans="2:26" x14ac:dyDescent="0.25">
      <c r="B248" s="7" t="s">
        <v>502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43"/>
      <c r="N248" s="43"/>
      <c r="O248" s="43"/>
      <c r="P248" s="43"/>
      <c r="Q248" s="43"/>
    </row>
    <row r="249" spans="2:26" ht="15.75" thickBot="1" x14ac:dyDescent="0.3">
      <c r="B249" s="7" t="s">
        <v>503</v>
      </c>
      <c r="C249" s="7" t="s">
        <v>205</v>
      </c>
      <c r="D249" s="7" t="s">
        <v>272</v>
      </c>
      <c r="E249" s="10" t="s">
        <v>273</v>
      </c>
      <c r="F249" s="10" t="s">
        <v>756</v>
      </c>
      <c r="G249" s="10"/>
      <c r="H249" s="10" t="s">
        <v>3</v>
      </c>
      <c r="M249" s="59"/>
      <c r="S249" s="7" t="s">
        <v>800</v>
      </c>
      <c r="Z249" s="7" t="s">
        <v>992</v>
      </c>
    </row>
    <row r="250" spans="2:26" ht="15.75" thickBot="1" x14ac:dyDescent="0.3">
      <c r="B250" s="7" t="s">
        <v>504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59"/>
      <c r="R250" s="48"/>
      <c r="S250" s="7">
        <v>0</v>
      </c>
    </row>
    <row r="251" spans="2:26" ht="15.75" thickBot="1" x14ac:dyDescent="0.3">
      <c r="B251" s="7" t="s">
        <v>505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59"/>
      <c r="R251" s="48"/>
      <c r="S251" s="7">
        <v>0</v>
      </c>
    </row>
    <row r="252" spans="2:26" ht="15.75" thickBot="1" x14ac:dyDescent="0.3">
      <c r="B252" s="7" t="s">
        <v>506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59"/>
      <c r="S252" s="7" t="s">
        <v>800</v>
      </c>
      <c r="Z252" s="7" t="s">
        <v>928</v>
      </c>
    </row>
    <row r="253" spans="2:26" ht="15.75" thickBot="1" x14ac:dyDescent="0.3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760</v>
      </c>
      <c r="G253" s="10"/>
      <c r="H253" s="10" t="s">
        <v>3</v>
      </c>
      <c r="M253" s="59"/>
      <c r="S253" s="7" t="s">
        <v>801</v>
      </c>
    </row>
    <row r="254" spans="2:26" ht="15.75" thickBot="1" x14ac:dyDescent="0.3">
      <c r="B254" s="7" t="s">
        <v>759</v>
      </c>
      <c r="C254" s="7" t="s">
        <v>205</v>
      </c>
      <c r="D254" s="7" t="s">
        <v>272</v>
      </c>
      <c r="E254" s="10" t="s">
        <v>277</v>
      </c>
      <c r="F254" s="10" t="s">
        <v>757</v>
      </c>
      <c r="G254" s="10"/>
      <c r="H254" s="10" t="s">
        <v>758</v>
      </c>
      <c r="M254" s="59"/>
    </row>
    <row r="255" spans="2:26" x14ac:dyDescent="0.25">
      <c r="B255" s="7" t="s">
        <v>508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63"/>
    </row>
    <row r="256" spans="2:26" x14ac:dyDescent="0.25">
      <c r="B256" s="7" t="s">
        <v>509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  <c r="S256" s="7" t="s">
        <v>801</v>
      </c>
    </row>
    <row r="257" spans="2:26" x14ac:dyDescent="0.25">
      <c r="B257" s="7" t="s">
        <v>510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800</v>
      </c>
    </row>
    <row r="258" spans="2:26" x14ac:dyDescent="0.25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800</v>
      </c>
      <c r="Z258" s="7" t="s">
        <v>990</v>
      </c>
    </row>
    <row r="259" spans="2:26" x14ac:dyDescent="0.25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801</v>
      </c>
    </row>
    <row r="260" spans="2:26" x14ac:dyDescent="0.25">
      <c r="B260" s="7" t="s">
        <v>513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800</v>
      </c>
      <c r="Z260" s="7" t="s">
        <v>991</v>
      </c>
    </row>
    <row r="261" spans="2:26" x14ac:dyDescent="0.25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800</v>
      </c>
      <c r="Z261" s="7" t="s">
        <v>991</v>
      </c>
    </row>
    <row r="262" spans="2:26" x14ac:dyDescent="0.25">
      <c r="B262" s="7" t="s">
        <v>515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801</v>
      </c>
      <c r="Z262" s="7" t="s">
        <v>857</v>
      </c>
    </row>
    <row r="263" spans="2:26" x14ac:dyDescent="0.25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48"/>
    </row>
    <row r="264" spans="2:26" x14ac:dyDescent="0.25">
      <c r="B264" s="7" t="s">
        <v>517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1"/>
      <c r="S264" s="7" t="s">
        <v>800</v>
      </c>
      <c r="Z264" s="7" t="s">
        <v>988</v>
      </c>
    </row>
    <row r="265" spans="2:26" x14ac:dyDescent="0.25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1"/>
      <c r="S265" s="7" t="s">
        <v>800</v>
      </c>
      <c r="Z265" s="7" t="s">
        <v>989</v>
      </c>
    </row>
    <row r="266" spans="2:26" x14ac:dyDescent="0.25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48"/>
    </row>
    <row r="267" spans="2:26" x14ac:dyDescent="0.25">
      <c r="B267" s="7" t="s">
        <v>520</v>
      </c>
      <c r="C267" s="7" t="s">
        <v>205</v>
      </c>
      <c r="D267" s="7" t="s">
        <v>383</v>
      </c>
      <c r="E267" s="7" t="s">
        <v>384</v>
      </c>
      <c r="F267" s="10"/>
    </row>
    <row r="268" spans="2:26" x14ac:dyDescent="0.25">
      <c r="B268" s="7" t="s">
        <v>521</v>
      </c>
      <c r="C268" s="7" t="s">
        <v>205</v>
      </c>
      <c r="D268" s="7" t="s">
        <v>383</v>
      </c>
      <c r="E268" s="7" t="s">
        <v>385</v>
      </c>
      <c r="F268" s="10"/>
    </row>
    <row r="269" spans="2:26" x14ac:dyDescent="0.25">
      <c r="B269" s="7" t="s">
        <v>522</v>
      </c>
      <c r="C269" s="7" t="s">
        <v>205</v>
      </c>
      <c r="D269" s="7" t="s">
        <v>383</v>
      </c>
      <c r="E269" s="7" t="s">
        <v>386</v>
      </c>
      <c r="F269" s="10"/>
    </row>
    <row r="270" spans="2:26" x14ac:dyDescent="0.25">
      <c r="B270" s="7" t="s">
        <v>523</v>
      </c>
      <c r="C270" s="7" t="s">
        <v>205</v>
      </c>
      <c r="D270" s="7" t="s">
        <v>383</v>
      </c>
      <c r="E270" s="7" t="s">
        <v>387</v>
      </c>
      <c r="F270" s="10"/>
    </row>
    <row r="271" spans="2:26" x14ac:dyDescent="0.25">
      <c r="B271" s="7" t="s">
        <v>524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761</v>
      </c>
      <c r="N271" s="11"/>
      <c r="S271" s="7" t="s">
        <v>820</v>
      </c>
    </row>
    <row r="272" spans="2:26" x14ac:dyDescent="0.25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762</v>
      </c>
      <c r="N272" s="11"/>
      <c r="S272" s="7" t="s">
        <v>929</v>
      </c>
    </row>
    <row r="273" spans="2:29" x14ac:dyDescent="0.25">
      <c r="B273" s="7" t="s">
        <v>763</v>
      </c>
      <c r="C273" s="7" t="s">
        <v>205</v>
      </c>
      <c r="D273" s="10" t="s">
        <v>294</v>
      </c>
      <c r="E273" s="10" t="s">
        <v>295</v>
      </c>
      <c r="F273" s="10" t="s">
        <v>764</v>
      </c>
      <c r="G273" s="10"/>
      <c r="H273" s="10" t="s">
        <v>3</v>
      </c>
      <c r="N273" s="11"/>
      <c r="S273" s="7" t="s">
        <v>800</v>
      </c>
    </row>
    <row r="274" spans="2:29" x14ac:dyDescent="0.25">
      <c r="B274" s="7" t="s">
        <v>526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48"/>
      <c r="S274" s="7">
        <v>0</v>
      </c>
    </row>
    <row r="275" spans="2:29" x14ac:dyDescent="0.25">
      <c r="B275" s="7" t="s">
        <v>527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1"/>
      <c r="S275" s="7" t="s">
        <v>801</v>
      </c>
    </row>
    <row r="276" spans="2:29" x14ac:dyDescent="0.25">
      <c r="B276" s="7" t="s">
        <v>765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48"/>
      <c r="S276" s="7">
        <v>0</v>
      </c>
    </row>
    <row r="277" spans="2:29" x14ac:dyDescent="0.25">
      <c r="B277" s="7" t="s">
        <v>766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1"/>
      <c r="S277" s="7" t="s">
        <v>801</v>
      </c>
      <c r="AC277" s="7" t="s">
        <v>987</v>
      </c>
    </row>
    <row r="278" spans="2:29" x14ac:dyDescent="0.25">
      <c r="B278" s="7" t="s">
        <v>528</v>
      </c>
      <c r="C278" s="7" t="s">
        <v>205</v>
      </c>
      <c r="D278" s="7" t="s">
        <v>388</v>
      </c>
      <c r="E278" s="7" t="s">
        <v>389</v>
      </c>
      <c r="S278" s="7" t="s">
        <v>800</v>
      </c>
      <c r="Z278" s="7" t="s">
        <v>986</v>
      </c>
    </row>
    <row r="279" spans="2:29" x14ac:dyDescent="0.25">
      <c r="B279" s="7" t="s">
        <v>529</v>
      </c>
      <c r="C279" s="7" t="s">
        <v>205</v>
      </c>
      <c r="D279" s="7" t="s">
        <v>388</v>
      </c>
      <c r="E279" s="7" t="s">
        <v>390</v>
      </c>
      <c r="S279" s="7" t="s">
        <v>801</v>
      </c>
    </row>
    <row r="280" spans="2:29" x14ac:dyDescent="0.25">
      <c r="B280" s="7" t="s">
        <v>530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1"/>
      <c r="S280" s="7" t="s">
        <v>800</v>
      </c>
      <c r="Z280" s="7" t="s">
        <v>902</v>
      </c>
      <c r="AB280" s="7" t="s">
        <v>935</v>
      </c>
    </row>
    <row r="281" spans="2:29" x14ac:dyDescent="0.25">
      <c r="B281" s="7" t="s">
        <v>531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1"/>
      <c r="S281" s="7" t="s">
        <v>801</v>
      </c>
    </row>
    <row r="282" spans="2:29" x14ac:dyDescent="0.25">
      <c r="B282" s="7" t="s">
        <v>532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1"/>
      <c r="S282" s="7" t="s">
        <v>801</v>
      </c>
    </row>
    <row r="283" spans="2:29" x14ac:dyDescent="0.25">
      <c r="B283" s="7" t="s">
        <v>833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29" x14ac:dyDescent="0.25">
      <c r="B284" s="7" t="s">
        <v>533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1"/>
      <c r="S284" s="7" t="s">
        <v>801</v>
      </c>
    </row>
    <row r="285" spans="2:29" x14ac:dyDescent="0.25">
      <c r="B285" s="7" t="s">
        <v>767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770</v>
      </c>
      <c r="N285" s="11"/>
      <c r="S285" s="7" t="s">
        <v>807</v>
      </c>
      <c r="Z285" s="7" t="s">
        <v>930</v>
      </c>
    </row>
    <row r="286" spans="2:29" x14ac:dyDescent="0.25">
      <c r="B286" s="7" t="s">
        <v>768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769</v>
      </c>
      <c r="N286" s="11"/>
      <c r="S286" s="7" t="s">
        <v>809</v>
      </c>
      <c r="Z286" s="7" t="s">
        <v>931</v>
      </c>
    </row>
    <row r="287" spans="2:29" x14ac:dyDescent="0.25">
      <c r="B287" s="7" t="s">
        <v>534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49">
        <v>0.15079999999999999</v>
      </c>
      <c r="N287" s="7">
        <v>0</v>
      </c>
      <c r="O287" s="49">
        <v>0.1535</v>
      </c>
      <c r="P287" s="49">
        <v>0.1239</v>
      </c>
      <c r="Q287" s="49">
        <v>0.12889999999999999</v>
      </c>
      <c r="R287" s="46">
        <v>0.1192</v>
      </c>
    </row>
    <row r="288" spans="2:29" x14ac:dyDescent="0.25">
      <c r="B288" s="7" t="s">
        <v>535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801</v>
      </c>
    </row>
    <row r="289" spans="2:29" x14ac:dyDescent="0.25">
      <c r="B289" s="7" t="s">
        <v>536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800</v>
      </c>
      <c r="AB289" s="7" t="s">
        <v>932</v>
      </c>
    </row>
    <row r="290" spans="2:29" x14ac:dyDescent="0.25">
      <c r="B290" s="7" t="s">
        <v>771</v>
      </c>
      <c r="C290" s="7" t="s">
        <v>205</v>
      </c>
      <c r="D290" s="10" t="s">
        <v>316</v>
      </c>
      <c r="E290" s="10" t="s">
        <v>317</v>
      </c>
      <c r="F290" s="10" t="s">
        <v>629</v>
      </c>
      <c r="G290" s="10"/>
      <c r="H290" s="10" t="s">
        <v>3</v>
      </c>
      <c r="S290" s="7" t="s">
        <v>800</v>
      </c>
      <c r="AB290" s="7" t="s">
        <v>933</v>
      </c>
    </row>
    <row r="291" spans="2:29" x14ac:dyDescent="0.25">
      <c r="B291" s="7" t="s">
        <v>772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800</v>
      </c>
      <c r="AB291" s="7" t="s">
        <v>933</v>
      </c>
      <c r="AC291" s="7" t="s">
        <v>934</v>
      </c>
    </row>
    <row r="292" spans="2:29" x14ac:dyDescent="0.25">
      <c r="B292" s="7" t="s">
        <v>537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47"/>
    </row>
    <row r="293" spans="2:29" x14ac:dyDescent="0.25">
      <c r="B293" s="7" t="s">
        <v>538</v>
      </c>
      <c r="C293" s="7" t="s">
        <v>205</v>
      </c>
      <c r="D293" s="10" t="s">
        <v>319</v>
      </c>
      <c r="E293" s="10" t="s">
        <v>320</v>
      </c>
      <c r="F293" s="10" t="s">
        <v>773</v>
      </c>
      <c r="G293" s="7" t="s">
        <v>5</v>
      </c>
      <c r="H293" s="7" t="s">
        <v>86</v>
      </c>
      <c r="S293" s="7">
        <v>40</v>
      </c>
      <c r="Z293" s="47"/>
      <c r="AB293" s="47" t="s">
        <v>985</v>
      </c>
    </row>
    <row r="294" spans="2:29" x14ac:dyDescent="0.25">
      <c r="B294" s="7" t="s">
        <v>824</v>
      </c>
      <c r="C294" s="7" t="s">
        <v>205</v>
      </c>
      <c r="D294" s="10" t="s">
        <v>319</v>
      </c>
      <c r="E294" s="10" t="s">
        <v>321</v>
      </c>
      <c r="F294" s="10" t="s">
        <v>825</v>
      </c>
      <c r="G294" s="10" t="s">
        <v>21</v>
      </c>
      <c r="H294" s="10" t="s">
        <v>3</v>
      </c>
      <c r="N294" s="11"/>
      <c r="S294" s="7" t="s">
        <v>800</v>
      </c>
      <c r="AB294" s="47" t="s">
        <v>935</v>
      </c>
    </row>
    <row r="295" spans="2:29" x14ac:dyDescent="0.25">
      <c r="B295" s="7" t="s">
        <v>539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48"/>
      <c r="S295" s="7">
        <v>0</v>
      </c>
      <c r="AC295" s="7" t="s">
        <v>984</v>
      </c>
    </row>
    <row r="296" spans="2:29" x14ac:dyDescent="0.25">
      <c r="B296" s="7" t="s">
        <v>540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801</v>
      </c>
    </row>
    <row r="297" spans="2:29" x14ac:dyDescent="0.25">
      <c r="B297" s="7" t="s">
        <v>541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1"/>
      <c r="S297" s="7" t="s">
        <v>800</v>
      </c>
      <c r="AB297" s="7" t="s">
        <v>983</v>
      </c>
    </row>
    <row r="298" spans="2:29" x14ac:dyDescent="0.25">
      <c r="B298" s="7" t="s">
        <v>542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1"/>
      <c r="S298" s="7" t="s">
        <v>800</v>
      </c>
      <c r="AB298" s="7" t="s">
        <v>983</v>
      </c>
    </row>
    <row r="299" spans="2:29" x14ac:dyDescent="0.25">
      <c r="B299" s="7" t="s">
        <v>543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1"/>
      <c r="S299" s="7" t="s">
        <v>801</v>
      </c>
    </row>
    <row r="300" spans="2:29" x14ac:dyDescent="0.25">
      <c r="B300" s="7" t="s">
        <v>544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1"/>
      <c r="S300" s="7" t="s">
        <v>801</v>
      </c>
    </row>
    <row r="301" spans="2:29" x14ac:dyDescent="0.25">
      <c r="B301" s="7" t="s">
        <v>545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48"/>
      <c r="S301" s="7">
        <v>0</v>
      </c>
    </row>
    <row r="302" spans="2:29" x14ac:dyDescent="0.25">
      <c r="B302" s="7" t="s">
        <v>546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1"/>
      <c r="S302" s="7" t="s">
        <v>800</v>
      </c>
      <c r="AB302" s="7" t="s">
        <v>983</v>
      </c>
    </row>
    <row r="303" spans="2:29" x14ac:dyDescent="0.25">
      <c r="B303" s="7" t="s">
        <v>547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1"/>
      <c r="S303" s="7" t="s">
        <v>800</v>
      </c>
      <c r="AB303" s="7" t="s">
        <v>983</v>
      </c>
    </row>
    <row r="304" spans="2:29" x14ac:dyDescent="0.25">
      <c r="B304" s="7" t="s">
        <v>548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49"/>
      <c r="R304" s="49"/>
      <c r="S304" s="46">
        <f>3/4</f>
        <v>0.75</v>
      </c>
      <c r="Z304" s="7" t="s">
        <v>972</v>
      </c>
    </row>
    <row r="305" spans="2:29" x14ac:dyDescent="0.25">
      <c r="B305" s="7" t="s">
        <v>549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1"/>
      <c r="S305" s="7" t="s">
        <v>801</v>
      </c>
    </row>
    <row r="306" spans="2:29" x14ac:dyDescent="0.25">
      <c r="B306" s="7" t="s">
        <v>550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1"/>
      <c r="S306" s="7" t="s">
        <v>801</v>
      </c>
    </row>
    <row r="307" spans="2:29" x14ac:dyDescent="0.25">
      <c r="B307" s="7" t="s">
        <v>551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1"/>
      <c r="S307" s="7" t="s">
        <v>800</v>
      </c>
      <c r="AC307" s="7" t="s">
        <v>973</v>
      </c>
    </row>
    <row r="308" spans="2:29" x14ac:dyDescent="0.25">
      <c r="B308" s="7" t="s">
        <v>552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INR</v>
      </c>
      <c r="I308" s="10" t="s">
        <v>647</v>
      </c>
      <c r="J308" s="7" t="str">
        <f>J3</f>
        <v>March</v>
      </c>
      <c r="M308" s="8">
        <v>60700000</v>
      </c>
      <c r="N308" s="8">
        <v>62600000</v>
      </c>
      <c r="O308" s="8">
        <v>95400000</v>
      </c>
      <c r="P308" s="8">
        <v>60000000</v>
      </c>
      <c r="Q308" s="8">
        <v>130000000</v>
      </c>
      <c r="R308" s="8">
        <v>198000000</v>
      </c>
      <c r="U308" s="7" t="s">
        <v>982</v>
      </c>
      <c r="V308" s="7" t="s">
        <v>981</v>
      </c>
      <c r="W308" s="7" t="s">
        <v>980</v>
      </c>
      <c r="X308" s="7" t="s">
        <v>979</v>
      </c>
      <c r="Y308" s="7" t="s">
        <v>978</v>
      </c>
      <c r="Z308" s="7" t="s">
        <v>977</v>
      </c>
    </row>
    <row r="309" spans="2:29" x14ac:dyDescent="0.25">
      <c r="B309" s="7" t="s">
        <v>553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INR</v>
      </c>
      <c r="I309" s="10" t="s">
        <v>647</v>
      </c>
      <c r="J309" s="7" t="str">
        <f>J3</f>
        <v>March</v>
      </c>
      <c r="M309" s="8">
        <v>26200000</v>
      </c>
      <c r="N309" s="8">
        <v>17900000</v>
      </c>
      <c r="O309" s="8">
        <v>41800000</v>
      </c>
      <c r="P309" s="8">
        <v>10000000</v>
      </c>
      <c r="Q309" s="8">
        <v>40000000</v>
      </c>
      <c r="R309" s="8">
        <v>88000000</v>
      </c>
      <c r="U309" s="7" t="s">
        <v>982</v>
      </c>
      <c r="V309" s="7" t="s">
        <v>981</v>
      </c>
      <c r="W309" s="7" t="s">
        <v>980</v>
      </c>
      <c r="X309" s="7" t="s">
        <v>979</v>
      </c>
      <c r="Y309" s="7" t="s">
        <v>978</v>
      </c>
      <c r="Z309" s="7" t="s">
        <v>977</v>
      </c>
    </row>
    <row r="310" spans="2:29" x14ac:dyDescent="0.25">
      <c r="B310" s="7" t="s">
        <v>554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1"/>
      <c r="S310" s="7" t="s">
        <v>801</v>
      </c>
    </row>
    <row r="311" spans="2:29" ht="15.75" thickBot="1" x14ac:dyDescent="0.3">
      <c r="B311" s="7" t="s">
        <v>555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52"/>
      <c r="S311" s="7" t="s">
        <v>974</v>
      </c>
      <c r="Z311" s="47" t="s">
        <v>975</v>
      </c>
    </row>
    <row r="312" spans="2:29" ht="15.75" thickBot="1" x14ac:dyDescent="0.3">
      <c r="B312" s="7" t="s">
        <v>556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52"/>
      <c r="S312" s="7">
        <v>3</v>
      </c>
      <c r="Z312" s="7" t="s">
        <v>975</v>
      </c>
    </row>
    <row r="313" spans="2:29" ht="15.75" thickBot="1" x14ac:dyDescent="0.3">
      <c r="B313" s="7" t="s">
        <v>557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52"/>
      <c r="S313" s="7" t="s">
        <v>1140</v>
      </c>
      <c r="V313" s="7" t="s">
        <v>913</v>
      </c>
    </row>
    <row r="314" spans="2:29" ht="15.75" thickBot="1" x14ac:dyDescent="0.3">
      <c r="B314" s="7" t="s">
        <v>558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52"/>
      <c r="R314" s="48"/>
      <c r="S314" s="7">
        <v>0</v>
      </c>
    </row>
    <row r="315" spans="2:29" x14ac:dyDescent="0.25">
      <c r="B315" s="7" t="s">
        <v>826</v>
      </c>
      <c r="C315" s="7" t="s">
        <v>205</v>
      </c>
      <c r="D315" s="10" t="s">
        <v>319</v>
      </c>
      <c r="E315" s="10" t="s">
        <v>321</v>
      </c>
      <c r="F315" s="10" t="s">
        <v>117</v>
      </c>
      <c r="G315" s="10" t="s">
        <v>21</v>
      </c>
      <c r="H315" s="10" t="s">
        <v>3</v>
      </c>
      <c r="S315" s="7" t="s">
        <v>800</v>
      </c>
      <c r="Z315" s="7" t="s">
        <v>902</v>
      </c>
      <c r="AB315" s="47" t="s">
        <v>935</v>
      </c>
    </row>
    <row r="316" spans="2:29" x14ac:dyDescent="0.25">
      <c r="B316" s="7" t="s">
        <v>827</v>
      </c>
      <c r="C316" s="7" t="s">
        <v>205</v>
      </c>
      <c r="D316" s="7" t="s">
        <v>306</v>
      </c>
      <c r="E316" s="7" t="s">
        <v>312</v>
      </c>
      <c r="F316" s="7" t="s">
        <v>629</v>
      </c>
      <c r="G316" s="7" t="s">
        <v>21</v>
      </c>
      <c r="H316" s="7" t="s">
        <v>3</v>
      </c>
      <c r="S316" s="7" t="s">
        <v>800</v>
      </c>
      <c r="AB316" s="7" t="s">
        <v>936</v>
      </c>
    </row>
    <row r="317" spans="2:29" x14ac:dyDescent="0.25">
      <c r="B317" s="7" t="s">
        <v>828</v>
      </c>
      <c r="C317" s="7" t="s">
        <v>73</v>
      </c>
      <c r="D317" s="7" t="s">
        <v>829</v>
      </c>
      <c r="E317" s="7" t="s">
        <v>830</v>
      </c>
      <c r="F317" s="7" t="s">
        <v>831</v>
      </c>
      <c r="G317" s="7" t="s">
        <v>5</v>
      </c>
      <c r="H317" s="7" t="s">
        <v>86</v>
      </c>
      <c r="P317" s="8">
        <f>20481+6557+5062</f>
        <v>32100</v>
      </c>
      <c r="Q317" s="8">
        <f>16885+12599</f>
        <v>29484</v>
      </c>
      <c r="R317" s="8">
        <f>13159+19962</f>
        <v>33121</v>
      </c>
      <c r="X317" s="7" t="s">
        <v>874</v>
      </c>
      <c r="Y317" s="7" t="s">
        <v>875</v>
      </c>
      <c r="Z317" s="7" t="s">
        <v>876</v>
      </c>
      <c r="AC317" s="7" t="s">
        <v>976</v>
      </c>
    </row>
    <row r="318" spans="2:29" x14ac:dyDescent="0.25">
      <c r="B318" s="7" t="s">
        <v>832</v>
      </c>
      <c r="C318" s="7" t="s">
        <v>205</v>
      </c>
      <c r="D318" s="10" t="s">
        <v>294</v>
      </c>
      <c r="E318" s="10" t="s">
        <v>304</v>
      </c>
      <c r="F318" s="10" t="s">
        <v>246</v>
      </c>
      <c r="G318" s="7" t="s">
        <v>5</v>
      </c>
      <c r="H318" s="7" t="str">
        <f>H3</f>
        <v>INR</v>
      </c>
      <c r="I318" s="7" t="s">
        <v>647</v>
      </c>
      <c r="J318" s="7" t="str">
        <f>J3</f>
        <v>March</v>
      </c>
      <c r="S318" s="7">
        <v>0</v>
      </c>
    </row>
    <row r="321" s="7" customFormat="1" x14ac:dyDescent="0.25"/>
    <row r="322" s="7" customFormat="1" x14ac:dyDescent="0.25"/>
    <row r="323" s="7" customFormat="1" x14ac:dyDescent="0.25"/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hyperlinks>
    <hyperlink ref="AB122" r:id="rId1" display="https://www.jsw.in/sites/default/files/assets/industry/Sustainability/1. Health and Safety Policy.pdf" xr:uid="{89694C5C-E30B-460E-A37B-69BD9B0AB6E9}"/>
    <hyperlink ref="AB132" r:id="rId2" display="https://www.jsw.in/sites/default/files/assets/industry/Sustainability/17. POL11 - Human Rights Policy.pdf" xr:uid="{34FB75CF-6B3F-4101-B895-3251B753EE84}"/>
    <hyperlink ref="AB133" r:id="rId3" display="https://www.jsw.in/sites/default/files/assets/industry/Sustainability/17. POL11 - Human Rights Policy.pdf" xr:uid="{6D98AA85-E66E-49F6-AADC-944196F03C4B}"/>
    <hyperlink ref="AB142" r:id="rId4" display="https://www.jsw.in/sites/default/files/assets/industry/Sustainability/17. POL11 - Human Rights Policy.pdf" xr:uid="{4A26EDED-9842-4859-AFB4-0EAF81347913}"/>
    <hyperlink ref="AB161" r:id="rId5" display="https://www.jsw.in/sites/default/files/assets/industry/Sustainability/17. POL11 - Human Rights Policy.pdf" xr:uid="{FDD50B2E-71EE-4506-85A0-BE3BBBBAE3B6}"/>
    <hyperlink ref="AB167" r:id="rId6" display="https://www.jsw.in/sites/default/files/assets/industry/Sustainability/3. Remuneration Policy.pdf" xr:uid="{E29BC1A2-5ACF-4503-8277-AB50A5A8F6E6}"/>
    <hyperlink ref="AB181" r:id="rId7" display="https://www.jsw.in/sites/default/files/assets/industry/Sustainability/15. POL10 - Policy on Social Development and Community Involvement.pdf" xr:uid="{F93D626D-51C0-4B46-A3E3-C33373AEB110}"/>
    <hyperlink ref="AB294" r:id="rId8" display="https://www.jsw.in/sites/default/files/assets/industry/Sustainability/22. POL15 - Policy on Business Conduct.pdf" xr:uid="{807010ED-930A-4908-9F9E-8B03B6BD8514}"/>
    <hyperlink ref="AB56" r:id="rId9" display="https://www.jsw.in/sites/default/files/assets/industry/Sustainability/13. POL08 - Biodiversity Policy.pdf" xr:uid="{8FB13143-D598-47FB-B88F-74D8E50772C3}"/>
    <hyperlink ref="AB67" r:id="rId10" display="https://www.jsw.in/sites/default/files/assets/industry/Sustainability/6. POL03 - Raw Material Conservation Policy.pdf" xr:uid="{5B36B0C7-70FB-435B-9E5D-1816AA7F7496}"/>
    <hyperlink ref="AB68" r:id="rId11" display="https://www.jsw.in/sites/default/files/assets/industry/Sustainability/6. POL03 - Raw Material Conservation Policy.pdf" xr:uid="{DB64B2FC-010D-4CA3-99D0-463D0A807A10}"/>
    <hyperlink ref="AB78" r:id="rId12" display="https://www.jsw.in/sites/default/files/assets/industry/Sustainability/16. CSR-policy-of-jsw-steel-limited.pdf" xr:uid="{7A261D97-3707-4C8D-AD5A-C7EC797DD3BD}"/>
    <hyperlink ref="AB90" r:id="rId13" display="https://www.jsw.in/sites/default/files/assets/industry/Sustainability/4. POL01 - Climate Change Policy.pdf" xr:uid="{C4B3063B-D554-4871-B718-21210C366505}"/>
    <hyperlink ref="AB315" r:id="rId14" display="https://www.jsw.in/sites/default/files/assets/industry/Sustainability/22. POL15 - Policy on Business Conduct.pdf" xr:uid="{B22AF1D8-0B8B-4445-8F3C-81005F27BEEE}"/>
    <hyperlink ref="AB293" r:id="rId15" xr:uid="{6899937F-DE6F-4D91-990A-87C0F487F6E8}"/>
  </hyperlinks>
  <pageMargins left="0.7" right="0.7" top="0.75" bottom="0.75" header="0.3" footer="0.3"/>
  <pageSetup orientation="portrait" r:id="rId16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S17:S19 S41:S46 S51 S55:S61 S65:S68 S71:S81 S84:S85 S88:S90 S93 S99:S102 S105:S108 S110:S115 S118:S126 S129:S134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S273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5" x14ac:dyDescent="0.25"/>
  <cols>
    <col min="4" max="4" width="9.7109375" bestFit="1" customWidth="1"/>
  </cols>
  <sheetData>
    <row r="3" spans="2:11" x14ac:dyDescent="0.25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25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25">
      <c r="B5" t="s">
        <v>776</v>
      </c>
      <c r="C5" t="s">
        <v>798</v>
      </c>
      <c r="E5" t="s">
        <v>804</v>
      </c>
      <c r="J5" t="s">
        <v>819</v>
      </c>
    </row>
    <row r="6" spans="2:11" x14ac:dyDescent="0.25">
      <c r="B6" t="s">
        <v>777</v>
      </c>
      <c r="C6" t="s">
        <v>799</v>
      </c>
    </row>
    <row r="7" spans="2:11" x14ac:dyDescent="0.25">
      <c r="B7" t="s">
        <v>778</v>
      </c>
    </row>
    <row r="8" spans="2:11" x14ac:dyDescent="0.25">
      <c r="B8" t="s">
        <v>779</v>
      </c>
    </row>
    <row r="9" spans="2:11" x14ac:dyDescent="0.25">
      <c r="B9" t="s">
        <v>780</v>
      </c>
    </row>
    <row r="10" spans="2:11" x14ac:dyDescent="0.25">
      <c r="B10" t="s">
        <v>781</v>
      </c>
    </row>
    <row r="11" spans="2:11" x14ac:dyDescent="0.25">
      <c r="B11" t="s">
        <v>782</v>
      </c>
    </row>
    <row r="12" spans="2:11" x14ac:dyDescent="0.25">
      <c r="B12" t="s">
        <v>783</v>
      </c>
    </row>
    <row r="13" spans="2:11" x14ac:dyDescent="0.25">
      <c r="B13" t="s">
        <v>784</v>
      </c>
    </row>
    <row r="14" spans="2:11" x14ac:dyDescent="0.25">
      <c r="B14" t="s">
        <v>785</v>
      </c>
    </row>
    <row r="15" spans="2:11" x14ac:dyDescent="0.25">
      <c r="B15" t="s">
        <v>786</v>
      </c>
    </row>
    <row r="16" spans="2:11" x14ac:dyDescent="0.25">
      <c r="B16" t="s">
        <v>787</v>
      </c>
    </row>
    <row r="17" spans="2:2" x14ac:dyDescent="0.25">
      <c r="B17" t="s">
        <v>788</v>
      </c>
    </row>
    <row r="18" spans="2:2" x14ac:dyDescent="0.25">
      <c r="B18" t="s">
        <v>789</v>
      </c>
    </row>
    <row r="19" spans="2:2" x14ac:dyDescent="0.25">
      <c r="B19" t="s">
        <v>790</v>
      </c>
    </row>
    <row r="20" spans="2:2" x14ac:dyDescent="0.25">
      <c r="B20" t="s">
        <v>791</v>
      </c>
    </row>
    <row r="21" spans="2:2" x14ac:dyDescent="0.25">
      <c r="B21" t="s">
        <v>792</v>
      </c>
    </row>
    <row r="22" spans="2:2" x14ac:dyDescent="0.25">
      <c r="B22" t="s">
        <v>793</v>
      </c>
    </row>
    <row r="23" spans="2:2" x14ac:dyDescent="0.25">
      <c r="B23" t="s">
        <v>794</v>
      </c>
    </row>
    <row r="24" spans="2:2" x14ac:dyDescent="0.25">
      <c r="B24" t="s">
        <v>795</v>
      </c>
    </row>
    <row r="25" spans="2:2" x14ac:dyDescent="0.25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5" x14ac:dyDescent="0.25"/>
  <sheetData>
    <row r="2" spans="2:6" x14ac:dyDescent="0.25">
      <c r="B2" t="s">
        <v>371</v>
      </c>
      <c r="C2" t="s">
        <v>715</v>
      </c>
    </row>
    <row r="5" spans="2:6" x14ac:dyDescent="0.25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38A1-934B-403D-90E5-F7CE9C64D4FD}">
  <dimension ref="A1:O117"/>
  <sheetViews>
    <sheetView zoomScale="85" zoomScaleNormal="85" workbookViewId="0">
      <pane ySplit="1" topLeftCell="A2" activePane="bottomLeft" state="frozen"/>
      <selection pane="bottomLeft" activeCell="A5" sqref="A5:F5"/>
    </sheetView>
  </sheetViews>
  <sheetFormatPr defaultRowHeight="15" x14ac:dyDescent="0.25"/>
  <cols>
    <col min="1" max="1" width="10.28515625" bestFit="1" customWidth="1"/>
    <col min="7" max="7" width="30.28515625" customWidth="1"/>
    <col min="8" max="8" width="23.5703125" customWidth="1"/>
    <col min="9" max="9" width="8.5703125" customWidth="1"/>
    <col min="10" max="10" width="27.140625" bestFit="1" customWidth="1"/>
    <col min="11" max="11" width="15.7109375" bestFit="1" customWidth="1"/>
    <col min="12" max="12" width="19" bestFit="1" customWidth="1"/>
    <col min="13" max="13" width="76.7109375" bestFit="1" customWidth="1"/>
    <col min="14" max="14" width="27.140625" bestFit="1" customWidth="1"/>
  </cols>
  <sheetData>
    <row r="1" spans="1:15" ht="23.25" thickBot="1" x14ac:dyDescent="0.3">
      <c r="H1" s="15" t="s">
        <v>350</v>
      </c>
      <c r="I1" s="16" t="s">
        <v>865</v>
      </c>
      <c r="J1" s="17" t="s">
        <v>866</v>
      </c>
      <c r="K1" s="18" t="s">
        <v>867</v>
      </c>
      <c r="L1" s="17" t="s">
        <v>868</v>
      </c>
      <c r="M1" s="17" t="s">
        <v>952</v>
      </c>
      <c r="N1" s="17" t="s">
        <v>869</v>
      </c>
      <c r="O1" s="19" t="s">
        <v>870</v>
      </c>
    </row>
    <row r="2" spans="1:15" x14ac:dyDescent="0.25">
      <c r="A2">
        <v>2015</v>
      </c>
      <c r="B2">
        <v>2016</v>
      </c>
      <c r="C2">
        <v>2017</v>
      </c>
      <c r="D2">
        <v>2018</v>
      </c>
      <c r="E2">
        <v>2019</v>
      </c>
      <c r="F2">
        <v>2020</v>
      </c>
      <c r="H2" s="66" t="s">
        <v>954</v>
      </c>
      <c r="I2" s="68">
        <v>1994</v>
      </c>
      <c r="J2" s="70" t="s">
        <v>955</v>
      </c>
      <c r="K2" s="72">
        <v>36</v>
      </c>
      <c r="L2" s="70">
        <v>36</v>
      </c>
      <c r="M2" s="20" t="s">
        <v>1009</v>
      </c>
      <c r="N2" s="20" t="s">
        <v>1015</v>
      </c>
    </row>
    <row r="3" spans="1:15" x14ac:dyDescent="0.25">
      <c r="A3" s="22">
        <v>23290800</v>
      </c>
      <c r="B3">
        <v>1000</v>
      </c>
      <c r="C3">
        <v>100</v>
      </c>
      <c r="D3">
        <v>1000</v>
      </c>
      <c r="E3">
        <v>58000</v>
      </c>
      <c r="F3">
        <v>1000</v>
      </c>
      <c r="H3" s="66"/>
      <c r="I3" s="68"/>
      <c r="J3" s="70"/>
      <c r="K3" s="72"/>
      <c r="L3" s="70"/>
      <c r="M3" s="20" t="s">
        <v>1010</v>
      </c>
      <c r="N3" s="20" t="s">
        <v>1016</v>
      </c>
    </row>
    <row r="4" spans="1:15" x14ac:dyDescent="0.25">
      <c r="A4" s="8">
        <v>2391521320</v>
      </c>
      <c r="B4" s="8">
        <v>2398732270</v>
      </c>
      <c r="C4" s="8">
        <v>2402984690</v>
      </c>
      <c r="D4" s="8">
        <v>2406231580</v>
      </c>
      <c r="E4" s="8">
        <v>2401711464</v>
      </c>
      <c r="F4" s="8">
        <v>2402326186</v>
      </c>
      <c r="G4">
        <v>61</v>
      </c>
      <c r="H4" s="66"/>
      <c r="I4" s="68"/>
      <c r="J4" s="70"/>
      <c r="K4" s="72"/>
      <c r="L4" s="70"/>
      <c r="M4" t="s">
        <v>1011</v>
      </c>
      <c r="N4" s="20" t="s">
        <v>1017</v>
      </c>
    </row>
    <row r="5" spans="1:15" x14ac:dyDescent="0.25">
      <c r="A5" s="77">
        <f>A3/A4</f>
        <v>9.7389054428333507E-3</v>
      </c>
      <c r="B5" s="77">
        <f t="shared" ref="B5:F5" si="0">B3/B4</f>
        <v>4.1688687499918448E-7</v>
      </c>
      <c r="C5" s="77">
        <f t="shared" si="0"/>
        <v>4.1614913493269075E-8</v>
      </c>
      <c r="D5" s="77">
        <f t="shared" si="0"/>
        <v>4.1558759693445632E-7</v>
      </c>
      <c r="E5" s="77">
        <f t="shared" si="0"/>
        <v>2.4149445455617812E-5</v>
      </c>
      <c r="F5" s="77">
        <f t="shared" si="0"/>
        <v>4.1626320598247021E-7</v>
      </c>
      <c r="G5" s="21"/>
      <c r="H5" s="66"/>
      <c r="I5" s="68"/>
      <c r="J5" s="70"/>
      <c r="K5" s="72"/>
      <c r="L5" s="70"/>
      <c r="M5" t="s">
        <v>1012</v>
      </c>
      <c r="N5" s="20"/>
    </row>
    <row r="6" spans="1:15" x14ac:dyDescent="0.25">
      <c r="G6">
        <f>G4-25</f>
        <v>36</v>
      </c>
      <c r="H6" s="66"/>
      <c r="I6" s="68"/>
      <c r="J6" s="70"/>
      <c r="K6" s="72"/>
      <c r="L6" s="70"/>
      <c r="M6" s="20" t="s">
        <v>1013</v>
      </c>
      <c r="N6" s="20"/>
    </row>
    <row r="7" spans="1:15" x14ac:dyDescent="0.25">
      <c r="G7">
        <v>27</v>
      </c>
      <c r="H7" s="66"/>
      <c r="I7" s="68"/>
      <c r="J7" s="70"/>
      <c r="K7" s="72"/>
      <c r="L7" s="70"/>
      <c r="M7" s="20" t="s">
        <v>1014</v>
      </c>
      <c r="N7" s="20"/>
    </row>
    <row r="8" spans="1:15" x14ac:dyDescent="0.25">
      <c r="G8" s="22"/>
      <c r="H8" s="66"/>
      <c r="I8" s="68"/>
      <c r="J8" s="70"/>
      <c r="K8" s="72"/>
      <c r="L8" s="70"/>
      <c r="M8" s="20"/>
      <c r="N8" s="20"/>
    </row>
    <row r="9" spans="1:15" ht="15.75" thickBot="1" x14ac:dyDescent="0.3">
      <c r="G9" s="23"/>
      <c r="H9" s="66"/>
      <c r="I9" s="68"/>
      <c r="J9" s="70"/>
      <c r="K9" s="72"/>
      <c r="L9" s="70"/>
      <c r="M9" s="20"/>
      <c r="N9" s="20"/>
    </row>
    <row r="10" spans="1:15" x14ac:dyDescent="0.25">
      <c r="H10" s="65" t="s">
        <v>956</v>
      </c>
      <c r="I10" s="67">
        <v>1999</v>
      </c>
      <c r="J10" s="69" t="s">
        <v>957</v>
      </c>
      <c r="K10" s="71">
        <v>38</v>
      </c>
      <c r="L10" s="69">
        <v>22</v>
      </c>
      <c r="M10" s="24" t="s">
        <v>1018</v>
      </c>
      <c r="N10" s="25"/>
    </row>
    <row r="11" spans="1:15" x14ac:dyDescent="0.25">
      <c r="H11" s="66"/>
      <c r="I11" s="68"/>
      <c r="J11" s="70"/>
      <c r="K11" s="72"/>
      <c r="L11" s="70"/>
      <c r="M11" s="26"/>
      <c r="N11" s="20"/>
    </row>
    <row r="12" spans="1:15" x14ac:dyDescent="0.25">
      <c r="G12">
        <v>63</v>
      </c>
      <c r="H12" s="66"/>
      <c r="I12" s="68"/>
      <c r="J12" s="70"/>
      <c r="K12" s="72"/>
      <c r="L12" s="70"/>
      <c r="M12" s="26"/>
      <c r="N12" s="26"/>
    </row>
    <row r="13" spans="1:15" x14ac:dyDescent="0.25">
      <c r="G13">
        <f>G12-25</f>
        <v>38</v>
      </c>
      <c r="H13" s="66"/>
      <c r="I13" s="68"/>
      <c r="J13" s="70"/>
      <c r="K13" s="72"/>
      <c r="L13" s="70"/>
      <c r="M13" s="26"/>
      <c r="N13" s="20"/>
    </row>
    <row r="14" spans="1:15" x14ac:dyDescent="0.25">
      <c r="G14">
        <v>22</v>
      </c>
      <c r="H14" s="66"/>
      <c r="I14" s="68"/>
      <c r="J14" s="70"/>
      <c r="K14" s="72"/>
      <c r="L14" s="70"/>
      <c r="M14" s="26"/>
      <c r="N14" s="20"/>
    </row>
    <row r="15" spans="1:15" x14ac:dyDescent="0.25">
      <c r="H15" s="66"/>
      <c r="I15" s="68"/>
      <c r="J15" s="70"/>
      <c r="K15" s="72"/>
      <c r="L15" s="70"/>
      <c r="M15" s="26"/>
      <c r="N15" s="20"/>
    </row>
    <row r="16" spans="1:15" ht="15.75" thickBot="1" x14ac:dyDescent="0.3">
      <c r="H16" s="66"/>
      <c r="I16" s="68"/>
      <c r="J16" s="70"/>
      <c r="K16" s="72"/>
      <c r="L16" s="70"/>
      <c r="M16" s="26"/>
      <c r="N16" s="20"/>
    </row>
    <row r="17" spans="7:14" ht="15.75" thickBot="1" x14ac:dyDescent="0.3">
      <c r="H17" s="65" t="s">
        <v>958</v>
      </c>
      <c r="I17" s="67">
        <v>2007</v>
      </c>
      <c r="J17" s="69" t="s">
        <v>959</v>
      </c>
      <c r="K17" s="71">
        <v>40</v>
      </c>
      <c r="L17" s="69">
        <v>30</v>
      </c>
      <c r="M17" s="20" t="s">
        <v>1019</v>
      </c>
      <c r="N17" s="25"/>
    </row>
    <row r="18" spans="7:14" x14ac:dyDescent="0.25">
      <c r="H18" s="66"/>
      <c r="I18" s="68"/>
      <c r="J18" s="70"/>
      <c r="K18" s="72"/>
      <c r="L18" s="70"/>
      <c r="M18" s="20"/>
      <c r="N18" s="25"/>
    </row>
    <row r="19" spans="7:14" x14ac:dyDescent="0.25">
      <c r="H19" s="66"/>
      <c r="I19" s="68"/>
      <c r="J19" s="70"/>
      <c r="K19" s="72"/>
      <c r="L19" s="70"/>
      <c r="M19" s="20"/>
      <c r="N19" s="27"/>
    </row>
    <row r="20" spans="7:14" x14ac:dyDescent="0.25">
      <c r="H20" s="66"/>
      <c r="I20" s="68"/>
      <c r="J20" s="70"/>
      <c r="K20" s="72"/>
      <c r="L20" s="70"/>
      <c r="M20" s="20"/>
      <c r="N20" s="27"/>
    </row>
    <row r="21" spans="7:14" x14ac:dyDescent="0.25">
      <c r="H21" s="66"/>
      <c r="I21" s="68"/>
      <c r="J21" s="70"/>
      <c r="K21" s="72"/>
      <c r="L21" s="70"/>
      <c r="M21" s="28"/>
      <c r="N21" s="27"/>
    </row>
    <row r="22" spans="7:14" x14ac:dyDescent="0.25">
      <c r="G22">
        <v>65</v>
      </c>
      <c r="H22" s="66"/>
      <c r="I22" s="68"/>
      <c r="J22" s="70"/>
      <c r="K22" s="72"/>
      <c r="L22" s="70"/>
      <c r="M22" s="20"/>
      <c r="N22" s="27"/>
    </row>
    <row r="23" spans="7:14" x14ac:dyDescent="0.25">
      <c r="G23">
        <f>G22-25</f>
        <v>40</v>
      </c>
      <c r="H23" s="66"/>
      <c r="I23" s="68"/>
      <c r="J23" s="70"/>
      <c r="K23" s="72"/>
      <c r="L23" s="70"/>
      <c r="M23" s="20"/>
      <c r="N23" s="27"/>
    </row>
    <row r="24" spans="7:14" x14ac:dyDescent="0.25">
      <c r="G24">
        <v>14</v>
      </c>
      <c r="H24" s="66"/>
      <c r="I24" s="68"/>
      <c r="J24" s="70"/>
      <c r="K24" s="72"/>
      <c r="L24" s="70"/>
      <c r="M24" s="20"/>
      <c r="N24" s="27"/>
    </row>
    <row r="25" spans="7:14" x14ac:dyDescent="0.25">
      <c r="H25" s="66"/>
      <c r="I25" s="68"/>
      <c r="J25" s="70"/>
      <c r="K25" s="72"/>
      <c r="L25" s="70"/>
      <c r="M25" s="20"/>
      <c r="N25" s="27"/>
    </row>
    <row r="26" spans="7:14" x14ac:dyDescent="0.25">
      <c r="H26" s="66"/>
      <c r="I26" s="68"/>
      <c r="J26" s="70"/>
      <c r="K26" s="72"/>
      <c r="L26" s="70"/>
      <c r="M26" s="20"/>
      <c r="N26" s="27"/>
    </row>
    <row r="27" spans="7:14" x14ac:dyDescent="0.25">
      <c r="H27" s="66"/>
      <c r="I27" s="68"/>
      <c r="J27" s="70"/>
      <c r="K27" s="72"/>
      <c r="L27" s="70"/>
      <c r="M27" s="20"/>
      <c r="N27" s="27"/>
    </row>
    <row r="28" spans="7:14" ht="15.75" thickBot="1" x14ac:dyDescent="0.3">
      <c r="H28" s="66"/>
      <c r="I28" s="68"/>
      <c r="J28" s="70"/>
      <c r="K28" s="72"/>
      <c r="L28" s="70"/>
      <c r="M28" s="20"/>
      <c r="N28" s="27"/>
    </row>
    <row r="29" spans="7:14" x14ac:dyDescent="0.25">
      <c r="H29" s="65" t="s">
        <v>960</v>
      </c>
      <c r="I29" s="67">
        <v>2009</v>
      </c>
      <c r="J29" s="69" t="s">
        <v>959</v>
      </c>
      <c r="K29" s="71">
        <v>30</v>
      </c>
      <c r="L29" s="69">
        <v>30</v>
      </c>
      <c r="M29" s="26"/>
      <c r="N29" s="25"/>
    </row>
    <row r="30" spans="7:14" x14ac:dyDescent="0.25">
      <c r="H30" s="66"/>
      <c r="I30" s="68"/>
      <c r="J30" s="70"/>
      <c r="K30" s="72"/>
      <c r="L30" s="70"/>
      <c r="M30" s="26"/>
      <c r="N30" s="20"/>
    </row>
    <row r="31" spans="7:14" ht="15.75" thickBot="1" x14ac:dyDescent="0.3">
      <c r="H31" s="66"/>
      <c r="I31" s="68"/>
      <c r="J31" s="70"/>
      <c r="K31" s="72"/>
      <c r="L31" s="70"/>
      <c r="M31" s="29"/>
      <c r="N31" s="20"/>
    </row>
    <row r="32" spans="7:14" ht="15.75" thickBot="1" x14ac:dyDescent="0.3">
      <c r="G32">
        <v>58</v>
      </c>
      <c r="H32" s="66"/>
      <c r="I32" s="68"/>
      <c r="J32" s="70"/>
      <c r="K32" s="72"/>
      <c r="L32" s="70"/>
      <c r="M32" s="29"/>
      <c r="N32" s="20"/>
    </row>
    <row r="33" spans="7:14" ht="15.75" thickBot="1" x14ac:dyDescent="0.3">
      <c r="G33">
        <f>G32-25</f>
        <v>33</v>
      </c>
      <c r="H33" s="66"/>
      <c r="I33" s="68"/>
      <c r="J33" s="70"/>
      <c r="K33" s="72"/>
      <c r="L33" s="70"/>
      <c r="M33" s="29"/>
      <c r="N33" s="20"/>
    </row>
    <row r="34" spans="7:14" ht="15.75" thickBot="1" x14ac:dyDescent="0.3">
      <c r="G34" s="32">
        <v>12</v>
      </c>
      <c r="H34" s="66"/>
      <c r="I34" s="68"/>
      <c r="J34" s="70"/>
      <c r="K34" s="72"/>
      <c r="L34" s="70"/>
      <c r="M34" s="29"/>
      <c r="N34" s="20"/>
    </row>
    <row r="35" spans="7:14" ht="15.75" thickBot="1" x14ac:dyDescent="0.3">
      <c r="H35" s="66"/>
      <c r="I35" s="68"/>
      <c r="J35" s="70"/>
      <c r="K35" s="72"/>
      <c r="L35" s="70"/>
      <c r="M35" s="30"/>
      <c r="N35" s="20"/>
    </row>
    <row r="36" spans="7:14" ht="15.75" thickBot="1" x14ac:dyDescent="0.3">
      <c r="H36" s="73"/>
      <c r="I36" s="74"/>
      <c r="J36" s="75"/>
      <c r="K36" s="76"/>
      <c r="L36" s="75"/>
      <c r="M36" s="29"/>
      <c r="N36" s="31"/>
    </row>
    <row r="37" spans="7:14" x14ac:dyDescent="0.25">
      <c r="H37" s="65" t="s">
        <v>961</v>
      </c>
      <c r="I37" s="67">
        <v>2017</v>
      </c>
      <c r="J37" s="67" t="s">
        <v>962</v>
      </c>
      <c r="K37" s="69">
        <v>30</v>
      </c>
      <c r="L37" s="69">
        <v>30</v>
      </c>
      <c r="M37" s="26"/>
      <c r="N37" s="25"/>
    </row>
    <row r="38" spans="7:14" x14ac:dyDescent="0.25">
      <c r="H38" s="66"/>
      <c r="I38" s="68"/>
      <c r="J38" s="68"/>
      <c r="K38" s="70"/>
      <c r="L38" s="70"/>
      <c r="M38" s="28"/>
      <c r="N38" s="20"/>
    </row>
    <row r="39" spans="7:14" x14ac:dyDescent="0.25">
      <c r="G39">
        <v>4</v>
      </c>
      <c r="H39" s="66"/>
      <c r="I39" s="68"/>
      <c r="J39" s="68"/>
      <c r="K39" s="70"/>
      <c r="L39" s="70"/>
      <c r="M39" s="20"/>
      <c r="N39" s="20"/>
    </row>
    <row r="40" spans="7:14" x14ac:dyDescent="0.25">
      <c r="H40" s="66"/>
      <c r="I40" s="68"/>
      <c r="J40" s="68"/>
      <c r="K40" s="70"/>
      <c r="L40" s="70"/>
      <c r="M40" s="20"/>
      <c r="N40" s="20"/>
    </row>
    <row r="41" spans="7:14" ht="15.75" thickBot="1" x14ac:dyDescent="0.3">
      <c r="H41" s="73"/>
      <c r="I41" s="74"/>
      <c r="J41" s="74"/>
      <c r="K41" s="75"/>
      <c r="L41" s="75"/>
      <c r="M41" s="31"/>
      <c r="N41" s="20"/>
    </row>
    <row r="42" spans="7:14" x14ac:dyDescent="0.25">
      <c r="H42" s="65" t="s">
        <v>963</v>
      </c>
      <c r="I42" s="67">
        <v>2015</v>
      </c>
      <c r="J42" s="67" t="s">
        <v>964</v>
      </c>
      <c r="K42" s="71">
        <v>25</v>
      </c>
      <c r="L42" s="71">
        <v>6</v>
      </c>
      <c r="M42" s="26" t="s">
        <v>1020</v>
      </c>
      <c r="N42" s="25" t="s">
        <v>1031</v>
      </c>
    </row>
    <row r="43" spans="7:14" x14ac:dyDescent="0.25">
      <c r="H43" s="66"/>
      <c r="I43" s="68"/>
      <c r="J43" s="68"/>
      <c r="K43" s="72"/>
      <c r="L43" s="72"/>
      <c r="M43" s="20" t="s">
        <v>1021</v>
      </c>
      <c r="N43" s="20" t="s">
        <v>1032</v>
      </c>
    </row>
    <row r="44" spans="7:14" x14ac:dyDescent="0.25">
      <c r="H44" s="66"/>
      <c r="I44" s="68"/>
      <c r="J44" s="68"/>
      <c r="K44" s="72"/>
      <c r="L44" s="72"/>
      <c r="M44" s="20" t="s">
        <v>1022</v>
      </c>
      <c r="N44" s="20" t="s">
        <v>1033</v>
      </c>
    </row>
    <row r="45" spans="7:14" x14ac:dyDescent="0.25">
      <c r="H45" s="66"/>
      <c r="I45" s="68"/>
      <c r="J45" s="68"/>
      <c r="K45" s="72"/>
      <c r="L45" s="72"/>
      <c r="M45" s="20" t="s">
        <v>1023</v>
      </c>
      <c r="N45" s="20" t="s">
        <v>1034</v>
      </c>
    </row>
    <row r="46" spans="7:14" x14ac:dyDescent="0.25">
      <c r="H46" s="66"/>
      <c r="I46" s="68"/>
      <c r="J46" s="68"/>
      <c r="K46" s="72"/>
      <c r="L46" s="72"/>
      <c r="M46" s="20" t="s">
        <v>1024</v>
      </c>
      <c r="N46" s="20" t="s">
        <v>1035</v>
      </c>
    </row>
    <row r="47" spans="7:14" x14ac:dyDescent="0.25">
      <c r="H47" s="66"/>
      <c r="I47" s="68"/>
      <c r="J47" s="68"/>
      <c r="K47" s="72"/>
      <c r="L47" s="72"/>
      <c r="M47" s="20" t="s">
        <v>1025</v>
      </c>
      <c r="N47" s="20" t="s">
        <v>1036</v>
      </c>
    </row>
    <row r="48" spans="7:14" x14ac:dyDescent="0.25">
      <c r="H48" s="66"/>
      <c r="I48" s="68"/>
      <c r="J48" s="68"/>
      <c r="K48" s="72"/>
      <c r="L48" s="72"/>
      <c r="M48" s="20" t="s">
        <v>1026</v>
      </c>
      <c r="N48" s="20" t="s">
        <v>1037</v>
      </c>
    </row>
    <row r="49" spans="7:14" x14ac:dyDescent="0.25">
      <c r="H49" s="66"/>
      <c r="I49" s="68"/>
      <c r="J49" s="68"/>
      <c r="K49" s="72"/>
      <c r="L49" s="72"/>
      <c r="M49" s="20" t="s">
        <v>1027</v>
      </c>
      <c r="N49" s="20" t="s">
        <v>1038</v>
      </c>
    </row>
    <row r="50" spans="7:14" x14ac:dyDescent="0.25">
      <c r="H50" s="66"/>
      <c r="I50" s="68"/>
      <c r="J50" s="68"/>
      <c r="K50" s="72"/>
      <c r="L50" s="72"/>
      <c r="M50" s="20" t="s">
        <v>1028</v>
      </c>
      <c r="N50" s="20" t="s">
        <v>1039</v>
      </c>
    </row>
    <row r="51" spans="7:14" x14ac:dyDescent="0.25">
      <c r="H51" s="66"/>
      <c r="I51" s="68"/>
      <c r="J51" s="68"/>
      <c r="K51" s="72"/>
      <c r="L51" s="72"/>
      <c r="M51" s="20" t="s">
        <v>1029</v>
      </c>
      <c r="N51" s="20" t="s">
        <v>1040</v>
      </c>
    </row>
    <row r="52" spans="7:14" x14ac:dyDescent="0.25">
      <c r="H52" s="66"/>
      <c r="I52" s="68"/>
      <c r="J52" s="68"/>
      <c r="K52" s="72"/>
      <c r="L52" s="72"/>
      <c r="M52" s="20" t="s">
        <v>1030</v>
      </c>
      <c r="N52" s="20" t="s">
        <v>1041</v>
      </c>
    </row>
    <row r="53" spans="7:14" x14ac:dyDescent="0.25">
      <c r="H53" s="66"/>
      <c r="I53" s="68"/>
      <c r="J53" s="68"/>
      <c r="K53" s="72"/>
      <c r="L53" s="72"/>
      <c r="M53" s="20"/>
      <c r="N53" s="20" t="s">
        <v>1042</v>
      </c>
    </row>
    <row r="54" spans="7:14" x14ac:dyDescent="0.25">
      <c r="G54">
        <v>50</v>
      </c>
      <c r="H54" s="66"/>
      <c r="I54" s="68"/>
      <c r="J54" s="68"/>
      <c r="K54" s="72"/>
      <c r="L54" s="72"/>
      <c r="M54" s="20"/>
      <c r="N54" s="20" t="s">
        <v>1043</v>
      </c>
    </row>
    <row r="55" spans="7:14" x14ac:dyDescent="0.25">
      <c r="H55" s="66"/>
      <c r="I55" s="68"/>
      <c r="J55" s="68"/>
      <c r="K55" s="72"/>
      <c r="L55" s="72"/>
      <c r="M55" s="20"/>
      <c r="N55" s="20" t="s">
        <v>1044</v>
      </c>
    </row>
    <row r="56" spans="7:14" x14ac:dyDescent="0.25">
      <c r="G56">
        <f>G54-25</f>
        <v>25</v>
      </c>
      <c r="H56" s="66"/>
      <c r="I56" s="68"/>
      <c r="J56" s="68"/>
      <c r="K56" s="72"/>
      <c r="L56" s="72"/>
      <c r="M56" s="20"/>
      <c r="N56" s="20" t="s">
        <v>1045</v>
      </c>
    </row>
    <row r="57" spans="7:14" x14ac:dyDescent="0.25">
      <c r="G57">
        <v>6</v>
      </c>
      <c r="H57" s="66"/>
      <c r="I57" s="68"/>
      <c r="J57" s="68"/>
      <c r="K57" s="72"/>
      <c r="L57" s="72"/>
      <c r="M57" s="20"/>
      <c r="N57" s="20" t="s">
        <v>1046</v>
      </c>
    </row>
    <row r="58" spans="7:14" x14ac:dyDescent="0.25">
      <c r="H58" s="66"/>
      <c r="I58" s="68"/>
      <c r="J58" s="68"/>
      <c r="K58" s="72"/>
      <c r="L58" s="72"/>
      <c r="M58" s="20"/>
      <c r="N58" s="20" t="s">
        <v>1047</v>
      </c>
    </row>
    <row r="59" spans="7:14" x14ac:dyDescent="0.25">
      <c r="H59" s="66"/>
      <c r="I59" s="68"/>
      <c r="J59" s="68"/>
      <c r="K59" s="72"/>
      <c r="L59" s="72"/>
      <c r="M59" s="20"/>
      <c r="N59" s="20" t="s">
        <v>1048</v>
      </c>
    </row>
    <row r="60" spans="7:14" x14ac:dyDescent="0.25">
      <c r="H60" s="66"/>
      <c r="I60" s="68"/>
      <c r="J60" s="68"/>
      <c r="K60" s="72"/>
      <c r="L60" s="72"/>
      <c r="M60" s="20"/>
      <c r="N60" s="20" t="s">
        <v>1049</v>
      </c>
    </row>
    <row r="61" spans="7:14" x14ac:dyDescent="0.25">
      <c r="H61" s="66"/>
      <c r="I61" s="68"/>
      <c r="J61" s="68"/>
      <c r="K61" s="72"/>
      <c r="L61" s="72"/>
      <c r="M61" s="20"/>
      <c r="N61" s="20" t="s">
        <v>1050</v>
      </c>
    </row>
    <row r="62" spans="7:14" x14ac:dyDescent="0.25">
      <c r="H62" s="66"/>
      <c r="I62" s="68"/>
      <c r="J62" s="68"/>
      <c r="K62" s="72"/>
      <c r="L62" s="72"/>
      <c r="M62" s="20"/>
      <c r="N62" s="20" t="s">
        <v>1051</v>
      </c>
    </row>
    <row r="63" spans="7:14" x14ac:dyDescent="0.25">
      <c r="H63" s="66"/>
      <c r="I63" s="68"/>
      <c r="J63" s="68"/>
      <c r="K63" s="72"/>
      <c r="L63" s="72"/>
      <c r="M63" s="20"/>
      <c r="N63" s="20" t="s">
        <v>1052</v>
      </c>
    </row>
    <row r="64" spans="7:14" x14ac:dyDescent="0.25">
      <c r="H64" s="66"/>
      <c r="I64" s="68"/>
      <c r="J64" s="68"/>
      <c r="K64" s="72"/>
      <c r="L64" s="72"/>
      <c r="M64" s="20"/>
      <c r="N64" s="20" t="s">
        <v>1017</v>
      </c>
    </row>
    <row r="65" spans="1:14" x14ac:dyDescent="0.25">
      <c r="H65" s="66"/>
      <c r="I65" s="68"/>
      <c r="J65" s="68"/>
      <c r="K65" s="72"/>
      <c r="L65" s="72"/>
      <c r="M65" s="20"/>
      <c r="N65" s="20" t="s">
        <v>1053</v>
      </c>
    </row>
    <row r="66" spans="1:14" x14ac:dyDescent="0.25">
      <c r="H66" s="66"/>
      <c r="I66" s="68"/>
      <c r="J66" s="68"/>
      <c r="K66" s="72"/>
      <c r="L66" s="72"/>
      <c r="M66" s="20"/>
      <c r="N66" s="20" t="s">
        <v>1054</v>
      </c>
    </row>
    <row r="67" spans="1:14" ht="15.75" thickBot="1" x14ac:dyDescent="0.3">
      <c r="H67" s="66"/>
      <c r="I67" s="68"/>
      <c r="J67" s="74"/>
      <c r="K67" s="72"/>
      <c r="L67" s="72"/>
      <c r="M67" s="20"/>
      <c r="N67" s="20" t="s">
        <v>1055</v>
      </c>
    </row>
    <row r="68" spans="1:14" x14ac:dyDescent="0.25">
      <c r="H68" s="65" t="s">
        <v>965</v>
      </c>
      <c r="I68" s="67">
        <v>2016</v>
      </c>
      <c r="J68" s="67" t="s">
        <v>964</v>
      </c>
      <c r="K68" s="71">
        <v>47</v>
      </c>
      <c r="L68" s="69">
        <v>5</v>
      </c>
      <c r="M68" s="26" t="s">
        <v>1064</v>
      </c>
      <c r="N68" s="25" t="s">
        <v>1068</v>
      </c>
    </row>
    <row r="69" spans="1:14" x14ac:dyDescent="0.25">
      <c r="H69" s="66"/>
      <c r="I69" s="68"/>
      <c r="J69" s="68"/>
      <c r="K69" s="72"/>
      <c r="L69" s="70"/>
      <c r="M69" s="20" t="s">
        <v>1065</v>
      </c>
      <c r="N69" s="20" t="s">
        <v>1069</v>
      </c>
    </row>
    <row r="70" spans="1:14" x14ac:dyDescent="0.25">
      <c r="H70" s="66"/>
      <c r="I70" s="68"/>
      <c r="J70" s="68"/>
      <c r="K70" s="72"/>
      <c r="L70" s="70"/>
      <c r="M70" s="20" t="s">
        <v>1066</v>
      </c>
      <c r="N70" s="20" t="s">
        <v>1070</v>
      </c>
    </row>
    <row r="71" spans="1:14" x14ac:dyDescent="0.25">
      <c r="H71" s="66"/>
      <c r="I71" s="68"/>
      <c r="J71" s="68"/>
      <c r="K71" s="72"/>
      <c r="L71" s="70"/>
      <c r="M71" s="20" t="s">
        <v>1067</v>
      </c>
      <c r="N71" s="20"/>
    </row>
    <row r="72" spans="1:14" x14ac:dyDescent="0.25">
      <c r="G72">
        <v>72</v>
      </c>
      <c r="H72" s="66"/>
      <c r="I72" s="68"/>
      <c r="J72" s="68"/>
      <c r="K72" s="72"/>
      <c r="L72" s="70"/>
      <c r="M72" s="20"/>
      <c r="N72" s="20"/>
    </row>
    <row r="73" spans="1:14" x14ac:dyDescent="0.25">
      <c r="G73">
        <f>G72-25</f>
        <v>47</v>
      </c>
      <c r="H73" s="66"/>
      <c r="I73" s="68"/>
      <c r="J73" s="68"/>
      <c r="K73" s="72"/>
      <c r="L73" s="70"/>
      <c r="M73" s="20"/>
      <c r="N73" s="20"/>
    </row>
    <row r="74" spans="1:14" x14ac:dyDescent="0.25">
      <c r="G74">
        <v>5</v>
      </c>
      <c r="H74" s="66"/>
      <c r="I74" s="68"/>
      <c r="J74" s="68"/>
      <c r="K74" s="72"/>
      <c r="L74" s="70"/>
      <c r="M74" s="20"/>
      <c r="N74" s="20"/>
    </row>
    <row r="75" spans="1:14" ht="15.75" thickBot="1" x14ac:dyDescent="0.3">
      <c r="H75" s="66"/>
      <c r="I75" s="68"/>
      <c r="J75" s="68"/>
      <c r="K75" s="72"/>
      <c r="L75" s="70"/>
      <c r="M75" s="20"/>
      <c r="N75" s="20"/>
    </row>
    <row r="76" spans="1:14" ht="15.75" thickBot="1" x14ac:dyDescent="0.3">
      <c r="H76" s="66"/>
      <c r="I76" s="68"/>
      <c r="J76" s="68"/>
      <c r="K76" s="72"/>
      <c r="L76" s="70"/>
      <c r="M76" s="20"/>
      <c r="N76" s="25"/>
    </row>
    <row r="77" spans="1:14" x14ac:dyDescent="0.25">
      <c r="H77" s="65" t="s">
        <v>966</v>
      </c>
      <c r="I77" s="67">
        <v>2012</v>
      </c>
      <c r="J77" s="67" t="s">
        <v>964</v>
      </c>
      <c r="K77" s="71">
        <v>34</v>
      </c>
      <c r="L77" s="69">
        <v>9</v>
      </c>
      <c r="M77" s="26" t="s">
        <v>1079</v>
      </c>
      <c r="N77" s="25" t="s">
        <v>1084</v>
      </c>
    </row>
    <row r="78" spans="1:14" x14ac:dyDescent="0.25">
      <c r="H78" s="66"/>
      <c r="I78" s="68"/>
      <c r="J78" s="68"/>
      <c r="K78" s="72"/>
      <c r="L78" s="70"/>
      <c r="M78" s="20" t="s">
        <v>1080</v>
      </c>
      <c r="N78" s="20" t="s">
        <v>1085</v>
      </c>
    </row>
    <row r="79" spans="1:14" x14ac:dyDescent="0.25">
      <c r="G79">
        <v>59</v>
      </c>
      <c r="H79" s="66"/>
      <c r="I79" s="68"/>
      <c r="J79" s="68"/>
      <c r="K79" s="72"/>
      <c r="L79" s="70"/>
      <c r="M79" s="20" t="s">
        <v>1081</v>
      </c>
      <c r="N79" s="20" t="s">
        <v>1086</v>
      </c>
    </row>
    <row r="80" spans="1:14" x14ac:dyDescent="0.25">
      <c r="A80">
        <v>2019</v>
      </c>
      <c r="G80">
        <f>G79-25</f>
        <v>34</v>
      </c>
      <c r="H80" s="66"/>
      <c r="I80" s="68"/>
      <c r="J80" s="68"/>
      <c r="K80" s="72"/>
      <c r="L80" s="70"/>
      <c r="M80" s="20" t="s">
        <v>1082</v>
      </c>
      <c r="N80" s="20" t="s">
        <v>1087</v>
      </c>
    </row>
    <row r="81" spans="1:14" x14ac:dyDescent="0.25">
      <c r="A81">
        <v>14</v>
      </c>
      <c r="G81">
        <v>9</v>
      </c>
      <c r="H81" s="66"/>
      <c r="I81" s="68"/>
      <c r="J81" s="68"/>
      <c r="K81" s="72"/>
      <c r="L81" s="70"/>
      <c r="M81" s="28" t="s">
        <v>1083</v>
      </c>
      <c r="N81" s="20" t="s">
        <v>1088</v>
      </c>
    </row>
    <row r="82" spans="1:14" ht="15.75" thickBot="1" x14ac:dyDescent="0.3">
      <c r="H82" s="66"/>
      <c r="I82" s="68"/>
      <c r="J82" s="68"/>
      <c r="K82" s="72"/>
      <c r="L82" s="70"/>
      <c r="M82" s="20"/>
      <c r="N82" s="20"/>
    </row>
    <row r="83" spans="1:14" x14ac:dyDescent="0.25">
      <c r="H83" s="65" t="s">
        <v>967</v>
      </c>
      <c r="I83" s="67">
        <v>2015</v>
      </c>
      <c r="J83" s="67" t="s">
        <v>964</v>
      </c>
      <c r="K83" s="69">
        <v>40</v>
      </c>
      <c r="L83" s="69">
        <v>40</v>
      </c>
      <c r="M83" t="s">
        <v>1071</v>
      </c>
      <c r="N83" s="25" t="s">
        <v>1072</v>
      </c>
    </row>
    <row r="84" spans="1:14" x14ac:dyDescent="0.25">
      <c r="H84" s="66"/>
      <c r="I84" s="68"/>
      <c r="J84" s="68"/>
      <c r="K84" s="70"/>
      <c r="L84" s="70"/>
      <c r="N84" s="20" t="s">
        <v>1073</v>
      </c>
    </row>
    <row r="85" spans="1:14" x14ac:dyDescent="0.25">
      <c r="G85">
        <v>73</v>
      </c>
      <c r="H85" s="66"/>
      <c r="I85" s="68"/>
      <c r="J85" s="68"/>
      <c r="K85" s="70"/>
      <c r="L85" s="70"/>
      <c r="M85" s="20"/>
      <c r="N85" s="20" t="s">
        <v>1074</v>
      </c>
    </row>
    <row r="86" spans="1:14" x14ac:dyDescent="0.25">
      <c r="G86">
        <f>G85-25</f>
        <v>48</v>
      </c>
      <c r="H86" s="66"/>
      <c r="I86" s="68"/>
      <c r="J86" s="68"/>
      <c r="K86" s="70"/>
      <c r="L86" s="70"/>
      <c r="M86" s="20"/>
      <c r="N86" s="20" t="s">
        <v>1075</v>
      </c>
    </row>
    <row r="87" spans="1:14" x14ac:dyDescent="0.25">
      <c r="G87">
        <v>6</v>
      </c>
      <c r="H87" s="66"/>
      <c r="I87" s="68"/>
      <c r="J87" s="68"/>
      <c r="K87" s="70"/>
      <c r="L87" s="70"/>
      <c r="M87" s="20"/>
      <c r="N87" s="20" t="s">
        <v>1076</v>
      </c>
    </row>
    <row r="88" spans="1:14" x14ac:dyDescent="0.25">
      <c r="H88" s="66"/>
      <c r="I88" s="68"/>
      <c r="J88" s="68"/>
      <c r="K88" s="70"/>
      <c r="L88" s="70"/>
      <c r="M88" s="20"/>
      <c r="N88" s="20" t="s">
        <v>1077</v>
      </c>
    </row>
    <row r="89" spans="1:14" ht="15.75" thickBot="1" x14ac:dyDescent="0.3">
      <c r="H89" s="66"/>
      <c r="I89" s="68"/>
      <c r="J89" s="68"/>
      <c r="K89" s="70"/>
      <c r="L89" s="70"/>
      <c r="M89" s="20"/>
      <c r="N89" s="20" t="s">
        <v>1078</v>
      </c>
    </row>
    <row r="90" spans="1:14" x14ac:dyDescent="0.25">
      <c r="H90" s="65" t="s">
        <v>968</v>
      </c>
      <c r="I90" s="67">
        <v>2018</v>
      </c>
      <c r="J90" s="67" t="s">
        <v>964</v>
      </c>
      <c r="K90" s="71">
        <v>45</v>
      </c>
      <c r="L90" s="69">
        <v>3</v>
      </c>
      <c r="M90" s="20" t="s">
        <v>1089</v>
      </c>
      <c r="N90" s="25" t="s">
        <v>1097</v>
      </c>
    </row>
    <row r="91" spans="1:14" x14ac:dyDescent="0.25">
      <c r="H91" s="66"/>
      <c r="I91" s="68"/>
      <c r="J91" s="68"/>
      <c r="K91" s="72"/>
      <c r="L91" s="70"/>
      <c r="M91" t="s">
        <v>1090</v>
      </c>
      <c r="N91" s="40" t="s">
        <v>1098</v>
      </c>
    </row>
    <row r="92" spans="1:14" x14ac:dyDescent="0.25">
      <c r="H92" s="66"/>
      <c r="I92" s="68"/>
      <c r="J92" s="68"/>
      <c r="K92" s="72"/>
      <c r="L92" s="70"/>
      <c r="M92" t="s">
        <v>1091</v>
      </c>
      <c r="N92" s="40" t="s">
        <v>1099</v>
      </c>
    </row>
    <row r="93" spans="1:14" x14ac:dyDescent="0.25">
      <c r="H93" s="66"/>
      <c r="I93" s="68"/>
      <c r="J93" s="68"/>
      <c r="K93" s="72"/>
      <c r="L93" s="70"/>
      <c r="M93" s="20" t="s">
        <v>1092</v>
      </c>
      <c r="N93" s="40" t="s">
        <v>1100</v>
      </c>
    </row>
    <row r="94" spans="1:14" x14ac:dyDescent="0.25">
      <c r="G94" s="8"/>
      <c r="H94" s="66"/>
      <c r="I94" s="68"/>
      <c r="J94" s="68"/>
      <c r="K94" s="72"/>
      <c r="L94" s="70"/>
      <c r="M94" s="20" t="s">
        <v>1093</v>
      </c>
      <c r="N94" s="40" t="s">
        <v>1101</v>
      </c>
    </row>
    <row r="95" spans="1:14" x14ac:dyDescent="0.25">
      <c r="G95" s="8">
        <v>70</v>
      </c>
      <c r="H95" s="66"/>
      <c r="I95" s="68"/>
      <c r="J95" s="68"/>
      <c r="K95" s="72"/>
      <c r="L95" s="70"/>
      <c r="M95" s="20" t="s">
        <v>1094</v>
      </c>
      <c r="N95" s="40" t="s">
        <v>1102</v>
      </c>
    </row>
    <row r="96" spans="1:14" x14ac:dyDescent="0.25">
      <c r="G96" s="8">
        <f>G95-25</f>
        <v>45</v>
      </c>
      <c r="H96" s="66"/>
      <c r="I96" s="68"/>
      <c r="J96" s="68"/>
      <c r="K96" s="72"/>
      <c r="L96" s="70"/>
      <c r="M96" s="20" t="s">
        <v>1095</v>
      </c>
      <c r="N96" s="40" t="s">
        <v>1103</v>
      </c>
    </row>
    <row r="97" spans="7:14" x14ac:dyDescent="0.25">
      <c r="G97" s="8">
        <v>3</v>
      </c>
      <c r="H97" s="66"/>
      <c r="I97" s="68"/>
      <c r="J97" s="68"/>
      <c r="K97" s="72"/>
      <c r="L97" s="70"/>
      <c r="M97" s="20" t="s">
        <v>1096</v>
      </c>
      <c r="N97" s="40" t="s">
        <v>1104</v>
      </c>
    </row>
    <row r="98" spans="7:14" x14ac:dyDescent="0.25">
      <c r="G98" s="8"/>
      <c r="H98" s="66"/>
      <c r="I98" s="68"/>
      <c r="J98" s="68"/>
      <c r="K98" s="72"/>
      <c r="L98" s="70"/>
      <c r="M98" s="20"/>
      <c r="N98" s="40" t="s">
        <v>1105</v>
      </c>
    </row>
    <row r="99" spans="7:14" x14ac:dyDescent="0.25">
      <c r="G99" s="8"/>
      <c r="H99" s="66"/>
      <c r="I99" s="68"/>
      <c r="J99" s="68"/>
      <c r="K99" s="72"/>
      <c r="L99" s="70"/>
      <c r="M99" s="20"/>
      <c r="N99" s="40" t="s">
        <v>1106</v>
      </c>
    </row>
    <row r="100" spans="7:14" ht="15.75" thickBot="1" x14ac:dyDescent="0.3">
      <c r="G100" s="8"/>
      <c r="H100" s="66"/>
      <c r="I100" s="68"/>
      <c r="J100" s="68"/>
      <c r="K100" s="72"/>
      <c r="L100" s="70"/>
      <c r="M100" s="20"/>
      <c r="N100" s="40" t="s">
        <v>1107</v>
      </c>
    </row>
    <row r="101" spans="7:14" x14ac:dyDescent="0.25">
      <c r="G101" s="12"/>
      <c r="H101" s="65" t="s">
        <v>969</v>
      </c>
      <c r="I101" s="67">
        <v>2019</v>
      </c>
      <c r="J101" s="67" t="s">
        <v>962</v>
      </c>
      <c r="K101" s="69">
        <v>33</v>
      </c>
      <c r="L101" s="69">
        <v>2</v>
      </c>
    </row>
    <row r="102" spans="7:14" x14ac:dyDescent="0.25">
      <c r="G102" s="7"/>
      <c r="H102" s="66"/>
      <c r="I102" s="68"/>
      <c r="J102" s="68"/>
      <c r="K102" s="70"/>
      <c r="L102" s="70"/>
    </row>
    <row r="103" spans="7:14" x14ac:dyDescent="0.25">
      <c r="G103" s="7"/>
      <c r="H103" s="66"/>
      <c r="I103" s="68"/>
      <c r="J103" s="68"/>
      <c r="K103" s="70"/>
      <c r="L103" s="70"/>
    </row>
    <row r="104" spans="7:14" x14ac:dyDescent="0.25">
      <c r="G104" s="7"/>
      <c r="H104" s="66"/>
      <c r="I104" s="68"/>
      <c r="J104" s="68"/>
      <c r="K104" s="70"/>
      <c r="L104" s="70"/>
    </row>
    <row r="105" spans="7:14" x14ac:dyDescent="0.25">
      <c r="H105" s="66"/>
      <c r="I105" s="68"/>
      <c r="J105" s="68"/>
      <c r="K105" s="70"/>
      <c r="L105" s="70"/>
    </row>
    <row r="106" spans="7:14" ht="15.75" thickBot="1" x14ac:dyDescent="0.3">
      <c r="H106" s="66"/>
      <c r="I106" s="68"/>
      <c r="J106" s="68"/>
      <c r="K106" s="70"/>
      <c r="L106" s="70"/>
    </row>
    <row r="107" spans="7:14" x14ac:dyDescent="0.25">
      <c r="H107" s="65" t="s">
        <v>970</v>
      </c>
      <c r="I107" s="67">
        <v>2018</v>
      </c>
      <c r="J107" s="67" t="s">
        <v>964</v>
      </c>
      <c r="K107" s="69">
        <v>48</v>
      </c>
      <c r="L107" s="69">
        <v>3</v>
      </c>
      <c r="M107" t="s">
        <v>1056</v>
      </c>
      <c r="N107" t="s">
        <v>1060</v>
      </c>
    </row>
    <row r="108" spans="7:14" x14ac:dyDescent="0.25">
      <c r="H108" s="66"/>
      <c r="I108" s="68"/>
      <c r="J108" s="68"/>
      <c r="K108" s="70"/>
      <c r="L108" s="70"/>
      <c r="M108" t="s">
        <v>1057</v>
      </c>
      <c r="N108" t="s">
        <v>1061</v>
      </c>
    </row>
    <row r="109" spans="7:14" x14ac:dyDescent="0.25">
      <c r="G109">
        <v>71</v>
      </c>
      <c r="H109" s="66"/>
      <c r="I109" s="68"/>
      <c r="J109" s="68"/>
      <c r="K109" s="70"/>
      <c r="L109" s="70"/>
      <c r="M109" t="s">
        <v>1058</v>
      </c>
      <c r="N109" t="s">
        <v>1062</v>
      </c>
    </row>
    <row r="110" spans="7:14" x14ac:dyDescent="0.25">
      <c r="G110">
        <f>G109-25</f>
        <v>46</v>
      </c>
      <c r="H110" s="66"/>
      <c r="I110" s="68"/>
      <c r="J110" s="68"/>
      <c r="K110" s="70"/>
      <c r="L110" s="70"/>
      <c r="M110" t="s">
        <v>1059</v>
      </c>
      <c r="N110" t="s">
        <v>1063</v>
      </c>
    </row>
    <row r="111" spans="7:14" x14ac:dyDescent="0.25">
      <c r="G111">
        <v>3</v>
      </c>
      <c r="H111" s="66"/>
      <c r="I111" s="68"/>
      <c r="J111" s="68"/>
      <c r="K111" s="70"/>
      <c r="L111" s="70"/>
    </row>
    <row r="112" spans="7:14" x14ac:dyDescent="0.25">
      <c r="H112" s="66"/>
      <c r="I112" s="68"/>
      <c r="J112" s="68"/>
      <c r="K112" s="70"/>
      <c r="L112" s="70"/>
    </row>
    <row r="115" spans="7:12" x14ac:dyDescent="0.25">
      <c r="G115" t="s">
        <v>883</v>
      </c>
      <c r="H115" s="37">
        <f>2/12</f>
        <v>0.16666666666666666</v>
      </c>
    </row>
    <row r="116" spans="7:12" x14ac:dyDescent="0.25">
      <c r="G116" t="s">
        <v>264</v>
      </c>
      <c r="H116" s="37">
        <f>6/12</f>
        <v>0.5</v>
      </c>
      <c r="K116">
        <f>SUM(K2:K112)</f>
        <v>446</v>
      </c>
      <c r="L116">
        <f>SUM(L2:L112)</f>
        <v>216</v>
      </c>
    </row>
    <row r="117" spans="7:12" x14ac:dyDescent="0.25">
      <c r="K117" s="39">
        <f>K116/12</f>
        <v>37.166666666666664</v>
      </c>
      <c r="L117" s="39">
        <f>L116/12</f>
        <v>18</v>
      </c>
    </row>
  </sheetData>
  <mergeCells count="60">
    <mergeCell ref="H83:H89"/>
    <mergeCell ref="I83:I89"/>
    <mergeCell ref="J83:J89"/>
    <mergeCell ref="K83:K89"/>
    <mergeCell ref="L83:L89"/>
    <mergeCell ref="H68:H76"/>
    <mergeCell ref="I68:I76"/>
    <mergeCell ref="J68:J76"/>
    <mergeCell ref="K68:K76"/>
    <mergeCell ref="L68:L76"/>
    <mergeCell ref="H77:H82"/>
    <mergeCell ref="I77:I82"/>
    <mergeCell ref="J77:J82"/>
    <mergeCell ref="K77:K82"/>
    <mergeCell ref="L77:L82"/>
    <mergeCell ref="H37:H41"/>
    <mergeCell ref="I37:I41"/>
    <mergeCell ref="J37:J41"/>
    <mergeCell ref="K37:K41"/>
    <mergeCell ref="L37:L41"/>
    <mergeCell ref="H42:H67"/>
    <mergeCell ref="I42:I67"/>
    <mergeCell ref="J42:J67"/>
    <mergeCell ref="K42:K67"/>
    <mergeCell ref="L42:L67"/>
    <mergeCell ref="H17:H28"/>
    <mergeCell ref="I17:I28"/>
    <mergeCell ref="J17:J28"/>
    <mergeCell ref="K17:K28"/>
    <mergeCell ref="L17:L28"/>
    <mergeCell ref="H29:H36"/>
    <mergeCell ref="I29:I36"/>
    <mergeCell ref="J29:J36"/>
    <mergeCell ref="K29:K36"/>
    <mergeCell ref="L29:L36"/>
    <mergeCell ref="H2:H9"/>
    <mergeCell ref="I2:I9"/>
    <mergeCell ref="J2:J9"/>
    <mergeCell ref="K2:K9"/>
    <mergeCell ref="L2:L9"/>
    <mergeCell ref="H10:H16"/>
    <mergeCell ref="I10:I16"/>
    <mergeCell ref="J10:J16"/>
    <mergeCell ref="K10:K16"/>
    <mergeCell ref="L10:L16"/>
    <mergeCell ref="H90:H100"/>
    <mergeCell ref="I90:I100"/>
    <mergeCell ref="J90:J100"/>
    <mergeCell ref="K90:K100"/>
    <mergeCell ref="L90:L100"/>
    <mergeCell ref="H101:H106"/>
    <mergeCell ref="I101:I106"/>
    <mergeCell ref="J101:J106"/>
    <mergeCell ref="K101:K106"/>
    <mergeCell ref="L101:L106"/>
    <mergeCell ref="H107:H112"/>
    <mergeCell ref="I107:I112"/>
    <mergeCell ref="J107:J112"/>
    <mergeCell ref="K107:K112"/>
    <mergeCell ref="L107:L1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25E0-764D-4A81-A3EF-58B2E429E871}">
  <dimension ref="C1:J29"/>
  <sheetViews>
    <sheetView topLeftCell="B1" zoomScale="70" zoomScaleNormal="70" workbookViewId="0">
      <selection activeCell="H1" sqref="H1:J1"/>
    </sheetView>
  </sheetViews>
  <sheetFormatPr defaultRowHeight="15" x14ac:dyDescent="0.25"/>
  <cols>
    <col min="3" max="3" width="74.5703125" bestFit="1" customWidth="1"/>
    <col min="5" max="5" width="18.85546875" bestFit="1" customWidth="1"/>
    <col min="6" max="6" width="19.28515625" bestFit="1" customWidth="1"/>
    <col min="7" max="7" width="20.28515625" bestFit="1" customWidth="1"/>
    <col min="8" max="10" width="20.7109375" bestFit="1" customWidth="1"/>
  </cols>
  <sheetData>
    <row r="1" spans="3:10" x14ac:dyDescent="0.25">
      <c r="E1" t="s">
        <v>871</v>
      </c>
      <c r="F1" t="s">
        <v>872</v>
      </c>
      <c r="G1" t="s">
        <v>873</v>
      </c>
      <c r="H1" t="s">
        <v>874</v>
      </c>
      <c r="I1" t="s">
        <v>875</v>
      </c>
      <c r="J1" t="s">
        <v>876</v>
      </c>
    </row>
    <row r="2" spans="3:10" x14ac:dyDescent="0.25">
      <c r="C2" t="s">
        <v>877</v>
      </c>
      <c r="E2" s="33">
        <f t="shared" ref="E2:J2" si="0">E16/E6</f>
        <v>1102078.0702469237</v>
      </c>
      <c r="F2" s="33">
        <f t="shared" si="0"/>
        <v>1148118.2795698924</v>
      </c>
      <c r="G2" s="33">
        <f t="shared" si="0"/>
        <v>1233963.5381498986</v>
      </c>
      <c r="H2" s="33">
        <f t="shared" si="0"/>
        <v>494392.523364486</v>
      </c>
      <c r="I2" s="33">
        <f t="shared" si="0"/>
        <v>696309.86297652964</v>
      </c>
      <c r="J2" s="33">
        <f t="shared" si="0"/>
        <v>707406.17734971771</v>
      </c>
    </row>
    <row r="4" spans="3:10" x14ac:dyDescent="0.25">
      <c r="F4">
        <f>F6-E6</f>
        <v>-367</v>
      </c>
      <c r="G4">
        <f>G6-F6</f>
        <v>-56</v>
      </c>
      <c r="H4">
        <f>H6-G6</f>
        <v>20252</v>
      </c>
      <c r="I4">
        <f>I6-H6</f>
        <v>-2616</v>
      </c>
      <c r="J4">
        <f>J6-I6</f>
        <v>3637</v>
      </c>
    </row>
    <row r="5" spans="3:10" s="34" customFormat="1" x14ac:dyDescent="0.25">
      <c r="C5" s="34" t="s">
        <v>878</v>
      </c>
      <c r="E5" s="34">
        <v>2015</v>
      </c>
      <c r="F5" s="34">
        <v>2016</v>
      </c>
      <c r="G5" s="34">
        <v>2017</v>
      </c>
      <c r="H5" s="34">
        <v>2018</v>
      </c>
      <c r="I5" s="34">
        <v>2019</v>
      </c>
      <c r="J5" s="34">
        <v>2020</v>
      </c>
    </row>
    <row r="6" spans="3:10" x14ac:dyDescent="0.25">
      <c r="C6" t="s">
        <v>879</v>
      </c>
      <c r="E6">
        <v>12271</v>
      </c>
      <c r="F6">
        <v>11904</v>
      </c>
      <c r="G6">
        <v>11848</v>
      </c>
      <c r="H6">
        <f>20481+6557+5062</f>
        <v>32100</v>
      </c>
      <c r="I6">
        <f>16885+12599</f>
        <v>29484</v>
      </c>
      <c r="J6">
        <f>13159+19962</f>
        <v>33121</v>
      </c>
    </row>
    <row r="7" spans="3:10" x14ac:dyDescent="0.25">
      <c r="C7" t="s">
        <v>880</v>
      </c>
      <c r="H7">
        <v>20481</v>
      </c>
      <c r="I7">
        <v>16885</v>
      </c>
      <c r="J7">
        <v>19962</v>
      </c>
    </row>
    <row r="8" spans="3:10" x14ac:dyDescent="0.25">
      <c r="C8" t="s">
        <v>881</v>
      </c>
    </row>
    <row r="9" spans="3:10" x14ac:dyDescent="0.25">
      <c r="C9" t="s">
        <v>882</v>
      </c>
      <c r="I9" s="35"/>
    </row>
    <row r="11" spans="3:10" x14ac:dyDescent="0.25">
      <c r="C11" t="s">
        <v>880</v>
      </c>
      <c r="E11" s="36">
        <f t="shared" ref="E11:J11" si="1">E7/E6</f>
        <v>0</v>
      </c>
      <c r="F11" s="36">
        <f t="shared" si="1"/>
        <v>0</v>
      </c>
      <c r="G11" s="36">
        <f t="shared" si="1"/>
        <v>0</v>
      </c>
      <c r="H11" s="36">
        <f t="shared" si="1"/>
        <v>0.63803738317757008</v>
      </c>
      <c r="I11" s="36">
        <f t="shared" si="1"/>
        <v>0.57268348935015601</v>
      </c>
      <c r="J11" s="36">
        <f t="shared" si="1"/>
        <v>0.60269919386491955</v>
      </c>
    </row>
    <row r="12" spans="3:10" x14ac:dyDescent="0.25">
      <c r="H12" t="s">
        <v>871</v>
      </c>
    </row>
    <row r="13" spans="3:10" x14ac:dyDescent="0.25">
      <c r="C13" t="s">
        <v>883</v>
      </c>
      <c r="E13" s="37">
        <f t="shared" ref="E13:J13" si="2">E8/E6</f>
        <v>0</v>
      </c>
      <c r="F13" s="37">
        <f t="shared" si="2"/>
        <v>0</v>
      </c>
      <c r="G13" s="37">
        <f t="shared" si="2"/>
        <v>0</v>
      </c>
      <c r="H13" s="37">
        <v>4.1300000000000003E-2</v>
      </c>
      <c r="I13" s="37">
        <f t="shared" si="2"/>
        <v>0</v>
      </c>
      <c r="J13" s="37">
        <f t="shared" si="2"/>
        <v>0</v>
      </c>
    </row>
    <row r="14" spans="3:10" x14ac:dyDescent="0.25">
      <c r="C14" t="s">
        <v>884</v>
      </c>
      <c r="E14" s="38">
        <v>182100000</v>
      </c>
      <c r="F14" s="38">
        <v>113000000</v>
      </c>
      <c r="G14" s="38">
        <v>187300000</v>
      </c>
      <c r="H14" s="38">
        <v>487400000</v>
      </c>
      <c r="I14" s="38">
        <v>693400000</v>
      </c>
      <c r="J14" s="38">
        <v>391100000</v>
      </c>
    </row>
    <row r="15" spans="3:10" x14ac:dyDescent="0.25">
      <c r="C15" t="s">
        <v>885</v>
      </c>
      <c r="E15" s="38"/>
      <c r="F15" s="38"/>
      <c r="G15" s="38"/>
      <c r="H15" s="38"/>
      <c r="I15" s="38"/>
      <c r="J15" s="38"/>
    </row>
    <row r="16" spans="3:10" x14ac:dyDescent="0.25">
      <c r="C16" t="s">
        <v>886</v>
      </c>
      <c r="E16" s="38">
        <v>13523600000</v>
      </c>
      <c r="F16" s="38">
        <v>13667200000</v>
      </c>
      <c r="G16" s="38">
        <v>14620000000</v>
      </c>
      <c r="H16" s="38">
        <v>15870000000</v>
      </c>
      <c r="I16" s="38">
        <v>20530000000</v>
      </c>
      <c r="J16" s="38">
        <v>23430000000</v>
      </c>
    </row>
    <row r="17" spans="3:10" x14ac:dyDescent="0.25">
      <c r="C17" t="s">
        <v>887</v>
      </c>
      <c r="E17" s="33">
        <f t="shared" ref="E17:J17" si="3">(E16-E14)/E6</f>
        <v>1087238.203895363</v>
      </c>
      <c r="F17" s="33">
        <f t="shared" si="3"/>
        <v>1138625.6720430108</v>
      </c>
      <c r="G17" s="33">
        <f t="shared" si="3"/>
        <v>1218154.9628629305</v>
      </c>
      <c r="H17" s="33">
        <f t="shared" si="3"/>
        <v>479208.72274143301</v>
      </c>
      <c r="I17" s="33">
        <f t="shared" si="3"/>
        <v>672792.02279202279</v>
      </c>
      <c r="J17" s="33">
        <f t="shared" si="3"/>
        <v>695597.95899882249</v>
      </c>
    </row>
    <row r="18" spans="3:10" x14ac:dyDescent="0.25">
      <c r="C18" t="s">
        <v>888</v>
      </c>
      <c r="E18" s="33"/>
      <c r="F18" s="33"/>
      <c r="G18" s="33"/>
      <c r="H18" s="33"/>
      <c r="I18" s="33"/>
      <c r="J18" s="33">
        <f>299874+1086676</f>
        <v>1386550</v>
      </c>
    </row>
    <row r="19" spans="3:10" x14ac:dyDescent="0.25">
      <c r="C19" t="s">
        <v>889</v>
      </c>
      <c r="E19" s="33"/>
      <c r="F19" s="33"/>
      <c r="G19" s="33"/>
      <c r="H19" s="33">
        <v>37</v>
      </c>
      <c r="I19" s="33">
        <v>26</v>
      </c>
      <c r="J19" s="33">
        <f>J18/J6</f>
        <v>41.863168382597145</v>
      </c>
    </row>
    <row r="20" spans="3:10" x14ac:dyDescent="0.25">
      <c r="C20" t="s">
        <v>890</v>
      </c>
    </row>
    <row r="21" spans="3:10" x14ac:dyDescent="0.25">
      <c r="C21" t="s">
        <v>891</v>
      </c>
    </row>
    <row r="22" spans="3:10" x14ac:dyDescent="0.25">
      <c r="C22" t="s">
        <v>892</v>
      </c>
      <c r="I22" s="33"/>
    </row>
    <row r="23" spans="3:10" x14ac:dyDescent="0.25">
      <c r="C23" t="s">
        <v>893</v>
      </c>
      <c r="I23" s="33"/>
    </row>
    <row r="24" spans="3:10" x14ac:dyDescent="0.25">
      <c r="E24" s="38"/>
      <c r="F24" s="38"/>
      <c r="G24" s="38"/>
      <c r="H24" s="38">
        <v>530000000</v>
      </c>
      <c r="I24" s="38">
        <v>630000000</v>
      </c>
      <c r="J24" s="38">
        <v>1520000000</v>
      </c>
    </row>
    <row r="25" spans="3:10" x14ac:dyDescent="0.25">
      <c r="C25" t="s">
        <v>894</v>
      </c>
      <c r="H25" t="s">
        <v>901</v>
      </c>
      <c r="I25" s="38" t="s">
        <v>896</v>
      </c>
      <c r="J25" t="s">
        <v>897</v>
      </c>
    </row>
    <row r="27" spans="3:10" x14ac:dyDescent="0.25">
      <c r="E27" t="s">
        <v>996</v>
      </c>
      <c r="F27" t="s">
        <v>994</v>
      </c>
      <c r="G27" t="s">
        <v>997</v>
      </c>
      <c r="H27" t="s">
        <v>981</v>
      </c>
      <c r="I27" t="s">
        <v>998</v>
      </c>
      <c r="J27" t="s">
        <v>993</v>
      </c>
    </row>
    <row r="29" spans="3:10" x14ac:dyDescent="0.25">
      <c r="H29" s="39">
        <f>H14/H2</f>
        <v>985.85633270321352</v>
      </c>
      <c r="I29" s="39">
        <f>I14/I2</f>
        <v>995.82102289332681</v>
      </c>
      <c r="J29" s="39">
        <f>J14/J2</f>
        <v>552.86483568075118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G5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2021-05-24T10:44:35Z</dcterms:modified>
</cp:coreProperties>
</file>