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480" windowHeight="11505" activeTab="1"/>
  </bookViews>
  <sheets>
    <sheet name="Мэр города" sheetId="1" r:id="rId1"/>
    <sheet name="Главы айыл окмоту" sheetId="2" r:id="rId2"/>
  </sheets>
  <definedNames>
    <definedName name="_xlnm._FilterDatabase" localSheetId="0" hidden="1">'Мэр города'!$A$1:$K$1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269" i="2" l="1"/>
  <c r="B6247" i="2"/>
  <c r="B6225" i="2"/>
  <c r="B6205" i="2"/>
  <c r="B6185" i="2"/>
  <c r="B6167" i="2"/>
  <c r="B6149" i="2"/>
  <c r="B6133" i="2"/>
  <c r="B6116" i="2"/>
  <c r="B6099" i="2"/>
  <c r="B6080" i="2"/>
  <c r="B6061" i="2"/>
  <c r="B6026" i="2"/>
  <c r="B6009" i="2"/>
  <c r="B5992" i="2"/>
  <c r="B5975" i="2"/>
  <c r="B5957" i="2"/>
  <c r="B5940" i="2"/>
  <c r="B5924" i="2"/>
  <c r="B5921" i="2"/>
  <c r="B5904" i="2"/>
  <c r="B5883" i="2"/>
  <c r="B5866" i="2"/>
  <c r="B5848" i="2"/>
  <c r="B5831" i="2"/>
  <c r="B5814" i="2"/>
  <c r="B5797" i="2"/>
  <c r="B5780" i="2"/>
  <c r="B5764" i="2"/>
  <c r="B5727" i="2"/>
  <c r="B5721" i="2"/>
  <c r="B5707" i="2"/>
  <c r="B5702" i="2"/>
  <c r="B5686" i="2"/>
  <c r="B5670" i="2"/>
  <c r="B5652" i="2"/>
  <c r="B5632" i="2"/>
  <c r="B5615" i="2"/>
  <c r="B5598" i="2"/>
  <c r="B5581" i="2"/>
  <c r="B5564" i="2"/>
  <c r="B5547" i="2"/>
  <c r="B5530" i="2"/>
  <c r="B5513" i="2"/>
  <c r="B5496" i="2"/>
  <c r="B5458" i="2"/>
  <c r="B5440" i="2"/>
  <c r="B5423" i="2"/>
  <c r="B5388" i="2"/>
  <c r="B5354" i="2"/>
  <c r="B5337" i="2"/>
  <c r="B5320" i="2"/>
  <c r="B5303" i="2"/>
  <c r="B5286" i="2"/>
  <c r="B5250" i="2"/>
  <c r="B5224" i="2"/>
  <c r="B5206" i="2"/>
  <c r="B5171" i="2"/>
  <c r="B5155" i="2"/>
  <c r="B5139" i="2"/>
  <c r="B5121" i="2"/>
  <c r="B5086" i="2"/>
  <c r="B5072" i="2"/>
  <c r="B5049" i="2"/>
  <c r="B4977" i="2"/>
  <c r="B4959" i="2"/>
  <c r="B4943" i="2"/>
  <c r="B4927" i="2"/>
  <c r="B4910" i="2"/>
  <c r="B4889" i="2"/>
  <c r="B4872" i="2"/>
  <c r="B4837" i="2"/>
  <c r="B4818" i="2"/>
  <c r="B4784" i="2"/>
  <c r="B4752" i="2"/>
  <c r="B4720" i="2"/>
  <c r="B4688" i="2"/>
  <c r="B4668" i="2"/>
  <c r="B4651" i="2"/>
  <c r="B4635" i="2"/>
  <c r="B4618" i="2"/>
  <c r="B4602" i="2"/>
  <c r="B4586" i="2"/>
  <c r="B4570" i="2"/>
  <c r="B4553" i="2"/>
  <c r="B4537" i="2"/>
  <c r="B4521" i="2"/>
  <c r="B4504" i="2"/>
  <c r="B4488" i="2"/>
  <c r="B4472" i="2"/>
  <c r="B4458" i="2"/>
  <c r="B4455" i="2"/>
  <c r="B4418" i="2"/>
  <c r="B4281" i="2"/>
  <c r="B4197" i="2"/>
  <c r="B4181" i="2"/>
  <c r="B4165" i="2"/>
  <c r="B4132" i="2"/>
  <c r="B4115" i="2"/>
  <c r="B4098" i="2"/>
  <c r="B4082" i="2"/>
  <c r="B4063" i="2"/>
  <c r="B4028" i="2"/>
  <c r="B4012" i="2"/>
  <c r="B3996" i="2"/>
  <c r="B3978" i="2"/>
  <c r="B3960" i="2"/>
  <c r="B3941" i="2"/>
  <c r="B3923" i="2"/>
  <c r="B3907" i="2"/>
  <c r="B3891" i="2"/>
  <c r="B3875" i="2"/>
  <c r="B3859" i="2"/>
  <c r="B3839" i="2"/>
  <c r="B3821" i="2"/>
  <c r="B3788" i="2"/>
  <c r="B3771" i="2"/>
  <c r="B3755" i="2"/>
  <c r="B3736" i="2"/>
  <c r="B3720" i="2"/>
  <c r="B3686" i="2"/>
  <c r="B3652" i="2"/>
  <c r="B3617" i="2"/>
  <c r="B3599" i="2"/>
  <c r="B3582" i="2"/>
  <c r="B3568" i="2"/>
  <c r="B3564" i="2"/>
  <c r="B3547" i="2"/>
  <c r="B3531" i="2"/>
  <c r="B3496" i="2"/>
  <c r="B3475" i="2"/>
  <c r="B3459" i="2"/>
  <c r="B3438" i="2"/>
  <c r="B3401" i="2"/>
  <c r="B3383" i="2"/>
  <c r="B3365" i="2"/>
  <c r="B3349" i="2"/>
  <c r="B3314" i="2"/>
  <c r="B3296" i="2"/>
  <c r="B3280" i="2"/>
  <c r="B3247" i="2"/>
  <c r="B3209" i="2"/>
  <c r="B3192" i="2"/>
  <c r="B3173" i="2"/>
  <c r="B3152" i="2"/>
  <c r="B3132" i="2"/>
  <c r="B3114" i="2"/>
  <c r="B3096" i="2"/>
  <c r="B3075" i="2"/>
  <c r="B3058" i="2"/>
  <c r="B3040" i="2"/>
  <c r="B3021" i="2"/>
  <c r="B2997" i="2"/>
  <c r="B2955" i="2"/>
  <c r="B2938" i="2"/>
  <c r="B2922" i="2"/>
  <c r="B2901" i="2"/>
  <c r="B2885" i="2"/>
  <c r="B2866" i="2"/>
  <c r="B2848" i="2"/>
  <c r="B2832" i="2"/>
  <c r="B2816" i="2"/>
  <c r="B2800" i="2"/>
  <c r="B2782" i="2"/>
  <c r="B2757" i="2"/>
  <c r="B2739" i="2"/>
  <c r="B2722" i="2"/>
  <c r="B2703" i="2"/>
  <c r="B2687" i="2"/>
  <c r="B2670" i="2"/>
  <c r="B2649" i="2"/>
  <c r="B2633" i="2"/>
  <c r="B2613" i="2"/>
  <c r="B2595" i="2"/>
  <c r="B2579" i="2"/>
  <c r="B2527" i="2"/>
  <c r="B2508" i="2"/>
  <c r="B2492" i="2"/>
  <c r="B2471" i="2"/>
  <c r="B2451" i="2"/>
  <c r="B2435" i="2"/>
  <c r="B2419" i="2"/>
  <c r="B2403" i="2"/>
  <c r="B2386" i="2"/>
  <c r="B2372" i="2"/>
  <c r="B2369" i="2"/>
  <c r="B2353" i="2"/>
  <c r="B2337" i="2"/>
  <c r="B2321" i="2"/>
  <c r="B2301" i="2"/>
  <c r="B2280" i="2"/>
  <c r="B2263" i="2"/>
  <c r="B2205" i="2"/>
  <c r="B2184" i="2"/>
  <c r="B2168" i="2"/>
  <c r="B2152" i="2"/>
  <c r="B2135" i="2"/>
  <c r="B2116" i="2"/>
  <c r="B2097" i="2"/>
  <c r="B2080" i="2"/>
  <c r="B2059" i="2"/>
  <c r="B2026" i="2"/>
  <c r="B2009" i="2"/>
  <c r="B1993" i="2"/>
  <c r="B1974" i="2"/>
  <c r="B1956" i="2"/>
  <c r="B1921" i="2"/>
  <c r="B1906" i="2"/>
  <c r="B1891" i="2"/>
  <c r="B1873" i="2"/>
  <c r="B1857" i="2"/>
  <c r="B1842" i="2"/>
  <c r="B1827" i="2"/>
  <c r="B1808" i="2"/>
  <c r="B1793" i="2"/>
  <c r="B1777" i="2"/>
  <c r="B1761" i="2"/>
  <c r="B1744" i="2"/>
  <c r="B1727" i="2"/>
  <c r="B1710" i="2"/>
  <c r="B1691" i="2"/>
  <c r="B1675" i="2"/>
  <c r="B1641" i="2"/>
  <c r="B1624" i="2"/>
  <c r="B1608" i="2"/>
  <c r="B1496" i="2"/>
  <c r="B1460" i="2"/>
  <c r="B820" i="2"/>
  <c r="B215" i="2"/>
  <c r="B137" i="1" l="1"/>
  <c r="B34" i="1" l="1"/>
  <c r="B642" i="1" l="1"/>
  <c r="B624" i="1"/>
  <c r="B602" i="1"/>
  <c r="B581" i="1" l="1"/>
  <c r="B563" i="1"/>
  <c r="B539" i="1"/>
  <c r="B520" i="1"/>
  <c r="B499" i="1"/>
  <c r="B481" i="1"/>
  <c r="B463" i="1"/>
  <c r="B444" i="1"/>
  <c r="B438" i="1"/>
  <c r="B420" i="1"/>
  <c r="B402" i="1"/>
  <c r="B383" i="1" l="1"/>
  <c r="B364" i="1"/>
  <c r="B347" i="1"/>
  <c r="B324" i="1"/>
  <c r="B306" i="1"/>
  <c r="B286" i="1"/>
  <c r="B270" i="1"/>
  <c r="B264" i="1"/>
  <c r="B243" i="1"/>
  <c r="B223" i="1"/>
  <c r="B203" i="1"/>
  <c r="B176" i="1"/>
  <c r="B156" i="1"/>
  <c r="B115" i="1" l="1"/>
  <c r="B100" i="1"/>
  <c r="B98" i="1"/>
  <c r="B77" i="1"/>
  <c r="B53" i="1"/>
  <c r="B15" i="1" l="1"/>
</calcChain>
</file>

<file path=xl/sharedStrings.xml><?xml version="1.0" encoding="utf-8"?>
<sst xmlns="http://schemas.openxmlformats.org/spreadsheetml/2006/main" count="14425" uniqueCount="1818">
  <si>
    <t>FORM STI - 155 - 014</t>
  </si>
  <si>
    <t>ПРИЛОЖЕНИЕ 14«СВОДНЫЕ СВЕДЕНИЯ О ДОХОДАХ, РАСХОДАХ И ИМУЩЕСТВЕ ФИЗИЧЕСКОГО ЛИЦА, ЗАМЕЩАЮЩЕГО ИЛИ ЗАНИМАЮЩЕГО ГОСУДАРСТВЕННУЮ И МУНИЦИПАЛЬНУЮ ДОЛЖНОСТЬ, И ЕГО БЛИЗКИХ РОДСТВЕННИКОВ / ИЖДИВЕНЦЕВ»</t>
  </si>
  <si>
    <t>102           Идентификационный налоговый номер</t>
  </si>
  <si>
    <t>104            Код и наименование налогового органа</t>
  </si>
  <si>
    <t xml:space="preserve">    НАИМЕНОВАНИЕ ГОСУДАРСТВЕННОГО ОРГАНА / ОРГАНА МЕСТНОГО САМОУПРАВЛЕНИЯ</t>
  </si>
  <si>
    <t>103            Ф.И.О. ФИЗИЧЕСКОГО ЛИЦА</t>
  </si>
  <si>
    <t xml:space="preserve">         ЗАНИМАЕМАЯ ДОЛЖНОСТЬ</t>
  </si>
  <si>
    <t>РАЗДЕЛ I. ФИЗИЧЕСКОЕ ЛИЦО</t>
  </si>
  <si>
    <t>ДОХОДЫ
  (ИТОГОВАЯ СУММА)
 (сом)</t>
  </si>
  <si>
    <t>РАСХОДЫ
 (ИТОГОВАЯ СУММА)
(сом)</t>
  </si>
  <si>
    <t>НЕДВИЖИМОЕ ИМУЩЕСТВО</t>
  </si>
  <si>
    <t>ДВИЖИМОЕ ИМУЩЕСТВО</t>
  </si>
  <si>
    <t>НАИМЕНОВАНИЕ</t>
  </si>
  <si>
    <t>площадь м2/Га</t>
  </si>
  <si>
    <t>ИМУЩЕСТВО, ПЕРЕДАННОЕ В ДОВЕРИТЕЛЬНОЕ УПРАВЛЕНИЕ</t>
  </si>
  <si>
    <t>СВЕДЕНИЯ О ДВИЖИМОМ ИМУЩЕСТВЕ</t>
  </si>
  <si>
    <t>ХОЗЯЙСТВУЮЩИЙ СУБЪЕКТ</t>
  </si>
  <si>
    <t>ДОЛЯ (в %)</t>
  </si>
  <si>
    <t>Дом</t>
  </si>
  <si>
    <t>РАЗДЕЛ II. БЛИЗКИЕ РОДСТВЕННИКИ</t>
  </si>
  <si>
    <t xml:space="preserve">Легковые автомобили , фургоны и пикапы на базе легковых автомобилей </t>
  </si>
  <si>
    <t xml:space="preserve">
Мэр г.Чолпон-Ата
</t>
  </si>
  <si>
    <t>Саралаев Карыпбек</t>
  </si>
  <si>
    <t>Иссыккульский р-н</t>
  </si>
  <si>
    <t>Местные органы административного управления</t>
  </si>
  <si>
    <t>20101196102748</t>
  </si>
  <si>
    <t>Земли сельскогохозяйственного назначения</t>
  </si>
  <si>
    <t>Ибраимов Албек Сабирбекович</t>
  </si>
  <si>
    <t>Аламудунский р-н</t>
  </si>
  <si>
    <t>20106196700585</t>
  </si>
  <si>
    <t xml:space="preserve">
Мэр г. Бишкек
</t>
  </si>
  <si>
    <t>Лес</t>
  </si>
  <si>
    <t>Гараж</t>
  </si>
  <si>
    <t>Тойота RAV 4</t>
  </si>
  <si>
    <t xml:space="preserve">Мэр города Кызыл-Кыя
</t>
  </si>
  <si>
    <t>г.Кызыл-Кия</t>
  </si>
  <si>
    <t>Топчубаев Эрмекбай Асанович</t>
  </si>
  <si>
    <t>20211197300509</t>
  </si>
  <si>
    <t>Земли приусадебно-садоводного участка</t>
  </si>
  <si>
    <t xml:space="preserve">Мебель </t>
  </si>
  <si>
    <t>Аудие и видео аппарату</t>
  </si>
  <si>
    <t xml:space="preserve">Компьютер </t>
  </si>
  <si>
    <t xml:space="preserve">КРС </t>
  </si>
  <si>
    <t xml:space="preserve">МРС </t>
  </si>
  <si>
    <t>Бытовая техника</t>
  </si>
  <si>
    <t>Ювелиные изделия</t>
  </si>
  <si>
    <t>Нива</t>
  </si>
  <si>
    <t xml:space="preserve">                                                                                Мэр города Каракол
</t>
  </si>
  <si>
    <t>Арпачиев Данияр Карагулович</t>
  </si>
  <si>
    <t>г.Каракол</t>
  </si>
  <si>
    <t>20405197410027</t>
  </si>
  <si>
    <t xml:space="preserve">Орг.техника </t>
  </si>
  <si>
    <t>Ноутбук</t>
  </si>
  <si>
    <t xml:space="preserve">Телевизор </t>
  </si>
  <si>
    <t>Другие капитальные строения или сооружения, не указанные выше</t>
  </si>
  <si>
    <t>Лексус 330</t>
  </si>
  <si>
    <t>Ювелирные изделии</t>
  </si>
  <si>
    <t>Бытовая техника</t>
  </si>
  <si>
    <t xml:space="preserve">
Мэр г. Кок-Жангак
</t>
  </si>
  <si>
    <t>Исмаилов Уларбек Тавалдиевич</t>
  </si>
  <si>
    <t>Сузакский р-н</t>
  </si>
  <si>
    <t>20704198201246</t>
  </si>
  <si>
    <t>Козубаев Кутугали Колчакович</t>
  </si>
  <si>
    <t>Карасууйский р-н</t>
  </si>
  <si>
    <t>20806196200231</t>
  </si>
  <si>
    <t xml:space="preserve">Бытовая техника </t>
  </si>
  <si>
    <t>Жумаев Алтынбек Токтомуратович</t>
  </si>
  <si>
    <t>Ноокенский р-н</t>
  </si>
  <si>
    <t>20904197901038</t>
  </si>
  <si>
    <t xml:space="preserve">                                                                 Мэр г.Кочкор-Ата
</t>
  </si>
  <si>
    <t>Лощади</t>
  </si>
  <si>
    <t>МРС</t>
  </si>
  <si>
    <t>Джусупбеков Айдарбек Жапарович</t>
  </si>
  <si>
    <t>г.Талас</t>
  </si>
  <si>
    <t>21004196801090</t>
  </si>
  <si>
    <t>Прочие конструкции, не указанные выше</t>
  </si>
  <si>
    <t>0</t>
  </si>
  <si>
    <t xml:space="preserve">
Мэр г. Айдаркен
</t>
  </si>
  <si>
    <t>Мумбаев Мухубилла Пахридинович</t>
  </si>
  <si>
    <t>Кадамжайский р-н</t>
  </si>
  <si>
    <t>21005195600333</t>
  </si>
  <si>
    <t>Квартира</t>
  </si>
  <si>
    <t>Спальный гарнитур</t>
  </si>
  <si>
    <t>Мурзакимова Жамила Ахматовна</t>
  </si>
  <si>
    <t xml:space="preserve">Диван кресло </t>
  </si>
  <si>
    <t xml:space="preserve">Шифанер </t>
  </si>
  <si>
    <t xml:space="preserve">Холодильник </t>
  </si>
  <si>
    <t>Газовая плита</t>
  </si>
  <si>
    <t xml:space="preserve">
Мэр г.Кочкор-Ата
</t>
  </si>
  <si>
    <t xml:space="preserve">                                                                              Эгембердиев Кубанычбек Мырзамамытович
</t>
  </si>
  <si>
    <t>г.Джалал-Абад</t>
  </si>
  <si>
    <t>21108197000788</t>
  </si>
  <si>
    <t>Тойота Секвоя</t>
  </si>
  <si>
    <t xml:space="preserve">
Экс Мэр г.Айдаркен
</t>
  </si>
  <si>
    <t>Козубаев Абдыразак</t>
  </si>
  <si>
    <t>21403195500463</t>
  </si>
  <si>
    <t>Земли приусадбно-садоводного участка</t>
  </si>
  <si>
    <t>Тойота Авенсис</t>
  </si>
  <si>
    <t xml:space="preserve">
Мэр г.Балыкчы
</t>
  </si>
  <si>
    <t>Мамбетов Алмаз Ишенбекович</t>
  </si>
  <si>
    <t>Ленинский р-н</t>
  </si>
  <si>
    <t>21503197600724</t>
  </si>
  <si>
    <t>Мерседес бенц Е350</t>
  </si>
  <si>
    <t>Земли несельскохозяйственного назначения</t>
  </si>
  <si>
    <t>БМВ 740</t>
  </si>
  <si>
    <t>Лэнд Ровер</t>
  </si>
  <si>
    <t xml:space="preserve">
Мэр  г. Нарын
</t>
  </si>
  <si>
    <t>Алымкулов Эмилбек</t>
  </si>
  <si>
    <t xml:space="preserve">                                                                                      Нарынский р-н
</t>
  </si>
  <si>
    <t>21504196610054</t>
  </si>
  <si>
    <t xml:space="preserve">Лошади </t>
  </si>
  <si>
    <t>КРС</t>
  </si>
  <si>
    <t>Мебель</t>
  </si>
  <si>
    <t xml:space="preserve">
Мэр г. Кербен
</t>
  </si>
  <si>
    <t>Эсеналиев Нарматалы Мамбеталиевич</t>
  </si>
  <si>
    <t xml:space="preserve">                                                                                                Аксыйский р-н
</t>
  </si>
  <si>
    <t>21706196400499</t>
  </si>
  <si>
    <t xml:space="preserve">
Мэр г. Баткен
</t>
  </si>
  <si>
    <t>Рахимов Мамыржан Тойчиевич</t>
  </si>
  <si>
    <t>г. Баткен</t>
  </si>
  <si>
    <t>21908196810047</t>
  </si>
  <si>
    <t>Хонда СРВ</t>
  </si>
  <si>
    <t xml:space="preserve">
Мэр г.Кант
</t>
  </si>
  <si>
    <t>Абдрахманов Эркин Джумабекович</t>
  </si>
  <si>
    <t>Иссыкатинский р-н</t>
  </si>
  <si>
    <t>22003197300603</t>
  </si>
  <si>
    <t>Фото, аудио и видео техника</t>
  </si>
  <si>
    <t xml:space="preserve">мебель </t>
  </si>
  <si>
    <t xml:space="preserve">бытовая техника </t>
  </si>
  <si>
    <t xml:space="preserve">ювелирные изделия </t>
  </si>
  <si>
    <t xml:space="preserve">компьютер </t>
  </si>
  <si>
    <t xml:space="preserve">
Мэр г.Орловка
</t>
  </si>
  <si>
    <t xml:space="preserve">Чанчаров Бактыбек Асаналиевич
</t>
  </si>
  <si>
    <t>Кеминский р-н</t>
  </si>
  <si>
    <t>22010197600859</t>
  </si>
  <si>
    <t>Промышленные</t>
  </si>
  <si>
    <t xml:space="preserve">
Мэр г. Исфана
</t>
  </si>
  <si>
    <t xml:space="preserve">Анарботоев Абдулмухтар Дастанович
</t>
  </si>
  <si>
    <t>Ляйлякский р-н</t>
  </si>
  <si>
    <t>22104197500607</t>
  </si>
  <si>
    <t>ВАЗ 2121</t>
  </si>
  <si>
    <t>22202195500061</t>
  </si>
  <si>
    <t>Авазов Салаидин Абдивалиевич</t>
  </si>
  <si>
    <t xml:space="preserve">
Мэр г. Жалал-Абад
</t>
  </si>
  <si>
    <t>Октябрьский р-н</t>
  </si>
  <si>
    <t>Лексус 460</t>
  </si>
  <si>
    <t>22204196800187</t>
  </si>
  <si>
    <t>Дуйшебаев Жумгалбек Ражапович</t>
  </si>
  <si>
    <t>22204197800313</t>
  </si>
  <si>
    <t>Нурдинов Жоомарт Амадалиевич</t>
  </si>
  <si>
    <t>Ноокатский р-н</t>
  </si>
  <si>
    <t xml:space="preserve">
Мэр г.Ноокат
</t>
  </si>
  <si>
    <t>22301196600292</t>
  </si>
  <si>
    <t>Кадырбаев Айтмамат Тентибаевич</t>
  </si>
  <si>
    <t>г.Ош</t>
  </si>
  <si>
    <t xml:space="preserve">
Мэр г. Ош
</t>
  </si>
  <si>
    <t>Фото, видео и аудио техника</t>
  </si>
  <si>
    <t>22309196200397</t>
  </si>
  <si>
    <t>Досов Соолайбек Содалиевич</t>
  </si>
  <si>
    <t xml:space="preserve">
Мэр г.Кемин
</t>
  </si>
  <si>
    <t>Тойота Раум</t>
  </si>
  <si>
    <t>22504197600287</t>
  </si>
  <si>
    <t>Маматов Нурадил Аманбаевич</t>
  </si>
  <si>
    <t>г.Майлы-Суу</t>
  </si>
  <si>
    <t xml:space="preserve">
Мэр г.Майлы-Суу
</t>
  </si>
  <si>
    <t>22603197200864</t>
  </si>
  <si>
    <t>Калмурзаев Марат Сагынбекович</t>
  </si>
  <si>
    <t>Токтогульский р-н</t>
  </si>
  <si>
    <t xml:space="preserve">
Мэр г.Токтогул
</t>
  </si>
  <si>
    <t>22705196200226</t>
  </si>
  <si>
    <t>Умаралиев Сулейман Кенжаевич</t>
  </si>
  <si>
    <t xml:space="preserve">
Мэр г.Шопоков
</t>
  </si>
  <si>
    <t>Сокулукский р-н</t>
  </si>
  <si>
    <t>22802196000027</t>
  </si>
  <si>
    <t>Абдыназаров Рахманберди Эрматович</t>
  </si>
  <si>
    <t>г.Сулюкта</t>
  </si>
  <si>
    <t xml:space="preserve">
Мэр г.Сулюкта
</t>
  </si>
  <si>
    <t>Земли сельскохозяйственного назначения</t>
  </si>
  <si>
    <t>22802197600630</t>
  </si>
  <si>
    <t>Еркеев Ильяз Марсович</t>
  </si>
  <si>
    <t>г.Кара-Куль</t>
  </si>
  <si>
    <t xml:space="preserve">
Мэр г.Кара-Куль
</t>
  </si>
  <si>
    <t>22909197200518</t>
  </si>
  <si>
    <t>Иманкулов Эркин Токталиевич</t>
  </si>
  <si>
    <t>Панфиловский р-н</t>
  </si>
  <si>
    <t xml:space="preserve">
Мэр г. Каинды
</t>
  </si>
  <si>
    <t xml:space="preserve">                                                                      Мэр г. Кара Суу
</t>
  </si>
  <si>
    <t>Бегалиев Бакытбек Турдалиевич</t>
  </si>
  <si>
    <t xml:space="preserve">
Мэр г. Кадамжай
</t>
  </si>
  <si>
    <t>20409197100613</t>
  </si>
  <si>
    <t>Лексус 350</t>
  </si>
  <si>
    <t>Бабатаев Омуржан Самарбекович</t>
  </si>
  <si>
    <t xml:space="preserve">
И.О. Мэра г.Таш-Кумыр
</t>
  </si>
  <si>
    <t>г.Таш-Кумыр</t>
  </si>
  <si>
    <t>23012195900266</t>
  </si>
  <si>
    <t>Атаджанов Рахман Садикович</t>
  </si>
  <si>
    <t xml:space="preserve">
И.О.Мэра г Узген
</t>
  </si>
  <si>
    <t>Узгенский р-н</t>
  </si>
  <si>
    <t>21402197000599</t>
  </si>
  <si>
    <t>Хундай Авенте</t>
  </si>
  <si>
    <t xml:space="preserve">
Мэр города Талас
</t>
  </si>
  <si>
    <t>Компьютеры и оргтехника</t>
  </si>
  <si>
    <t xml:space="preserve">Фото,аудио и видеотехника </t>
  </si>
  <si>
    <t>Ювелиные изделии</t>
  </si>
  <si>
    <t>ПРИЛОЖЕНИЕ 14    «СВОДНЫЕ СВЕДЕНИЯ О ДОХОДАХ, РАСХОДАХ И ИМУЩЕСТВЕ ФИЗИЧЕСКОГО ЛИЦА, ЗАМЕЩАЮЩЕГО ИЛИ ЗАНИМАЮЩЕГО ГОСУДАРСТВЕННУЮ И МУНИЦИПАЛЬНУЮ ДОЛЖНОСТЬ, И ЕГО БЛИЗКИХ РОДСТВЕННИКОВ / ИЖДИВЕНЦЕВ»</t>
  </si>
  <si>
    <t>102 Идентификационный налоговый номер</t>
  </si>
  <si>
    <t>Баткенский район</t>
  </si>
  <si>
    <t xml:space="preserve">Дара айыл окмот </t>
  </si>
  <si>
    <t>Байзаков Закир Топчуевич</t>
  </si>
  <si>
    <t>глава айыл окмоту</t>
  </si>
  <si>
    <t>ПЛОЩАДЬ</t>
  </si>
  <si>
    <t>жилой дом</t>
  </si>
  <si>
    <t>Легковые автомобили, фургоны и пикапы на базе легковых автомобилей</t>
  </si>
  <si>
    <t>Хонда-CRV</t>
  </si>
  <si>
    <t>зем.уч. сельхозназн.</t>
  </si>
  <si>
    <t>а/о Самаркандек</t>
  </si>
  <si>
    <t>Орозов Насиридин Ормонович</t>
  </si>
  <si>
    <t>а/о Кара-Булак</t>
  </si>
  <si>
    <t>Бекташов Ачылбек Жолчубекович</t>
  </si>
  <si>
    <t>земли придомового, приусадебного, садво-огородного участка</t>
  </si>
  <si>
    <t>а/о Суу-Башы</t>
  </si>
  <si>
    <t>Козуев Кудайберди Эрдовлатович</t>
  </si>
  <si>
    <t>Камаз-355102</t>
  </si>
  <si>
    <t>TEREX 970</t>
  </si>
  <si>
    <t>Крупнорогатый скот</t>
  </si>
  <si>
    <t xml:space="preserve">Корова </t>
  </si>
  <si>
    <t>земельный участок</t>
  </si>
  <si>
    <t>производственное здание/сооружение</t>
  </si>
  <si>
    <t>ДЭУ-Нексия</t>
  </si>
  <si>
    <t>102  Идентификационный налоговый номер</t>
  </si>
  <si>
    <t>а/о Торт Гул</t>
  </si>
  <si>
    <t>Эралиев Исиражидин Ырысбаевич</t>
  </si>
  <si>
    <t>дом</t>
  </si>
  <si>
    <t>а/о Ак-Сай</t>
  </si>
  <si>
    <t>Ниязкулов Эргеш Эшбаевич</t>
  </si>
  <si>
    <t>а/о Ак-Татыр</t>
  </si>
  <si>
    <t>Нурмаматов Кубанычбек Досболович</t>
  </si>
  <si>
    <t>Советский а/о</t>
  </si>
  <si>
    <t>Осмонова Галбу Ахушовна</t>
  </si>
  <si>
    <t>глава айыл окмота</t>
  </si>
  <si>
    <t>Лексус 300</t>
  </si>
  <si>
    <t>мебель</t>
  </si>
  <si>
    <t>бытовая техника</t>
  </si>
  <si>
    <t>а/о Майдан</t>
  </si>
  <si>
    <t>Нурматов Алтынбек Саитович</t>
  </si>
  <si>
    <t>глава а/о</t>
  </si>
  <si>
    <t>Орозбеков айыл окмоту</t>
  </si>
  <si>
    <t>Жолдошов Абдыганы Тагаевич</t>
  </si>
  <si>
    <t>Газ3110</t>
  </si>
  <si>
    <t>Земельный участок</t>
  </si>
  <si>
    <t>Земли несельхоз назначения</t>
  </si>
  <si>
    <t>Контейнер</t>
  </si>
  <si>
    <t>Айдаркенский городской Кенеш</t>
  </si>
  <si>
    <t>Хамбаров Руслан Хамдамалиевич</t>
  </si>
  <si>
    <t>Председатель</t>
  </si>
  <si>
    <t>Сельский Управа</t>
  </si>
  <si>
    <t xml:space="preserve">Маматкулов Давранбек </t>
  </si>
  <si>
    <t>Айыл Окмот башчы</t>
  </si>
  <si>
    <t>Актурпак айыл окмоту</t>
  </si>
  <si>
    <t xml:space="preserve">Торалиев Алчыбай </t>
  </si>
  <si>
    <t>Глава с/Управа</t>
  </si>
  <si>
    <t>мерседес</t>
  </si>
  <si>
    <t>земели несельхоз назначения</t>
  </si>
  <si>
    <t>земельный участок сельхоз.назначения</t>
  </si>
  <si>
    <t>марказ айыл окмоту</t>
  </si>
  <si>
    <t>Тургунов Кубанычбек Турабаевич</t>
  </si>
  <si>
    <t>Земли придомового, приусадебного, садово-огородного участка</t>
  </si>
  <si>
    <t>Халмион а/о</t>
  </si>
  <si>
    <t>Бегматов Камалидин Хабибиллаевич</t>
  </si>
  <si>
    <t>Гл А/О</t>
  </si>
  <si>
    <t>Которминская сельская управа</t>
  </si>
  <si>
    <t>Токторов Махмуд Мансурович</t>
  </si>
  <si>
    <t>Глава сельской управы</t>
  </si>
  <si>
    <t>Бирлик айыл окмоту</t>
  </si>
  <si>
    <t>Маканбаев Жеенбек Абдирасулович</t>
  </si>
  <si>
    <t>Глава Бирлик  Айыл окмоту</t>
  </si>
  <si>
    <t>162,0 м2</t>
  </si>
  <si>
    <t>Маканбаев Ж А</t>
  </si>
  <si>
    <t>гараж</t>
  </si>
  <si>
    <t>Грузовые автомобили, маршрутки на базе грузовых автомобилей</t>
  </si>
  <si>
    <t>Хундай Портер</t>
  </si>
  <si>
    <t>Тиллаева Г</t>
  </si>
  <si>
    <t>Аппарат</t>
  </si>
  <si>
    <t>Абдурахманов Ахматжон Турсунович</t>
  </si>
  <si>
    <t>Глава айыл окмоту</t>
  </si>
  <si>
    <t>Кыргыз-Кыштакская сельская управа</t>
  </si>
  <si>
    <t>Досатов Дастанбек Мамасыдыкович</t>
  </si>
  <si>
    <t>Лейлекский р-н</t>
  </si>
  <si>
    <t>С.У.Сумбула</t>
  </si>
  <si>
    <t xml:space="preserve">Атамкулов Анаркул </t>
  </si>
  <si>
    <t>глава айыл Окмоту</t>
  </si>
  <si>
    <t>земли сельскохозяйственного назаначения</t>
  </si>
  <si>
    <t>5га</t>
  </si>
  <si>
    <t>ваз2121</t>
  </si>
  <si>
    <t>с/у Маргун</t>
  </si>
  <si>
    <t>Баетов Медербек Мурзабекович</t>
  </si>
  <si>
    <t>с/у Тогуз-Булак</t>
  </si>
  <si>
    <t>Коймуратов Конурбай Музарамович</t>
  </si>
  <si>
    <t>0,16га</t>
  </si>
  <si>
    <t xml:space="preserve">корова, </t>
  </si>
  <si>
    <t>овец</t>
  </si>
  <si>
    <t>с/у Бешкент</t>
  </si>
  <si>
    <t>Мусаев Кубатбек Ибрагимович</t>
  </si>
  <si>
    <t>с/У Ак-Суу</t>
  </si>
  <si>
    <t>Халмуратов Алымбек Турдыбаевич</t>
  </si>
  <si>
    <t>земля с/х19</t>
  </si>
  <si>
    <t>0,08га</t>
  </si>
  <si>
    <t>104 Код и наименование налогового органа</t>
  </si>
  <si>
    <t>НАИМЕНОВАНИЕ ГОСУДАРСТВЕННОГО ОРГАНА/ОРГАНА МЕСТНОГО САМОУПРАВЛЕНИЯ</t>
  </si>
  <si>
    <t>22004197610090</t>
  </si>
  <si>
    <t>048 УГНС по г.Жалал-Абад</t>
  </si>
  <si>
    <t>Барпинский айыл Окмоту</t>
  </si>
  <si>
    <t>103 ФИО ФИЗИЧЕСКОГО ЛИЦА</t>
  </si>
  <si>
    <t>Сыргабаев Абсаттар Токтогулович</t>
  </si>
  <si>
    <t>ЗАНИМАЕМАЯ ДОЛЖНОСТЬ</t>
  </si>
  <si>
    <t>Глава айыл окмоту</t>
  </si>
  <si>
    <t>ДОХОДЫ (ИТОГОВАЯ СУММА) (сом)</t>
  </si>
  <si>
    <t>РАСХОДЫ (ИТОГОВАЯ СУММА) (сом)</t>
  </si>
  <si>
    <t xml:space="preserve">жилой дом, участок г.Жалал-Абад </t>
  </si>
  <si>
    <t>600,0 кв.м.</t>
  </si>
  <si>
    <t>Хонда Акорд</t>
  </si>
  <si>
    <t>мебель, бытовая техника, КРС, МРС</t>
  </si>
  <si>
    <t>Сузак купля-продажа</t>
  </si>
  <si>
    <t xml:space="preserve">   НАИМЕНОВАНИЕ ГОСУДАРСТВЕННОГО ОРГАНА / ОРГАНА МЕСТНОГО САМОУПРАВЛЕНИЯ</t>
  </si>
  <si>
    <t>042 УГНС по Токтогульскому району</t>
  </si>
  <si>
    <t>Айыл-окмоту (аппарат)</t>
  </si>
  <si>
    <t>Бекишов Абдыбек Дуйшебекович</t>
  </si>
  <si>
    <t>Глава а/о</t>
  </si>
  <si>
    <t>ПЛОЩАДЬ (м2, ГА)</t>
  </si>
  <si>
    <t>Жилой дом</t>
  </si>
  <si>
    <t>-</t>
  </si>
  <si>
    <t>зем.налог приусадебный</t>
  </si>
  <si>
    <t>зем.учаски сельхоз.назначения</t>
  </si>
  <si>
    <t>Другие кампит. Строение</t>
  </si>
  <si>
    <t>Земли несельхозназначения</t>
  </si>
  <si>
    <t xml:space="preserve"> </t>
  </si>
  <si>
    <t>Жайылов Таалайбек Ташиевич</t>
  </si>
  <si>
    <t>Зем.участки сельскохозяйственного назначения</t>
  </si>
  <si>
    <t>Жаныбаев Асанбек Алмусаевич</t>
  </si>
  <si>
    <t>зем.участки сельхозназначения</t>
  </si>
  <si>
    <t>Трактора, комбайны самоходные машины</t>
  </si>
  <si>
    <t>трактор, комбайн</t>
  </si>
  <si>
    <t xml:space="preserve">коровы </t>
  </si>
  <si>
    <t>Мелкорогатый скот</t>
  </si>
  <si>
    <t>скот</t>
  </si>
  <si>
    <t>Жуматаев Шайлообек Казыбекович</t>
  </si>
  <si>
    <t>Глава а/о Торкен</t>
  </si>
  <si>
    <t>ниссан</t>
  </si>
  <si>
    <t>зем.учаски сельхозназначения</t>
  </si>
  <si>
    <t>корова</t>
  </si>
  <si>
    <t>Лошади</t>
  </si>
  <si>
    <t>лошади</t>
  </si>
  <si>
    <t>Аксыйский р/н</t>
  </si>
  <si>
    <t>с/у Жаны-Жол</t>
  </si>
  <si>
    <t xml:space="preserve">Осмонова Жылдызкан Култаевна </t>
  </si>
  <si>
    <t xml:space="preserve">Глава айыл/окмоту </t>
  </si>
  <si>
    <t xml:space="preserve">Алимбеков Торокул Борукулович </t>
  </si>
  <si>
    <t>земли приусадебный участок</t>
  </si>
  <si>
    <t>3200,0 м2</t>
  </si>
  <si>
    <t>3700,0 м2</t>
  </si>
  <si>
    <t>с/у Кош-Добо</t>
  </si>
  <si>
    <t xml:space="preserve">Тыныбеков Асанбек Токонович </t>
  </si>
  <si>
    <t>с/у Уч-Коргон</t>
  </si>
  <si>
    <t xml:space="preserve">Мураталиев Нурбек Якуббекович </t>
  </si>
  <si>
    <t xml:space="preserve">Кубатбеков Ашымбай момуналиевич </t>
  </si>
  <si>
    <t>150,0 м2</t>
  </si>
  <si>
    <t>с/у Кара-Суу</t>
  </si>
  <si>
    <t xml:space="preserve">Бекназаров Руслан Азимбекович </t>
  </si>
  <si>
    <t>г/у Кербен</t>
  </si>
  <si>
    <t xml:space="preserve">Эсеналиев Нарматалы Мамбеталиевич </t>
  </si>
  <si>
    <t>Земельные участки сельхоз.назначения</t>
  </si>
  <si>
    <t>с/у Кара-Жыгач</t>
  </si>
  <si>
    <t xml:space="preserve">Шабданов Батыркул Маданович </t>
  </si>
  <si>
    <t xml:space="preserve">Жапаров Маматысак Абдухалилович </t>
  </si>
  <si>
    <t>с/у Кашка-Суу</t>
  </si>
  <si>
    <t xml:space="preserve">Керимкулов Улукбек Нурматбекович </t>
  </si>
  <si>
    <t>легковые автомобили</t>
  </si>
  <si>
    <t>Ниссан хтрейл</t>
  </si>
  <si>
    <t>с/у Ак-Суу</t>
  </si>
  <si>
    <t xml:space="preserve">Качыбеков Улукбек Мамытбекович </t>
  </si>
  <si>
    <t>0,13 га</t>
  </si>
  <si>
    <t>ниссан экстрел</t>
  </si>
  <si>
    <t>с/у Жергетал</t>
  </si>
  <si>
    <t xml:space="preserve">Айткулов Таалайбек Алимырзаевич </t>
  </si>
  <si>
    <t>с/у Авлетим</t>
  </si>
  <si>
    <t xml:space="preserve">Абдыраманов Нурмырза Абасович </t>
  </si>
  <si>
    <t xml:space="preserve">Копоева Зулайка Токтосуновна </t>
  </si>
  <si>
    <t>041 УГНС по  Ала-Бука</t>
  </si>
  <si>
    <t>местные  органы  айыл окмота</t>
  </si>
  <si>
    <t xml:space="preserve">Исраилов Камчыбек Абазбекович </t>
  </si>
  <si>
    <t>глава айыл  окмота</t>
  </si>
  <si>
    <t>ВАЗ2107</t>
  </si>
  <si>
    <t xml:space="preserve">РАЗДЕЛ II. БЛИЗКИЕ РОДСТВЕННИКИ                          </t>
  </si>
  <si>
    <t>Местные органы айыл окмоту</t>
  </si>
  <si>
    <t>Дооронбек уулу  Мунарбек</t>
  </si>
  <si>
    <t xml:space="preserve">РАЗДЕЛ II. БЛИЗКИЕ РОДСТВЕННИКИ                         </t>
  </si>
  <si>
    <t>местные  органы айыл окмоту</t>
  </si>
  <si>
    <t>Эргешов Рысбек</t>
  </si>
  <si>
    <t>глава айыл  окмоту</t>
  </si>
  <si>
    <t>жилой  дом</t>
  </si>
  <si>
    <t>Парпиев Мамадалы Эргешович</t>
  </si>
  <si>
    <t>зем.приус.</t>
  </si>
  <si>
    <t>местные органы айыл  окмоту</t>
  </si>
  <si>
    <t>Фарманкулов Голибжон Рахманбердиевич</t>
  </si>
  <si>
    <t xml:space="preserve">РАЗДЕЛ II. БЛИЗКИЕ РОДСТВЕННИКИ                   </t>
  </si>
  <si>
    <t>Аппарат (айыл окмоту)</t>
  </si>
  <si>
    <t>Алчынбаев Жаркынбек Балтагулович</t>
  </si>
  <si>
    <t>тойота хариер</t>
  </si>
  <si>
    <t>Базар-Коргонский  р-н</t>
  </si>
  <si>
    <t>Акман  а/о</t>
  </si>
  <si>
    <t>Коконов Марсел Асылбекович</t>
  </si>
  <si>
    <t>0,2 га</t>
  </si>
  <si>
    <t xml:space="preserve">       -    </t>
  </si>
  <si>
    <t>Тойота премио</t>
  </si>
  <si>
    <t xml:space="preserve">    -       </t>
  </si>
  <si>
    <t xml:space="preserve">   -     </t>
  </si>
  <si>
    <t>Бешик жон  а/о</t>
  </si>
  <si>
    <t>Адишов Алтынбек Жапарбаевич</t>
  </si>
  <si>
    <t>Кенеш а/о</t>
  </si>
  <si>
    <t>Омурзаков Рахман Бакирович</t>
  </si>
  <si>
    <t xml:space="preserve">Глава айыл окмоту </t>
  </si>
  <si>
    <t xml:space="preserve">дом </t>
  </si>
  <si>
    <t>10 м2</t>
  </si>
  <si>
    <t xml:space="preserve">  -      </t>
  </si>
  <si>
    <t>Сейдикум   а/о</t>
  </si>
  <si>
    <t>Доолоталиев Эркинбек Айдаралиевич</t>
  </si>
  <si>
    <t>Жилой дом 3</t>
  </si>
  <si>
    <t xml:space="preserve">   -      </t>
  </si>
  <si>
    <t>Крупнорогатый скот</t>
  </si>
  <si>
    <t>Мелкорогатый скот</t>
  </si>
  <si>
    <t>Лощад</t>
  </si>
  <si>
    <t>мебели</t>
  </si>
  <si>
    <t>ювил.здание</t>
  </si>
  <si>
    <t>Базар-Коргонский р-н</t>
  </si>
  <si>
    <t>Арсланбап  а/о</t>
  </si>
  <si>
    <t>Таштанбеков Улугбек Таштанбекович (Муллажанов Отабек Таштанобекович )</t>
  </si>
  <si>
    <t xml:space="preserve">Глава айыл окмоту </t>
  </si>
  <si>
    <t>Базар-коргонский  р-н</t>
  </si>
  <si>
    <t>Талдуу булак а/о</t>
  </si>
  <si>
    <t>Акматкулов Кадырбек Ыманбекович</t>
  </si>
  <si>
    <t>хонда аккорд</t>
  </si>
  <si>
    <t>Кызыл-Ункур  а/о</t>
  </si>
  <si>
    <t>Жолдошов Оморбек Мамираимович</t>
  </si>
  <si>
    <t>глава айыл окмоту</t>
  </si>
  <si>
    <t>Могол  а/о</t>
  </si>
  <si>
    <t xml:space="preserve">Турдукулов Эркин </t>
  </si>
  <si>
    <t>КРС  </t>
  </si>
  <si>
    <t>Ноокенский р-н</t>
  </si>
  <si>
    <t>Бургонду а/о</t>
  </si>
  <si>
    <t>Сатыкулов Азамат Аланбаевич</t>
  </si>
  <si>
    <t>Глава Айыл Окмоту</t>
  </si>
  <si>
    <t>Момбеков а/о</t>
  </si>
  <si>
    <t>Сейитова Жамбила</t>
  </si>
  <si>
    <t>Арал а/о</t>
  </si>
  <si>
    <t>Мамадалиев Болотбек Омошевич</t>
  </si>
  <si>
    <t xml:space="preserve">земельный участок </t>
  </si>
  <si>
    <t>земельная доля</t>
  </si>
  <si>
    <t>Достук а/о</t>
  </si>
  <si>
    <t>Мамасадыков Замирбек Дуйшалыевич</t>
  </si>
  <si>
    <t>Сакалды а/о</t>
  </si>
  <si>
    <t>Султанов Махаматали Жоробаевич</t>
  </si>
  <si>
    <t>Легковой автомобиль</t>
  </si>
  <si>
    <t>Тойота Камри</t>
  </si>
  <si>
    <t>Ноокен а/о</t>
  </si>
  <si>
    <t>Эгембердиев Жакшылык Насипбекович</t>
  </si>
  <si>
    <t>Шайдан а/о</t>
  </si>
  <si>
    <t>Алыкулов Шергазы Мухтарович</t>
  </si>
  <si>
    <t>Масы а/о</t>
  </si>
  <si>
    <t>Эшенкулов Жаныбек Турдумаматович</t>
  </si>
  <si>
    <t>047. УГНС по Чаткал</t>
  </si>
  <si>
    <t>Айыл окмот с.Чаткал</t>
  </si>
  <si>
    <t xml:space="preserve">103            Ф.И.О. ФИЗИЧЕСКОГО ЛИЦА </t>
  </si>
  <si>
    <t>Исабеков Бакытбек Ниязбекович</t>
  </si>
  <si>
    <t xml:space="preserve"> Айыл окмот </t>
  </si>
  <si>
    <t>земли приусадебного участка</t>
  </si>
  <si>
    <t>прочие временные помещ</t>
  </si>
  <si>
    <t>лощади</t>
  </si>
  <si>
    <t>контейнер</t>
  </si>
  <si>
    <t>047 УГНС по Чаткал</t>
  </si>
  <si>
    <t>Айыл окмот с.Терек-Сай</t>
  </si>
  <si>
    <t xml:space="preserve">Ашырбаев Болотбек Сапарбаевич </t>
  </si>
  <si>
    <t xml:space="preserve"> Айыл окмот</t>
  </si>
  <si>
    <t>Айыл окмот с.Сумсар</t>
  </si>
  <si>
    <t>Рысбеков Айтыкул Сатарович</t>
  </si>
  <si>
    <t>Айыл окмот с. Каныш-Кыя</t>
  </si>
  <si>
    <t>Жолдошев Нургазы Жунусбекович.</t>
  </si>
  <si>
    <t>102Идентификационный   налоговый  номер</t>
  </si>
  <si>
    <t>104 Код и  наименование налогового органа</t>
  </si>
  <si>
    <t>Наименование государственного  органа/органа местного  самоуправления</t>
  </si>
  <si>
    <t>22605197000111</t>
  </si>
  <si>
    <t>Тогуз-Тороуский  район</t>
  </si>
  <si>
    <t>Айыл Окмот Каргалык</t>
  </si>
  <si>
    <t>103Ф.И.О Физического  лица</t>
  </si>
  <si>
    <t>Акматбеков  Мунарбек Бакасович</t>
  </si>
  <si>
    <t>Занимаемая должность</t>
  </si>
  <si>
    <t>Глава Айыл Окмот Каргалык</t>
  </si>
  <si>
    <t>РАЗДЕЛ 1. ФИЗИЧЕСКОЕ ЛИЦО</t>
  </si>
  <si>
    <t>доходы(итоговая сумма) (сом)</t>
  </si>
  <si>
    <t>Расходы (итоговая сумма) (сом)</t>
  </si>
  <si>
    <t>недвижимое имущество</t>
  </si>
  <si>
    <t>движимое  имущество</t>
  </si>
  <si>
    <t>Наименование</t>
  </si>
  <si>
    <t>площадь</t>
  </si>
  <si>
    <t>имущество,переданное в доверительное управление</t>
  </si>
  <si>
    <t>наименование</t>
  </si>
  <si>
    <t>сведения о движимом  имуществе</t>
  </si>
  <si>
    <t>имущество,переданное в доверительное  управление</t>
  </si>
  <si>
    <t>хоз.субъект</t>
  </si>
  <si>
    <t>доля (в %)</t>
  </si>
  <si>
    <t>лощадь</t>
  </si>
  <si>
    <t>РАЗДЕЛ II.БЛИЗКИЕ РОДСТВЕННИКИ</t>
  </si>
  <si>
    <t>102.Идентификационный   налоговый  номер</t>
  </si>
  <si>
    <t>22501197300329</t>
  </si>
  <si>
    <t>Айыл Окмот Тогуз-Торо</t>
  </si>
  <si>
    <t>103. Ф.И.О Физического  лица</t>
  </si>
  <si>
    <t>Кочорбаев Уланбек Сапарбекович</t>
  </si>
  <si>
    <t>Глава Айыл Окмот Тогуз-Торо</t>
  </si>
  <si>
    <t>жил.дом</t>
  </si>
  <si>
    <t>незавершенное  строит.объект</t>
  </si>
  <si>
    <t>22007198100448</t>
  </si>
  <si>
    <t>Айыл Окмот Атай</t>
  </si>
  <si>
    <t>Бобукеев Бакдоолот рыскелдиевич</t>
  </si>
  <si>
    <t>Глава Айыл Окмот Атай</t>
  </si>
  <si>
    <t>дач.дом</t>
  </si>
  <si>
    <t>21501196010140</t>
  </si>
  <si>
    <t>Айыл Окмот Кок-Ирим</t>
  </si>
  <si>
    <t>Эпеев Кадырбек</t>
  </si>
  <si>
    <t>Глава Айыл Окмот Кок-Ирим</t>
  </si>
  <si>
    <t>земельный участок сельскохоз.назначения</t>
  </si>
  <si>
    <t>Ауди 100</t>
  </si>
  <si>
    <t>22804196800247</t>
  </si>
  <si>
    <t>Айыл Окмот Сары Булун</t>
  </si>
  <si>
    <t>Токтоналиев Амангелди</t>
  </si>
  <si>
    <t>Глава Айыл Окмот Сары Булун</t>
  </si>
  <si>
    <t>Ауди А6</t>
  </si>
  <si>
    <t>20203196600497</t>
  </si>
  <si>
    <t>Айыл Окмот Сары-Булун</t>
  </si>
  <si>
    <t>Молдобаев Тойгонбай  Бекташович</t>
  </si>
  <si>
    <t>Глава Айыл Окмот Сары-Булун</t>
  </si>
  <si>
    <t>квартира</t>
  </si>
  <si>
    <t>кух.гарнит</t>
  </si>
  <si>
    <t>стир.машина</t>
  </si>
  <si>
    <t>газ плита</t>
  </si>
  <si>
    <t xml:space="preserve"> Ак-Талинский   р-н</t>
  </si>
  <si>
    <t xml:space="preserve"> Баетов  а/о</t>
  </si>
  <si>
    <t>Турусбеков  Талант Амангазиевич</t>
  </si>
  <si>
    <t xml:space="preserve"> Глава а/о</t>
  </si>
  <si>
    <t>Ак-Талинский район</t>
  </si>
  <si>
    <t>Конорчок  а/о</t>
  </si>
  <si>
    <t>Акиев Арстанбек</t>
  </si>
  <si>
    <t>Глава айыл/окмоту</t>
  </si>
  <si>
    <t>земли сельхоз назначания</t>
  </si>
  <si>
    <t xml:space="preserve">102                 Идентификационный налоговый номер </t>
  </si>
  <si>
    <t>Кок-Жар а/о</t>
  </si>
  <si>
    <t>103 Ф.И.О</t>
  </si>
  <si>
    <t xml:space="preserve">Иманалиев Ильичбек Абашакирович </t>
  </si>
  <si>
    <t xml:space="preserve">Занимаемая должность </t>
  </si>
  <si>
    <t>земли сельхоз назначения</t>
  </si>
  <si>
    <t xml:space="preserve"> Терек  а/о</t>
  </si>
  <si>
    <t>103  Ф.И.О. ФИЗИЧЕСКОГО ЛИЦА</t>
  </si>
  <si>
    <t>Мыктыбеков Сьездбек Арпачиевич</t>
  </si>
  <si>
    <t>Жаны-Талап  а/о</t>
  </si>
  <si>
    <t>Алдеев Руслан Келдибекович</t>
  </si>
  <si>
    <t>Раздел 11. БЛИЗКИЕ  РОДСТВЕННИКИ</t>
  </si>
  <si>
    <t xml:space="preserve">  Угут а/о</t>
  </si>
  <si>
    <t>Эсенгулов Ызат Айтбаевич</t>
  </si>
  <si>
    <t xml:space="preserve"> Кара-Бургон  а/о</t>
  </si>
  <si>
    <t>103 Ф.И.О Физического лица</t>
  </si>
  <si>
    <t>Соодонбеков  Нурбек  Келдибекович</t>
  </si>
  <si>
    <t xml:space="preserve">  Жерге-Тал  а/о</t>
  </si>
  <si>
    <t>Учугенова Гульмайрам Асановна</t>
  </si>
  <si>
    <t>дом отдыха</t>
  </si>
  <si>
    <t>Лощали</t>
  </si>
  <si>
    <t>Дощади</t>
  </si>
  <si>
    <t xml:space="preserve"> Кош-Добо  а/о</t>
  </si>
  <si>
    <t>Курманалиев  Адил Сейитбаевич</t>
  </si>
  <si>
    <t xml:space="preserve">  Ак-Чий  а/о</t>
  </si>
  <si>
    <t>Айыпов Эрмек Айыпович</t>
  </si>
  <si>
    <t>035 Ат-Башинский район</t>
  </si>
  <si>
    <t>Кара-Суу  айыл окмоту</t>
  </si>
  <si>
    <t>Кабаев Шекербек</t>
  </si>
  <si>
    <t>придомов.учаски</t>
  </si>
  <si>
    <t>сельхоз. Угодья</t>
  </si>
  <si>
    <t>овцы</t>
  </si>
  <si>
    <t>Ат-Башы айыл окмоту</t>
  </si>
  <si>
    <t>Чоробеков Кубанычбек Чоробекович</t>
  </si>
  <si>
    <t>Тойото Сурф</t>
  </si>
  <si>
    <t>035 Ат-башинский район</t>
  </si>
  <si>
    <t>Баш-Кайынды айыл окмоту</t>
  </si>
  <si>
    <t>Байказаков Бактыбек Чоробекович</t>
  </si>
  <si>
    <t>сельхоз.угодья</t>
  </si>
  <si>
    <t>Ак-Моюн айыл окмоту</t>
  </si>
  <si>
    <t>Кайыпов Женишбек Омурович</t>
  </si>
  <si>
    <t>Ак-Талаа айыл окмоту</t>
  </si>
  <si>
    <t>Стамакунов Талантбек Акматбекович</t>
  </si>
  <si>
    <t>домов.учаска</t>
  </si>
  <si>
    <t>Казыбек айыл окмоту</t>
  </si>
  <si>
    <t>Мамытов Бекболот Жээнкулович</t>
  </si>
  <si>
    <t>035  Ат-Башинский район</t>
  </si>
  <si>
    <t>Кара-Коюн айыл окмоту</t>
  </si>
  <si>
    <t>Таштанов Рустам Абдырасулович</t>
  </si>
  <si>
    <t>Ак-Муз айыл окмоту</t>
  </si>
  <si>
    <t>Капатов Азатбек Касымбаевич</t>
  </si>
  <si>
    <t>Ача-кайынды айыл окмоту</t>
  </si>
  <si>
    <t>Жунусов Нурлан Турдубекович</t>
  </si>
  <si>
    <t>гава айыл окмоту</t>
  </si>
  <si>
    <t>придом.учаски</t>
  </si>
  <si>
    <t>0,12 га</t>
  </si>
  <si>
    <t>Мерседесв-Бенц</t>
  </si>
  <si>
    <t>Талды-Суу айыл окмоту</t>
  </si>
  <si>
    <t>Бердигулов Уланбек Турдубекович</t>
  </si>
  <si>
    <t>4,О</t>
  </si>
  <si>
    <t>г. Нарын</t>
  </si>
  <si>
    <t>Онарчинский айыльный округ</t>
  </si>
  <si>
    <t>Молдосалиев Авдандил Жыргалбаевич</t>
  </si>
  <si>
    <t>глава айыльного округа</t>
  </si>
  <si>
    <t>Айыл-окмоту ( аппарат ) Центральный аппарат Жумгал А/О</t>
  </si>
  <si>
    <t>Капарбеков Сталбек Абдыразович</t>
  </si>
  <si>
    <t>Айыл окмот</t>
  </si>
  <si>
    <t>Зем. за польз сельхозугодьями</t>
  </si>
  <si>
    <t>Айыл-окмоту ( аппарат ) Центральный аппарат Жаны-Арык</t>
  </si>
  <si>
    <t>Молдобазаров Руслан Камчыбекович</t>
  </si>
  <si>
    <t>0,57га</t>
  </si>
  <si>
    <t>Айыл-окмоту ( аппарат ) Подведомственное подразделение Чон-Добо  айыл  окмоту</t>
  </si>
  <si>
    <t>Ширинбек уулу Аскербек</t>
  </si>
  <si>
    <t>Глава  А/О</t>
  </si>
  <si>
    <t>Зем. за польз приусад и дачн зем уч</t>
  </si>
  <si>
    <t>Айыл-окмоту ( аппарат ) Подведомственное подразделение Куйручук айыл окмоту</t>
  </si>
  <si>
    <t>Асанов Талантбек Турганбекович</t>
  </si>
  <si>
    <t>Айыл-окмоту ( аппарат ) Центральный аппарат Тугол-Сай а/о</t>
  </si>
  <si>
    <t>Жунушов Замир Жолдошович</t>
  </si>
  <si>
    <t>Глава а/о</t>
  </si>
  <si>
    <t>Ауди с5</t>
  </si>
  <si>
    <t>Айыл-окмоту ( аппарат ) Центральный аппарат</t>
  </si>
  <si>
    <t>Жумуков Рахатбек Ташынович.</t>
  </si>
  <si>
    <t>Айыл окмоту</t>
  </si>
  <si>
    <t>Лексус 300</t>
  </si>
  <si>
    <t>Айыл-окмоту ( аппарат ) Центральный аппарат Байзак айыл окмоту</t>
  </si>
  <si>
    <t>Насыбалы уулу Каныбек</t>
  </si>
  <si>
    <t>Айыл-окмоту ( аппарат ) Центральный аппарат Мин-Куш а.о</t>
  </si>
  <si>
    <t>Ниязбеков Кубатбек</t>
  </si>
  <si>
    <t>Кочкорский р-н</t>
  </si>
  <si>
    <t>Кош-Добо а/о</t>
  </si>
  <si>
    <t>Абыкеев Темирболот Асаналиевич</t>
  </si>
  <si>
    <t>Семиз-Бел а/о</t>
  </si>
  <si>
    <t>Акишов Бурканбек Карыбекович</t>
  </si>
  <si>
    <t>приус.уч.</t>
  </si>
  <si>
    <t>Мазда-Трибут</t>
  </si>
  <si>
    <t>др.жилое помещ.</t>
  </si>
  <si>
    <t>зем.с/хоз назнач</t>
  </si>
  <si>
    <t>Сабыржанов  Жылдызбек Сарылжанович</t>
  </si>
  <si>
    <t>Сон-Кол а/о</t>
  </si>
  <si>
    <t>Чекирбаев Эркинбек Замирович</t>
  </si>
  <si>
    <t>Кум-Добо а/о</t>
  </si>
  <si>
    <t>Асанбаев Майрамбек Жекшенович</t>
  </si>
  <si>
    <t>Чолпон а/о</t>
  </si>
  <si>
    <t>Карбозов Алайбек Качкынбекович</t>
  </si>
  <si>
    <t>Тойота-Ипсум</t>
  </si>
  <si>
    <t>зем.с/хоз назнач.</t>
  </si>
  <si>
    <t>Талаа-Булак а/о</t>
  </si>
  <si>
    <t>Жолдошбек уулу Белек</t>
  </si>
  <si>
    <t>Кёара-Суу а/о</t>
  </si>
  <si>
    <t>Осмонов Айбек Жолдошбекович</t>
  </si>
  <si>
    <t>Форестер</t>
  </si>
  <si>
    <t>Ак-Кыя а/о</t>
  </si>
  <si>
    <t>Исираилов Зарылбек Абасович</t>
  </si>
  <si>
    <t>Алайский  р-н 021</t>
  </si>
  <si>
    <t>с/у Уч-Добо</t>
  </si>
  <si>
    <t>Токтомамат уулу Нурмухамед</t>
  </si>
  <si>
    <t>Земельные участки сельскохозяйственного назначения</t>
  </si>
  <si>
    <t>с/у Каблан-Кол</t>
  </si>
  <si>
    <t>Камилов Токтосун Рашидович</t>
  </si>
  <si>
    <t>Коровы</t>
  </si>
  <si>
    <t>с/у  Жошолу</t>
  </si>
  <si>
    <t xml:space="preserve">Абдырахманов Туратбек </t>
  </si>
  <si>
    <t>Хонда Одиссей</t>
  </si>
  <si>
    <t>ГАЗ 3110</t>
  </si>
  <si>
    <t>корови.</t>
  </si>
  <si>
    <t>Жаны-Алай а/о</t>
  </si>
  <si>
    <t>Исмаилов Абдибап Эргешович</t>
  </si>
  <si>
    <t>69,90 м.кв</t>
  </si>
  <si>
    <t>а/о имени К.Белекбаева</t>
  </si>
  <si>
    <t>Кенеш уулу Бектурсун</t>
  </si>
  <si>
    <t>Гүлчө а/ө</t>
  </si>
  <si>
    <t>Болбур уулу Алтынбек</t>
  </si>
  <si>
    <t>быт.техника</t>
  </si>
  <si>
    <t>стир.машина, холодильник</t>
  </si>
  <si>
    <t>спальный гарнитура</t>
  </si>
  <si>
    <t>Ленин а/окмоту</t>
  </si>
  <si>
    <t>Матанов Нурлан Базарбаевич</t>
  </si>
  <si>
    <t>Сары-Таш а/о</t>
  </si>
  <si>
    <t>Эмилов Баймамат Абылкасымович</t>
  </si>
  <si>
    <t>Грузовые автомобили, на базе грузовых автомобилей</t>
  </si>
  <si>
    <t>ХоВо</t>
  </si>
  <si>
    <t xml:space="preserve"> КРС</t>
  </si>
  <si>
    <t>Лощадь</t>
  </si>
  <si>
    <t>Хонда Фит</t>
  </si>
  <si>
    <t>Стенный Гарнитур</t>
  </si>
  <si>
    <t>Холодильник</t>
  </si>
  <si>
    <t>Сары-Могол а/о</t>
  </si>
  <si>
    <t>Саитов Рахматилла Мидинович</t>
  </si>
  <si>
    <t>0,21 га</t>
  </si>
  <si>
    <t>Будалык а/о</t>
  </si>
  <si>
    <t>Каримов Залкарбек Абдурасулович</t>
  </si>
  <si>
    <t>ТойотаВиш</t>
  </si>
  <si>
    <t>Талды Суу  а/о</t>
  </si>
  <si>
    <t>Кенешов Даанышбек Ажимуратович</t>
  </si>
  <si>
    <t>Жилой Дом</t>
  </si>
  <si>
    <t>Корул а/о</t>
  </si>
  <si>
    <t>Аскербек   уулу Жыргалбек</t>
  </si>
  <si>
    <t>Булолу а/о</t>
  </si>
  <si>
    <t xml:space="preserve">Артыков Бакыт Жакышович
</t>
  </si>
  <si>
    <t>972,16 кв.м</t>
  </si>
  <si>
    <t>Конур-Добо</t>
  </si>
  <si>
    <t>Азимжанов Асилбек Толонбаевич</t>
  </si>
  <si>
    <t>Араванский район</t>
  </si>
  <si>
    <t>А.Анаров айыл окмоту</t>
  </si>
  <si>
    <t>Нурбаев Жалолидин  Паязидинович</t>
  </si>
  <si>
    <t>приусадебного, садового-огород</t>
  </si>
  <si>
    <t>земельный участки сельхозяйственного назначение</t>
  </si>
  <si>
    <t>Домашние птицы</t>
  </si>
  <si>
    <t>С.Юсупова айыл окмоту</t>
  </si>
  <si>
    <t>Файзуллаев Шукирилла Хабибиллаевич</t>
  </si>
  <si>
    <t>Тепекоргон айыл окмоту</t>
  </si>
  <si>
    <t>Халикулов Хамракул Жаникулович</t>
  </si>
  <si>
    <t>Драгоценных и полудрагоценных</t>
  </si>
  <si>
    <t>Чекабад</t>
  </si>
  <si>
    <t>Эргешов Рафикжан Колдошович</t>
  </si>
  <si>
    <t>ваз 2107</t>
  </si>
  <si>
    <t>Компютеры и орг техника</t>
  </si>
  <si>
    <t>Мангыт айыл окмоту</t>
  </si>
  <si>
    <t>Абдуллаев Азизбек Ашимжанович</t>
  </si>
  <si>
    <t>Тоомоюн  айыл окмоту</t>
  </si>
  <si>
    <t>Абдуллаев Санжарбек Акбаралиевич</t>
  </si>
  <si>
    <t>Керметоо айыл окмоту</t>
  </si>
  <si>
    <t>Гулжигитов Суюнбай Турдиевич</t>
  </si>
  <si>
    <t>Жилой  дом</t>
  </si>
  <si>
    <t>Бытовая техниква</t>
  </si>
  <si>
    <t>Телевизор</t>
  </si>
  <si>
    <t xml:space="preserve">Ковровые изделия </t>
  </si>
  <si>
    <t>Нурабад  айыл окмоту</t>
  </si>
  <si>
    <t>Абдимуминов  Келдибек</t>
  </si>
  <si>
    <t>мерседес бенц</t>
  </si>
  <si>
    <t>Кара-суйский район</t>
  </si>
  <si>
    <t>Сарай а/о</t>
  </si>
  <si>
    <t>Тургунбаев Замирбек Жолболдуевич</t>
  </si>
  <si>
    <t>Глава а/о Сарай</t>
  </si>
  <si>
    <t>Кара-Суймкий</t>
  </si>
  <si>
    <t>Отуз-Адыр а\о</t>
  </si>
  <si>
    <t>Туйбаев Таалайбек Адиевич</t>
  </si>
  <si>
    <t>глава а\о</t>
  </si>
  <si>
    <t xml:space="preserve">  </t>
  </si>
  <si>
    <t>Кара-Суйский район</t>
  </si>
  <si>
    <t>Катта-талдык а\о</t>
  </si>
  <si>
    <t>Жантороев Канторо</t>
  </si>
  <si>
    <t>Глава а\о</t>
  </si>
  <si>
    <t>тойота камри</t>
  </si>
  <si>
    <t>Кара-Суйский р-н</t>
  </si>
  <si>
    <t>Шарк а/о</t>
  </si>
  <si>
    <t>Тезекбаев Таалайбек Жолчуевич</t>
  </si>
  <si>
    <t>Кара-Суйский н-н</t>
  </si>
  <si>
    <t>Нариман а/о</t>
  </si>
  <si>
    <t>Рахманов Улугбек Исманович</t>
  </si>
  <si>
    <t>Кызыл-Суу а/о</t>
  </si>
  <si>
    <t>Нышанбаев Муратбек Саитбекович</t>
  </si>
  <si>
    <t>Кара-Суйский</t>
  </si>
  <si>
    <t>Кашгар-Кыштак а/о</t>
  </si>
  <si>
    <t>Акунбеков Абдикамилжан Батирович</t>
  </si>
  <si>
    <t>Жоошская а/о</t>
  </si>
  <si>
    <t>Тиллабаев Жылдызбек Абытович</t>
  </si>
  <si>
    <t>зем.участок</t>
  </si>
  <si>
    <t>зем.участок не с/з наз</t>
  </si>
  <si>
    <t>зем участ сх.назн</t>
  </si>
  <si>
    <t>Жаны-Арык а/о</t>
  </si>
  <si>
    <t>Исаев Талантбек Абдыгапарович</t>
  </si>
  <si>
    <t>Ниссан Примера</t>
  </si>
  <si>
    <t>зем.участ сх.назн.</t>
  </si>
  <si>
    <t>Ювелир. Изделия</t>
  </si>
  <si>
    <t>Кара-Сууйский р-н</t>
  </si>
  <si>
    <t>Ак-Таш а/о</t>
  </si>
  <si>
    <t>Бектиров Тыныч Кочкорович</t>
  </si>
  <si>
    <t>Савай а/о</t>
  </si>
  <si>
    <t>Сайпидинов Мунарбек Акимжанович</t>
  </si>
  <si>
    <t>Легк.машина</t>
  </si>
  <si>
    <t>ДЭУ Ласетти</t>
  </si>
  <si>
    <t>Ноокатский р-н</t>
  </si>
  <si>
    <t xml:space="preserve">Ынтымак  айыл окмоту </t>
  </si>
  <si>
    <t>Жоробеков Нурбек Абдуназарович</t>
  </si>
  <si>
    <t>глава с/у</t>
  </si>
  <si>
    <t>с/у Кара Таш</t>
  </si>
  <si>
    <t>Мамарасулов Баатырбек Сулейманович</t>
  </si>
  <si>
    <t>Глава с/у</t>
  </si>
  <si>
    <t>Зем.участок придомовой</t>
  </si>
  <si>
    <t>Исанов Айыл окмоту</t>
  </si>
  <si>
    <t>Асанов Нурлан Эсенбаевич</t>
  </si>
  <si>
    <t>Зем.уч.сельхоз назнач.</t>
  </si>
  <si>
    <t>Гулистан а/о</t>
  </si>
  <si>
    <t>Шаназаров Эргешали Буваназарович</t>
  </si>
  <si>
    <t>Прадо</t>
  </si>
  <si>
    <t>с/у Бел</t>
  </si>
  <si>
    <t>Казначыев Калмамат Абдуллаевич</t>
  </si>
  <si>
    <t>глава с/у Бел</t>
  </si>
  <si>
    <t>Зем.учас.придомов.</t>
  </si>
  <si>
    <t>Ниссан</t>
  </si>
  <si>
    <t>карова , телёнок</t>
  </si>
  <si>
    <t>Бытоавя техника</t>
  </si>
  <si>
    <t> холодильник, стиральная м</t>
  </si>
  <si>
    <t>с/о Он-Эки-Бел</t>
  </si>
  <si>
    <t>Турсункулов Кутманбек Эшмаматович</t>
  </si>
  <si>
    <t>Ювелирные изделия</t>
  </si>
  <si>
    <t xml:space="preserve">с/о Кенеш </t>
  </si>
  <si>
    <t xml:space="preserve">Ташполот уулу Бексултан </t>
  </si>
  <si>
    <t>с/о Кыргыз Ата</t>
  </si>
  <si>
    <t>Марипов Бакытбек Асамидинович</t>
  </si>
  <si>
    <t>Хонда Сивик</t>
  </si>
  <si>
    <t>Ювелирные изделия</t>
  </si>
  <si>
    <t>с/о им.Т.Зулпуева</t>
  </si>
  <si>
    <t>Мурзакулов Советбек Сыдыкович</t>
  </si>
  <si>
    <t>с/о Жаны Ноокат</t>
  </si>
  <si>
    <t xml:space="preserve">Юлчиев Нормахаммад </t>
  </si>
  <si>
    <t>с/о им.А.Мирмахмудова</t>
  </si>
  <si>
    <t xml:space="preserve">Гафаров Шухрат </t>
  </si>
  <si>
    <t>Lexsus GX 470</t>
  </si>
  <si>
    <t>Лошадь </t>
  </si>
  <si>
    <t>Лошадь  </t>
  </si>
  <si>
    <t>Корова </t>
  </si>
  <si>
    <t>Овцы </t>
  </si>
  <si>
    <t>с/у Тоолос</t>
  </si>
  <si>
    <t>Эшматов Адылбек Музуралиевич</t>
  </si>
  <si>
    <t>коровы</t>
  </si>
  <si>
    <t>с/у Кок Жар</t>
  </si>
  <si>
    <t>Минбаев Сатарали Мукумович</t>
  </si>
  <si>
    <t>с/о Найман</t>
  </si>
  <si>
    <t>Шамаева Розакан Абдырахмановна</t>
  </si>
  <si>
    <t>компьютеры и оргтехника</t>
  </si>
  <si>
    <t>ювелирные изделия</t>
  </si>
  <si>
    <t>Самоходные (трактора)</t>
  </si>
  <si>
    <t>Мотоблок</t>
  </si>
  <si>
    <t>Домашн.птицы</t>
  </si>
  <si>
    <t>с/о.Жылалды</t>
  </si>
  <si>
    <t>Абдуллаев Рысбай Токоевич</t>
  </si>
  <si>
    <t>Глава С/управы Жылалды</t>
  </si>
  <si>
    <t>Ниссан Хтрайл</t>
  </si>
  <si>
    <t>Узгенский район</t>
  </si>
  <si>
    <t>Мырза-аки а/о</t>
  </si>
  <si>
    <t>Курманкулов Раимберди Аалыевич</t>
  </si>
  <si>
    <t>Глава а/о Мырза-Аки</t>
  </si>
  <si>
    <t>с/о. Баш-Добо</t>
  </si>
  <si>
    <t>Бодонов Кубанычбек Сатыбалдиевич</t>
  </si>
  <si>
    <t>Глава С/управы Баш-Добо</t>
  </si>
  <si>
    <t>с/о.Дон-Булак</t>
  </si>
  <si>
    <t>Султанов Эркин Режапович</t>
  </si>
  <si>
    <t>Глава С/управы Дон-Булак</t>
  </si>
  <si>
    <t>с/о.Караташ</t>
  </si>
  <si>
    <t>Боркошов Бакытбек Калдыбаевич</t>
  </si>
  <si>
    <t>Глава С/управы Караташ</t>
  </si>
  <si>
    <t>зем.сел.наз.</t>
  </si>
  <si>
    <t>с/о.Жалпак-Таш</t>
  </si>
  <si>
    <t>Эралиев Кутманбек Арзиевич</t>
  </si>
  <si>
    <t>Глава С/управы Жалпак-Таш</t>
  </si>
  <si>
    <t>муссо</t>
  </si>
  <si>
    <t>Зем.сел.наз.</t>
  </si>
  <si>
    <t>с/о.Кызыл-Тоо</t>
  </si>
  <si>
    <t>Бакиров Кубаныч Тологонович</t>
  </si>
  <si>
    <t>Глава С/управы Кызыл-Тоо</t>
  </si>
  <si>
    <t>зем. сел.наз.</t>
  </si>
  <si>
    <t>с/о.Торт-Кол</t>
  </si>
  <si>
    <t>Эсенбаев Озгонбай Аттокурович</t>
  </si>
  <si>
    <t>Глава С/управы Торт-Кол</t>
  </si>
  <si>
    <t>БМВ</t>
  </si>
  <si>
    <t>сел.наз.</t>
  </si>
  <si>
    <t>с/о.Саламалик</t>
  </si>
  <si>
    <t>Инашов Эдилбек Султанбекович</t>
  </si>
  <si>
    <t>Глава С/управы Саламалик</t>
  </si>
  <si>
    <t>Чангет а\о</t>
  </si>
  <si>
    <t xml:space="preserve">Ниязов Максытали </t>
  </si>
  <si>
    <t>глава а\о Чангет</t>
  </si>
  <si>
    <t>Жилдом</t>
  </si>
  <si>
    <t>032 УГНС по г.Ош</t>
  </si>
  <si>
    <t>с/у Жапалак</t>
  </si>
  <si>
    <t>Эшманов Санжар Канатович</t>
  </si>
  <si>
    <t>глава айыл-окмоту</t>
  </si>
  <si>
    <t>сельхоз назначения</t>
  </si>
  <si>
    <t>ДЭУ-Матиз</t>
  </si>
  <si>
    <t>Коровы и др.</t>
  </si>
  <si>
    <t>Бараны и др.</t>
  </si>
  <si>
    <t>Лошади </t>
  </si>
  <si>
    <t>Лошади и др.</t>
  </si>
  <si>
    <t>Гостиные и др.</t>
  </si>
  <si>
    <t>Холодильник и др.</t>
  </si>
  <si>
    <t>Телевизор и др</t>
  </si>
  <si>
    <t>Гостиные и др</t>
  </si>
  <si>
    <t>Ст.машина и др</t>
  </si>
  <si>
    <t>Ювелир. изделии</t>
  </si>
  <si>
    <t>золото</t>
  </si>
  <si>
    <t>с/у Тулейкен</t>
  </si>
  <si>
    <t>Абдукаримов Алмаз Абдылазович</t>
  </si>
  <si>
    <t>Каракулжинский р-н</t>
  </si>
  <si>
    <t>Кашкажол а/о</t>
  </si>
  <si>
    <t>Рахманберди улуу Шайырбек</t>
  </si>
  <si>
    <t>Тойота сурф</t>
  </si>
  <si>
    <t>Стенка</t>
  </si>
  <si>
    <t>прочие конструк.</t>
  </si>
  <si>
    <t>земли придомового, приусад.</t>
  </si>
  <si>
    <t xml:space="preserve">Быки на откорме 28 </t>
  </si>
  <si>
    <t>Ювелир. Изделии</t>
  </si>
  <si>
    <t>Каракочкор а/о</t>
  </si>
  <si>
    <t>Асанов Каныбек</t>
  </si>
  <si>
    <t>зем.участки с/х</t>
  </si>
  <si>
    <t>Кара-Гуз а/о</t>
  </si>
  <si>
    <t>103 Ф.И.О. ФИЗИЧЕСКОГО ЛИЦА</t>
  </si>
  <si>
    <t>Жумаев Талантбек Абидинович</t>
  </si>
  <si>
    <t>быт.тех</t>
  </si>
  <si>
    <t>Рыспеков Турдумамат Мамасалиевич</t>
  </si>
  <si>
    <t>лексус 300</t>
  </si>
  <si>
    <t>Ылай-Талаа а/о</t>
  </si>
  <si>
    <t>Баатыров Каныбек Маришович</t>
  </si>
  <si>
    <t>4 раннер</t>
  </si>
  <si>
    <t>Сары-Булак а/о</t>
  </si>
  <si>
    <t>Конуратов Латипжан Кочконбаевич</t>
  </si>
  <si>
    <t>зем.участки не с/х</t>
  </si>
  <si>
    <t>Автомобиль</t>
  </si>
  <si>
    <t>Чалма а/о</t>
  </si>
  <si>
    <t>Алишов Чолпонкул Сатыбалдыевич</t>
  </si>
  <si>
    <t xml:space="preserve">жилой дом </t>
  </si>
  <si>
    <t>МИтсубиси пейджео</t>
  </si>
  <si>
    <t>Капчыгай а/о</t>
  </si>
  <si>
    <t>Сатыбалдыев Мидил Согушбекович</t>
  </si>
  <si>
    <t>Киоски</t>
  </si>
  <si>
    <t>Пчеловодство</t>
  </si>
  <si>
    <t>Ойтал а/о</t>
  </si>
  <si>
    <t>Осмонов Кубатбек Жамантаевич</t>
  </si>
  <si>
    <t>Стиральная машина</t>
  </si>
  <si>
    <t>Кызыл-Жар а/о</t>
  </si>
  <si>
    <t>Айсаев Бурканбек Асанбекович</t>
  </si>
  <si>
    <t>Алайку а/о</t>
  </si>
  <si>
    <t>Аттокуров Аскарбай Токтомушевич</t>
  </si>
  <si>
    <t>022 Чон-Алайский район</t>
  </si>
  <si>
    <t>Чон-Алайский айыл окмот</t>
  </si>
  <si>
    <t>Жайчиев Таирбек Аскарович</t>
  </si>
  <si>
    <t>Глава</t>
  </si>
  <si>
    <t>108 м2</t>
  </si>
  <si>
    <t>хонда CRV</t>
  </si>
  <si>
    <t>Сельхоз участок</t>
  </si>
  <si>
    <t>0,3 га</t>
  </si>
  <si>
    <t>Приусадебный участок</t>
  </si>
  <si>
    <t>0,14 га</t>
  </si>
  <si>
    <t>Кашка-Суу айыл окмоту</t>
  </si>
  <si>
    <t>Бакиров Салайдин Жаныбаевич</t>
  </si>
  <si>
    <t>зем.сельхоз угодий</t>
  </si>
  <si>
    <t>0,5 га</t>
  </si>
  <si>
    <t>Другое движимое имущества не указанные выше</t>
  </si>
  <si>
    <t>Жекенди айыл окмоту</t>
  </si>
  <si>
    <t>Акматов Нургазы Иматиллавеич</t>
  </si>
  <si>
    <t>зем сельхоз угодия</t>
  </si>
  <si>
    <t>Бакай-Атинский район</t>
  </si>
  <si>
    <t>Боо-Терек а/о</t>
  </si>
  <si>
    <t>Кермалиев Идирис Дуйшенкулович</t>
  </si>
  <si>
    <t> приусадебного, 
садово-огород</t>
  </si>
  <si>
    <t>Озгоруш а/о</t>
  </si>
  <si>
    <t>Батырбекова Айгуль Абдырасуловна</t>
  </si>
  <si>
    <t>участки 
сельскохозяйственного </t>
  </si>
  <si>
    <t>Оро  а/о</t>
  </si>
  <si>
    <t>Сурапов Элеман Эргешович</t>
  </si>
  <si>
    <t>Акназар  а/о</t>
  </si>
  <si>
    <t>Тынысов Урмат Аалканович</t>
  </si>
  <si>
    <t>Шадыкан  а/о</t>
  </si>
  <si>
    <t>Жумакулов Майрамбек Темирбекович</t>
  </si>
  <si>
    <t>143 368,75</t>
  </si>
  <si>
    <t>Ак-Добо а/о</t>
  </si>
  <si>
    <t>Орозбаев Жамалбек Осмонович</t>
  </si>
  <si>
    <t>участки 
сельскохозяйственного назначения</t>
  </si>
  <si>
    <t>Бакай-Ата а/о</t>
  </si>
  <si>
    <t>Доулбеков Нурлан Азейинкулович</t>
  </si>
  <si>
    <t>Хонда-СРВ</t>
  </si>
  <si>
    <t>Мин-Булак а/о</t>
  </si>
  <si>
    <t>Ормотоев Жапарбек Акбарович</t>
  </si>
  <si>
    <t>Грузовые автомобили, на базе грузховых автомобилей</t>
  </si>
  <si>
    <t>Мерседес-спринтер</t>
  </si>
  <si>
    <t>20106197000472</t>
  </si>
  <si>
    <t>Кара-Буура р-н</t>
  </si>
  <si>
    <t>С/У Аманбаево</t>
  </si>
  <si>
    <t>Темирбеков Мансур Таштемирович</t>
  </si>
  <si>
    <t>Глава Аманбаевского А/О</t>
  </si>
  <si>
    <t>РАЗДЕЛ I. ФИЗИЧЕСКОЕ ЛИЦОЛ</t>
  </si>
  <si>
    <t>Земли несельскохозяйственного назнач</t>
  </si>
  <si>
    <t>2500 кв.м.</t>
  </si>
  <si>
    <t>Зем. участки сельскохозяйственного наз</t>
  </si>
  <si>
    <t>20000, кв.м.</t>
  </si>
  <si>
    <t>20312198300690</t>
  </si>
  <si>
    <t>С/У Бакыян</t>
  </si>
  <si>
    <t>Асылбеков Нургазы Чолпонкулович</t>
  </si>
  <si>
    <t>глава  айыл окмоту</t>
  </si>
  <si>
    <t>Жилой дом</t>
  </si>
  <si>
    <t>240 кв.м.</t>
  </si>
  <si>
    <t>лег. авто.</t>
  </si>
  <si>
    <t>субару форестер</t>
  </si>
  <si>
    <t>Др.жилое помещ</t>
  </si>
  <si>
    <t>340 кв.м.</t>
  </si>
  <si>
    <t>Зем. участки несельскохозяйственного наз</t>
  </si>
  <si>
    <t xml:space="preserve"> 0,20 га.</t>
  </si>
  <si>
    <t xml:space="preserve"> 3,06 га.</t>
  </si>
  <si>
    <t>3,06 га.</t>
  </si>
  <si>
    <t>21303196500027</t>
  </si>
  <si>
    <t>Кара-Бууринской айыл окмоту</t>
  </si>
  <si>
    <t>Анаркул уулу Нурдин</t>
  </si>
  <si>
    <t>Глава Кара-Бууринской айыл окмоту</t>
  </si>
  <si>
    <t>Земли несельскохозяйственного назначе</t>
  </si>
  <si>
    <t>Зем. участки сельскохозяйственного на</t>
  </si>
  <si>
    <t>21607196300533</t>
  </si>
  <si>
    <t>Бакайыр айыл окмот</t>
  </si>
  <si>
    <t>Чыналиев Рапил Анарбекович</t>
  </si>
  <si>
    <t>Глава айыл окмот</t>
  </si>
  <si>
    <t>земли сельхоз . назначения</t>
  </si>
  <si>
    <t>22610197600285</t>
  </si>
  <si>
    <t>Кок-Сайский с\у</t>
  </si>
  <si>
    <t>Стамкулов Болот Музулумович</t>
  </si>
  <si>
    <t>Глава айылного аймака</t>
  </si>
  <si>
    <t>1,5 га.</t>
  </si>
  <si>
    <t> Тракторы, комбайнысамаходные машины</t>
  </si>
  <si>
    <t> тракторы, МТЗ 80</t>
  </si>
  <si>
    <t>автобусы,  Газ-53</t>
  </si>
  <si>
    <t>Зем. участки сельскохозяйственного </t>
  </si>
  <si>
    <t>0,23 га.</t>
  </si>
  <si>
    <t>0,58 га.</t>
  </si>
  <si>
    <t>Овцы</t>
  </si>
  <si>
    <t>0,14 га.</t>
  </si>
  <si>
    <t>21503196400113</t>
  </si>
  <si>
    <t>Бейшекенский айыл  окмоту</t>
  </si>
  <si>
    <t>Умарбеков Бакыт Анарбаевич</t>
  </si>
  <si>
    <t>Глава  А/О</t>
  </si>
  <si>
    <t>0,25 га.</t>
  </si>
  <si>
    <t>0,38 га.</t>
  </si>
  <si>
    <t>20404197000713</t>
  </si>
  <si>
    <t>С/У Маймак</t>
  </si>
  <si>
    <t xml:space="preserve">Абдраимов Нарбек </t>
  </si>
  <si>
    <t>Глава Айыл окмоту</t>
  </si>
  <si>
    <t>100 кв.м.</t>
  </si>
  <si>
    <t>Ауди с 4</t>
  </si>
  <si>
    <t xml:space="preserve"> зем. учас. придомового, приусадебного, садово-огоро</t>
  </si>
  <si>
    <t>1300 кв.м.</t>
  </si>
  <si>
    <t>3000 кв.м.</t>
  </si>
  <si>
    <t>22901198700432</t>
  </si>
  <si>
    <t>аппарат управления</t>
  </si>
  <si>
    <t>Баялиев Кайрат Сатыбаевич</t>
  </si>
  <si>
    <t>Манасский р-н</t>
  </si>
  <si>
    <t>Покровка а/о</t>
  </si>
  <si>
    <t>Жалилов Акназар Бусунович</t>
  </si>
  <si>
    <t xml:space="preserve"> Глава айыл  окмоту</t>
  </si>
  <si>
    <t>Уч-Коргон  а/о</t>
  </si>
  <si>
    <t>Акматов Мелисбек Рашатович</t>
  </si>
  <si>
    <t xml:space="preserve">Зем.участ. приусад огород  </t>
  </si>
  <si>
    <t>Зем.участ.  сельхоз угодья</t>
  </si>
  <si>
    <t>Бытовая-техника</t>
  </si>
  <si>
    <t>Кыргызстан а/о</t>
  </si>
  <si>
    <t>Батырбекова Азия Асемкуловна</t>
  </si>
  <si>
    <t>Кайынды  а/о</t>
  </si>
  <si>
    <t>Изаков Азизбек Абасович</t>
  </si>
  <si>
    <t>Майское  а/о</t>
  </si>
  <si>
    <t>Рыскулов Кубанычбек  Ракынович</t>
  </si>
  <si>
    <t>21307196400015</t>
  </si>
  <si>
    <t>Таласский район</t>
  </si>
  <si>
    <t>Таласский район с Арал</t>
  </si>
  <si>
    <t>Апышов Бактыбек Рыспаевич</t>
  </si>
  <si>
    <t xml:space="preserve">глава </t>
  </si>
  <si>
    <t>21108198401246</t>
  </si>
  <si>
    <t>Таласский район Кара суу</t>
  </si>
  <si>
    <t>Биримкулов Рустамбек Тентимишович</t>
  </si>
  <si>
    <t>земли сельхоз  назначения</t>
  </si>
  <si>
    <t>Хонда инспайер</t>
  </si>
  <si>
    <t>21003197400016</t>
  </si>
  <si>
    <t>Таласский район с Бердике баатыр</t>
  </si>
  <si>
    <t>Борбашов Музурбек Турмабекович</t>
  </si>
  <si>
    <t>глава а\а</t>
  </si>
  <si>
    <t>20905196400690</t>
  </si>
  <si>
    <t>Таласский район с Долоно</t>
  </si>
  <si>
    <t>Жоробеков Тариел Улукбекович</t>
  </si>
  <si>
    <t>Земли селхоз. Наз</t>
  </si>
  <si>
    <t>огород</t>
  </si>
  <si>
    <t>22503197300442</t>
  </si>
  <si>
    <t>Таласский район с Жергетал</t>
  </si>
  <si>
    <t>Жусупбеков Таласбек Эркинбекович</t>
  </si>
  <si>
    <t>22709197500679</t>
  </si>
  <si>
    <t>Таласский район с Осмонкулов</t>
  </si>
  <si>
    <t>Кудайбергенов Улан Казиевич</t>
  </si>
  <si>
    <t>21708196700076</t>
  </si>
  <si>
    <t>Таласский район с Кок ой</t>
  </si>
  <si>
    <t>Кушубаков Анарбек Асанбекович</t>
  </si>
  <si>
    <t>20704198200093</t>
  </si>
  <si>
    <t>Таласский район с Жегетал</t>
  </si>
  <si>
    <t>Сакеев Тилек Беренбекович</t>
  </si>
  <si>
    <t>21010197900673</t>
  </si>
  <si>
    <t>Таласский район с Айдаралиев</t>
  </si>
  <si>
    <t>Сыдыков Замирбек Бейшенович</t>
  </si>
  <si>
    <t>20308197400380</t>
  </si>
  <si>
    <t>Таласский район с Нуржанов</t>
  </si>
  <si>
    <t>Исмаилов Касым</t>
  </si>
  <si>
    <t>21009198300432</t>
  </si>
  <si>
    <t>Айыл-окмоту ( аппарат )</t>
  </si>
  <si>
    <t>Бакасов Эрмек Шаршенбекович</t>
  </si>
  <si>
    <t>ПЛОЩАДЬ м2,га</t>
  </si>
  <si>
    <t>22101198200162</t>
  </si>
  <si>
    <t>Чакибаев Эмиль Акжолтоевич</t>
  </si>
  <si>
    <t>Жайылский район</t>
  </si>
  <si>
    <t>Степнинский айыл окмоту</t>
  </si>
  <si>
    <t>Будко Николай Анатольевич</t>
  </si>
  <si>
    <t>земельные участки сельхоз.назначения</t>
  </si>
  <si>
    <t>Фольксваген пассат</t>
  </si>
  <si>
    <t>Талды-Булакский айыл окмоту</t>
  </si>
  <si>
    <t>Иманкулов Айбек Темиржанович</t>
  </si>
  <si>
    <t>Суусамырский айыл окмоту</t>
  </si>
  <si>
    <t>Отунчиев Урматбек Шайлообекович</t>
  </si>
  <si>
    <t>Сары-Булакский айыл окмоту</t>
  </si>
  <si>
    <t>Маатказиев Кайрат Зайнидинович</t>
  </si>
  <si>
    <t>Сосновский айыл окмоту</t>
  </si>
  <si>
    <t>Сырдыбаев Урмат Кулматович</t>
  </si>
  <si>
    <t>Красновосточный айыл окмоту</t>
  </si>
  <si>
    <t>208,0 м2</t>
  </si>
  <si>
    <t>зем не с-х назначения</t>
  </si>
  <si>
    <t>3,0 га</t>
  </si>
  <si>
    <t>007  Кеминский район</t>
  </si>
  <si>
    <t>Ак-Тюзский айыл окмоту</t>
  </si>
  <si>
    <t>Дононбаев Эмильжан Кедейбекович</t>
  </si>
  <si>
    <t>тойота алион</t>
  </si>
  <si>
    <t>Чон-Кеминский айыл окмоту</t>
  </si>
  <si>
    <t>Сулайманов Нурбек Жамалидинович</t>
  </si>
  <si>
    <t>Кичи-Кеминский айыл окмоту</t>
  </si>
  <si>
    <t>Иманалиев Каныбек Абдыбекович</t>
  </si>
  <si>
    <t>010            Код и наименование налогового органа</t>
  </si>
  <si>
    <t>Московский район</t>
  </si>
  <si>
    <t>Ак-Суйский а/о</t>
  </si>
  <si>
    <t>Нурбеков Асылбек Нурбекович</t>
  </si>
  <si>
    <t>глава</t>
  </si>
  <si>
    <t>010           Код и наименование налогового органа</t>
  </si>
  <si>
    <t>Московский  р-н</t>
  </si>
  <si>
    <t>Беловодский айыл окмоту</t>
  </si>
  <si>
    <t>103      Ф.И.О. ФИЗИЧЕСКОГО ЛИЦА</t>
  </si>
  <si>
    <t>Кононов Александр Иванович</t>
  </si>
  <si>
    <t>Московский   р-н</t>
  </si>
  <si>
    <t xml:space="preserve">Бештерекский айыл окмоту </t>
  </si>
  <si>
    <t>Дубанаев Алмазбек Жылкыбаевич</t>
  </si>
  <si>
    <t>Хонда Степ</t>
  </si>
  <si>
    <t>Лошадь</t>
  </si>
  <si>
    <t>Садовский а/о</t>
  </si>
  <si>
    <t>Долеткулов Муратбек Тутанович</t>
  </si>
  <si>
    <t>010         Код и наименование налогового органа</t>
  </si>
  <si>
    <t>Предтеченский а/о</t>
  </si>
  <si>
    <t>Алыгулов Султан Баатырканович</t>
  </si>
  <si>
    <t>Хонда стрим</t>
  </si>
  <si>
    <t xml:space="preserve">Тойота </t>
  </si>
  <si>
    <t>лошадь</t>
  </si>
  <si>
    <t xml:space="preserve">Первомайский айыл окмоту </t>
  </si>
  <si>
    <t>Бакиров Асылбек Искенович</t>
  </si>
  <si>
    <t>Беловодский а/о</t>
  </si>
  <si>
    <t>Толомушев Бакыт Токтокадырович</t>
  </si>
  <si>
    <t xml:space="preserve">ПЛОЩАДЬ </t>
  </si>
  <si>
    <t>Хонда степвагон</t>
  </si>
  <si>
    <t>Мерседес-Бенц Е321</t>
  </si>
  <si>
    <t>жилой дом с з/участ</t>
  </si>
  <si>
    <t>Чапаевский а/о</t>
  </si>
  <si>
    <t>Байсульдаев Жениш Абдыдалифович</t>
  </si>
  <si>
    <t>2,0 га</t>
  </si>
  <si>
    <t>Александровский  а/о</t>
  </si>
  <si>
    <t>Баги Ибрагим Юнидович</t>
  </si>
  <si>
    <t>недвижимость</t>
  </si>
  <si>
    <t>Лексус РХ 301</t>
  </si>
  <si>
    <t>Московский р-н</t>
  </si>
  <si>
    <t>Петровский айыл окмоту</t>
  </si>
  <si>
    <t>Астаров Данияр Бектурович</t>
  </si>
  <si>
    <t>249654</t>
  </si>
  <si>
    <t>Нисаан - премьера</t>
  </si>
  <si>
    <t>Сретенский айыл окмоту</t>
  </si>
  <si>
    <t>Саралаев Узакбек Солтоевич</t>
  </si>
  <si>
    <t>011 УГНС по Панфиловскому району</t>
  </si>
  <si>
    <t>Чалдыбаский а/о</t>
  </si>
  <si>
    <t>Кувандыков Саламат Асанович</t>
  </si>
  <si>
    <t>Фрунзенский а/о</t>
  </si>
  <si>
    <t>Карымшаков Мирлан Таштанбекович</t>
  </si>
  <si>
    <t>жи лой дом</t>
  </si>
  <si>
    <t>хонда стрим</t>
  </si>
  <si>
    <t>Ортоевский айыл окмоту</t>
  </si>
  <si>
    <t>Арыков Эркин Улукбекович</t>
  </si>
  <si>
    <t>Курпульдокский айыл окмоту</t>
  </si>
  <si>
    <t>Баязова Жанылмурза Эмилбековна</t>
  </si>
  <si>
    <t>012 УГНС по Сокулукскому району</t>
  </si>
  <si>
    <t>Айыл окмоту</t>
  </si>
  <si>
    <t>Эрмеков Кемпирбек Коксариевич</t>
  </si>
  <si>
    <t>130          ЗАНИМАЕМАЯ ДОЛЖНОСТЬ</t>
  </si>
  <si>
    <t>151440</t>
  </si>
  <si>
    <t>117    НАИМЕНОВАНИЕ ГОСУДАРСТВЕННОГО ОРГАНА / ОРГАНА МЕСТНОГО САМОУПРАВЛЕНИЯ</t>
  </si>
  <si>
    <t>20311196800149</t>
  </si>
  <si>
    <t>Айыл-окмоту</t>
  </si>
  <si>
    <t>Корголдоев Таалайбек Ишенбекович</t>
  </si>
  <si>
    <t>176586.24</t>
  </si>
  <si>
    <t>20410196700073</t>
  </si>
  <si>
    <t>Кожокматов Уранбек Салморбекович</t>
  </si>
  <si>
    <t>20608198201075</t>
  </si>
  <si>
    <t>Уметалиев Тилектеш Токтобекович</t>
  </si>
  <si>
    <t xml:space="preserve">глава асылбаш </t>
  </si>
  <si>
    <t>181332.5</t>
  </si>
  <si>
    <t>20708198301534</t>
  </si>
  <si>
    <t>Чодуев Урмат Асылбекович</t>
  </si>
  <si>
    <t>39391.08</t>
  </si>
  <si>
    <t>20808198100399</t>
  </si>
  <si>
    <t>Нурмамбетов Замирбек Оморбекович</t>
  </si>
  <si>
    <t>194156.25</t>
  </si>
  <si>
    <t>1130.99кв.м</t>
  </si>
  <si>
    <t>тойота авенсис</t>
  </si>
  <si>
    <t>20905198601779</t>
  </si>
  <si>
    <t>Эдигеев Женишбек Кубанычбекович</t>
  </si>
  <si>
    <t>128040.9</t>
  </si>
  <si>
    <t>субару форестр</t>
  </si>
  <si>
    <t>мерседес вита</t>
  </si>
  <si>
    <t>21704195810059</t>
  </si>
  <si>
    <t>Бейшимбаев Кабылбек</t>
  </si>
  <si>
    <t>662867.4</t>
  </si>
  <si>
    <t>104  Код и наименование налогового органа</t>
  </si>
  <si>
    <t>21708197100227</t>
  </si>
  <si>
    <t>Бокомбаев Нурсуланбек Мамыркожоевич</t>
  </si>
  <si>
    <t>187695,21</t>
  </si>
  <si>
    <t>21806197900299</t>
  </si>
  <si>
    <t>АЙЫЛ ОКМОТУ</t>
  </si>
  <si>
    <t>Алтыкеев Хамза Аскарбекович</t>
  </si>
  <si>
    <t>206124</t>
  </si>
  <si>
    <t>22501198300490</t>
  </si>
  <si>
    <t>Мураталиев Манас Манапбекович</t>
  </si>
  <si>
    <t>58,5 кв.м</t>
  </si>
  <si>
    <t>ЛексусРХ 300</t>
  </si>
  <si>
    <t>Бешимбаев Кабылбек</t>
  </si>
  <si>
    <t>22603197000539</t>
  </si>
  <si>
    <t>013 УГНС по Чуйскому району</t>
  </si>
  <si>
    <t>Онбир Жилгинский айыл окмоту</t>
  </si>
  <si>
    <t>Сыдыков Ильичбек Сабырович</t>
  </si>
  <si>
    <t xml:space="preserve">Глава </t>
  </si>
  <si>
    <t>130,0 м2</t>
  </si>
  <si>
    <t>зем участок</t>
  </si>
  <si>
    <t>0,60 га</t>
  </si>
  <si>
    <t>20309197600558</t>
  </si>
  <si>
    <t>Шамшинский айыл окмоту</t>
  </si>
  <si>
    <t>Алышпаев Замир Тентимишович</t>
  </si>
  <si>
    <t>зем участок с-х</t>
  </si>
  <si>
    <t>2,30 га</t>
  </si>
  <si>
    <t>21212198400686</t>
  </si>
  <si>
    <t>Сайлыкский айыл окмоту</t>
  </si>
  <si>
    <t>103   Ф.И.О. ФИЗИЧЕСКОГО ЛИЦА</t>
  </si>
  <si>
    <t>Турсуналиев Бактыбек Жумаканович</t>
  </si>
  <si>
    <t>120000</t>
  </si>
  <si>
    <t>20404196510092</t>
  </si>
  <si>
    <t>Кегетинский айыльный кенеш</t>
  </si>
  <si>
    <t>Шаршеев Анарбек Джумабекович</t>
  </si>
  <si>
    <t>0,15 соток</t>
  </si>
  <si>
    <t>мерседес бенц 230</t>
  </si>
  <si>
    <t>3,6 га</t>
  </si>
  <si>
    <t>20704197710038</t>
  </si>
  <si>
    <t>Искринский айыльный кенеш</t>
  </si>
  <si>
    <t>Бодбаев Руслан Бейшекеевич</t>
  </si>
  <si>
    <t>0,49 га</t>
  </si>
  <si>
    <t>21802199100794</t>
  </si>
  <si>
    <t>Чуйский айыльный кенеш</t>
  </si>
  <si>
    <t>Шакеев Жантай Мыктыбекович</t>
  </si>
  <si>
    <t>22105198501392</t>
  </si>
  <si>
    <t>Буранинский айыльный кенеш</t>
  </si>
  <si>
    <t>Ашымов Канатбек Бусурманкулович</t>
  </si>
  <si>
    <t>зем. участок приусадебный</t>
  </si>
  <si>
    <t>22211196800114</t>
  </si>
  <si>
    <t>Ибраимовский айыльный кенеш</t>
  </si>
  <si>
    <t>Сабыров Таалайбек Сатарович</t>
  </si>
  <si>
    <t>22312198900288</t>
  </si>
  <si>
    <t>Кошкоргонский айыльный кенеш</t>
  </si>
  <si>
    <t>Нурдинов Азиз Абикович</t>
  </si>
  <si>
    <t>23011197900533</t>
  </si>
  <si>
    <t>Абдыгулов Бактыбек Нурбекович</t>
  </si>
  <si>
    <t>Ысык-Атинский  р-н</t>
  </si>
  <si>
    <t>Губеза Сулейман Маданзович</t>
  </si>
  <si>
    <t>земли не с-х назначения</t>
  </si>
  <si>
    <t>айыл окмоту</t>
  </si>
  <si>
    <t>Абдраев Абай Союзбекович</t>
  </si>
  <si>
    <t>Глава Ак-Кудукского айыл окмоту</t>
  </si>
  <si>
    <t>ниссан цефиро</t>
  </si>
  <si>
    <t xml:space="preserve">Айыл-окмоту </t>
  </si>
  <si>
    <t>Доронбеков Алмаз Курманбекович</t>
  </si>
  <si>
    <t>баран</t>
  </si>
  <si>
    <t xml:space="preserve">АЙЫЛ ОКМОТУ </t>
  </si>
  <si>
    <t xml:space="preserve">КЫДЫКЕЕВ Мирлан Чубакович </t>
  </si>
  <si>
    <t xml:space="preserve">глава айыл окмоту </t>
  </si>
  <si>
    <t>земля приусадебного участка</t>
  </si>
  <si>
    <t>земля с-х назначения</t>
  </si>
  <si>
    <t>ВАЗ 21099</t>
  </si>
  <si>
    <t xml:space="preserve">Тайгашкаев Руслан Авасканович </t>
  </si>
  <si>
    <t xml:space="preserve">Абакиров Ранат Канатович </t>
  </si>
  <si>
    <t xml:space="preserve">Люксембургский айыл окмоту </t>
  </si>
  <si>
    <t xml:space="preserve">Буйляшев Эсенбол Туратович </t>
  </si>
  <si>
    <t>008 Ысык-Атинский район</t>
  </si>
  <si>
    <t>Нурманбетский а/о</t>
  </si>
  <si>
    <t>Ниязов Анарбек Зайнидинович</t>
  </si>
  <si>
    <t>Глава Нурманбетского а/о</t>
  </si>
  <si>
    <t>165388,88</t>
  </si>
  <si>
    <t xml:space="preserve"> мерседес</t>
  </si>
  <si>
    <t>Мусакожаев Алмазбек Тапкысканович</t>
  </si>
  <si>
    <t>мерседес 313</t>
  </si>
  <si>
    <t>Кочкорбаевский а/о</t>
  </si>
  <si>
    <t>Керимкулов Эркинбек Казбекович</t>
  </si>
  <si>
    <t>Аксуйский район</t>
  </si>
  <si>
    <t>Жакупов Талапкер Усенбаевич</t>
  </si>
  <si>
    <t>Бараканов Сагындык Калыбекович</t>
  </si>
  <si>
    <t>Бектуров Жаныбек Бектурович</t>
  </si>
  <si>
    <t>Зем участок сельхоз назначения</t>
  </si>
  <si>
    <t>УАЗ 452</t>
  </si>
  <si>
    <t>Жыргалов Эрлан Шабданбекович</t>
  </si>
  <si>
    <t>Кононбаев Талант Шайлообекович</t>
  </si>
  <si>
    <t xml:space="preserve">Осмонбаев Жунуш Макилович </t>
  </si>
  <si>
    <t>Жумашев Жыргал Кубанычбекович</t>
  </si>
  <si>
    <t>Як</t>
  </si>
  <si>
    <t>Баран</t>
  </si>
  <si>
    <t>Земли сельхозяйственного участка</t>
  </si>
  <si>
    <t>Птицы</t>
  </si>
  <si>
    <t>Сыдыков Аманбек Абдыкадырович</t>
  </si>
  <si>
    <t>земли придомового, приусадебного участка</t>
  </si>
  <si>
    <t>мерс</t>
  </si>
  <si>
    <t>Омурбеков Марат Рыскулович</t>
  </si>
  <si>
    <t>Дорбаев Максат Кудаваевич</t>
  </si>
  <si>
    <t>Мукалаев Талгат Абдыкадырович</t>
  </si>
  <si>
    <t>Одиссей</t>
  </si>
  <si>
    <t>Земли сельскохозяйственного участка</t>
  </si>
  <si>
    <t>Акмолдоев Бактыбек Бородоевич</t>
  </si>
  <si>
    <t>ДайкатV-890 см3 2001 г</t>
  </si>
  <si>
    <t>102           10406196400604</t>
  </si>
  <si>
    <t>104            017 Жеты-Огузский район</t>
  </si>
  <si>
    <t xml:space="preserve">    Ак-Добо айыл окмот</t>
  </si>
  <si>
    <t>Молдокматова Анаркул Кыдыргановна</t>
  </si>
  <si>
    <t>депутат местного кенеша</t>
  </si>
  <si>
    <t>земли  сельхоз наз</t>
  </si>
  <si>
    <t>0,45</t>
  </si>
  <si>
    <t xml:space="preserve">         017 Жеты-Огузский район</t>
  </si>
  <si>
    <t xml:space="preserve">Ырдыкский айыл-окмоту </t>
  </si>
  <si>
    <t>Дыйканбаев Аскатбек Шарипович</t>
  </si>
  <si>
    <t>Глава Ырдыкской с/управы</t>
  </si>
  <si>
    <t xml:space="preserve">квартира </t>
  </si>
  <si>
    <t>56,04кв м</t>
  </si>
  <si>
    <t xml:space="preserve">       017 Жеты-Огузский район</t>
  </si>
  <si>
    <t>Сауйский айыл окмоту</t>
  </si>
  <si>
    <t>Абдрахманов Данияр Карасартович</t>
  </si>
  <si>
    <t>Глава Саруйской айыл окмоту</t>
  </si>
  <si>
    <t>приусадебный участок</t>
  </si>
  <si>
    <t xml:space="preserve">0,2га </t>
  </si>
  <si>
    <t>Хонда степ вагон</t>
  </si>
  <si>
    <t xml:space="preserve">0,34 га </t>
  </si>
  <si>
    <t>20709195500127</t>
  </si>
  <si>
    <t>017 Жети-Огуз</t>
  </si>
  <si>
    <t>Ак-Шыйракский а.о.</t>
  </si>
  <si>
    <t>Айианов Кудайберген Бектурганович</t>
  </si>
  <si>
    <t>174,05</t>
  </si>
  <si>
    <t>0,25</t>
  </si>
  <si>
    <t>2,5</t>
  </si>
  <si>
    <t>78000</t>
  </si>
  <si>
    <t>0,9</t>
  </si>
  <si>
    <t>Дачный дом</t>
  </si>
  <si>
    <t>20805197900279</t>
  </si>
  <si>
    <t>Дархан айыл окмоту</t>
  </si>
  <si>
    <t>Бейшенов Мирлан Бейшенович</t>
  </si>
  <si>
    <t>1</t>
  </si>
  <si>
    <t>100</t>
  </si>
  <si>
    <t>0,46</t>
  </si>
  <si>
    <t>2,6</t>
  </si>
  <si>
    <t>21010198501427</t>
  </si>
  <si>
    <t>Ак-Шыйрак айыл окмоту</t>
  </si>
  <si>
    <t>Асаналиева Эрлан Шаршенбекович</t>
  </si>
  <si>
    <t>21011198700149</t>
  </si>
  <si>
    <t>Саруу айыл окмоту</t>
  </si>
  <si>
    <t>Кыдыкбаев Алтынбек Омурбаевич</t>
  </si>
  <si>
    <t>10000</t>
  </si>
  <si>
    <t>зем.налог  с/х назначения</t>
  </si>
  <si>
    <t>0,34</t>
  </si>
  <si>
    <t>Мерседес</t>
  </si>
  <si>
    <t>108           Идентификационный налоговый номер</t>
  </si>
  <si>
    <t>110            Код и наименование налогового органа</t>
  </si>
  <si>
    <t>21504195800946</t>
  </si>
  <si>
    <t>Саруу айыл  окмоту</t>
  </si>
  <si>
    <t>109            Ф.И.О. ФИЗИЧЕСКОГО ЛИЦА</t>
  </si>
  <si>
    <t>Асаналиев Турар Калыкович</t>
  </si>
  <si>
    <t>7</t>
  </si>
  <si>
    <t>50000</t>
  </si>
  <si>
    <t xml:space="preserve">ДОМ </t>
  </si>
  <si>
    <t>82,02</t>
  </si>
  <si>
    <t xml:space="preserve">Приусадебный участок </t>
  </si>
  <si>
    <t>Сельхох</t>
  </si>
  <si>
    <t>20000</t>
  </si>
  <si>
    <t>121           Идентификационный налоговый номер</t>
  </si>
  <si>
    <t>123            Код и наименование налогового органа</t>
  </si>
  <si>
    <t>21705197900569</t>
  </si>
  <si>
    <t>глава Кызыл-Суйского айыл окмоту</t>
  </si>
  <si>
    <t>122            Ф.И.О. ФИЗИЧЕСКОГО ЛИЦА</t>
  </si>
  <si>
    <t>Алымов Манас  Кадырович</t>
  </si>
  <si>
    <t>65000</t>
  </si>
  <si>
    <t>134           Идентификационный налоговый номер</t>
  </si>
  <si>
    <t>136            Код и наименование налогового органа</t>
  </si>
  <si>
    <t>22609197400819</t>
  </si>
  <si>
    <t>айыл окмот</t>
  </si>
  <si>
    <t>135            Ф.И.О. ФИЗИЧЕСКОГО ЛИЦА</t>
  </si>
  <si>
    <t>Докоев Урматбек Сыртбаевич</t>
  </si>
  <si>
    <t>130000</t>
  </si>
  <si>
    <t>135           Идентификационный налоговый номер</t>
  </si>
  <si>
    <t>137            Код и наименование налогового органа</t>
  </si>
  <si>
    <t>22609198600104</t>
  </si>
  <si>
    <t>136            Ф.И.О. ФИЗИЧЕСКОГО ЛИЦА</t>
  </si>
  <si>
    <t>Сейдекматов Артур Заирбекович</t>
  </si>
  <si>
    <t>Глава с /у</t>
  </si>
  <si>
    <t>80000</t>
  </si>
  <si>
    <t>50400</t>
  </si>
  <si>
    <t>136           Идентификационный налоговый номер</t>
  </si>
  <si>
    <t>138            Код и наименование налогового органа</t>
  </si>
  <si>
    <t>22704196500113</t>
  </si>
  <si>
    <t>137            Ф.И.О. ФИЗИЧЕСКОГО ЛИЦА</t>
  </si>
  <si>
    <t xml:space="preserve">Жаныбеков Адилет </t>
  </si>
  <si>
    <t>МСУ глава а/а</t>
  </si>
  <si>
    <t>167100</t>
  </si>
  <si>
    <t>зем.уч.сельхоз.назнач</t>
  </si>
  <si>
    <t xml:space="preserve">0,33га </t>
  </si>
  <si>
    <t xml:space="preserve">0,18га </t>
  </si>
  <si>
    <t>140           Идентификационный налоговый номер</t>
  </si>
  <si>
    <t>142            Код и наименование налогового органа</t>
  </si>
  <si>
    <t>22305198300152</t>
  </si>
  <si>
    <t>айыл окмот</t>
  </si>
  <si>
    <t>141            Ф.И.О. ФИЗИЧЕСКОГО ЛИЦА</t>
  </si>
  <si>
    <t>Касымов Батырбек  Канатбекович</t>
  </si>
  <si>
    <t>глава а/о</t>
  </si>
  <si>
    <t>20904196600113</t>
  </si>
  <si>
    <t>018  Тюпский район</t>
  </si>
  <si>
    <t>Ак-булакский а/о по Тюпскому району</t>
  </si>
  <si>
    <t>Кыштобаев Меркибек Жолоушиевич</t>
  </si>
  <si>
    <t>90</t>
  </si>
  <si>
    <t>вольво Ем-10</t>
  </si>
  <si>
    <t>101</t>
  </si>
  <si>
    <t>уаз31512</t>
  </si>
  <si>
    <t>69</t>
  </si>
  <si>
    <t>2000</t>
  </si>
  <si>
    <t>Приусадеб. Участок</t>
  </si>
  <si>
    <t>760</t>
  </si>
  <si>
    <t>895</t>
  </si>
  <si>
    <t>5,5</t>
  </si>
  <si>
    <t>0,16</t>
  </si>
  <si>
    <t>0,19</t>
  </si>
  <si>
    <t>5</t>
  </si>
  <si>
    <t>21109197700313</t>
  </si>
  <si>
    <t>018 УГНС  Тюпский район</t>
  </si>
  <si>
    <t>Санташский а/о по Тюпскому району</t>
  </si>
  <si>
    <t>Жапаров Орозобек Нуркожоевич</t>
  </si>
  <si>
    <t>0,21</t>
  </si>
  <si>
    <t>450</t>
  </si>
  <si>
    <t>21511198400225</t>
  </si>
  <si>
    <t>Кутургинский а/о по Тюпскому району</t>
  </si>
  <si>
    <t>Сарымсаков Руслан  Догдурбекович</t>
  </si>
  <si>
    <t>Земля сельхоз. назначения</t>
  </si>
  <si>
    <t>2,0га</t>
  </si>
  <si>
    <t>ауди-100</t>
  </si>
  <si>
    <t>Земля не сельхоз. назначения</t>
  </si>
  <si>
    <t>0,02</t>
  </si>
  <si>
    <t>Земля приусадебного участка</t>
  </si>
  <si>
    <t>22110196400264</t>
  </si>
  <si>
    <t>ак-булунский а/о по Тюпскому району</t>
  </si>
  <si>
    <t>Ботоев Талайбек Кычиевич</t>
  </si>
  <si>
    <t>22201198300316</t>
  </si>
  <si>
    <t>Сары булакский а/о по Тюпскому району</t>
  </si>
  <si>
    <t>Таалайбек уулу Жоомарт</t>
  </si>
  <si>
    <t>22403197900474</t>
  </si>
  <si>
    <t>Чон ташский а/о по Тюпскому району</t>
  </si>
  <si>
    <t>Абдылдаев Сейбтек Нуртаевич</t>
  </si>
  <si>
    <t>22612197800267</t>
  </si>
  <si>
    <t>Тюпский а/о по Тюпскому району</t>
  </si>
  <si>
    <t>Айбалиев Болот Касенович</t>
  </si>
  <si>
    <t>138165,52</t>
  </si>
  <si>
    <t>22903196100499</t>
  </si>
  <si>
    <t>Аральский а/о по Тюпскому району</t>
  </si>
  <si>
    <t>Мамытов Бактыбек Орозгелдиевич</t>
  </si>
  <si>
    <t>20507195700534</t>
  </si>
  <si>
    <t>Карасаев а/о по Тюпскому району</t>
  </si>
  <si>
    <t>Кайыков Курманбек Жазыбаевич</t>
  </si>
  <si>
    <t>00</t>
  </si>
  <si>
    <t>10312195800400</t>
  </si>
  <si>
    <t>Михайловское а/о по Тюпскому району</t>
  </si>
  <si>
    <t>Юсупова Тоту Жумашевна</t>
  </si>
  <si>
    <t>Земля сельхоз.назначения</t>
  </si>
  <si>
    <t>4,8</t>
  </si>
  <si>
    <t>21803196710028</t>
  </si>
  <si>
    <t>Талды суйский а/о по Тюпскому району</t>
  </si>
  <si>
    <t>Асакеев Алманбет Иманович</t>
  </si>
  <si>
    <t>1,2</t>
  </si>
  <si>
    <t>фольсваген гольф</t>
  </si>
  <si>
    <t>0,39</t>
  </si>
  <si>
    <t>014 Иссык-Кульский район</t>
  </si>
  <si>
    <t>Темир а/о</t>
  </si>
  <si>
    <t>Артел Максат</t>
  </si>
  <si>
    <t xml:space="preserve">         ЗАНИМАЕМАЯ         ДОЛЖНОСТЬ</t>
  </si>
  <si>
    <t>глава Темир а/о</t>
  </si>
  <si>
    <t>Садыр-Аке а/о</t>
  </si>
  <si>
    <t>Арунов Эркебек Бексултанович</t>
  </si>
  <si>
    <t>глава Садыр-Аке а/о</t>
  </si>
  <si>
    <t>Субару-Форестер</t>
  </si>
  <si>
    <t>0,96</t>
  </si>
  <si>
    <t>Абдырахман а/о</t>
  </si>
  <si>
    <t>Апсатаров Уланбек Сагынович</t>
  </si>
  <si>
    <t>глава Абдырахман а/о</t>
  </si>
  <si>
    <t>зем.участок сельхозугодий</t>
  </si>
  <si>
    <t>земелный участок приучадебный</t>
  </si>
  <si>
    <t>Тойота Марк 2</t>
  </si>
  <si>
    <t>Кумбель а/о</t>
  </si>
  <si>
    <t>Дубаев Нурзат Болотканович</t>
  </si>
  <si>
    <t>Тамчы а/о</t>
  </si>
  <si>
    <t>Есенгулов Руслан Урустанбекович</t>
  </si>
  <si>
    <t>глава Тамчы а/о</t>
  </si>
  <si>
    <t>Бостери а/о</t>
  </si>
  <si>
    <t>Жамангулов Алмаз Абдымаликович</t>
  </si>
  <si>
    <t>Карабалаев Болот Мамбетович</t>
  </si>
  <si>
    <t>Чон-Сары-Ой а/о</t>
  </si>
  <si>
    <t>Керимбаев Уланбек Керимбаевич</t>
  </si>
  <si>
    <t>глава Чон-Сары-Ой а/о</t>
  </si>
  <si>
    <t>Ананьево а/о</t>
  </si>
  <si>
    <t>Супаев Эмиль Бейшеналыевич</t>
  </si>
  <si>
    <t>глава Ананьево а/о</t>
  </si>
  <si>
    <t>Семеновка а/о</t>
  </si>
  <si>
    <t>Раимбеков Эрлан Табылдиевич</t>
  </si>
  <si>
    <t>глава Семеновка а/о</t>
  </si>
  <si>
    <t>Кара-Ой а/о</t>
  </si>
  <si>
    <t>Тюлегенов Каныбек Турсуналиевич</t>
  </si>
  <si>
    <t>ВАЗ2106</t>
  </si>
  <si>
    <t>Орукту а/о</t>
  </si>
  <si>
    <t>Эсенов Элдияр Шаршенбекович</t>
  </si>
  <si>
    <t>глава Орукту а/о</t>
  </si>
  <si>
    <t>Тонский район</t>
  </si>
  <si>
    <t>Кун-чыгышский  айыл окмоту</t>
  </si>
  <si>
    <t>Тургунбаев Улан Калмакович</t>
  </si>
  <si>
    <t>зем участок сельхоз назанчения</t>
  </si>
  <si>
    <t>тойота секвоя</t>
  </si>
  <si>
    <t>Каджисай А/О</t>
  </si>
  <si>
    <t>Кутуев Памир Абыкаевич</t>
  </si>
  <si>
    <t>Мерс бенц</t>
  </si>
  <si>
    <t>Ак-Терек АО</t>
  </si>
  <si>
    <t>Боталиев Азамат Кадырбекович</t>
  </si>
  <si>
    <t>Улахол АО</t>
  </si>
  <si>
    <t>Эсенгелдиев Бакыт Камалидинович</t>
  </si>
  <si>
    <t>Б.Мамбектов АО</t>
  </si>
  <si>
    <t>Коокоров Ильичбек Казиевич</t>
  </si>
  <si>
    <t>зем участок сельхоз назначения</t>
  </si>
  <si>
    <t>Грузовые овые автомобили, на базе грузовых автомобилей</t>
  </si>
  <si>
    <t>ЮМЗ-6А</t>
  </si>
  <si>
    <t>21307196100843</t>
  </si>
  <si>
    <t>Даркан айыл окмоту</t>
  </si>
  <si>
    <t>Сатылканов Аскарбек Абылаевич</t>
  </si>
  <si>
    <t xml:space="preserve">Дом </t>
  </si>
  <si>
    <t xml:space="preserve">приусадебный участок </t>
  </si>
  <si>
    <t>Сельхоз</t>
  </si>
  <si>
    <t>ХОНДА</t>
  </si>
  <si>
    <t>20402197000309</t>
  </si>
  <si>
    <t>УГНС по Кеминскому району 007</t>
  </si>
  <si>
    <t>Ильичевский айыл окмоту</t>
  </si>
  <si>
    <t>Мамбеталиев Темирлан Саткынбекович</t>
  </si>
  <si>
    <t>22606198200323</t>
  </si>
  <si>
    <t>Боролдойский  айыл окмоту</t>
  </si>
  <si>
    <t>Мурсалиев Акылбек Рыскельдиевич</t>
  </si>
  <si>
    <t>176400</t>
  </si>
  <si>
    <t>21911197400521</t>
  </si>
  <si>
    <t>Чым-Коргонский айыл окмоту</t>
  </si>
  <si>
    <t>Макеев Эмиль Мухтарович</t>
  </si>
  <si>
    <t>176104</t>
  </si>
  <si>
    <t>Земли сельскохозяйственного назначания</t>
  </si>
  <si>
    <t>144000</t>
  </si>
  <si>
    <t>198,2</t>
  </si>
  <si>
    <t>21101195000340</t>
  </si>
  <si>
    <t> Ивановка айыл окмоту</t>
  </si>
  <si>
    <t>Касыров Тилек</t>
  </si>
  <si>
    <t>20504198601457</t>
  </si>
  <si>
    <t>Краснореченский  айыл окмоту</t>
  </si>
  <si>
    <t>Коджакматов Канат Календерович</t>
  </si>
  <si>
    <t>21903197600409</t>
  </si>
  <si>
    <t xml:space="preserve"> Интернациональный  айыл окмоту</t>
  </si>
  <si>
    <t>Аралбаев Мелис Качкынович</t>
  </si>
  <si>
    <t>11312196700526</t>
  </si>
  <si>
    <t xml:space="preserve">  Васильевская  айыл окмоту</t>
  </si>
  <si>
    <t>Казбекова Аида Казбековна</t>
  </si>
  <si>
    <t>22409196500422</t>
  </si>
  <si>
    <t xml:space="preserve">    Маевский айыл окмоту</t>
  </si>
  <si>
    <t>Алиев Руслан Якубович</t>
  </si>
  <si>
    <t>23107197400564</t>
  </si>
  <si>
    <t>Свердловский р-н</t>
  </si>
  <si>
    <t xml:space="preserve"> Нижне-Аларчинский айыл окмоту</t>
  </si>
  <si>
    <t>Аалиев Эрнис Нурпайызович</t>
  </si>
  <si>
    <t>Тойота Прадо</t>
  </si>
  <si>
    <t>Мерседец Бенц</t>
  </si>
  <si>
    <t>Производственные здании</t>
  </si>
  <si>
    <t>20807197900327</t>
  </si>
  <si>
    <t xml:space="preserve">Аламудунский р-н
</t>
  </si>
  <si>
    <t xml:space="preserve"> Байтикский айыл окмоту</t>
  </si>
  <si>
    <t>Жунушбаев Бакыт Оморбекович</t>
  </si>
  <si>
    <t>22210196810055</t>
  </si>
  <si>
    <t>Кара-Жыгачский  айыл окмоту</t>
  </si>
  <si>
    <t>Джаманбаев Иса Джузумалиевич</t>
  </si>
  <si>
    <t>21207197800618</t>
  </si>
  <si>
    <t xml:space="preserve"> Аламудунский  айыл окмоту</t>
  </si>
  <si>
    <t>Кольбаев Найзабек Асанбекович</t>
  </si>
  <si>
    <t>22409195300050</t>
  </si>
  <si>
    <t xml:space="preserve">   Гроздненский айыл окмоту</t>
  </si>
  <si>
    <t>Кыдыкеев Сыргак Билилович</t>
  </si>
  <si>
    <t>20103197700678</t>
  </si>
  <si>
    <t xml:space="preserve">   Лебединовский  айыл окмоту</t>
  </si>
  <si>
    <t xml:space="preserve">Солтонов Алкан Шайлообекович
</t>
  </si>
  <si>
    <t>22109195500338</t>
  </si>
  <si>
    <t xml:space="preserve">    Пригородное айыл окмоту</t>
  </si>
  <si>
    <t>Паязов Сактанбек</t>
  </si>
  <si>
    <t>Чуйский р-н</t>
  </si>
  <si>
    <t xml:space="preserve">     айыл окмоту</t>
  </si>
  <si>
    <t>22803197800376</t>
  </si>
  <si>
    <t xml:space="preserve">     Кегетинский айыл окмоту</t>
  </si>
  <si>
    <t>Джунушалиев Руслан Алмазбекович</t>
  </si>
  <si>
    <t>Незвершенное сроительство</t>
  </si>
  <si>
    <t>Другие виды движимого имущества, не указанные выше</t>
  </si>
  <si>
    <t>Таласский р-н</t>
  </si>
  <si>
    <t xml:space="preserve">      Кокой айыл окмоту</t>
  </si>
  <si>
    <t>Кушубеков Анарбек Асанбекович</t>
  </si>
  <si>
    <t>22907198000419</t>
  </si>
  <si>
    <t xml:space="preserve">    Омуралиев  айыл окмоту</t>
  </si>
  <si>
    <t>Эдилов Талант</t>
  </si>
  <si>
    <t>Прочее временное помещения</t>
  </si>
  <si>
    <t>22107198100072</t>
  </si>
  <si>
    <t>Базаркоргонский р-н</t>
  </si>
  <si>
    <t xml:space="preserve">   Акманский айыл окмоту Базаркоргонского района</t>
  </si>
  <si>
    <t>Коконов Марсел Асылбекович</t>
  </si>
  <si>
    <t>Тойота премио</t>
  </si>
  <si>
    <t>20909198501035</t>
  </si>
  <si>
    <t xml:space="preserve">  Талдуу-Булакский айыл окмоту Базаркоргонского района</t>
  </si>
  <si>
    <t>Акматкулов Кадырбек Ыманбекович</t>
  </si>
  <si>
    <t>Хонда Аккорд</t>
  </si>
  <si>
    <t>23006197600205</t>
  </si>
  <si>
    <t xml:space="preserve"> Кенешский айыл окмоту Базаркоргонского района</t>
  </si>
  <si>
    <t>Омурзаков Рахман Бакирович</t>
  </si>
  <si>
    <t>20603197400778</t>
  </si>
  <si>
    <t xml:space="preserve">   Кызыл-Ункурский айыл окмоту Базаркоргонского района</t>
  </si>
  <si>
    <t>Жолдошов Оморбек Мамираимович</t>
  </si>
  <si>
    <t>21301197300875</t>
  </si>
  <si>
    <t xml:space="preserve">   Бешик-Жонский айыл окмоту Базаркоргонского района</t>
  </si>
  <si>
    <t xml:space="preserve">Адишов Алтынбек Жапарбаевич
</t>
  </si>
  <si>
    <t>23010195600213</t>
  </si>
  <si>
    <t xml:space="preserve">    Чолпон-Атинский айыл окмоту Токтогульского района</t>
  </si>
  <si>
    <t>Мамбетов Анарбек</t>
  </si>
  <si>
    <t>20411198100606</t>
  </si>
  <si>
    <t xml:space="preserve">   Кетмен-Тобонский айыл окмоту Токтогульского района</t>
  </si>
  <si>
    <t>Чороев Илиязбек Каланбаевич</t>
  </si>
  <si>
    <t>Мерседец бенц С180</t>
  </si>
  <si>
    <t>22608196700633</t>
  </si>
  <si>
    <t xml:space="preserve"> Жаны-Жолский айыл окмоту Токтогульского района</t>
  </si>
  <si>
    <t>Тойгонбаев Эркин Абасканович</t>
  </si>
  <si>
    <t>22312196600188</t>
  </si>
  <si>
    <t xml:space="preserve"> Уч-Терекский айыл окмоту Токтогульского района</t>
  </si>
  <si>
    <t>Молдомусаев Нурлан Токтогулович</t>
  </si>
  <si>
    <t>209368,07</t>
  </si>
  <si>
    <t>23005198401077</t>
  </si>
  <si>
    <t xml:space="preserve"> Сары-Камышский айыл окмоту Токтогульского района</t>
  </si>
  <si>
    <t xml:space="preserve">Омурканов Рамис Токтотемирович
</t>
  </si>
  <si>
    <t>22301197200540</t>
  </si>
  <si>
    <t xml:space="preserve"> Бургондунский айыл окмоту Ноокенского района</t>
  </si>
  <si>
    <t xml:space="preserve">Маматаев Эркинбек Садирбекович
</t>
  </si>
  <si>
    <t>промышленное</t>
  </si>
  <si>
    <t>другое жилое помещение</t>
  </si>
  <si>
    <t>другие капитальные строения</t>
  </si>
  <si>
    <t>земли придомового, приусадебного, садово-огородного участка</t>
  </si>
  <si>
    <t>20210197100139</t>
  </si>
  <si>
    <t xml:space="preserve"> Сузакский айыл окмоту Сузакского района</t>
  </si>
  <si>
    <t xml:space="preserve">Сариев Аскарбек Надирбекович
</t>
  </si>
  <si>
    <t>21305197100663</t>
  </si>
  <si>
    <t xml:space="preserve"> Ырыский айыл окмоту Сузакского района</t>
  </si>
  <si>
    <t xml:space="preserve">Халилов Таалайбек Жалалович
</t>
  </si>
  <si>
    <t>48000</t>
  </si>
  <si>
    <t>20703196900899</t>
  </si>
  <si>
    <t xml:space="preserve"> С.Атабековский айыл окмоту Сузакского района</t>
  </si>
  <si>
    <t xml:space="preserve">Шералиев Шухратилла Жунусалиевич
</t>
  </si>
  <si>
    <t>21207197800870</t>
  </si>
  <si>
    <t xml:space="preserve"> Таш-Булакский айыл окмоту Сузакского района</t>
  </si>
  <si>
    <t xml:space="preserve">Самидинов Нурбек Жолмаматович
</t>
  </si>
  <si>
    <t>21509196101306</t>
  </si>
  <si>
    <t xml:space="preserve"> Ленинский айыл окмоту Сузакского района</t>
  </si>
  <si>
    <t xml:space="preserve">Токтосунов Бакытбек Турдалиевич
</t>
  </si>
  <si>
    <t>Земли придомового, приусад. садово-огородного участка</t>
  </si>
  <si>
    <t>Авто</t>
  </si>
  <si>
    <t>Тойота Рав 4</t>
  </si>
  <si>
    <t>22205196100362</t>
  </si>
  <si>
    <t xml:space="preserve"> Багышский айыл окмоту Сузакского района</t>
  </si>
  <si>
    <t xml:space="preserve">Мурзабеков Раимбек Болотбекович
</t>
  </si>
  <si>
    <t>22207197100560</t>
  </si>
  <si>
    <t xml:space="preserve"> Курманбековский айыл окмоту Сузакского района</t>
  </si>
  <si>
    <t xml:space="preserve">Бакиров Даирбек Мейлиевич
</t>
  </si>
  <si>
    <t xml:space="preserve">Лощадь </t>
  </si>
  <si>
    <t>21403198001201</t>
  </si>
  <si>
    <t xml:space="preserve"> Кара-Алминский айыл окмоту Сузакского района</t>
  </si>
  <si>
    <t xml:space="preserve">Алимов Илимбек Турдалиевич
</t>
  </si>
  <si>
    <t>22609197200570</t>
  </si>
  <si>
    <t xml:space="preserve"> Кызыл-Колский айыл окмоту Сузакского района</t>
  </si>
  <si>
    <t xml:space="preserve">Кушбаков Автандил Турдумаматович
</t>
  </si>
  <si>
    <t>400000</t>
  </si>
  <si>
    <t>22209197600915</t>
  </si>
  <si>
    <t xml:space="preserve"> Зергерский айыл окмоту Узгенского района</t>
  </si>
  <si>
    <t xml:space="preserve">Бокошов Динмухамед Камилович
</t>
  </si>
  <si>
    <t>22207196100498</t>
  </si>
  <si>
    <t xml:space="preserve"> Ак-Жарский айыл окмоту Узгенского района</t>
  </si>
  <si>
    <t xml:space="preserve">Турдумаматов Каримжан Тургунбаевич
</t>
  </si>
  <si>
    <t>23008197500256</t>
  </si>
  <si>
    <t>Чон-Алайский р-н</t>
  </si>
  <si>
    <t xml:space="preserve"> Чон-Алайский айыл окмоту Чон-Алайского района</t>
  </si>
  <si>
    <t xml:space="preserve">Жайчибеков Таирбек Аскарович
</t>
  </si>
  <si>
    <t>28000</t>
  </si>
  <si>
    <t>202161</t>
  </si>
  <si>
    <t>20711198400986</t>
  </si>
  <si>
    <t>Кадамжайский район</t>
  </si>
  <si>
    <t xml:space="preserve">  Чаувайский айыл окмоту Кадамжайского района</t>
  </si>
  <si>
    <t xml:space="preserve">Бакиров Абдыразак Жээнбекович
</t>
  </si>
  <si>
    <t>20404197100104</t>
  </si>
  <si>
    <t xml:space="preserve">  Кун-Чыгышский айыл окмоту Тонского района</t>
  </si>
  <si>
    <t xml:space="preserve">Турганбаев Улан Калмакович
</t>
  </si>
  <si>
    <t>Тойота секуайа</t>
  </si>
  <si>
    <t>543410</t>
  </si>
  <si>
    <t>22303196700304</t>
  </si>
  <si>
    <t xml:space="preserve">  Кол-Торский айыл окмоту Тонского района</t>
  </si>
  <si>
    <t xml:space="preserve">Азизов Кубанычбек Сагынович
</t>
  </si>
  <si>
    <t>Земли придомового, приусадебного, садового-огородного участка</t>
  </si>
  <si>
    <t>22611197800755</t>
  </si>
  <si>
    <t xml:space="preserve">  Ак-Терекский айыл окмоту Тонского района</t>
  </si>
  <si>
    <t xml:space="preserve">Боталаев Азамат Кадырбекович
</t>
  </si>
  <si>
    <t>20603196700043</t>
  </si>
  <si>
    <t>Жети-Огузский район</t>
  </si>
  <si>
    <t xml:space="preserve">  Ырдыкский айыл окмоту Жети-Огузского района</t>
  </si>
  <si>
    <t xml:space="preserve">Дыйканбаев Аскатбек Шарипович
</t>
  </si>
  <si>
    <t>72000</t>
  </si>
  <si>
    <t>22209196700043</t>
  </si>
  <si>
    <t xml:space="preserve">  Жети-Огузский айыл окмоту Жети-Огузского района</t>
  </si>
  <si>
    <t xml:space="preserve">Далиев Улан Эшенович
</t>
  </si>
  <si>
    <t>220000</t>
  </si>
  <si>
    <t>КРС-7</t>
  </si>
  <si>
    <t>МРС-40</t>
  </si>
  <si>
    <t>Лошади-3</t>
  </si>
  <si>
    <t>233446,29</t>
  </si>
  <si>
    <t>20111196700525</t>
  </si>
  <si>
    <t xml:space="preserve">  Ак-Дюбинский айыл окмоту Жети-Огузского района</t>
  </si>
  <si>
    <t xml:space="preserve">Баяманов Руслан Толомушович
</t>
  </si>
  <si>
    <t>МРС-20</t>
  </si>
  <si>
    <t>20107196400751</t>
  </si>
  <si>
    <t xml:space="preserve">  Барскоонский айыл окмоту Жети-Огузского района</t>
  </si>
  <si>
    <t xml:space="preserve">Эшмамбетов Руслан Толонович
</t>
  </si>
  <si>
    <t>40000</t>
  </si>
  <si>
    <t>Кухонный</t>
  </si>
  <si>
    <t>Мягкий</t>
  </si>
  <si>
    <t>Корова-3</t>
  </si>
  <si>
    <t>Овцы-15</t>
  </si>
  <si>
    <t>240000</t>
  </si>
  <si>
    <t xml:space="preserve">  Ак-Шыйракский айыл окмоту Жети-Огузского района</t>
  </si>
  <si>
    <t xml:space="preserve">Асаналиев Эрлан Шаршенбекович
</t>
  </si>
  <si>
    <t>Корова-8</t>
  </si>
  <si>
    <t>Як-5</t>
  </si>
  <si>
    <t>Овцы-10</t>
  </si>
  <si>
    <t>Лошадь-10</t>
  </si>
  <si>
    <t>21612198800553</t>
  </si>
  <si>
    <t>Ак-Сууйский район</t>
  </si>
  <si>
    <t xml:space="preserve">  Боз-Учукский айыл окмоту Ак-Сууйского района</t>
  </si>
  <si>
    <t xml:space="preserve">Тыналиев Кыдыр Омурбабаевич
</t>
  </si>
  <si>
    <t>22903196600589</t>
  </si>
  <si>
    <t xml:space="preserve">  Энильчекский айыл окмоту Ак-Сууйского района</t>
  </si>
  <si>
    <t xml:space="preserve">Бектуров Жаныбек Тасиевич
</t>
  </si>
  <si>
    <t>86400</t>
  </si>
  <si>
    <t>22204197201059</t>
  </si>
  <si>
    <t xml:space="preserve">  Теплоключенский айыл окмоту Ак-Сууйского района</t>
  </si>
  <si>
    <t xml:space="preserve">Кобонбаев Талант Шайлообекович
</t>
  </si>
  <si>
    <t>733000</t>
  </si>
  <si>
    <t>850</t>
  </si>
  <si>
    <t>20601197900529</t>
  </si>
  <si>
    <t xml:space="preserve">  Октябрьский айыл окмоту Ак-Сууйского района</t>
  </si>
  <si>
    <t xml:space="preserve">Доконбаев Улан Ишембаевич
</t>
  </si>
  <si>
    <t>79964</t>
  </si>
  <si>
    <t>1500</t>
  </si>
  <si>
    <t>22305198100221</t>
  </si>
  <si>
    <t>Кочкорский район</t>
  </si>
  <si>
    <t xml:space="preserve">  Талаа-Булакский айыл окмоту Кочкорского района</t>
  </si>
  <si>
    <t xml:space="preserve">Жолдошбек уулу Белек
</t>
  </si>
  <si>
    <t>20802198200150</t>
  </si>
  <si>
    <t xml:space="preserve">  Сары-Булакский айыл окмоту Ак-Сууйского района</t>
  </si>
  <si>
    <t xml:space="preserve">Макишов Эрнис Орозобекович
</t>
  </si>
  <si>
    <t>20505197500139</t>
  </si>
  <si>
    <t>Нарынский район</t>
  </si>
  <si>
    <t xml:space="preserve">  Ортокский айыл окмоту Нарынского района</t>
  </si>
  <si>
    <t xml:space="preserve">Сенирбаев Алтынбек Жыргалбекович
</t>
  </si>
  <si>
    <t>22112196700774</t>
  </si>
  <si>
    <t xml:space="preserve">  Мин-Булакский айыл окмоту Нарынского района</t>
  </si>
  <si>
    <t xml:space="preserve">Усупов Казыбек Сырынбетович
</t>
  </si>
  <si>
    <t>20501196700142</t>
  </si>
  <si>
    <t xml:space="preserve">  Эмгек-Талинский айыл окмоту Нарынского района</t>
  </si>
  <si>
    <t xml:space="preserve">Басылбеков Орозобек Аскарович
</t>
  </si>
  <si>
    <t>22611196400375</t>
  </si>
  <si>
    <t xml:space="preserve">  Ак-Кудукский айыл окмоту Нарынского района</t>
  </si>
  <si>
    <t xml:space="preserve">Рыскелдиев Каныбек Саякбаевич
</t>
  </si>
  <si>
    <t>21702195900192</t>
  </si>
  <si>
    <t xml:space="preserve">  Казан-Куйганский айыл окмоту Нарынского района</t>
  </si>
  <si>
    <t xml:space="preserve">Эсенгулов Замирбек Молутбекович
</t>
  </si>
  <si>
    <t>22708195300256</t>
  </si>
  <si>
    <t xml:space="preserve">  Кара-Кужурский айыл окмоту Нарынского района</t>
  </si>
  <si>
    <t xml:space="preserve">Аалиев Курманбек Макелович
</t>
  </si>
  <si>
    <t>102324</t>
  </si>
  <si>
    <t>22608197600454</t>
  </si>
  <si>
    <t>Аламудунский район</t>
  </si>
  <si>
    <t xml:space="preserve">  Достукский айыл окмоту Нарынского района</t>
  </si>
  <si>
    <t xml:space="preserve">Колбаев Турдаалы Жээнбекович
</t>
  </si>
  <si>
    <t>22709195500168</t>
  </si>
  <si>
    <t xml:space="preserve">  Сары-Ойский айыл окмоту Нарынского района</t>
  </si>
  <si>
    <t xml:space="preserve">Омуралиев Байыш Абакирович
</t>
  </si>
  <si>
    <t>792000</t>
  </si>
  <si>
    <t>117864</t>
  </si>
  <si>
    <t>0,80</t>
  </si>
  <si>
    <t>21410198601595</t>
  </si>
  <si>
    <t xml:space="preserve">  Чет-Нуринский айыл окмоту Нарынского района</t>
  </si>
  <si>
    <t xml:space="preserve">Мусурканов Азамат Нарынбекович
</t>
  </si>
  <si>
    <t>Панфиловский район</t>
  </si>
  <si>
    <t xml:space="preserve">  Каиндинский айыл окмоту Панфиловского района</t>
  </si>
  <si>
    <t xml:space="preserve">Иманкулов Эркин Токтаалиевич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</si>
</sst>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00"/>
    <numFmt numFmtId="166" formatCode="00000000000000"/>
    <numFmt numFmtId="167" formatCode="000.0"/>
  </numFmts>
  <fonts count="11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733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164" fontId="3" fillId="2" borderId="26" xfId="0" applyNumberFormat="1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2" fontId="3" fillId="2" borderId="31" xfId="0" applyNumberFormat="1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164" fontId="3" fillId="2" borderId="24" xfId="0" applyNumberFormat="1" applyFont="1" applyFill="1" applyBorder="1" applyAlignment="1">
      <alignment horizontal="center" vertical="center" wrapText="1"/>
    </xf>
    <xf numFmtId="2" fontId="3" fillId="2" borderId="24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2" fontId="3" fillId="2" borderId="26" xfId="0" applyNumberFormat="1" applyFont="1" applyFill="1" applyBorder="1" applyAlignment="1">
      <alignment horizontal="center" vertical="center" wrapText="1"/>
    </xf>
    <xf numFmtId="2" fontId="3" fillId="2" borderId="29" xfId="0" applyNumberFormat="1" applyFont="1" applyFill="1" applyBorder="1" applyAlignment="1">
      <alignment horizontal="center" vertical="center" wrapText="1"/>
    </xf>
    <xf numFmtId="164" fontId="3" fillId="2" borderId="23" xfId="0" applyNumberFormat="1" applyFont="1" applyFill="1" applyBorder="1" applyAlignment="1">
      <alignment horizontal="center" vertical="center" wrapText="1"/>
    </xf>
    <xf numFmtId="2" fontId="3" fillId="2" borderId="23" xfId="0" applyNumberFormat="1" applyFont="1" applyFill="1" applyBorder="1" applyAlignment="1">
      <alignment horizontal="center" vertical="center" wrapText="1"/>
    </xf>
    <xf numFmtId="164" fontId="3" fillId="2" borderId="25" xfId="0" applyNumberFormat="1" applyFont="1" applyFill="1" applyBorder="1" applyAlignment="1">
      <alignment horizontal="center" vertical="center" wrapText="1"/>
    </xf>
    <xf numFmtId="2" fontId="3" fillId="2" borderId="25" xfId="0" applyNumberFormat="1" applyFont="1" applyFill="1" applyBorder="1" applyAlignment="1">
      <alignment horizontal="center" vertical="center" wrapText="1"/>
    </xf>
    <xf numFmtId="164" fontId="3" fillId="2" borderId="29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24" xfId="0" applyFill="1" applyBorder="1"/>
    <xf numFmtId="0" fontId="4" fillId="2" borderId="24" xfId="0" applyFont="1" applyFill="1" applyBorder="1" applyAlignment="1">
      <alignment horizontal="center" wrapText="1"/>
    </xf>
    <xf numFmtId="164" fontId="4" fillId="2" borderId="24" xfId="0" applyNumberFormat="1" applyFont="1" applyFill="1" applyBorder="1" applyAlignment="1">
      <alignment horizontal="center"/>
    </xf>
    <xf numFmtId="2" fontId="0" fillId="2" borderId="24" xfId="0" applyNumberFormat="1" applyFill="1" applyBorder="1"/>
    <xf numFmtId="0" fontId="0" fillId="2" borderId="0" xfId="0" applyFill="1" applyBorder="1"/>
    <xf numFmtId="49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/>
    <xf numFmtId="0" fontId="6" fillId="2" borderId="35" xfId="0" applyFont="1" applyFill="1" applyBorder="1" applyAlignment="1"/>
    <xf numFmtId="0" fontId="6" fillId="2" borderId="20" xfId="0" applyFont="1" applyFill="1" applyBorder="1" applyAlignment="1"/>
    <xf numFmtId="0" fontId="6" fillId="2" borderId="37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right"/>
    </xf>
    <xf numFmtId="0" fontId="6" fillId="2" borderId="23" xfId="0" applyFont="1" applyFill="1" applyBorder="1"/>
    <xf numFmtId="164" fontId="6" fillId="2" borderId="23" xfId="0" applyNumberFormat="1" applyFont="1" applyFill="1" applyBorder="1" applyAlignment="1">
      <alignment horizontal="right"/>
    </xf>
    <xf numFmtId="165" fontId="6" fillId="2" borderId="24" xfId="0" applyNumberFormat="1" applyFont="1" applyFill="1" applyBorder="1" applyAlignment="1">
      <alignment vertical="top" wrapText="1"/>
    </xf>
    <xf numFmtId="0" fontId="6" fillId="2" borderId="41" xfId="0" applyFont="1" applyFill="1" applyBorder="1"/>
    <xf numFmtId="0" fontId="6" fillId="2" borderId="40" xfId="0" applyFont="1" applyFill="1" applyBorder="1"/>
    <xf numFmtId="0" fontId="6" fillId="2" borderId="24" xfId="0" applyFont="1" applyFill="1" applyBorder="1"/>
    <xf numFmtId="164" fontId="6" fillId="2" borderId="24" xfId="0" applyNumberFormat="1" applyFont="1" applyFill="1" applyBorder="1" applyAlignment="1">
      <alignment horizontal="right"/>
    </xf>
    <xf numFmtId="0" fontId="6" fillId="2" borderId="42" xfId="0" applyFont="1" applyFill="1" applyBorder="1"/>
    <xf numFmtId="0" fontId="6" fillId="2" borderId="24" xfId="0" applyFont="1" applyFill="1" applyBorder="1" applyAlignment="1">
      <alignment horizontal="right"/>
    </xf>
    <xf numFmtId="0" fontId="6" fillId="2" borderId="0" xfId="0" applyFont="1" applyFill="1" applyBorder="1"/>
    <xf numFmtId="2" fontId="6" fillId="2" borderId="23" xfId="0" applyNumberFormat="1" applyFont="1" applyFill="1" applyBorder="1" applyAlignment="1">
      <alignment horizontal="right"/>
    </xf>
    <xf numFmtId="165" fontId="6" fillId="2" borderId="24" xfId="0" applyNumberFormat="1" applyFont="1" applyFill="1" applyBorder="1" applyAlignment="1">
      <alignment vertical="top"/>
    </xf>
    <xf numFmtId="0" fontId="6" fillId="2" borderId="43" xfId="0" applyFont="1" applyFill="1" applyBorder="1"/>
    <xf numFmtId="0" fontId="6" fillId="2" borderId="21" xfId="0" applyFont="1" applyFill="1" applyBorder="1"/>
    <xf numFmtId="0" fontId="6" fillId="2" borderId="22" xfId="0" applyFont="1" applyFill="1" applyBorder="1"/>
    <xf numFmtId="2" fontId="6" fillId="2" borderId="21" xfId="0" applyNumberFormat="1" applyFont="1" applyFill="1" applyBorder="1" applyAlignment="1">
      <alignment horizontal="right"/>
    </xf>
    <xf numFmtId="0" fontId="6" fillId="2" borderId="44" xfId="0" applyFont="1" applyFill="1" applyBorder="1"/>
    <xf numFmtId="0" fontId="6" fillId="2" borderId="48" xfId="0" applyFont="1" applyFill="1" applyBorder="1"/>
    <xf numFmtId="0" fontId="6" fillId="2" borderId="23" xfId="0" applyFont="1" applyFill="1" applyBorder="1" applyAlignment="1">
      <alignment horizontal="center" wrapText="1"/>
    </xf>
    <xf numFmtId="2" fontId="6" fillId="2" borderId="24" xfId="0" applyNumberFormat="1" applyFont="1" applyFill="1" applyBorder="1" applyAlignment="1">
      <alignment horizontal="right"/>
    </xf>
    <xf numFmtId="0" fontId="6" fillId="2" borderId="24" xfId="0" applyFont="1" applyFill="1" applyBorder="1" applyAlignment="1">
      <alignment wrapText="1"/>
    </xf>
    <xf numFmtId="0" fontId="6" fillId="2" borderId="49" xfId="0" applyFont="1" applyFill="1" applyBorder="1"/>
    <xf numFmtId="0" fontId="6" fillId="2" borderId="0" xfId="0" applyFont="1" applyFill="1" applyBorder="1" applyAlignment="1">
      <alignment horizontal="center" wrapText="1"/>
    </xf>
    <xf numFmtId="0" fontId="6" fillId="2" borderId="50" xfId="0" applyFont="1" applyFill="1" applyBorder="1"/>
    <xf numFmtId="0" fontId="6" fillId="2" borderId="49" xfId="0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vertical="top"/>
    </xf>
    <xf numFmtId="165" fontId="6" fillId="2" borderId="0" xfId="0" applyNumberFormat="1" applyFont="1" applyFill="1" applyBorder="1" applyAlignment="1">
      <alignment vertical="top" wrapText="1"/>
    </xf>
    <xf numFmtId="0" fontId="6" fillId="2" borderId="43" xfId="0" applyFont="1" applyFill="1" applyBorder="1" applyAlignment="1">
      <alignment horizontal="right"/>
    </xf>
    <xf numFmtId="2" fontId="6" fillId="2" borderId="22" xfId="0" applyNumberFormat="1" applyFont="1" applyFill="1" applyBorder="1" applyAlignment="1">
      <alignment horizontal="right"/>
    </xf>
    <xf numFmtId="165" fontId="6" fillId="2" borderId="21" xfId="0" applyNumberFormat="1" applyFont="1" applyFill="1" applyBorder="1" applyAlignment="1">
      <alignment vertical="top"/>
    </xf>
    <xf numFmtId="165" fontId="6" fillId="2" borderId="21" xfId="0" applyNumberFormat="1" applyFont="1" applyFill="1" applyBorder="1" applyAlignment="1">
      <alignment vertical="top" wrapText="1"/>
    </xf>
    <xf numFmtId="0" fontId="6" fillId="2" borderId="51" xfId="0" applyFont="1" applyFill="1" applyBorder="1"/>
    <xf numFmtId="0" fontId="6" fillId="2" borderId="23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37" xfId="0" applyFont="1" applyFill="1" applyBorder="1"/>
    <xf numFmtId="0" fontId="6" fillId="2" borderId="18" xfId="0" applyFont="1" applyFill="1" applyBorder="1"/>
    <xf numFmtId="0" fontId="6" fillId="2" borderId="25" xfId="0" applyFont="1" applyFill="1" applyBorder="1"/>
    <xf numFmtId="0" fontId="6" fillId="2" borderId="10" xfId="0" applyFont="1" applyFill="1" applyBorder="1"/>
    <xf numFmtId="0" fontId="6" fillId="2" borderId="26" xfId="0" applyFont="1" applyFill="1" applyBorder="1"/>
    <xf numFmtId="165" fontId="6" fillId="2" borderId="26" xfId="0" applyNumberFormat="1" applyFont="1" applyFill="1" applyBorder="1" applyAlignment="1">
      <alignment vertical="top" wrapText="1"/>
    </xf>
    <xf numFmtId="0" fontId="6" fillId="2" borderId="27" xfId="0" applyFont="1" applyFill="1" applyBorder="1"/>
    <xf numFmtId="0" fontId="6" fillId="2" borderId="3" xfId="0" applyFont="1" applyFill="1" applyBorder="1"/>
    <xf numFmtId="0" fontId="6" fillId="2" borderId="23" xfId="0" applyFont="1" applyFill="1" applyBorder="1" applyAlignment="1">
      <alignment wrapText="1"/>
    </xf>
    <xf numFmtId="165" fontId="6" fillId="2" borderId="26" xfId="0" applyNumberFormat="1" applyFont="1" applyFill="1" applyBorder="1" applyAlignment="1">
      <alignment vertical="top"/>
    </xf>
    <xf numFmtId="2" fontId="6" fillId="2" borderId="25" xfId="0" applyNumberFormat="1" applyFont="1" applyFill="1" applyBorder="1"/>
    <xf numFmtId="2" fontId="6" fillId="2" borderId="10" xfId="0" applyNumberFormat="1" applyFont="1" applyFill="1" applyBorder="1"/>
    <xf numFmtId="2" fontId="6" fillId="2" borderId="24" xfId="0" applyNumberFormat="1" applyFont="1" applyFill="1" applyBorder="1"/>
    <xf numFmtId="2" fontId="6" fillId="2" borderId="26" xfId="0" applyNumberFormat="1" applyFont="1" applyFill="1" applyBorder="1"/>
    <xf numFmtId="2" fontId="6" fillId="2" borderId="26" xfId="0" applyNumberFormat="1" applyFont="1" applyFill="1" applyBorder="1" applyAlignment="1">
      <alignment vertical="top"/>
    </xf>
    <xf numFmtId="2" fontId="6" fillId="2" borderId="26" xfId="0" applyNumberFormat="1" applyFont="1" applyFill="1" applyBorder="1" applyAlignment="1">
      <alignment vertical="top" wrapText="1"/>
    </xf>
    <xf numFmtId="2" fontId="6" fillId="2" borderId="27" xfId="0" applyNumberFormat="1" applyFont="1" applyFill="1" applyBorder="1"/>
    <xf numFmtId="2" fontId="6" fillId="2" borderId="48" xfId="0" applyNumberFormat="1" applyFont="1" applyFill="1" applyBorder="1"/>
    <xf numFmtId="2" fontId="6" fillId="2" borderId="23" xfId="0" applyNumberFormat="1" applyFont="1" applyFill="1" applyBorder="1"/>
    <xf numFmtId="2" fontId="6" fillId="2" borderId="41" xfId="0" applyNumberFormat="1" applyFont="1" applyFill="1" applyBorder="1"/>
    <xf numFmtId="0" fontId="6" fillId="2" borderId="24" xfId="0" applyFont="1" applyFill="1" applyBorder="1" applyAlignment="1">
      <alignment horizontal="center" wrapText="1"/>
    </xf>
    <xf numFmtId="0" fontId="6" fillId="2" borderId="26" xfId="0" applyFont="1" applyFill="1" applyBorder="1" applyAlignment="1">
      <alignment horizontal="right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wrapText="1"/>
    </xf>
    <xf numFmtId="0" fontId="7" fillId="2" borderId="24" xfId="0" applyFont="1" applyFill="1" applyBorder="1" applyAlignment="1">
      <alignment horizontal="center" vertical="center" wrapText="1"/>
    </xf>
    <xf numFmtId="3" fontId="6" fillId="2" borderId="24" xfId="0" applyNumberFormat="1" applyFont="1" applyFill="1" applyBorder="1" applyAlignment="1">
      <alignment vertical="center" wrapText="1"/>
    </xf>
    <xf numFmtId="0" fontId="6" fillId="2" borderId="24" xfId="0" applyFont="1" applyFill="1" applyBorder="1" applyAlignment="1">
      <alignment vertical="center" wrapText="1"/>
    </xf>
    <xf numFmtId="0" fontId="6" fillId="2" borderId="24" xfId="0" applyFont="1" applyFill="1" applyBorder="1" applyAlignment="1">
      <alignment horizontal="right" vertical="center" wrapText="1"/>
    </xf>
    <xf numFmtId="3" fontId="6" fillId="2" borderId="24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3" fontId="6" fillId="2" borderId="0" xfId="0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Alignment="1">
      <alignment horizontal="center" wrapText="1"/>
    </xf>
    <xf numFmtId="0" fontId="7" fillId="2" borderId="24" xfId="0" applyFont="1" applyFill="1" applyBorder="1" applyAlignment="1">
      <alignment horizontal="center" wrapText="1"/>
    </xf>
    <xf numFmtId="2" fontId="7" fillId="2" borderId="24" xfId="0" applyNumberFormat="1" applyFont="1" applyFill="1" applyBorder="1" applyAlignment="1">
      <alignment horizontal="center" wrapText="1"/>
    </xf>
    <xf numFmtId="165" fontId="7" fillId="2" borderId="24" xfId="0" applyNumberFormat="1" applyFont="1" applyFill="1" applyBorder="1" applyAlignment="1">
      <alignment horizontal="center" wrapText="1"/>
    </xf>
    <xf numFmtId="0" fontId="6" fillId="2" borderId="35" xfId="0" applyFont="1" applyFill="1" applyBorder="1" applyAlignment="1">
      <alignment vertical="center"/>
    </xf>
    <xf numFmtId="0" fontId="6" fillId="2" borderId="19" xfId="0" applyFont="1" applyFill="1" applyBorder="1" applyAlignment="1">
      <alignment vertical="center"/>
    </xf>
    <xf numFmtId="0" fontId="6" fillId="2" borderId="20" xfId="0" applyFont="1" applyFill="1" applyBorder="1" applyAlignment="1">
      <alignment vertical="center"/>
    </xf>
    <xf numFmtId="0" fontId="6" fillId="2" borderId="0" xfId="0" applyFont="1" applyFill="1" applyAlignment="1">
      <alignment horizontal="right"/>
    </xf>
    <xf numFmtId="0" fontId="6" fillId="2" borderId="36" xfId="0" applyFont="1" applyFill="1" applyBorder="1" applyAlignment="1">
      <alignment horizontal="center" vertical="center"/>
    </xf>
    <xf numFmtId="0" fontId="8" fillId="2" borderId="0" xfId="0" applyFont="1" applyFill="1"/>
    <xf numFmtId="0" fontId="8" fillId="2" borderId="35" xfId="0" applyFont="1" applyFill="1" applyBorder="1" applyAlignment="1">
      <alignment vertical="center"/>
    </xf>
    <xf numFmtId="0" fontId="8" fillId="2" borderId="19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2" borderId="35" xfId="0" applyFont="1" applyFill="1" applyBorder="1" applyAlignment="1"/>
    <xf numFmtId="0" fontId="8" fillId="2" borderId="20" xfId="0" applyFont="1" applyFill="1" applyBorder="1" applyAlignment="1"/>
    <xf numFmtId="0" fontId="8" fillId="2" borderId="37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right"/>
    </xf>
    <xf numFmtId="0" fontId="8" fillId="2" borderId="23" xfId="0" applyFont="1" applyFill="1" applyBorder="1"/>
    <xf numFmtId="0" fontId="8" fillId="2" borderId="23" xfId="0" applyFont="1" applyFill="1" applyBorder="1" applyAlignment="1">
      <alignment horizontal="right"/>
    </xf>
    <xf numFmtId="165" fontId="8" fillId="2" borderId="24" xfId="0" applyNumberFormat="1" applyFont="1" applyFill="1" applyBorder="1" applyAlignment="1">
      <alignment vertical="top"/>
    </xf>
    <xf numFmtId="0" fontId="8" fillId="2" borderId="41" xfId="0" applyFont="1" applyFill="1" applyBorder="1"/>
    <xf numFmtId="0" fontId="8" fillId="2" borderId="48" xfId="0" applyFont="1" applyFill="1" applyBorder="1"/>
    <xf numFmtId="0" fontId="8" fillId="2" borderId="0" xfId="0" applyFont="1" applyFill="1" applyBorder="1"/>
    <xf numFmtId="165" fontId="8" fillId="2" borderId="24" xfId="0" applyNumberFormat="1" applyFont="1" applyFill="1" applyBorder="1" applyAlignment="1">
      <alignment vertical="top" wrapText="1"/>
    </xf>
    <xf numFmtId="0" fontId="8" fillId="2" borderId="49" xfId="0" applyFont="1" applyFill="1" applyBorder="1" applyAlignment="1">
      <alignment horizontal="right"/>
    </xf>
    <xf numFmtId="0" fontId="8" fillId="2" borderId="0" xfId="0" applyFont="1" applyFill="1" applyBorder="1" applyAlignment="1">
      <alignment horizontal="right"/>
    </xf>
    <xf numFmtId="165" fontId="8" fillId="2" borderId="0" xfId="0" applyNumberFormat="1" applyFont="1" applyFill="1" applyBorder="1" applyAlignment="1">
      <alignment vertical="top"/>
    </xf>
    <xf numFmtId="165" fontId="8" fillId="2" borderId="0" xfId="0" applyNumberFormat="1" applyFont="1" applyFill="1" applyBorder="1" applyAlignment="1">
      <alignment vertical="top" wrapText="1"/>
    </xf>
    <xf numFmtId="0" fontId="8" fillId="2" borderId="50" xfId="0" applyFont="1" applyFill="1" applyBorder="1"/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4" fontId="6" fillId="2" borderId="40" xfId="0" applyNumberFormat="1" applyFont="1" applyFill="1" applyBorder="1" applyAlignment="1">
      <alignment horizontal="right"/>
    </xf>
    <xf numFmtId="3" fontId="6" fillId="2" borderId="40" xfId="0" applyNumberFormat="1" applyFont="1" applyFill="1" applyBorder="1" applyAlignment="1">
      <alignment horizontal="right"/>
    </xf>
    <xf numFmtId="0" fontId="7" fillId="2" borderId="24" xfId="0" applyFont="1" applyFill="1" applyBorder="1" applyAlignment="1">
      <alignment wrapText="1"/>
    </xf>
    <xf numFmtId="0" fontId="6" fillId="2" borderId="2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65" fontId="7" fillId="2" borderId="24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4" xfId="0" applyFont="1" applyFill="1" applyBorder="1" applyAlignment="1"/>
    <xf numFmtId="0" fontId="6" fillId="2" borderId="53" xfId="0" applyFont="1" applyFill="1" applyBorder="1" applyAlignment="1"/>
    <xf numFmtId="0" fontId="6" fillId="2" borderId="3" xfId="0" applyFont="1" applyFill="1" applyBorder="1" applyAlignment="1"/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164" fontId="6" fillId="2" borderId="24" xfId="0" applyNumberFormat="1" applyFont="1" applyFill="1" applyBorder="1" applyAlignment="1"/>
    <xf numFmtId="0" fontId="7" fillId="2" borderId="0" xfId="0" applyFont="1" applyFill="1" applyBorder="1" applyAlignment="1">
      <alignment horizontal="center" wrapText="1"/>
    </xf>
    <xf numFmtId="0" fontId="6" fillId="2" borderId="14" xfId="0" applyFont="1" applyFill="1" applyBorder="1" applyAlignment="1"/>
    <xf numFmtId="0" fontId="9" fillId="2" borderId="24" xfId="0" applyFont="1" applyFill="1" applyBorder="1"/>
    <xf numFmtId="0" fontId="7" fillId="2" borderId="24" xfId="0" applyFont="1" applyFill="1" applyBorder="1" applyAlignment="1"/>
    <xf numFmtId="164" fontId="6" fillId="2" borderId="24" xfId="0" applyNumberFormat="1" applyFont="1" applyFill="1" applyBorder="1"/>
    <xf numFmtId="2" fontId="6" fillId="2" borderId="0" xfId="0" applyNumberFormat="1" applyFont="1" applyFill="1" applyBorder="1"/>
    <xf numFmtId="2" fontId="6" fillId="2" borderId="40" xfId="0" applyNumberFormat="1" applyFont="1" applyFill="1" applyBorder="1" applyAlignment="1">
      <alignment horizontal="right"/>
    </xf>
    <xf numFmtId="2" fontId="6" fillId="2" borderId="49" xfId="0" applyNumberFormat="1" applyFont="1" applyFill="1" applyBorder="1"/>
    <xf numFmtId="2" fontId="6" fillId="2" borderId="24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wrapText="1"/>
    </xf>
    <xf numFmtId="2" fontId="6" fillId="2" borderId="23" xfId="0" applyNumberFormat="1" applyFont="1" applyFill="1" applyBorder="1" applyAlignment="1">
      <alignment horizontal="center" vertical="center"/>
    </xf>
    <xf numFmtId="2" fontId="6" fillId="2" borderId="40" xfId="0" applyNumberFormat="1" applyFont="1" applyFill="1" applyBorder="1"/>
    <xf numFmtId="0" fontId="6" fillId="2" borderId="24" xfId="0" applyFont="1" applyFill="1" applyBorder="1" applyAlignment="1">
      <alignment horizontal="left" wrapText="1"/>
    </xf>
    <xf numFmtId="0" fontId="7" fillId="2" borderId="0" xfId="0" applyFont="1" applyFill="1" applyBorder="1"/>
    <xf numFmtId="0" fontId="7" fillId="2" borderId="0" xfId="0" applyFont="1" applyFill="1"/>
    <xf numFmtId="0" fontId="7" fillId="2" borderId="35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/>
    </xf>
    <xf numFmtId="0" fontId="7" fillId="2" borderId="35" xfId="0" applyFont="1" applyFill="1" applyBorder="1" applyAlignment="1"/>
    <xf numFmtId="0" fontId="7" fillId="2" borderId="20" xfId="0" applyFont="1" applyFill="1" applyBorder="1" applyAlignment="1"/>
    <xf numFmtId="0" fontId="7" fillId="2" borderId="37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right"/>
    </xf>
    <xf numFmtId="0" fontId="7" fillId="2" borderId="23" xfId="0" applyFont="1" applyFill="1" applyBorder="1"/>
    <xf numFmtId="0" fontId="7" fillId="2" borderId="23" xfId="0" applyFont="1" applyFill="1" applyBorder="1" applyAlignment="1">
      <alignment horizontal="right"/>
    </xf>
    <xf numFmtId="165" fontId="7" fillId="2" borderId="24" xfId="0" applyNumberFormat="1" applyFont="1" applyFill="1" applyBorder="1" applyAlignment="1">
      <alignment vertical="top"/>
    </xf>
    <xf numFmtId="0" fontId="7" fillId="2" borderId="41" xfId="0" applyFont="1" applyFill="1" applyBorder="1"/>
    <xf numFmtId="0" fontId="7" fillId="2" borderId="40" xfId="0" applyFont="1" applyFill="1" applyBorder="1"/>
    <xf numFmtId="0" fontId="7" fillId="2" borderId="24" xfId="0" applyFont="1" applyFill="1" applyBorder="1"/>
    <xf numFmtId="0" fontId="7" fillId="2" borderId="24" xfId="0" applyFont="1" applyFill="1" applyBorder="1" applyAlignment="1">
      <alignment horizontal="right"/>
    </xf>
    <xf numFmtId="0" fontId="7" fillId="2" borderId="42" xfId="0" applyFont="1" applyFill="1" applyBorder="1"/>
    <xf numFmtId="0" fontId="7" fillId="2" borderId="48" xfId="0" applyFont="1" applyFill="1" applyBorder="1"/>
    <xf numFmtId="165" fontId="7" fillId="2" borderId="24" xfId="0" applyNumberFormat="1" applyFont="1" applyFill="1" applyBorder="1" applyAlignment="1">
      <alignment horizontal="right" vertical="top" wrapText="1"/>
    </xf>
    <xf numFmtId="165" fontId="7" fillId="2" borderId="24" xfId="0" applyNumberFormat="1" applyFont="1" applyFill="1" applyBorder="1" applyAlignment="1">
      <alignment vertical="top" wrapText="1"/>
    </xf>
    <xf numFmtId="49" fontId="6" fillId="2" borderId="24" xfId="0" applyNumberFormat="1" applyFont="1" applyFill="1" applyBorder="1"/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6" xfId="0" applyFont="1" applyFill="1" applyBorder="1"/>
    <xf numFmtId="165" fontId="6" fillId="2" borderId="3" xfId="0" applyNumberFormat="1" applyFont="1" applyFill="1" applyBorder="1" applyAlignment="1">
      <alignment vertical="top" wrapText="1"/>
    </xf>
    <xf numFmtId="164" fontId="6" fillId="2" borderId="23" xfId="0" applyNumberFormat="1" applyFont="1" applyFill="1" applyBorder="1"/>
    <xf numFmtId="164" fontId="6" fillId="2" borderId="48" xfId="0" applyNumberFormat="1" applyFont="1" applyFill="1" applyBorder="1"/>
    <xf numFmtId="164" fontId="6" fillId="2" borderId="0" xfId="0" applyNumberFormat="1" applyFont="1" applyFill="1" applyBorder="1"/>
    <xf numFmtId="0" fontId="8" fillId="2" borderId="36" xfId="0" applyFont="1" applyFill="1" applyBorder="1" applyAlignment="1">
      <alignment horizontal="center" vertical="center"/>
    </xf>
    <xf numFmtId="0" fontId="8" fillId="2" borderId="24" xfId="0" applyFont="1" applyFill="1" applyBorder="1"/>
    <xf numFmtId="0" fontId="8" fillId="2" borderId="24" xfId="0" applyFont="1" applyFill="1" applyBorder="1" applyAlignment="1">
      <alignment horizontal="right"/>
    </xf>
    <xf numFmtId="2" fontId="7" fillId="2" borderId="24" xfId="0" applyNumberFormat="1" applyFont="1" applyFill="1" applyBorder="1" applyAlignment="1"/>
    <xf numFmtId="0" fontId="8" fillId="2" borderId="43" xfId="0" applyFont="1" applyFill="1" applyBorder="1"/>
    <xf numFmtId="0" fontId="8" fillId="2" borderId="21" xfId="0" applyFont="1" applyFill="1" applyBorder="1"/>
    <xf numFmtId="0" fontId="8" fillId="2" borderId="22" xfId="0" applyFont="1" applyFill="1" applyBorder="1"/>
    <xf numFmtId="0" fontId="8" fillId="2" borderId="44" xfId="0" applyFont="1" applyFill="1" applyBorder="1"/>
    <xf numFmtId="165" fontId="8" fillId="2" borderId="21" xfId="0" applyNumberFormat="1" applyFont="1" applyFill="1" applyBorder="1" applyAlignment="1">
      <alignment vertical="top" wrapText="1"/>
    </xf>
    <xf numFmtId="0" fontId="8" fillId="2" borderId="51" xfId="0" applyFont="1" applyFill="1" applyBorder="1"/>
    <xf numFmtId="0" fontId="8" fillId="2" borderId="40" xfId="0" applyFont="1" applyFill="1" applyBorder="1"/>
    <xf numFmtId="0" fontId="8" fillId="2" borderId="42" xfId="0" applyFont="1" applyFill="1" applyBorder="1"/>
    <xf numFmtId="0" fontId="6" fillId="2" borderId="19" xfId="0" applyFont="1" applyFill="1" applyBorder="1" applyAlignment="1">
      <alignment horizontal="center" wrapText="1"/>
    </xf>
    <xf numFmtId="0" fontId="9" fillId="2" borderId="49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3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167" fontId="6" fillId="2" borderId="24" xfId="0" applyNumberFormat="1" applyFont="1" applyFill="1" applyBorder="1" applyAlignment="1">
      <alignment vertical="top" wrapText="1"/>
    </xf>
    <xf numFmtId="167" fontId="6" fillId="2" borderId="24" xfId="0" applyNumberFormat="1" applyFont="1" applyFill="1" applyBorder="1"/>
    <xf numFmtId="164" fontId="6" fillId="2" borderId="40" xfId="0" applyNumberFormat="1" applyFont="1" applyFill="1" applyBorder="1" applyAlignment="1">
      <alignment horizontal="right"/>
    </xf>
    <xf numFmtId="164" fontId="6" fillId="2" borderId="40" xfId="0" applyNumberFormat="1" applyFont="1" applyFill="1" applyBorder="1"/>
    <xf numFmtId="1" fontId="6" fillId="2" borderId="24" xfId="0" applyNumberFormat="1" applyFont="1" applyFill="1" applyBorder="1" applyAlignment="1"/>
    <xf numFmtId="1" fontId="6" fillId="2" borderId="24" xfId="0" applyNumberFormat="1" applyFont="1" applyFill="1" applyBorder="1" applyAlignment="1">
      <alignment wrapText="1"/>
    </xf>
    <xf numFmtId="2" fontId="7" fillId="2" borderId="24" xfId="0" applyNumberFormat="1" applyFont="1" applyFill="1" applyBorder="1" applyAlignment="1">
      <alignment horizontal="center" vertical="center" wrapText="1"/>
    </xf>
    <xf numFmtId="164" fontId="7" fillId="2" borderId="24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/>
    </xf>
    <xf numFmtId="165" fontId="6" fillId="2" borderId="24" xfId="0" applyNumberFormat="1" applyFont="1" applyFill="1" applyBorder="1" applyAlignment="1">
      <alignment horizontal="center" wrapText="1"/>
    </xf>
    <xf numFmtId="165" fontId="6" fillId="2" borderId="24" xfId="0" applyNumberFormat="1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0" fontId="7" fillId="2" borderId="48" xfId="0" applyFont="1" applyFill="1" applyBorder="1" applyAlignment="1">
      <alignment horizontal="center" vertical="center" wrapText="1"/>
    </xf>
    <xf numFmtId="2" fontId="7" fillId="2" borderId="23" xfId="0" applyNumberFormat="1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 wrapText="1"/>
    </xf>
    <xf numFmtId="9" fontId="7" fillId="2" borderId="24" xfId="0" applyNumberFormat="1" applyFont="1" applyFill="1" applyBorder="1" applyAlignment="1">
      <alignment horizontal="center" wrapText="1"/>
    </xf>
    <xf numFmtId="9" fontId="6" fillId="2" borderId="41" xfId="0" applyNumberFormat="1" applyFont="1" applyFill="1" applyBorder="1"/>
    <xf numFmtId="164" fontId="6" fillId="2" borderId="43" xfId="0" applyNumberFormat="1" applyFont="1" applyFill="1" applyBorder="1"/>
    <xf numFmtId="0" fontId="6" fillId="2" borderId="21" xfId="0" applyFont="1" applyFill="1" applyBorder="1" applyAlignment="1">
      <alignment horizontal="right"/>
    </xf>
    <xf numFmtId="9" fontId="6" fillId="2" borderId="23" xfId="0" applyNumberFormat="1" applyFont="1" applyFill="1" applyBorder="1"/>
    <xf numFmtId="9" fontId="6" fillId="2" borderId="24" xfId="0" applyNumberFormat="1" applyFont="1" applyFill="1" applyBorder="1"/>
    <xf numFmtId="49" fontId="8" fillId="2" borderId="24" xfId="0" applyNumberFormat="1" applyFont="1" applyFill="1" applyBorder="1" applyAlignment="1">
      <alignment horizontal="center"/>
    </xf>
    <xf numFmtId="49" fontId="8" fillId="2" borderId="0" xfId="0" applyNumberFormat="1" applyFont="1" applyFill="1" applyAlignment="1">
      <alignment horizontal="center" wrapText="1"/>
    </xf>
    <xf numFmtId="49" fontId="8" fillId="2" borderId="37" xfId="0" applyNumberFormat="1" applyFont="1" applyFill="1" applyBorder="1" applyAlignment="1">
      <alignment horizontal="center" vertical="center" wrapText="1"/>
    </xf>
    <xf numFmtId="49" fontId="8" fillId="2" borderId="37" xfId="0" applyNumberFormat="1" applyFont="1" applyFill="1" applyBorder="1" applyAlignment="1">
      <alignment horizontal="center" vertical="center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23" xfId="0" applyNumberFormat="1" applyFont="1" applyFill="1" applyBorder="1" applyAlignment="1">
      <alignment horizontal="center" vertical="center" wrapText="1"/>
    </xf>
    <xf numFmtId="49" fontId="8" fillId="2" borderId="0" xfId="0" applyNumberFormat="1" applyFont="1" applyFill="1"/>
    <xf numFmtId="49" fontId="8" fillId="2" borderId="41" xfId="0" applyNumberFormat="1" applyFont="1" applyFill="1" applyBorder="1" applyAlignment="1">
      <alignment horizontal="center" vertical="center" wrapText="1"/>
    </xf>
    <xf numFmtId="49" fontId="8" fillId="2" borderId="24" xfId="0" applyNumberFormat="1" applyFont="1" applyFill="1" applyBorder="1" applyAlignment="1">
      <alignment horizontal="center" vertical="center"/>
    </xf>
    <xf numFmtId="49" fontId="8" fillId="2" borderId="31" xfId="0" applyNumberFormat="1" applyFont="1" applyFill="1" applyBorder="1" applyAlignment="1">
      <alignment horizontal="center" vertical="center" wrapText="1"/>
    </xf>
    <xf numFmtId="49" fontId="8" fillId="2" borderId="32" xfId="0" applyNumberFormat="1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49" fontId="8" fillId="2" borderId="0" xfId="0" applyNumberFormat="1" applyFont="1" applyFill="1" applyBorder="1" applyAlignment="1">
      <alignment horizontal="center" vertical="center" wrapText="1"/>
    </xf>
    <xf numFmtId="49" fontId="8" fillId="2" borderId="0" xfId="0" applyNumberFormat="1" applyFont="1" applyFill="1" applyAlignment="1">
      <alignment horizontal="center" vertical="center" wrapText="1"/>
    </xf>
    <xf numFmtId="49" fontId="8" fillId="2" borderId="0" xfId="0" applyNumberFormat="1" applyFont="1" applyFill="1" applyAlignment="1">
      <alignment vertical="center"/>
    </xf>
    <xf numFmtId="0" fontId="8" fillId="2" borderId="48" xfId="0" applyNumberFormat="1" applyFont="1" applyFill="1" applyBorder="1" applyAlignment="1">
      <alignment horizontal="center" vertical="center" wrapText="1"/>
    </xf>
    <xf numFmtId="49" fontId="8" fillId="2" borderId="24" xfId="0" applyNumberFormat="1" applyFont="1" applyFill="1" applyBorder="1"/>
    <xf numFmtId="49" fontId="8" fillId="2" borderId="24" xfId="0" applyNumberFormat="1" applyFont="1" applyFill="1" applyBorder="1" applyAlignment="1">
      <alignment horizontal="center" vertical="center" wrapText="1"/>
    </xf>
    <xf numFmtId="49" fontId="8" fillId="2" borderId="24" xfId="0" applyNumberFormat="1" applyFont="1" applyFill="1" applyBorder="1" applyAlignment="1">
      <alignment vertical="center"/>
    </xf>
    <xf numFmtId="49" fontId="8" fillId="2" borderId="0" xfId="0" applyNumberFormat="1" applyFont="1" applyFill="1" applyBorder="1"/>
    <xf numFmtId="49" fontId="8" fillId="2" borderId="0" xfId="0" applyNumberFormat="1" applyFont="1" applyFill="1" applyBorder="1" applyAlignment="1">
      <alignment vertical="center"/>
    </xf>
    <xf numFmtId="49" fontId="8" fillId="2" borderId="0" xfId="0" applyNumberFormat="1" applyFont="1" applyFill="1" applyAlignment="1">
      <alignment horizontal="center"/>
    </xf>
    <xf numFmtId="49" fontId="8" fillId="2" borderId="36" xfId="0" applyNumberFormat="1" applyFont="1" applyFill="1" applyBorder="1" applyAlignment="1">
      <alignment horizontal="center" vertical="center"/>
    </xf>
    <xf numFmtId="49" fontId="8" fillId="2" borderId="36" xfId="0" applyNumberFormat="1" applyFont="1" applyFill="1" applyBorder="1" applyAlignment="1">
      <alignment horizontal="center" vertical="center" wrapText="1"/>
    </xf>
    <xf numFmtId="49" fontId="8" fillId="2" borderId="0" xfId="0" applyNumberFormat="1" applyFont="1" applyFill="1" applyBorder="1" applyAlignment="1">
      <alignment horizontal="center" vertical="center"/>
    </xf>
    <xf numFmtId="49" fontId="8" fillId="2" borderId="50" xfId="0" applyNumberFormat="1" applyFont="1" applyFill="1" applyBorder="1" applyAlignment="1">
      <alignment horizontal="center" vertical="center"/>
    </xf>
    <xf numFmtId="49" fontId="8" fillId="2" borderId="59" xfId="0" applyNumberFormat="1" applyFont="1" applyFill="1" applyBorder="1" applyAlignment="1">
      <alignment horizontal="center" vertical="center" wrapText="1"/>
    </xf>
    <xf numFmtId="49" fontId="8" fillId="2" borderId="22" xfId="0" applyNumberFormat="1" applyFont="1" applyFill="1" applyBorder="1" applyAlignment="1">
      <alignment horizontal="center" vertical="center" wrapText="1"/>
    </xf>
    <xf numFmtId="49" fontId="8" fillId="2" borderId="51" xfId="0" applyNumberFormat="1" applyFont="1" applyFill="1" applyBorder="1" applyAlignment="1">
      <alignment horizontal="center" vertical="center" wrapText="1"/>
    </xf>
    <xf numFmtId="4" fontId="8" fillId="2" borderId="24" xfId="0" applyNumberFormat="1" applyFont="1" applyFill="1" applyBorder="1"/>
    <xf numFmtId="0" fontId="8" fillId="2" borderId="59" xfId="0" applyNumberFormat="1" applyFont="1" applyFill="1" applyBorder="1" applyAlignment="1">
      <alignment horizontal="center" vertical="center" wrapText="1"/>
    </xf>
    <xf numFmtId="0" fontId="8" fillId="2" borderId="24" xfId="0" applyNumberFormat="1" applyFont="1" applyFill="1" applyBorder="1"/>
    <xf numFmtId="0" fontId="6" fillId="2" borderId="24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49" fontId="6" fillId="2" borderId="0" xfId="0" applyNumberFormat="1" applyFont="1" applyFill="1" applyBorder="1"/>
    <xf numFmtId="0" fontId="6" fillId="2" borderId="23" xfId="0" applyFont="1" applyFill="1" applyBorder="1" applyAlignment="1"/>
    <xf numFmtId="0" fontId="6" fillId="2" borderId="1" xfId="0" applyFont="1" applyFill="1" applyBorder="1" applyAlignment="1">
      <alignment horizontal="center" vertical="center"/>
    </xf>
    <xf numFmtId="49" fontId="6" fillId="2" borderId="24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4" xfId="0" applyNumberFormat="1" applyFont="1" applyFill="1" applyBorder="1" applyAlignment="1">
      <alignment vertical="center" wrapText="1"/>
    </xf>
    <xf numFmtId="49" fontId="6" fillId="2" borderId="24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/>
    <xf numFmtId="49" fontId="6" fillId="2" borderId="37" xfId="0" applyNumberFormat="1" applyFont="1" applyFill="1" applyBorder="1" applyAlignment="1">
      <alignment horizontal="center" vertical="center"/>
    </xf>
    <xf numFmtId="49" fontId="6" fillId="2" borderId="48" xfId="0" applyNumberFormat="1" applyFont="1" applyFill="1" applyBorder="1"/>
    <xf numFmtId="0" fontId="6" fillId="2" borderId="24" xfId="0" applyNumberFormat="1" applyFont="1" applyFill="1" applyBorder="1"/>
    <xf numFmtId="49" fontId="7" fillId="2" borderId="0" xfId="0" applyNumberFormat="1" applyFont="1" applyFill="1" applyAlignment="1">
      <alignment horizontal="center" vertical="center" wrapText="1"/>
    </xf>
    <xf numFmtId="49" fontId="7" fillId="2" borderId="37" xfId="0" applyNumberFormat="1" applyFont="1" applyFill="1" applyBorder="1" applyAlignment="1">
      <alignment horizontal="center" vertical="center" wrapText="1"/>
    </xf>
    <xf numFmtId="49" fontId="7" fillId="2" borderId="48" xfId="0" applyNumberFormat="1" applyFont="1" applyFill="1" applyBorder="1" applyAlignment="1">
      <alignment horizontal="center" vertical="center" wrapText="1"/>
    </xf>
    <xf numFmtId="49" fontId="7" fillId="2" borderId="23" xfId="0" applyNumberFormat="1" applyFont="1" applyFill="1" applyBorder="1" applyAlignment="1">
      <alignment horizontal="center" vertical="center" wrapText="1"/>
    </xf>
    <xf numFmtId="49" fontId="7" fillId="2" borderId="42" xfId="0" applyNumberFormat="1" applyFont="1" applyFill="1" applyBorder="1" applyAlignment="1">
      <alignment horizontal="center" vertical="center" wrapText="1"/>
    </xf>
    <xf numFmtId="49" fontId="7" fillId="2" borderId="61" xfId="0" applyNumberFormat="1" applyFont="1" applyFill="1" applyBorder="1" applyAlignment="1">
      <alignment horizontal="center" vertical="center" wrapText="1"/>
    </xf>
    <xf numFmtId="49" fontId="7" fillId="2" borderId="62" xfId="0" applyNumberFormat="1" applyFont="1" applyFill="1" applyBorder="1" applyAlignment="1">
      <alignment horizontal="center" vertical="center" wrapText="1"/>
    </xf>
    <xf numFmtId="49" fontId="7" fillId="2" borderId="63" xfId="0" applyNumberFormat="1" applyFont="1" applyFill="1" applyBorder="1" applyAlignment="1">
      <alignment horizontal="center" vertical="center" wrapText="1"/>
    </xf>
    <xf numFmtId="49" fontId="7" fillId="2" borderId="24" xfId="0" applyNumberFormat="1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left"/>
    </xf>
    <xf numFmtId="2" fontId="6" fillId="2" borderId="24" xfId="0" applyNumberFormat="1" applyFont="1" applyFill="1" applyBorder="1" applyAlignment="1">
      <alignment horizontal="center"/>
    </xf>
    <xf numFmtId="0" fontId="6" fillId="2" borderId="24" xfId="1" applyFont="1" applyFill="1" applyBorder="1" applyAlignment="1">
      <alignment horizontal="left" wrapText="1"/>
    </xf>
    <xf numFmtId="49" fontId="7" fillId="2" borderId="32" xfId="0" applyNumberFormat="1" applyFont="1" applyFill="1" applyBorder="1" applyAlignment="1">
      <alignment horizontal="center" vertical="center" wrapText="1"/>
    </xf>
    <xf numFmtId="49" fontId="7" fillId="2" borderId="33" xfId="0" applyNumberFormat="1" applyFont="1" applyFill="1" applyBorder="1" applyAlignment="1">
      <alignment horizontal="center" vertical="center" wrapText="1"/>
    </xf>
    <xf numFmtId="0" fontId="7" fillId="2" borderId="37" xfId="0" applyNumberFormat="1" applyFont="1" applyFill="1" applyBorder="1" applyAlignment="1">
      <alignment horizontal="center" vertical="center" wrapText="1"/>
    </xf>
    <xf numFmtId="2" fontId="7" fillId="2" borderId="48" xfId="0" applyNumberFormat="1" applyFont="1" applyFill="1" applyBorder="1" applyAlignment="1">
      <alignment horizontal="center" vertical="center" wrapText="1"/>
    </xf>
    <xf numFmtId="49" fontId="7" fillId="2" borderId="40" xfId="0" applyNumberFormat="1" applyFont="1" applyFill="1" applyBorder="1" applyAlignment="1">
      <alignment horizontal="center" vertical="center" wrapText="1"/>
    </xf>
    <xf numFmtId="1" fontId="7" fillId="2" borderId="48" xfId="0" applyNumberFormat="1" applyFont="1" applyFill="1" applyBorder="1" applyAlignment="1">
      <alignment horizontal="center" vertical="center" wrapText="1"/>
    </xf>
    <xf numFmtId="0" fontId="7" fillId="2" borderId="24" xfId="0" applyNumberFormat="1" applyFont="1" applyFill="1" applyBorder="1" applyAlignment="1">
      <alignment horizontal="center" vertical="center" wrapText="1"/>
    </xf>
    <xf numFmtId="0" fontId="7" fillId="2" borderId="48" xfId="0" applyNumberFormat="1" applyFont="1" applyFill="1" applyBorder="1" applyAlignment="1">
      <alignment horizontal="center" vertical="center" wrapText="1"/>
    </xf>
    <xf numFmtId="0" fontId="7" fillId="2" borderId="4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 wrapText="1"/>
    </xf>
    <xf numFmtId="0" fontId="7" fillId="2" borderId="40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vertical="center" wrapText="1"/>
    </xf>
    <xf numFmtId="49" fontId="7" fillId="2" borderId="36" xfId="0" applyNumberFormat="1" applyFont="1" applyFill="1" applyBorder="1" applyAlignment="1">
      <alignment horizontal="center" vertical="center" wrapText="1"/>
    </xf>
    <xf numFmtId="49" fontId="7" fillId="2" borderId="31" xfId="0" applyNumberFormat="1" applyFont="1" applyFill="1" applyBorder="1" applyAlignment="1">
      <alignment horizontal="center" vertical="center" wrapText="1"/>
    </xf>
    <xf numFmtId="49" fontId="6" fillId="2" borderId="23" xfId="0" applyNumberFormat="1" applyFont="1" applyFill="1" applyBorder="1" applyAlignment="1">
      <alignment horizontal="right"/>
    </xf>
    <xf numFmtId="49" fontId="6" fillId="2" borderId="24" xfId="0" applyNumberFormat="1" applyFont="1" applyFill="1" applyBorder="1" applyAlignment="1">
      <alignment horizontal="right"/>
    </xf>
    <xf numFmtId="2" fontId="7" fillId="2" borderId="61" xfId="0" applyNumberFormat="1" applyFont="1" applyFill="1" applyBorder="1" applyAlignment="1">
      <alignment horizontal="center" vertical="center" wrapText="1"/>
    </xf>
    <xf numFmtId="2" fontId="6" fillId="2" borderId="24" xfId="0" applyNumberFormat="1" applyFont="1" applyFill="1" applyBorder="1" applyAlignment="1">
      <alignment horizontal="left" wrapText="1"/>
    </xf>
    <xf numFmtId="2" fontId="6" fillId="2" borderId="24" xfId="0" applyNumberFormat="1" applyFont="1" applyFill="1" applyBorder="1" applyAlignment="1">
      <alignment horizontal="left"/>
    </xf>
    <xf numFmtId="2" fontId="6" fillId="2" borderId="24" xfId="0" applyNumberFormat="1" applyFont="1" applyFill="1" applyBorder="1" applyAlignment="1">
      <alignment horizontal="center" wrapText="1"/>
    </xf>
    <xf numFmtId="2" fontId="6" fillId="2" borderId="24" xfId="0" applyNumberFormat="1" applyFont="1" applyFill="1" applyBorder="1" applyAlignment="1">
      <alignment horizontal="center" vertical="center" wrapText="1"/>
    </xf>
    <xf numFmtId="165" fontId="6" fillId="2" borderId="24" xfId="0" applyNumberFormat="1" applyFont="1" applyFill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1" fontId="6" fillId="2" borderId="5" xfId="0" applyNumberFormat="1" applyFont="1" applyFill="1" applyBorder="1" applyAlignment="1">
      <alignment horizontal="center"/>
    </xf>
    <xf numFmtId="1" fontId="6" fillId="2" borderId="6" xfId="0" applyNumberFormat="1" applyFont="1" applyFill="1" applyBorder="1" applyAlignment="1">
      <alignment horizontal="center"/>
    </xf>
    <xf numFmtId="1" fontId="6" fillId="2" borderId="7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35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6" fillId="2" borderId="46" xfId="0" applyFont="1" applyFill="1" applyBorder="1" applyAlignment="1">
      <alignment horizontal="center"/>
    </xf>
    <xf numFmtId="0" fontId="6" fillId="2" borderId="47" xfId="0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/>
    </xf>
    <xf numFmtId="49" fontId="6" fillId="2" borderId="34" xfId="0" applyNumberFormat="1" applyFont="1" applyFill="1" applyBorder="1" applyAlignment="1">
      <alignment horizontal="center"/>
    </xf>
    <xf numFmtId="49" fontId="6" fillId="2" borderId="14" xfId="0" applyNumberFormat="1" applyFont="1" applyFill="1" applyBorder="1" applyAlignment="1">
      <alignment horizontal="center"/>
    </xf>
    <xf numFmtId="49" fontId="6" fillId="2" borderId="15" xfId="0" applyNumberFormat="1" applyFont="1" applyFill="1" applyBorder="1" applyAlignment="1">
      <alignment horizontal="center"/>
    </xf>
    <xf numFmtId="49" fontId="6" fillId="2" borderId="35" xfId="0" applyNumberFormat="1" applyFont="1" applyFill="1" applyBorder="1" applyAlignment="1">
      <alignment horizontal="center"/>
    </xf>
    <xf numFmtId="49" fontId="6" fillId="2" borderId="19" xfId="0" applyNumberFormat="1" applyFont="1" applyFill="1" applyBorder="1" applyAlignment="1">
      <alignment horizontal="center"/>
    </xf>
    <xf numFmtId="49" fontId="6" fillId="2" borderId="20" xfId="0" applyNumberFormat="1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34" xfId="0" applyNumberFormat="1" applyFont="1" applyFill="1" applyBorder="1" applyAlignment="1">
      <alignment horizontal="center"/>
    </xf>
    <xf numFmtId="0" fontId="6" fillId="2" borderId="14" xfId="0" applyNumberFormat="1" applyFont="1" applyFill="1" applyBorder="1" applyAlignment="1">
      <alignment horizontal="center"/>
    </xf>
    <xf numFmtId="0" fontId="6" fillId="2" borderId="15" xfId="0" applyNumberFormat="1" applyFont="1" applyFill="1" applyBorder="1" applyAlignment="1">
      <alignment horizontal="center"/>
    </xf>
    <xf numFmtId="0" fontId="6" fillId="2" borderId="35" xfId="0" applyNumberFormat="1" applyFont="1" applyFill="1" applyBorder="1" applyAlignment="1">
      <alignment horizontal="center"/>
    </xf>
    <xf numFmtId="0" fontId="6" fillId="2" borderId="19" xfId="0" applyNumberFormat="1" applyFont="1" applyFill="1" applyBorder="1" applyAlignment="1">
      <alignment horizontal="center"/>
    </xf>
    <xf numFmtId="0" fontId="6" fillId="2" borderId="20" xfId="0" applyNumberFormat="1" applyFont="1" applyFill="1" applyBorder="1" applyAlignment="1">
      <alignment horizontal="center"/>
    </xf>
    <xf numFmtId="2" fontId="6" fillId="2" borderId="5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49" fontId="6" fillId="2" borderId="24" xfId="0" applyNumberFormat="1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wrapText="1"/>
    </xf>
    <xf numFmtId="0" fontId="7" fillId="2" borderId="24" xfId="0" applyFont="1" applyFill="1" applyBorder="1" applyAlignment="1">
      <alignment horizontal="center" wrapText="1"/>
    </xf>
    <xf numFmtId="166" fontId="7" fillId="2" borderId="24" xfId="0" applyNumberFormat="1" applyFont="1" applyFill="1" applyBorder="1" applyAlignment="1">
      <alignment horizont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 wrapText="1"/>
    </xf>
    <xf numFmtId="0" fontId="6" fillId="2" borderId="3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35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1" fontId="6" fillId="2" borderId="24" xfId="0" applyNumberFormat="1" applyFont="1" applyFill="1" applyBorder="1" applyAlignment="1">
      <alignment horizontal="center"/>
    </xf>
    <xf numFmtId="0" fontId="6" fillId="2" borderId="49" xfId="0" applyFont="1" applyFill="1" applyBorder="1" applyAlignment="1">
      <alignment horizontal="left" vertical="center"/>
    </xf>
    <xf numFmtId="0" fontId="6" fillId="2" borderId="50" xfId="0" applyFont="1" applyFill="1" applyBorder="1" applyAlignment="1">
      <alignment horizontal="left" vertical="center"/>
    </xf>
    <xf numFmtId="0" fontId="6" fillId="2" borderId="49" xfId="0" applyFont="1" applyFill="1" applyBorder="1" applyAlignment="1">
      <alignment horizontal="center"/>
    </xf>
    <xf numFmtId="0" fontId="8" fillId="2" borderId="0" xfId="0" applyFont="1" applyFill="1" applyAlignment="1">
      <alignment horizontal="center" wrapText="1"/>
    </xf>
    <xf numFmtId="0" fontId="8" fillId="2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/>
    </xf>
    <xf numFmtId="0" fontId="8" fillId="2" borderId="35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/>
    </xf>
    <xf numFmtId="0" fontId="8" fillId="2" borderId="34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6" fillId="2" borderId="35" xfId="0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horizontal="center" wrapText="1"/>
    </xf>
    <xf numFmtId="166" fontId="6" fillId="2" borderId="52" xfId="0" applyNumberFormat="1" applyFont="1" applyFill="1" applyBorder="1" applyAlignment="1">
      <alignment horizontal="center" vertical="center" wrapText="1"/>
    </xf>
    <xf numFmtId="166" fontId="6" fillId="2" borderId="6" xfId="0" applyNumberFormat="1" applyFont="1" applyFill="1" applyBorder="1" applyAlignment="1">
      <alignment horizontal="center" vertical="center" wrapText="1"/>
    </xf>
    <xf numFmtId="166" fontId="6" fillId="2" borderId="7" xfId="0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49" fontId="7" fillId="2" borderId="24" xfId="0" applyNumberFormat="1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164" fontId="6" fillId="2" borderId="54" xfId="0" applyNumberFormat="1" applyFont="1" applyFill="1" applyBorder="1" applyAlignment="1">
      <alignment horizontal="center"/>
    </xf>
    <xf numFmtId="164" fontId="6" fillId="2" borderId="9" xfId="0" applyNumberFormat="1" applyFont="1" applyFill="1" applyBorder="1" applyAlignment="1">
      <alignment horizontal="center"/>
    </xf>
    <xf numFmtId="164" fontId="6" fillId="2" borderId="10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50" xfId="0" applyFont="1" applyFill="1" applyBorder="1" applyAlignment="1">
      <alignment horizontal="center"/>
    </xf>
    <xf numFmtId="1" fontId="6" fillId="2" borderId="54" xfId="0" applyNumberFormat="1" applyFont="1" applyFill="1" applyBorder="1" applyAlignment="1">
      <alignment horizontal="center"/>
    </xf>
    <xf numFmtId="1" fontId="6" fillId="2" borderId="9" xfId="0" applyNumberFormat="1" applyFont="1" applyFill="1" applyBorder="1" applyAlignment="1">
      <alignment horizontal="center"/>
    </xf>
    <xf numFmtId="1" fontId="6" fillId="2" borderId="10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0" fontId="6" fillId="2" borderId="0" xfId="0" applyFont="1" applyFill="1" applyAlignment="1"/>
    <xf numFmtId="0" fontId="7" fillId="2" borderId="21" xfId="0" applyFont="1" applyFill="1" applyBorder="1" applyAlignment="1">
      <alignment horizontal="center" wrapText="1"/>
    </xf>
    <xf numFmtId="0" fontId="7" fillId="2" borderId="23" xfId="0" applyFont="1" applyFill="1" applyBorder="1" applyAlignment="1">
      <alignment horizontal="center" wrapText="1"/>
    </xf>
    <xf numFmtId="166" fontId="6" fillId="2" borderId="24" xfId="0" applyNumberFormat="1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" fontId="10" fillId="2" borderId="6" xfId="0" applyNumberFormat="1" applyFont="1" applyFill="1" applyBorder="1" applyAlignment="1">
      <alignment horizontal="center"/>
    </xf>
    <xf numFmtId="1" fontId="10" fillId="2" borderId="7" xfId="0" applyNumberFormat="1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1" fontId="7" fillId="2" borderId="6" xfId="0" applyNumberFormat="1" applyFont="1" applyFill="1" applyBorder="1" applyAlignment="1">
      <alignment horizontal="center"/>
    </xf>
    <xf numFmtId="1" fontId="7" fillId="2" borderId="7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35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left" vertical="center"/>
    </xf>
    <xf numFmtId="0" fontId="7" fillId="2" borderId="34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35" xfId="0" applyFont="1" applyFill="1" applyBorder="1" applyAlignment="1">
      <alignment horizontal="left" vertical="center" wrapText="1"/>
    </xf>
    <xf numFmtId="0" fontId="7" fillId="2" borderId="20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165" fontId="7" fillId="2" borderId="24" xfId="0" applyNumberFormat="1" applyFont="1" applyFill="1" applyBorder="1" applyAlignment="1">
      <alignment horizontal="center" wrapText="1"/>
    </xf>
    <xf numFmtId="0" fontId="6" fillId="2" borderId="5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left" vertical="center" wrapText="1"/>
    </xf>
    <xf numFmtId="0" fontId="6" fillId="2" borderId="50" xfId="0" applyFont="1" applyFill="1" applyBorder="1" applyAlignment="1">
      <alignment horizontal="left" vertical="center" wrapText="1"/>
    </xf>
    <xf numFmtId="0" fontId="6" fillId="2" borderId="2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1" fontId="6" fillId="2" borderId="2" xfId="0" applyNumberFormat="1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49" fontId="8" fillId="2" borderId="37" xfId="0" applyNumberFormat="1" applyFont="1" applyFill="1" applyBorder="1" applyAlignment="1">
      <alignment horizontal="center"/>
    </xf>
    <xf numFmtId="49" fontId="8" fillId="2" borderId="34" xfId="0" applyNumberFormat="1" applyFont="1" applyFill="1" applyBorder="1" applyAlignment="1">
      <alignment horizontal="left" vertical="center"/>
    </xf>
    <xf numFmtId="49" fontId="8" fillId="2" borderId="15" xfId="0" applyNumberFormat="1" applyFont="1" applyFill="1" applyBorder="1" applyAlignment="1">
      <alignment horizontal="left" vertical="center"/>
    </xf>
    <xf numFmtId="49" fontId="8" fillId="2" borderId="35" xfId="0" applyNumberFormat="1" applyFont="1" applyFill="1" applyBorder="1" applyAlignment="1">
      <alignment horizontal="left" vertical="center"/>
    </xf>
    <xf numFmtId="49" fontId="8" fillId="2" borderId="20" xfId="0" applyNumberFormat="1" applyFont="1" applyFill="1" applyBorder="1" applyAlignment="1">
      <alignment horizontal="left" vertical="center"/>
    </xf>
    <xf numFmtId="49" fontId="8" fillId="2" borderId="37" xfId="0" applyNumberFormat="1" applyFont="1" applyFill="1" applyBorder="1" applyAlignment="1">
      <alignment horizontal="center" vertical="center"/>
    </xf>
    <xf numFmtId="49" fontId="8" fillId="2" borderId="34" xfId="0" applyNumberFormat="1" applyFont="1" applyFill="1" applyBorder="1" applyAlignment="1">
      <alignment horizontal="left" vertical="center" wrapText="1"/>
    </xf>
    <xf numFmtId="49" fontId="8" fillId="2" borderId="15" xfId="0" applyNumberFormat="1" applyFont="1" applyFill="1" applyBorder="1" applyAlignment="1">
      <alignment horizontal="left" vertical="center" wrapText="1"/>
    </xf>
    <xf numFmtId="49" fontId="8" fillId="2" borderId="35" xfId="0" applyNumberFormat="1" applyFont="1" applyFill="1" applyBorder="1" applyAlignment="1">
      <alignment horizontal="left" vertical="center" wrapText="1"/>
    </xf>
    <xf numFmtId="49" fontId="8" fillId="2" borderId="20" xfId="0" applyNumberFormat="1" applyFont="1" applyFill="1" applyBorder="1" applyAlignment="1">
      <alignment horizontal="left" vertical="center" wrapText="1"/>
    </xf>
    <xf numFmtId="49" fontId="8" fillId="2" borderId="34" xfId="0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/>
    </xf>
    <xf numFmtId="49" fontId="8" fillId="2" borderId="35" xfId="0" applyNumberFormat="1" applyFont="1" applyFill="1" applyBorder="1" applyAlignment="1">
      <alignment horizontal="center" vertical="center"/>
    </xf>
    <xf numFmtId="49" fontId="8" fillId="2" borderId="2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/>
    </xf>
    <xf numFmtId="49" fontId="8" fillId="2" borderId="6" xfId="0" applyNumberFormat="1" applyFont="1" applyFill="1" applyBorder="1" applyAlignment="1">
      <alignment horizontal="center"/>
    </xf>
    <xf numFmtId="49" fontId="8" fillId="2" borderId="7" xfId="0" applyNumberFormat="1" applyFont="1" applyFill="1" applyBorder="1" applyAlignment="1">
      <alignment horizontal="center"/>
    </xf>
    <xf numFmtId="49" fontId="8" fillId="2" borderId="5" xfId="0" applyNumberFormat="1" applyFont="1" applyFill="1" applyBorder="1" applyAlignment="1">
      <alignment horizontal="left" vertical="center"/>
    </xf>
    <xf numFmtId="49" fontId="8" fillId="2" borderId="6" xfId="0" applyNumberFormat="1" applyFont="1" applyFill="1" applyBorder="1" applyAlignment="1">
      <alignment horizontal="left" vertical="center"/>
    </xf>
    <xf numFmtId="49" fontId="8" fillId="2" borderId="7" xfId="0" applyNumberFormat="1" applyFont="1" applyFill="1" applyBorder="1" applyAlignment="1">
      <alignment horizontal="left" vertical="center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36" xfId="0" applyNumberFormat="1" applyFont="1" applyFill="1" applyBorder="1" applyAlignment="1">
      <alignment horizontal="center" vertical="center" wrapText="1"/>
    </xf>
    <xf numFmtId="49" fontId="8" fillId="2" borderId="38" xfId="0" applyNumberFormat="1" applyFont="1" applyFill="1" applyBorder="1" applyAlignment="1">
      <alignment horizontal="center" vertical="center" wrapText="1"/>
    </xf>
    <xf numFmtId="49" fontId="8" fillId="2" borderId="39" xfId="0" applyNumberFormat="1" applyFont="1" applyFill="1" applyBorder="1" applyAlignment="1">
      <alignment horizontal="center" vertical="center" wrapText="1"/>
    </xf>
    <xf numFmtId="49" fontId="8" fillId="2" borderId="37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36" xfId="0" applyNumberFormat="1" applyFont="1" applyFill="1" applyBorder="1" applyAlignment="1">
      <alignment horizontal="center" vertical="center"/>
    </xf>
    <xf numFmtId="49" fontId="8" fillId="2" borderId="39" xfId="0" applyNumberFormat="1" applyFont="1" applyFill="1" applyBorder="1" applyAlignment="1">
      <alignment horizontal="center" vertical="center"/>
    </xf>
    <xf numFmtId="49" fontId="8" fillId="2" borderId="34" xfId="0" applyNumberFormat="1" applyFont="1" applyFill="1" applyBorder="1" applyAlignment="1">
      <alignment horizontal="center"/>
    </xf>
    <xf numFmtId="49" fontId="8" fillId="2" borderId="14" xfId="0" applyNumberFormat="1" applyFont="1" applyFill="1" applyBorder="1" applyAlignment="1">
      <alignment horizontal="center"/>
    </xf>
    <xf numFmtId="49" fontId="8" fillId="2" borderId="15" xfId="0" applyNumberFormat="1" applyFont="1" applyFill="1" applyBorder="1" applyAlignment="1">
      <alignment horizontal="center"/>
    </xf>
    <xf numFmtId="49" fontId="8" fillId="2" borderId="49" xfId="0" applyNumberFormat="1" applyFont="1" applyFill="1" applyBorder="1" applyAlignment="1">
      <alignment horizontal="center"/>
    </xf>
    <xf numFmtId="49" fontId="8" fillId="2" borderId="0" xfId="0" applyNumberFormat="1" applyFont="1" applyFill="1" applyBorder="1" applyAlignment="1">
      <alignment horizontal="center"/>
    </xf>
    <xf numFmtId="49" fontId="8" fillId="2" borderId="5" xfId="0" applyNumberFormat="1" applyFont="1" applyFill="1" applyBorder="1" applyAlignment="1">
      <alignment vertical="center"/>
    </xf>
    <xf numFmtId="49" fontId="8" fillId="2" borderId="6" xfId="0" applyNumberFormat="1" applyFont="1" applyFill="1" applyBorder="1" applyAlignment="1">
      <alignment vertical="center"/>
    </xf>
    <xf numFmtId="49" fontId="8" fillId="2" borderId="7" xfId="0" applyNumberFormat="1" applyFont="1" applyFill="1" applyBorder="1" applyAlignment="1">
      <alignment vertical="center"/>
    </xf>
    <xf numFmtId="0" fontId="6" fillId="2" borderId="55" xfId="0" applyFont="1" applyFill="1" applyBorder="1" applyAlignment="1">
      <alignment horizontal="center" vertical="center" wrapText="1"/>
    </xf>
    <xf numFmtId="0" fontId="6" fillId="2" borderId="56" xfId="0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49" fontId="6" fillId="2" borderId="50" xfId="0" applyNumberFormat="1" applyFont="1" applyFill="1" applyBorder="1" applyAlignment="1">
      <alignment horizontal="center" wrapText="1"/>
    </xf>
    <xf numFmtId="49" fontId="6" fillId="2" borderId="35" xfId="0" applyNumberFormat="1" applyFont="1" applyFill="1" applyBorder="1" applyAlignment="1">
      <alignment horizontal="center" wrapText="1"/>
    </xf>
    <xf numFmtId="49" fontId="6" fillId="2" borderId="19" xfId="0" applyNumberFormat="1" applyFont="1" applyFill="1" applyBorder="1" applyAlignment="1">
      <alignment horizontal="center" wrapText="1"/>
    </xf>
    <xf numFmtId="49" fontId="6" fillId="2" borderId="20" xfId="0" applyNumberFormat="1" applyFont="1" applyFill="1" applyBorder="1" applyAlignment="1">
      <alignment horizontal="center" wrapText="1"/>
    </xf>
    <xf numFmtId="49" fontId="6" fillId="2" borderId="34" xfId="0" applyNumberFormat="1" applyFont="1" applyFill="1" applyBorder="1" applyAlignment="1">
      <alignment horizontal="center" vertical="center" wrapText="1"/>
    </xf>
    <xf numFmtId="49" fontId="6" fillId="2" borderId="60" xfId="0" applyNumberFormat="1" applyFont="1" applyFill="1" applyBorder="1" applyAlignment="1">
      <alignment horizontal="center" vertical="center" wrapText="1"/>
    </xf>
    <xf numFmtId="49" fontId="6" fillId="2" borderId="35" xfId="0" applyNumberFormat="1" applyFont="1" applyFill="1" applyBorder="1" applyAlignment="1">
      <alignment horizontal="center" vertical="center" wrapText="1"/>
    </xf>
    <xf numFmtId="49" fontId="6" fillId="2" borderId="57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/>
    </xf>
    <xf numFmtId="1" fontId="6" fillId="2" borderId="2" xfId="0" applyNumberFormat="1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0" fontId="6" fillId="2" borderId="52" xfId="0" applyFont="1" applyFill="1" applyBorder="1" applyAlignment="1">
      <alignment horizontal="center"/>
    </xf>
    <xf numFmtId="49" fontId="6" fillId="2" borderId="34" xfId="0" applyNumberFormat="1" applyFont="1" applyFill="1" applyBorder="1" applyAlignment="1">
      <alignment horizontal="center" vertical="top" wrapText="1"/>
    </xf>
    <xf numFmtId="49" fontId="6" fillId="2" borderId="60" xfId="0" applyNumberFormat="1" applyFont="1" applyFill="1" applyBorder="1" applyAlignment="1">
      <alignment horizontal="center" vertical="top" wrapText="1"/>
    </xf>
    <xf numFmtId="49" fontId="6" fillId="2" borderId="35" xfId="0" applyNumberFormat="1" applyFont="1" applyFill="1" applyBorder="1" applyAlignment="1">
      <alignment horizontal="center" vertical="top" wrapText="1"/>
    </xf>
    <xf numFmtId="49" fontId="6" fillId="2" borderId="57" xfId="0" applyNumberFormat="1" applyFont="1" applyFill="1" applyBorder="1" applyAlignment="1">
      <alignment horizontal="center" vertical="top" wrapText="1"/>
    </xf>
    <xf numFmtId="49" fontId="6" fillId="2" borderId="8" xfId="0" applyNumberFormat="1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49" fontId="6" fillId="2" borderId="36" xfId="0" applyNumberFormat="1" applyFont="1" applyFill="1" applyBorder="1" applyAlignment="1">
      <alignment horizontal="center" vertical="center" wrapText="1"/>
    </xf>
    <xf numFmtId="49" fontId="6" fillId="2" borderId="38" xfId="0" applyNumberFormat="1" applyFont="1" applyFill="1" applyBorder="1" applyAlignment="1">
      <alignment horizontal="center" vertical="center" wrapText="1"/>
    </xf>
    <xf numFmtId="49" fontId="6" fillId="2" borderId="39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center" wrapText="1"/>
    </xf>
    <xf numFmtId="49" fontId="7" fillId="2" borderId="34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 wrapText="1"/>
    </xf>
    <xf numFmtId="49" fontId="7" fillId="2" borderId="35" xfId="0" applyNumberFormat="1" applyFont="1" applyFill="1" applyBorder="1" applyAlignment="1">
      <alignment horizontal="center" vertical="center" wrapText="1"/>
    </xf>
    <xf numFmtId="49" fontId="7" fillId="2" borderId="20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center" vertical="center" wrapText="1"/>
    </xf>
    <xf numFmtId="49" fontId="7" fillId="2" borderId="19" xfId="0" applyNumberFormat="1" applyFont="1" applyFill="1" applyBorder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1" fontId="7" fillId="2" borderId="5" xfId="0" applyNumberFormat="1" applyFont="1" applyFill="1" applyBorder="1" applyAlignment="1">
      <alignment horizontal="center" vertical="center" wrapText="1"/>
    </xf>
    <xf numFmtId="1" fontId="7" fillId="2" borderId="6" xfId="0" applyNumberFormat="1" applyFont="1" applyFill="1" applyBorder="1" applyAlignment="1">
      <alignment horizontal="center" vertical="center" wrapText="1"/>
    </xf>
    <xf numFmtId="1" fontId="7" fillId="2" borderId="7" xfId="0" applyNumberFormat="1" applyFont="1" applyFill="1" applyBorder="1" applyAlignment="1">
      <alignment horizontal="center" vertical="center" wrapText="1"/>
    </xf>
    <xf numFmtId="49" fontId="7" fillId="2" borderId="36" xfId="0" applyNumberFormat="1" applyFont="1" applyFill="1" applyBorder="1" applyAlignment="1">
      <alignment horizontal="center" vertical="center" wrapText="1"/>
    </xf>
    <xf numFmtId="49" fontId="7" fillId="2" borderId="38" xfId="0" applyNumberFormat="1" applyFont="1" applyFill="1" applyBorder="1" applyAlignment="1">
      <alignment horizontal="center" vertical="center" wrapText="1"/>
    </xf>
    <xf numFmtId="49" fontId="7" fillId="2" borderId="39" xfId="0" applyNumberFormat="1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vertical="center" wrapText="1"/>
    </xf>
    <xf numFmtId="49" fontId="7" fillId="2" borderId="18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/>
    </xf>
    <xf numFmtId="49" fontId="6" fillId="2" borderId="7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49"/>
  <sheetViews>
    <sheetView zoomScale="80" zoomScaleNormal="80" workbookViewId="0">
      <selection activeCell="B616" sqref="B616:D616"/>
    </sheetView>
  </sheetViews>
  <sheetFormatPr defaultRowHeight="15" x14ac:dyDescent="0.25"/>
  <cols>
    <col min="1" max="1" width="4.140625" style="33" customWidth="1"/>
    <col min="2" max="2" width="16.140625" style="33" customWidth="1"/>
    <col min="3" max="3" width="13.7109375" style="33" customWidth="1"/>
    <col min="4" max="4" width="16.28515625" style="33" customWidth="1"/>
    <col min="5" max="5" width="9.140625" style="33"/>
    <col min="6" max="6" width="19" style="33" customWidth="1"/>
    <col min="7" max="7" width="9.140625" style="33"/>
    <col min="8" max="8" width="17.5703125" style="33" customWidth="1"/>
    <col min="9" max="9" width="16.7109375" style="33" customWidth="1"/>
    <col min="10" max="10" width="18.28515625" style="33" customWidth="1"/>
    <col min="11" max="16384" width="9.140625" style="33"/>
  </cols>
  <sheetData>
    <row r="3" spans="2:11" s="1" customFormat="1" x14ac:dyDescent="0.25">
      <c r="B3" s="366" t="s">
        <v>0</v>
      </c>
      <c r="C3" s="366"/>
      <c r="D3" s="2"/>
      <c r="E3" s="2"/>
      <c r="F3" s="2"/>
      <c r="G3" s="2"/>
      <c r="H3" s="2"/>
      <c r="I3" s="2"/>
      <c r="J3" s="2"/>
      <c r="K3" s="2"/>
    </row>
    <row r="4" spans="2:11" s="1" customFormat="1" ht="30" customHeight="1" x14ac:dyDescent="0.25">
      <c r="B4" s="366" t="s">
        <v>1</v>
      </c>
      <c r="C4" s="366"/>
      <c r="D4" s="366"/>
      <c r="E4" s="366"/>
      <c r="F4" s="366"/>
      <c r="G4" s="366"/>
      <c r="H4" s="366"/>
      <c r="I4" s="366"/>
      <c r="J4" s="366"/>
      <c r="K4" s="366"/>
    </row>
    <row r="5" spans="2:11" s="1" customFormat="1" ht="15.75" thickBot="1" x14ac:dyDescent="0.3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s="1" customFormat="1" ht="29.25" customHeight="1" thickBot="1" x14ac:dyDescent="0.3">
      <c r="B6" s="359" t="s">
        <v>2</v>
      </c>
      <c r="C6" s="360"/>
      <c r="D6" s="361"/>
      <c r="E6" s="359" t="s">
        <v>3</v>
      </c>
      <c r="F6" s="360"/>
      <c r="G6" s="367"/>
      <c r="H6" s="368" t="s">
        <v>4</v>
      </c>
      <c r="I6" s="369"/>
      <c r="J6" s="369"/>
      <c r="K6" s="370"/>
    </row>
    <row r="7" spans="2:11" s="1" customFormat="1" ht="15.75" thickBot="1" x14ac:dyDescent="0.3">
      <c r="B7" s="371" t="s">
        <v>25</v>
      </c>
      <c r="C7" s="372"/>
      <c r="D7" s="373"/>
      <c r="E7" s="371" t="s">
        <v>23</v>
      </c>
      <c r="F7" s="372"/>
      <c r="G7" s="373"/>
      <c r="H7" s="374" t="s">
        <v>24</v>
      </c>
      <c r="I7" s="375"/>
      <c r="J7" s="375"/>
      <c r="K7" s="376"/>
    </row>
    <row r="8" spans="2:11" s="1" customFormat="1" ht="15" customHeight="1" x14ac:dyDescent="0.25">
      <c r="B8" s="345" t="s">
        <v>5</v>
      </c>
      <c r="C8" s="346"/>
      <c r="D8" s="346"/>
      <c r="E8" s="349" t="s">
        <v>22</v>
      </c>
      <c r="F8" s="350"/>
      <c r="G8" s="351"/>
      <c r="H8" s="355" t="s">
        <v>6</v>
      </c>
      <c r="I8" s="356"/>
      <c r="J8" s="349" t="s">
        <v>21</v>
      </c>
      <c r="K8" s="351"/>
    </row>
    <row r="9" spans="2:11" s="1" customFormat="1" ht="15.75" thickBot="1" x14ac:dyDescent="0.3">
      <c r="B9" s="347"/>
      <c r="C9" s="348"/>
      <c r="D9" s="348"/>
      <c r="E9" s="352"/>
      <c r="F9" s="353"/>
      <c r="G9" s="354"/>
      <c r="H9" s="357"/>
      <c r="I9" s="358"/>
      <c r="J9" s="352"/>
      <c r="K9" s="354"/>
    </row>
    <row r="10" spans="2:11" s="1" customFormat="1" x14ac:dyDescent="0.25">
      <c r="B10" s="359" t="s">
        <v>7</v>
      </c>
      <c r="C10" s="360"/>
      <c r="D10" s="360"/>
      <c r="E10" s="360"/>
      <c r="F10" s="360"/>
      <c r="G10" s="360"/>
      <c r="H10" s="360"/>
      <c r="I10" s="360"/>
      <c r="J10" s="360"/>
      <c r="K10" s="361"/>
    </row>
    <row r="11" spans="2:11" s="1" customFormat="1" x14ac:dyDescent="0.25">
      <c r="B11" s="362" t="s">
        <v>8</v>
      </c>
      <c r="C11" s="362" t="s">
        <v>9</v>
      </c>
      <c r="D11" s="359" t="s">
        <v>10</v>
      </c>
      <c r="E11" s="360"/>
      <c r="F11" s="360"/>
      <c r="G11" s="361"/>
      <c r="H11" s="359" t="s">
        <v>11</v>
      </c>
      <c r="I11" s="360"/>
      <c r="J11" s="360"/>
      <c r="K11" s="361"/>
    </row>
    <row r="12" spans="2:11" s="1" customFormat="1" ht="36.75" customHeight="1" x14ac:dyDescent="0.25">
      <c r="B12" s="363"/>
      <c r="C12" s="363"/>
      <c r="D12" s="362" t="s">
        <v>12</v>
      </c>
      <c r="E12" s="362" t="s">
        <v>13</v>
      </c>
      <c r="F12" s="359" t="s">
        <v>14</v>
      </c>
      <c r="G12" s="361"/>
      <c r="H12" s="362" t="s">
        <v>12</v>
      </c>
      <c r="I12" s="362" t="s">
        <v>15</v>
      </c>
      <c r="J12" s="359" t="s">
        <v>14</v>
      </c>
      <c r="K12" s="361"/>
    </row>
    <row r="13" spans="2:11" s="1" customFormat="1" ht="24" x14ac:dyDescent="0.25">
      <c r="B13" s="364"/>
      <c r="C13" s="364"/>
      <c r="D13" s="364"/>
      <c r="E13" s="364"/>
      <c r="F13" s="3" t="s">
        <v>16</v>
      </c>
      <c r="G13" s="3" t="s">
        <v>17</v>
      </c>
      <c r="H13" s="365"/>
      <c r="I13" s="364"/>
      <c r="J13" s="3" t="s">
        <v>16</v>
      </c>
      <c r="K13" s="3" t="s">
        <v>17</v>
      </c>
    </row>
    <row r="14" spans="2:11" s="1" customFormat="1" ht="15.75" thickBot="1" x14ac:dyDescent="0.3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2:11" s="1" customFormat="1" ht="36" x14ac:dyDescent="0.25">
      <c r="B15" s="5">
        <f>269247.3</f>
        <v>269247.3</v>
      </c>
      <c r="C15" s="6"/>
      <c r="D15" s="7" t="s">
        <v>26</v>
      </c>
      <c r="E15" s="8">
        <v>800</v>
      </c>
      <c r="F15" s="6"/>
      <c r="G15" s="7"/>
      <c r="H15" s="7"/>
      <c r="I15" s="7"/>
      <c r="J15" s="6"/>
      <c r="K15" s="9"/>
    </row>
    <row r="16" spans="2:11" s="1" customFormat="1" ht="15.75" thickBot="1" x14ac:dyDescent="0.3">
      <c r="B16" s="10"/>
      <c r="C16" s="11"/>
      <c r="D16" s="12"/>
      <c r="E16" s="12"/>
      <c r="F16" s="11"/>
      <c r="G16" s="12"/>
      <c r="H16" s="12"/>
      <c r="I16" s="12"/>
      <c r="J16" s="11"/>
      <c r="K16" s="13"/>
    </row>
    <row r="17" spans="2:11" s="1" customFormat="1" x14ac:dyDescent="0.25">
      <c r="B17" s="14"/>
      <c r="C17" s="15"/>
      <c r="D17" s="14"/>
      <c r="E17" s="14"/>
      <c r="F17" s="15"/>
      <c r="G17" s="14"/>
      <c r="H17" s="14"/>
      <c r="I17" s="14"/>
      <c r="J17" s="15"/>
      <c r="K17" s="15"/>
    </row>
    <row r="18" spans="2:11" s="1" customFormat="1" ht="15.75" thickBot="1" x14ac:dyDescent="0.3">
      <c r="B18" s="345" t="s">
        <v>19</v>
      </c>
      <c r="C18" s="346"/>
      <c r="D18" s="346"/>
      <c r="E18" s="346"/>
      <c r="F18" s="346"/>
      <c r="G18" s="346"/>
      <c r="H18" s="346"/>
      <c r="I18" s="346"/>
      <c r="J18" s="346"/>
      <c r="K18" s="377"/>
    </row>
    <row r="19" spans="2:11" s="1" customFormat="1" ht="15.75" thickBot="1" x14ac:dyDescent="0.3">
      <c r="B19" s="16"/>
      <c r="C19" s="17"/>
      <c r="D19" s="17"/>
      <c r="E19" s="18"/>
      <c r="F19" s="17"/>
      <c r="G19" s="17"/>
      <c r="H19" s="19"/>
      <c r="I19" s="20"/>
      <c r="J19" s="17"/>
      <c r="K19" s="21"/>
    </row>
    <row r="22" spans="2:11" s="1" customFormat="1" x14ac:dyDescent="0.25">
      <c r="B22" s="366" t="s">
        <v>0</v>
      </c>
      <c r="C22" s="366"/>
      <c r="D22" s="2"/>
      <c r="E22" s="2"/>
      <c r="F22" s="2"/>
      <c r="G22" s="2"/>
      <c r="H22" s="2"/>
      <c r="I22" s="2"/>
      <c r="J22" s="2"/>
      <c r="K22" s="2"/>
    </row>
    <row r="23" spans="2:11" s="1" customFormat="1" ht="30" customHeight="1" x14ac:dyDescent="0.25">
      <c r="B23" s="366" t="s">
        <v>1</v>
      </c>
      <c r="C23" s="366"/>
      <c r="D23" s="366"/>
      <c r="E23" s="366"/>
      <c r="F23" s="366"/>
      <c r="G23" s="366"/>
      <c r="H23" s="366"/>
      <c r="I23" s="366"/>
      <c r="J23" s="366"/>
      <c r="K23" s="366"/>
    </row>
    <row r="24" spans="2:11" s="1" customFormat="1" ht="15.75" thickBo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s="1" customFormat="1" ht="29.25" customHeight="1" thickBot="1" x14ac:dyDescent="0.3">
      <c r="B25" s="359" t="s">
        <v>2</v>
      </c>
      <c r="C25" s="360"/>
      <c r="D25" s="361"/>
      <c r="E25" s="359" t="s">
        <v>3</v>
      </c>
      <c r="F25" s="360"/>
      <c r="G25" s="367"/>
      <c r="H25" s="368" t="s">
        <v>4</v>
      </c>
      <c r="I25" s="369"/>
      <c r="J25" s="369"/>
      <c r="K25" s="370"/>
    </row>
    <row r="26" spans="2:11" s="1" customFormat="1" ht="15.75" thickBot="1" x14ac:dyDescent="0.3">
      <c r="B26" s="371" t="s">
        <v>29</v>
      </c>
      <c r="C26" s="372"/>
      <c r="D26" s="373"/>
      <c r="E26" s="371" t="s">
        <v>28</v>
      </c>
      <c r="F26" s="372"/>
      <c r="G26" s="373"/>
      <c r="H26" s="374" t="s">
        <v>24</v>
      </c>
      <c r="I26" s="375"/>
      <c r="J26" s="375"/>
      <c r="K26" s="376"/>
    </row>
    <row r="27" spans="2:11" s="1" customFormat="1" ht="15" customHeight="1" x14ac:dyDescent="0.25">
      <c r="B27" s="345" t="s">
        <v>5</v>
      </c>
      <c r="C27" s="346"/>
      <c r="D27" s="346"/>
      <c r="E27" s="349" t="s">
        <v>27</v>
      </c>
      <c r="F27" s="350"/>
      <c r="G27" s="351"/>
      <c r="H27" s="355" t="s">
        <v>6</v>
      </c>
      <c r="I27" s="356"/>
      <c r="J27" s="349" t="s">
        <v>30</v>
      </c>
      <c r="K27" s="351"/>
    </row>
    <row r="28" spans="2:11" s="1" customFormat="1" ht="15.75" thickBot="1" x14ac:dyDescent="0.3">
      <c r="B28" s="347"/>
      <c r="C28" s="348"/>
      <c r="D28" s="348"/>
      <c r="E28" s="352"/>
      <c r="F28" s="353"/>
      <c r="G28" s="354"/>
      <c r="H28" s="357"/>
      <c r="I28" s="358"/>
      <c r="J28" s="352"/>
      <c r="K28" s="354"/>
    </row>
    <row r="29" spans="2:11" s="1" customFormat="1" x14ac:dyDescent="0.25">
      <c r="B29" s="359" t="s">
        <v>7</v>
      </c>
      <c r="C29" s="360"/>
      <c r="D29" s="360"/>
      <c r="E29" s="360"/>
      <c r="F29" s="360"/>
      <c r="G29" s="360"/>
      <c r="H29" s="360"/>
      <c r="I29" s="360"/>
      <c r="J29" s="360"/>
      <c r="K29" s="361"/>
    </row>
    <row r="30" spans="2:11" s="1" customFormat="1" x14ac:dyDescent="0.25">
      <c r="B30" s="362" t="s">
        <v>8</v>
      </c>
      <c r="C30" s="362" t="s">
        <v>9</v>
      </c>
      <c r="D30" s="359" t="s">
        <v>10</v>
      </c>
      <c r="E30" s="360"/>
      <c r="F30" s="360"/>
      <c r="G30" s="361"/>
      <c r="H30" s="359" t="s">
        <v>11</v>
      </c>
      <c r="I30" s="360"/>
      <c r="J30" s="360"/>
      <c r="K30" s="361"/>
    </row>
    <row r="31" spans="2:11" s="1" customFormat="1" ht="36.75" customHeight="1" x14ac:dyDescent="0.25">
      <c r="B31" s="363"/>
      <c r="C31" s="363"/>
      <c r="D31" s="362" t="s">
        <v>12</v>
      </c>
      <c r="E31" s="362" t="s">
        <v>13</v>
      </c>
      <c r="F31" s="359" t="s">
        <v>14</v>
      </c>
      <c r="G31" s="361"/>
      <c r="H31" s="362" t="s">
        <v>12</v>
      </c>
      <c r="I31" s="362" t="s">
        <v>15</v>
      </c>
      <c r="J31" s="359" t="s">
        <v>14</v>
      </c>
      <c r="K31" s="361"/>
    </row>
    <row r="32" spans="2:11" s="1" customFormat="1" ht="24" x14ac:dyDescent="0.25">
      <c r="B32" s="364"/>
      <c r="C32" s="364"/>
      <c r="D32" s="364"/>
      <c r="E32" s="364"/>
      <c r="F32" s="3" t="s">
        <v>16</v>
      </c>
      <c r="G32" s="3" t="s">
        <v>17</v>
      </c>
      <c r="H32" s="365"/>
      <c r="I32" s="364"/>
      <c r="J32" s="3" t="s">
        <v>16</v>
      </c>
      <c r="K32" s="3" t="s">
        <v>17</v>
      </c>
    </row>
    <row r="33" spans="2:11" s="1" customFormat="1" ht="15.75" thickBot="1" x14ac:dyDescent="0.3">
      <c r="B33" s="4">
        <v>1</v>
      </c>
      <c r="C33" s="4">
        <v>2</v>
      </c>
      <c r="D33" s="4">
        <v>3</v>
      </c>
      <c r="E33" s="4">
        <v>4</v>
      </c>
      <c r="F33" s="4">
        <v>5</v>
      </c>
      <c r="G33" s="4">
        <v>6</v>
      </c>
      <c r="H33" s="4">
        <v>7</v>
      </c>
      <c r="I33" s="4">
        <v>8</v>
      </c>
      <c r="J33" s="4">
        <v>9</v>
      </c>
      <c r="K33" s="4">
        <v>10</v>
      </c>
    </row>
    <row r="34" spans="2:11" s="1" customFormat="1" ht="50.25" customHeight="1" thickBot="1" x14ac:dyDescent="0.3">
      <c r="B34" s="5">
        <f>654311.07+5000000</f>
        <v>5654311.0700000003</v>
      </c>
      <c r="C34" s="6"/>
      <c r="D34" s="7" t="s">
        <v>26</v>
      </c>
      <c r="E34" s="8">
        <v>101810</v>
      </c>
      <c r="F34" s="6"/>
      <c r="G34" s="7"/>
      <c r="H34" s="7"/>
      <c r="I34" s="7"/>
      <c r="J34" s="6"/>
      <c r="K34" s="9"/>
    </row>
    <row r="35" spans="2:11" s="1" customFormat="1" ht="15.75" thickBot="1" x14ac:dyDescent="0.3">
      <c r="B35" s="22"/>
      <c r="C35" s="3"/>
      <c r="D35" s="7" t="s">
        <v>31</v>
      </c>
      <c r="E35" s="23">
        <v>10200</v>
      </c>
      <c r="F35" s="3"/>
      <c r="G35" s="22"/>
      <c r="H35" s="22"/>
      <c r="I35" s="22"/>
      <c r="J35" s="3"/>
      <c r="K35" s="3"/>
    </row>
    <row r="36" spans="2:11" s="1" customFormat="1" x14ac:dyDescent="0.25">
      <c r="B36" s="22"/>
      <c r="C36" s="3"/>
      <c r="D36" s="7" t="s">
        <v>32</v>
      </c>
      <c r="E36" s="23">
        <v>9280</v>
      </c>
      <c r="F36" s="3"/>
      <c r="G36" s="22"/>
      <c r="H36" s="22"/>
      <c r="I36" s="22"/>
      <c r="J36" s="3"/>
      <c r="K36" s="3"/>
    </row>
    <row r="37" spans="2:11" s="1" customFormat="1" ht="15.75" thickBot="1" x14ac:dyDescent="0.3">
      <c r="B37" s="345" t="s">
        <v>19</v>
      </c>
      <c r="C37" s="346"/>
      <c r="D37" s="346"/>
      <c r="E37" s="346"/>
      <c r="F37" s="346"/>
      <c r="G37" s="346"/>
      <c r="H37" s="346"/>
      <c r="I37" s="346"/>
      <c r="J37" s="346"/>
      <c r="K37" s="377"/>
    </row>
    <row r="38" spans="2:11" s="1" customFormat="1" ht="48.75" thickBot="1" x14ac:dyDescent="0.3">
      <c r="B38" s="16">
        <v>6000000</v>
      </c>
      <c r="C38" s="17"/>
      <c r="D38" s="17"/>
      <c r="E38" s="18"/>
      <c r="F38" s="17"/>
      <c r="G38" s="17"/>
      <c r="H38" s="7" t="s">
        <v>20</v>
      </c>
      <c r="I38" s="7" t="s">
        <v>33</v>
      </c>
      <c r="J38" s="17"/>
      <c r="K38" s="21"/>
    </row>
    <row r="41" spans="2:11" s="1" customFormat="1" x14ac:dyDescent="0.25">
      <c r="B41" s="366" t="s">
        <v>0</v>
      </c>
      <c r="C41" s="366"/>
      <c r="D41" s="2"/>
      <c r="E41" s="2"/>
      <c r="F41" s="2"/>
      <c r="G41" s="2"/>
      <c r="H41" s="2"/>
      <c r="I41" s="2"/>
      <c r="J41" s="2"/>
      <c r="K41" s="2"/>
    </row>
    <row r="42" spans="2:11" s="1" customFormat="1" ht="30" customHeight="1" x14ac:dyDescent="0.25">
      <c r="B42" s="366" t="s">
        <v>1</v>
      </c>
      <c r="C42" s="366"/>
      <c r="D42" s="366"/>
      <c r="E42" s="366"/>
      <c r="F42" s="366"/>
      <c r="G42" s="366"/>
      <c r="H42" s="366"/>
      <c r="I42" s="366"/>
      <c r="J42" s="366"/>
      <c r="K42" s="366"/>
    </row>
    <row r="43" spans="2:11" s="1" customFormat="1" ht="15.75" thickBot="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s="1" customFormat="1" ht="29.25" customHeight="1" thickBot="1" x14ac:dyDescent="0.3">
      <c r="B44" s="359" t="s">
        <v>2</v>
      </c>
      <c r="C44" s="360"/>
      <c r="D44" s="361"/>
      <c r="E44" s="359" t="s">
        <v>3</v>
      </c>
      <c r="F44" s="360"/>
      <c r="G44" s="367"/>
      <c r="H44" s="368" t="s">
        <v>4</v>
      </c>
      <c r="I44" s="369"/>
      <c r="J44" s="369"/>
      <c r="K44" s="370"/>
    </row>
    <row r="45" spans="2:11" s="1" customFormat="1" ht="15.75" thickBot="1" x14ac:dyDescent="0.3">
      <c r="B45" s="371" t="s">
        <v>37</v>
      </c>
      <c r="C45" s="372"/>
      <c r="D45" s="373"/>
      <c r="E45" s="371" t="s">
        <v>35</v>
      </c>
      <c r="F45" s="372"/>
      <c r="G45" s="373"/>
      <c r="H45" s="374" t="s">
        <v>24</v>
      </c>
      <c r="I45" s="375"/>
      <c r="J45" s="375"/>
      <c r="K45" s="376"/>
    </row>
    <row r="46" spans="2:11" s="1" customFormat="1" ht="15" customHeight="1" x14ac:dyDescent="0.25">
      <c r="B46" s="345" t="s">
        <v>5</v>
      </c>
      <c r="C46" s="346"/>
      <c r="D46" s="346"/>
      <c r="E46" s="349" t="s">
        <v>36</v>
      </c>
      <c r="F46" s="350"/>
      <c r="G46" s="351"/>
      <c r="H46" s="355" t="s">
        <v>6</v>
      </c>
      <c r="I46" s="356"/>
      <c r="J46" s="378" t="s">
        <v>34</v>
      </c>
      <c r="K46" s="379"/>
    </row>
    <row r="47" spans="2:11" s="1" customFormat="1" ht="15.75" thickBot="1" x14ac:dyDescent="0.3">
      <c r="B47" s="347"/>
      <c r="C47" s="348"/>
      <c r="D47" s="348"/>
      <c r="E47" s="352"/>
      <c r="F47" s="353"/>
      <c r="G47" s="354"/>
      <c r="H47" s="357"/>
      <c r="I47" s="358"/>
      <c r="J47" s="380"/>
      <c r="K47" s="381"/>
    </row>
    <row r="48" spans="2:11" s="1" customFormat="1" x14ac:dyDescent="0.25">
      <c r="B48" s="359" t="s">
        <v>7</v>
      </c>
      <c r="C48" s="360"/>
      <c r="D48" s="360"/>
      <c r="E48" s="360"/>
      <c r="F48" s="360"/>
      <c r="G48" s="360"/>
      <c r="H48" s="360"/>
      <c r="I48" s="360"/>
      <c r="J48" s="360"/>
      <c r="K48" s="361"/>
    </row>
    <row r="49" spans="2:11" s="1" customFormat="1" x14ac:dyDescent="0.25">
      <c r="B49" s="362" t="s">
        <v>8</v>
      </c>
      <c r="C49" s="362" t="s">
        <v>9</v>
      </c>
      <c r="D49" s="359" t="s">
        <v>10</v>
      </c>
      <c r="E49" s="360"/>
      <c r="F49" s="360"/>
      <c r="G49" s="361"/>
      <c r="H49" s="359" t="s">
        <v>11</v>
      </c>
      <c r="I49" s="360"/>
      <c r="J49" s="360"/>
      <c r="K49" s="361"/>
    </row>
    <row r="50" spans="2:11" s="1" customFormat="1" ht="36.75" customHeight="1" x14ac:dyDescent="0.25">
      <c r="B50" s="363"/>
      <c r="C50" s="363"/>
      <c r="D50" s="362" t="s">
        <v>12</v>
      </c>
      <c r="E50" s="362" t="s">
        <v>13</v>
      </c>
      <c r="F50" s="359" t="s">
        <v>14</v>
      </c>
      <c r="G50" s="361"/>
      <c r="H50" s="362" t="s">
        <v>12</v>
      </c>
      <c r="I50" s="362" t="s">
        <v>15</v>
      </c>
      <c r="J50" s="359" t="s">
        <v>14</v>
      </c>
      <c r="K50" s="361"/>
    </row>
    <row r="51" spans="2:11" s="1" customFormat="1" ht="24" x14ac:dyDescent="0.25">
      <c r="B51" s="364"/>
      <c r="C51" s="364"/>
      <c r="D51" s="364"/>
      <c r="E51" s="364"/>
      <c r="F51" s="3" t="s">
        <v>16</v>
      </c>
      <c r="G51" s="3" t="s">
        <v>17</v>
      </c>
      <c r="H51" s="365"/>
      <c r="I51" s="364"/>
      <c r="J51" s="3" t="s">
        <v>16</v>
      </c>
      <c r="K51" s="3" t="s">
        <v>17</v>
      </c>
    </row>
    <row r="52" spans="2:11" s="1" customFormat="1" x14ac:dyDescent="0.25">
      <c r="B52" s="4">
        <v>1</v>
      </c>
      <c r="C52" s="4">
        <v>2</v>
      </c>
      <c r="D52" s="4">
        <v>3</v>
      </c>
      <c r="E52" s="4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4">
        <v>10</v>
      </c>
    </row>
    <row r="53" spans="2:11" s="1" customFormat="1" x14ac:dyDescent="0.25">
      <c r="B53" s="22">
        <f>286640.01+61024.13</f>
        <v>347664.14</v>
      </c>
      <c r="C53" s="3">
        <v>0</v>
      </c>
      <c r="D53" s="22" t="s">
        <v>18</v>
      </c>
      <c r="E53" s="23">
        <v>189.4</v>
      </c>
      <c r="F53" s="3"/>
      <c r="G53" s="22"/>
      <c r="H53" s="22" t="s">
        <v>39</v>
      </c>
      <c r="I53" s="24">
        <v>100000</v>
      </c>
      <c r="J53" s="3"/>
      <c r="K53" s="3"/>
    </row>
    <row r="54" spans="2:11" s="1" customFormat="1" ht="24" x14ac:dyDescent="0.25">
      <c r="B54" s="22"/>
      <c r="C54" s="3"/>
      <c r="D54" s="22" t="s">
        <v>38</v>
      </c>
      <c r="E54" s="23">
        <v>600</v>
      </c>
      <c r="F54" s="3"/>
      <c r="G54" s="22"/>
      <c r="H54" s="22" t="s">
        <v>40</v>
      </c>
      <c r="I54" s="24">
        <v>35000</v>
      </c>
      <c r="J54" s="3"/>
      <c r="K54" s="3"/>
    </row>
    <row r="55" spans="2:11" s="1" customFormat="1" ht="24" x14ac:dyDescent="0.25">
      <c r="B55" s="22"/>
      <c r="C55" s="3"/>
      <c r="D55" s="22"/>
      <c r="E55" s="23"/>
      <c r="F55" s="3"/>
      <c r="G55" s="22"/>
      <c r="H55" s="22" t="s">
        <v>201</v>
      </c>
      <c r="I55" s="24">
        <v>18000</v>
      </c>
      <c r="J55" s="3"/>
      <c r="K55" s="3"/>
    </row>
    <row r="56" spans="2:11" s="1" customFormat="1" x14ac:dyDescent="0.25">
      <c r="B56" s="22"/>
      <c r="C56" s="3"/>
      <c r="D56" s="22"/>
      <c r="E56" s="23"/>
      <c r="F56" s="3"/>
      <c r="G56" s="22"/>
      <c r="H56" s="22" t="s">
        <v>42</v>
      </c>
      <c r="I56" s="24">
        <v>82000</v>
      </c>
      <c r="J56" s="3"/>
      <c r="K56" s="3"/>
    </row>
    <row r="57" spans="2:11" s="1" customFormat="1" ht="26.25" customHeight="1" x14ac:dyDescent="0.25">
      <c r="B57" s="22"/>
      <c r="C57" s="3"/>
      <c r="D57" s="22"/>
      <c r="E57" s="22"/>
      <c r="F57" s="3"/>
      <c r="G57" s="22"/>
      <c r="H57" s="22" t="s">
        <v>43</v>
      </c>
      <c r="I57" s="24">
        <v>300000</v>
      </c>
      <c r="J57" s="3"/>
      <c r="K57" s="3"/>
    </row>
    <row r="58" spans="2:11" s="1" customFormat="1" x14ac:dyDescent="0.25">
      <c r="B58" s="345" t="s">
        <v>19</v>
      </c>
      <c r="C58" s="346"/>
      <c r="D58" s="346"/>
      <c r="E58" s="346"/>
      <c r="F58" s="346"/>
      <c r="G58" s="346"/>
      <c r="H58" s="346"/>
      <c r="I58" s="346"/>
      <c r="J58" s="346"/>
      <c r="K58" s="377"/>
    </row>
    <row r="59" spans="2:11" s="1" customFormat="1" x14ac:dyDescent="0.25">
      <c r="B59" s="24">
        <v>0</v>
      </c>
      <c r="C59" s="22">
        <v>0</v>
      </c>
      <c r="D59" s="22">
        <v>0</v>
      </c>
      <c r="E59" s="23">
        <v>0</v>
      </c>
      <c r="F59" s="22">
        <v>0</v>
      </c>
      <c r="G59" s="22"/>
      <c r="H59" s="25" t="s">
        <v>44</v>
      </c>
      <c r="I59" s="24">
        <v>50000</v>
      </c>
      <c r="J59" s="22"/>
      <c r="K59" s="22"/>
    </row>
    <row r="60" spans="2:11" s="1" customFormat="1" x14ac:dyDescent="0.25">
      <c r="B60" s="24"/>
      <c r="C60" s="22"/>
      <c r="D60" s="22"/>
      <c r="E60" s="23"/>
      <c r="F60" s="22"/>
      <c r="G60" s="22"/>
      <c r="H60" s="25" t="s">
        <v>39</v>
      </c>
      <c r="I60" s="24">
        <v>80000</v>
      </c>
      <c r="J60" s="22"/>
      <c r="K60" s="22"/>
    </row>
    <row r="61" spans="2:11" s="1" customFormat="1" ht="15.75" thickBot="1" x14ac:dyDescent="0.3">
      <c r="B61" s="24"/>
      <c r="C61" s="22"/>
      <c r="D61" s="22"/>
      <c r="E61" s="23"/>
      <c r="F61" s="22"/>
      <c r="G61" s="22"/>
      <c r="H61" s="25" t="s">
        <v>45</v>
      </c>
      <c r="I61" s="24">
        <v>37000</v>
      </c>
      <c r="J61" s="22"/>
      <c r="K61" s="22"/>
    </row>
    <row r="62" spans="2:11" s="1" customFormat="1" ht="48" x14ac:dyDescent="0.25">
      <c r="B62" s="24"/>
      <c r="C62" s="22"/>
      <c r="D62" s="22"/>
      <c r="E62" s="23"/>
      <c r="F62" s="22"/>
      <c r="G62" s="22"/>
      <c r="H62" s="7" t="s">
        <v>20</v>
      </c>
      <c r="I62" s="24" t="s">
        <v>46</v>
      </c>
      <c r="J62" s="22"/>
      <c r="K62" s="22"/>
    </row>
    <row r="65" spans="2:11" s="1" customFormat="1" x14ac:dyDescent="0.25">
      <c r="B65" s="366" t="s">
        <v>0</v>
      </c>
      <c r="C65" s="366"/>
      <c r="D65" s="2"/>
      <c r="E65" s="2"/>
      <c r="F65" s="2"/>
      <c r="G65" s="2"/>
      <c r="H65" s="2"/>
      <c r="I65" s="2"/>
      <c r="J65" s="2"/>
      <c r="K65" s="2"/>
    </row>
    <row r="66" spans="2:11" s="1" customFormat="1" ht="30" customHeight="1" x14ac:dyDescent="0.25">
      <c r="B66" s="366" t="s">
        <v>1</v>
      </c>
      <c r="C66" s="366"/>
      <c r="D66" s="366"/>
      <c r="E66" s="366"/>
      <c r="F66" s="366"/>
      <c r="G66" s="366"/>
      <c r="H66" s="366"/>
      <c r="I66" s="366"/>
      <c r="J66" s="366"/>
      <c r="K66" s="366"/>
    </row>
    <row r="67" spans="2:11" s="1" customFormat="1" ht="15.75" thickBot="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s="1" customFormat="1" ht="29.25" customHeight="1" thickBot="1" x14ac:dyDescent="0.3">
      <c r="B68" s="359" t="s">
        <v>2</v>
      </c>
      <c r="C68" s="360"/>
      <c r="D68" s="361"/>
      <c r="E68" s="359" t="s">
        <v>3</v>
      </c>
      <c r="F68" s="360"/>
      <c r="G68" s="367"/>
      <c r="H68" s="368" t="s">
        <v>4</v>
      </c>
      <c r="I68" s="369"/>
      <c r="J68" s="369"/>
      <c r="K68" s="370"/>
    </row>
    <row r="69" spans="2:11" s="1" customFormat="1" ht="15.75" thickBot="1" x14ac:dyDescent="0.3">
      <c r="B69" s="371" t="s">
        <v>50</v>
      </c>
      <c r="C69" s="372"/>
      <c r="D69" s="373"/>
      <c r="E69" s="371" t="s">
        <v>49</v>
      </c>
      <c r="F69" s="372"/>
      <c r="G69" s="373"/>
      <c r="H69" s="374" t="s">
        <v>24</v>
      </c>
      <c r="I69" s="375"/>
      <c r="J69" s="375"/>
      <c r="K69" s="376"/>
    </row>
    <row r="70" spans="2:11" s="1" customFormat="1" x14ac:dyDescent="0.25">
      <c r="B70" s="345" t="s">
        <v>5</v>
      </c>
      <c r="C70" s="346"/>
      <c r="D70" s="346"/>
      <c r="E70" s="349" t="s">
        <v>48</v>
      </c>
      <c r="F70" s="350"/>
      <c r="G70" s="351"/>
      <c r="H70" s="355" t="s">
        <v>6</v>
      </c>
      <c r="I70" s="356"/>
      <c r="J70" s="349" t="s">
        <v>47</v>
      </c>
      <c r="K70" s="351"/>
    </row>
    <row r="71" spans="2:11" s="1" customFormat="1" ht="15.75" thickBot="1" x14ac:dyDescent="0.3">
      <c r="B71" s="347"/>
      <c r="C71" s="348"/>
      <c r="D71" s="348"/>
      <c r="E71" s="352"/>
      <c r="F71" s="353"/>
      <c r="G71" s="354"/>
      <c r="H71" s="357"/>
      <c r="I71" s="358"/>
      <c r="J71" s="352"/>
      <c r="K71" s="354"/>
    </row>
    <row r="72" spans="2:11" s="1" customFormat="1" x14ac:dyDescent="0.25">
      <c r="B72" s="359" t="s">
        <v>7</v>
      </c>
      <c r="C72" s="360"/>
      <c r="D72" s="360"/>
      <c r="E72" s="360"/>
      <c r="F72" s="360"/>
      <c r="G72" s="360"/>
      <c r="H72" s="360"/>
      <c r="I72" s="360"/>
      <c r="J72" s="360"/>
      <c r="K72" s="361"/>
    </row>
    <row r="73" spans="2:11" s="1" customFormat="1" x14ac:dyDescent="0.25">
      <c r="B73" s="362" t="s">
        <v>8</v>
      </c>
      <c r="C73" s="362" t="s">
        <v>9</v>
      </c>
      <c r="D73" s="359" t="s">
        <v>10</v>
      </c>
      <c r="E73" s="360"/>
      <c r="F73" s="360"/>
      <c r="G73" s="361"/>
      <c r="H73" s="359" t="s">
        <v>11</v>
      </c>
      <c r="I73" s="360"/>
      <c r="J73" s="360"/>
      <c r="K73" s="361"/>
    </row>
    <row r="74" spans="2:11" s="1" customFormat="1" ht="36.75" customHeight="1" x14ac:dyDescent="0.25">
      <c r="B74" s="363"/>
      <c r="C74" s="363"/>
      <c r="D74" s="362" t="s">
        <v>12</v>
      </c>
      <c r="E74" s="362" t="s">
        <v>13</v>
      </c>
      <c r="F74" s="359" t="s">
        <v>14</v>
      </c>
      <c r="G74" s="361"/>
      <c r="H74" s="362" t="s">
        <v>12</v>
      </c>
      <c r="I74" s="362" t="s">
        <v>15</v>
      </c>
      <c r="J74" s="359" t="s">
        <v>14</v>
      </c>
      <c r="K74" s="361"/>
    </row>
    <row r="75" spans="2:11" s="1" customFormat="1" ht="24" x14ac:dyDescent="0.25">
      <c r="B75" s="364"/>
      <c r="C75" s="364"/>
      <c r="D75" s="364"/>
      <c r="E75" s="364"/>
      <c r="F75" s="3" t="s">
        <v>16</v>
      </c>
      <c r="G75" s="3" t="s">
        <v>17</v>
      </c>
      <c r="H75" s="365"/>
      <c r="I75" s="364"/>
      <c r="J75" s="3" t="s">
        <v>16</v>
      </c>
      <c r="K75" s="3" t="s">
        <v>17</v>
      </c>
    </row>
    <row r="76" spans="2:11" s="1" customFormat="1" x14ac:dyDescent="0.25">
      <c r="B76" s="4">
        <v>1</v>
      </c>
      <c r="C76" s="4">
        <v>2</v>
      </c>
      <c r="D76" s="4">
        <v>3</v>
      </c>
      <c r="E76" s="4">
        <v>4</v>
      </c>
      <c r="F76" s="4">
        <v>5</v>
      </c>
      <c r="G76" s="4">
        <v>6</v>
      </c>
      <c r="H76" s="4">
        <v>7</v>
      </c>
      <c r="I76" s="4">
        <v>8</v>
      </c>
      <c r="J76" s="4">
        <v>9</v>
      </c>
      <c r="K76" s="4">
        <v>10</v>
      </c>
    </row>
    <row r="77" spans="2:11" s="1" customFormat="1" x14ac:dyDescent="0.25">
      <c r="B77" s="24">
        <f>400713+75430</f>
        <v>476143</v>
      </c>
      <c r="C77" s="3"/>
      <c r="D77" s="22"/>
      <c r="E77" s="23"/>
      <c r="F77" s="3"/>
      <c r="G77" s="22"/>
      <c r="H77" s="22" t="s">
        <v>51</v>
      </c>
      <c r="I77" s="24">
        <v>11000</v>
      </c>
      <c r="J77" s="3"/>
      <c r="K77" s="3"/>
    </row>
    <row r="78" spans="2:11" s="1" customFormat="1" x14ac:dyDescent="0.25">
      <c r="B78" s="22"/>
      <c r="C78" s="3"/>
      <c r="D78" s="22"/>
      <c r="E78" s="22"/>
      <c r="F78" s="3"/>
      <c r="G78" s="22"/>
      <c r="H78" s="22" t="s">
        <v>39</v>
      </c>
      <c r="I78" s="24">
        <v>65000</v>
      </c>
      <c r="J78" s="3"/>
      <c r="K78" s="3"/>
    </row>
    <row r="79" spans="2:11" s="1" customFormat="1" x14ac:dyDescent="0.25">
      <c r="B79" s="22"/>
      <c r="C79" s="3"/>
      <c r="D79" s="22"/>
      <c r="E79" s="22"/>
      <c r="F79" s="3"/>
      <c r="G79" s="22"/>
      <c r="H79" s="22" t="s">
        <v>52</v>
      </c>
      <c r="I79" s="24">
        <v>35000</v>
      </c>
      <c r="J79" s="3"/>
      <c r="K79" s="3"/>
    </row>
    <row r="80" spans="2:11" s="1" customFormat="1" x14ac:dyDescent="0.25">
      <c r="B80" s="22"/>
      <c r="C80" s="3"/>
      <c r="D80" s="22"/>
      <c r="E80" s="22"/>
      <c r="F80" s="3"/>
      <c r="G80" s="22"/>
      <c r="H80" s="22" t="s">
        <v>53</v>
      </c>
      <c r="I80" s="24">
        <v>70000</v>
      </c>
      <c r="J80" s="3"/>
      <c r="K80" s="3"/>
    </row>
    <row r="81" spans="2:11" s="1" customFormat="1" ht="15.75" thickBot="1" x14ac:dyDescent="0.3">
      <c r="B81" s="345" t="s">
        <v>19</v>
      </c>
      <c r="C81" s="346"/>
      <c r="D81" s="346"/>
      <c r="E81" s="346"/>
      <c r="F81" s="346"/>
      <c r="G81" s="346"/>
      <c r="H81" s="346"/>
      <c r="I81" s="346"/>
      <c r="J81" s="346"/>
      <c r="K81" s="377"/>
    </row>
    <row r="82" spans="2:11" s="1" customFormat="1" ht="48" x14ac:dyDescent="0.25">
      <c r="B82" s="24">
        <v>537000</v>
      </c>
      <c r="C82" s="22"/>
      <c r="D82" s="22" t="s">
        <v>54</v>
      </c>
      <c r="E82" s="23">
        <v>96</v>
      </c>
      <c r="F82" s="22"/>
      <c r="G82" s="22"/>
      <c r="H82" s="7" t="s">
        <v>20</v>
      </c>
      <c r="I82" s="22" t="s">
        <v>55</v>
      </c>
      <c r="J82" s="22"/>
      <c r="K82" s="22"/>
    </row>
    <row r="83" spans="2:11" s="1" customFormat="1" x14ac:dyDescent="0.25">
      <c r="B83" s="24"/>
      <c r="C83" s="22"/>
      <c r="D83" s="22" t="s">
        <v>18</v>
      </c>
      <c r="E83" s="23">
        <v>290</v>
      </c>
      <c r="F83" s="22"/>
      <c r="G83" s="22"/>
      <c r="H83" s="25" t="s">
        <v>56</v>
      </c>
      <c r="I83" s="24">
        <v>56500</v>
      </c>
      <c r="J83" s="22"/>
      <c r="K83" s="22"/>
    </row>
    <row r="84" spans="2:11" s="1" customFormat="1" x14ac:dyDescent="0.25">
      <c r="B84" s="24"/>
      <c r="C84" s="22"/>
      <c r="D84" s="22"/>
      <c r="E84" s="23"/>
      <c r="F84" s="22"/>
      <c r="G84" s="22"/>
      <c r="H84" s="25" t="s">
        <v>57</v>
      </c>
      <c r="I84" s="24">
        <v>36000</v>
      </c>
      <c r="J84" s="22"/>
      <c r="K84" s="22"/>
    </row>
    <row r="86" spans="2:11" s="1" customFormat="1" x14ac:dyDescent="0.25">
      <c r="B86" s="366" t="s">
        <v>0</v>
      </c>
      <c r="C86" s="366"/>
      <c r="D86" s="2"/>
      <c r="E86" s="2"/>
      <c r="F86" s="2"/>
      <c r="G86" s="2"/>
      <c r="H86" s="2"/>
      <c r="I86" s="2"/>
      <c r="J86" s="2"/>
      <c r="K86" s="2"/>
    </row>
    <row r="87" spans="2:11" s="1" customFormat="1" ht="30" customHeight="1" x14ac:dyDescent="0.25">
      <c r="B87" s="366" t="s">
        <v>1</v>
      </c>
      <c r="C87" s="366"/>
      <c r="D87" s="366"/>
      <c r="E87" s="366"/>
      <c r="F87" s="366"/>
      <c r="G87" s="366"/>
      <c r="H87" s="366"/>
      <c r="I87" s="366"/>
      <c r="J87" s="366"/>
      <c r="K87" s="366"/>
    </row>
    <row r="88" spans="2:11" s="1" customFormat="1" ht="15.75" thickBot="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s="1" customFormat="1" ht="29.25" customHeight="1" thickBot="1" x14ac:dyDescent="0.3">
      <c r="B89" s="359" t="s">
        <v>2</v>
      </c>
      <c r="C89" s="360"/>
      <c r="D89" s="361"/>
      <c r="E89" s="359" t="s">
        <v>3</v>
      </c>
      <c r="F89" s="360"/>
      <c r="G89" s="367"/>
      <c r="H89" s="368" t="s">
        <v>4</v>
      </c>
      <c r="I89" s="369"/>
      <c r="J89" s="369"/>
      <c r="K89" s="370"/>
    </row>
    <row r="90" spans="2:11" s="1" customFormat="1" ht="15.75" thickBot="1" x14ac:dyDescent="0.3">
      <c r="B90" s="371" t="s">
        <v>61</v>
      </c>
      <c r="C90" s="372"/>
      <c r="D90" s="373"/>
      <c r="E90" s="371" t="s">
        <v>60</v>
      </c>
      <c r="F90" s="372"/>
      <c r="G90" s="373"/>
      <c r="H90" s="374" t="s">
        <v>24</v>
      </c>
      <c r="I90" s="375"/>
      <c r="J90" s="375"/>
      <c r="K90" s="376"/>
    </row>
    <row r="91" spans="2:11" s="1" customFormat="1" ht="15" customHeight="1" x14ac:dyDescent="0.25">
      <c r="B91" s="345" t="s">
        <v>5</v>
      </c>
      <c r="C91" s="346"/>
      <c r="D91" s="346"/>
      <c r="E91" s="349" t="s">
        <v>59</v>
      </c>
      <c r="F91" s="350"/>
      <c r="G91" s="351"/>
      <c r="H91" s="355" t="s">
        <v>6</v>
      </c>
      <c r="I91" s="356"/>
      <c r="J91" s="349" t="s">
        <v>58</v>
      </c>
      <c r="K91" s="351"/>
    </row>
    <row r="92" spans="2:11" s="1" customFormat="1" ht="15.75" thickBot="1" x14ac:dyDescent="0.3">
      <c r="B92" s="347"/>
      <c r="C92" s="348"/>
      <c r="D92" s="348"/>
      <c r="E92" s="352"/>
      <c r="F92" s="353"/>
      <c r="G92" s="354"/>
      <c r="H92" s="357"/>
      <c r="I92" s="358"/>
      <c r="J92" s="352"/>
      <c r="K92" s="354"/>
    </row>
    <row r="93" spans="2:11" s="1" customFormat="1" x14ac:dyDescent="0.25">
      <c r="B93" s="359" t="s">
        <v>7</v>
      </c>
      <c r="C93" s="360"/>
      <c r="D93" s="360"/>
      <c r="E93" s="360"/>
      <c r="F93" s="360"/>
      <c r="G93" s="360"/>
      <c r="H93" s="360"/>
      <c r="I93" s="360"/>
      <c r="J93" s="360"/>
      <c r="K93" s="361"/>
    </row>
    <row r="94" spans="2:11" s="1" customFormat="1" x14ac:dyDescent="0.25">
      <c r="B94" s="362" t="s">
        <v>8</v>
      </c>
      <c r="C94" s="362" t="s">
        <v>9</v>
      </c>
      <c r="D94" s="359" t="s">
        <v>10</v>
      </c>
      <c r="E94" s="360"/>
      <c r="F94" s="360"/>
      <c r="G94" s="361"/>
      <c r="H94" s="359" t="s">
        <v>11</v>
      </c>
      <c r="I94" s="360"/>
      <c r="J94" s="360"/>
      <c r="K94" s="361"/>
    </row>
    <row r="95" spans="2:11" s="1" customFormat="1" ht="36.75" customHeight="1" x14ac:dyDescent="0.25">
      <c r="B95" s="363"/>
      <c r="C95" s="363"/>
      <c r="D95" s="362" t="s">
        <v>12</v>
      </c>
      <c r="E95" s="362" t="s">
        <v>13</v>
      </c>
      <c r="F95" s="359" t="s">
        <v>14</v>
      </c>
      <c r="G95" s="361"/>
      <c r="H95" s="362" t="s">
        <v>12</v>
      </c>
      <c r="I95" s="362" t="s">
        <v>15</v>
      </c>
      <c r="J95" s="359" t="s">
        <v>14</v>
      </c>
      <c r="K95" s="361"/>
    </row>
    <row r="96" spans="2:11" s="1" customFormat="1" ht="24" x14ac:dyDescent="0.25">
      <c r="B96" s="364"/>
      <c r="C96" s="364"/>
      <c r="D96" s="364"/>
      <c r="E96" s="364"/>
      <c r="F96" s="3" t="s">
        <v>16</v>
      </c>
      <c r="G96" s="3" t="s">
        <v>17</v>
      </c>
      <c r="H96" s="365"/>
      <c r="I96" s="364"/>
      <c r="J96" s="3" t="s">
        <v>16</v>
      </c>
      <c r="K96" s="3" t="s">
        <v>17</v>
      </c>
    </row>
    <row r="97" spans="2:11" s="1" customFormat="1" ht="15.75" thickBot="1" x14ac:dyDescent="0.3">
      <c r="B97" s="4">
        <v>1</v>
      </c>
      <c r="C97" s="4">
        <v>2</v>
      </c>
      <c r="D97" s="4">
        <v>3</v>
      </c>
      <c r="E97" s="4">
        <v>4</v>
      </c>
      <c r="F97" s="4">
        <v>5</v>
      </c>
      <c r="G97" s="4">
        <v>6</v>
      </c>
      <c r="H97" s="4">
        <v>7</v>
      </c>
      <c r="I97" s="4">
        <v>8</v>
      </c>
      <c r="J97" s="4">
        <v>9</v>
      </c>
      <c r="K97" s="4">
        <v>10</v>
      </c>
    </row>
    <row r="98" spans="2:11" s="1" customFormat="1" x14ac:dyDescent="0.25">
      <c r="B98" s="5">
        <f>96339.9</f>
        <v>96339.9</v>
      </c>
      <c r="C98" s="8">
        <v>150000</v>
      </c>
      <c r="D98" s="7"/>
      <c r="E98" s="8"/>
      <c r="F98" s="6"/>
      <c r="G98" s="7"/>
      <c r="H98" s="7"/>
      <c r="I98" s="7"/>
      <c r="J98" s="6"/>
      <c r="K98" s="9"/>
    </row>
    <row r="99" spans="2:11" s="1" customFormat="1" ht="15.75" thickBot="1" x14ac:dyDescent="0.3">
      <c r="B99" s="345" t="s">
        <v>19</v>
      </c>
      <c r="C99" s="346"/>
      <c r="D99" s="346"/>
      <c r="E99" s="346"/>
      <c r="F99" s="346"/>
      <c r="G99" s="346"/>
      <c r="H99" s="346"/>
      <c r="I99" s="346"/>
      <c r="J99" s="346"/>
      <c r="K99" s="377"/>
    </row>
    <row r="100" spans="2:11" s="1" customFormat="1" ht="15.75" thickBot="1" x14ac:dyDescent="0.3">
      <c r="B100" s="16">
        <f>57840+82296</f>
        <v>140136</v>
      </c>
      <c r="C100" s="17"/>
      <c r="D100" s="17" t="s">
        <v>18</v>
      </c>
      <c r="E100" s="18">
        <v>4371</v>
      </c>
      <c r="F100" s="17"/>
      <c r="G100" s="17"/>
      <c r="H100" s="19"/>
      <c r="I100" s="20"/>
      <c r="J100" s="17"/>
      <c r="K100" s="21"/>
    </row>
    <row r="103" spans="2:11" s="1" customFormat="1" x14ac:dyDescent="0.25">
      <c r="B103" s="366" t="s">
        <v>0</v>
      </c>
      <c r="C103" s="366"/>
      <c r="D103" s="2"/>
      <c r="E103" s="2"/>
      <c r="F103" s="2"/>
      <c r="G103" s="2"/>
      <c r="H103" s="2"/>
      <c r="I103" s="2"/>
      <c r="J103" s="2"/>
      <c r="K103" s="2"/>
    </row>
    <row r="104" spans="2:11" s="1" customFormat="1" ht="30" customHeight="1" x14ac:dyDescent="0.25">
      <c r="B104" s="366" t="s">
        <v>1</v>
      </c>
      <c r="C104" s="366"/>
      <c r="D104" s="366"/>
      <c r="E104" s="366"/>
      <c r="F104" s="366"/>
      <c r="G104" s="366"/>
      <c r="H104" s="366"/>
      <c r="I104" s="366"/>
      <c r="J104" s="366"/>
      <c r="K104" s="366"/>
    </row>
    <row r="105" spans="2:11" s="1" customFormat="1" ht="15.75" thickBot="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s="1" customFormat="1" ht="29.25" customHeight="1" thickBot="1" x14ac:dyDescent="0.3">
      <c r="B106" s="359" t="s">
        <v>2</v>
      </c>
      <c r="C106" s="360"/>
      <c r="D106" s="361"/>
      <c r="E106" s="359" t="s">
        <v>3</v>
      </c>
      <c r="F106" s="360"/>
      <c r="G106" s="367"/>
      <c r="H106" s="368" t="s">
        <v>4</v>
      </c>
      <c r="I106" s="369"/>
      <c r="J106" s="369"/>
      <c r="K106" s="370"/>
    </row>
    <row r="107" spans="2:11" s="1" customFormat="1" ht="15.75" thickBot="1" x14ac:dyDescent="0.3">
      <c r="B107" s="371" t="s">
        <v>64</v>
      </c>
      <c r="C107" s="372"/>
      <c r="D107" s="373"/>
      <c r="E107" s="371" t="s">
        <v>63</v>
      </c>
      <c r="F107" s="372"/>
      <c r="G107" s="373"/>
      <c r="H107" s="374" t="s">
        <v>24</v>
      </c>
      <c r="I107" s="375"/>
      <c r="J107" s="375"/>
      <c r="K107" s="376"/>
    </row>
    <row r="108" spans="2:11" s="1" customFormat="1" ht="15" customHeight="1" x14ac:dyDescent="0.25">
      <c r="B108" s="345" t="s">
        <v>5</v>
      </c>
      <c r="C108" s="346"/>
      <c r="D108" s="346"/>
      <c r="E108" s="349" t="s">
        <v>62</v>
      </c>
      <c r="F108" s="350"/>
      <c r="G108" s="351"/>
      <c r="H108" s="355" t="s">
        <v>6</v>
      </c>
      <c r="I108" s="356"/>
      <c r="J108" s="349" t="s">
        <v>186</v>
      </c>
      <c r="K108" s="351"/>
    </row>
    <row r="109" spans="2:11" s="1" customFormat="1" ht="15.75" thickBot="1" x14ac:dyDescent="0.3">
      <c r="B109" s="347"/>
      <c r="C109" s="348"/>
      <c r="D109" s="348"/>
      <c r="E109" s="352"/>
      <c r="F109" s="353"/>
      <c r="G109" s="354"/>
      <c r="H109" s="357"/>
      <c r="I109" s="358"/>
      <c r="J109" s="352"/>
      <c r="K109" s="354"/>
    </row>
    <row r="110" spans="2:11" s="1" customFormat="1" x14ac:dyDescent="0.25">
      <c r="B110" s="359" t="s">
        <v>7</v>
      </c>
      <c r="C110" s="360"/>
      <c r="D110" s="360"/>
      <c r="E110" s="360"/>
      <c r="F110" s="360"/>
      <c r="G110" s="360"/>
      <c r="H110" s="360"/>
      <c r="I110" s="360"/>
      <c r="J110" s="360"/>
      <c r="K110" s="361"/>
    </row>
    <row r="111" spans="2:11" s="1" customFormat="1" x14ac:dyDescent="0.25">
      <c r="B111" s="362" t="s">
        <v>8</v>
      </c>
      <c r="C111" s="362" t="s">
        <v>9</v>
      </c>
      <c r="D111" s="359" t="s">
        <v>10</v>
      </c>
      <c r="E111" s="360"/>
      <c r="F111" s="360"/>
      <c r="G111" s="361"/>
      <c r="H111" s="359" t="s">
        <v>11</v>
      </c>
      <c r="I111" s="360"/>
      <c r="J111" s="360"/>
      <c r="K111" s="361"/>
    </row>
    <row r="112" spans="2:11" s="1" customFormat="1" ht="36.75" customHeight="1" x14ac:dyDescent="0.25">
      <c r="B112" s="363"/>
      <c r="C112" s="363"/>
      <c r="D112" s="362" t="s">
        <v>12</v>
      </c>
      <c r="E112" s="362" t="s">
        <v>13</v>
      </c>
      <c r="F112" s="359" t="s">
        <v>14</v>
      </c>
      <c r="G112" s="361"/>
      <c r="H112" s="362" t="s">
        <v>12</v>
      </c>
      <c r="I112" s="362" t="s">
        <v>15</v>
      </c>
      <c r="J112" s="359" t="s">
        <v>14</v>
      </c>
      <c r="K112" s="361"/>
    </row>
    <row r="113" spans="2:11" s="1" customFormat="1" ht="24" x14ac:dyDescent="0.25">
      <c r="B113" s="364"/>
      <c r="C113" s="364"/>
      <c r="D113" s="364"/>
      <c r="E113" s="364"/>
      <c r="F113" s="3" t="s">
        <v>16</v>
      </c>
      <c r="G113" s="3" t="s">
        <v>17</v>
      </c>
      <c r="H113" s="365"/>
      <c r="I113" s="364"/>
      <c r="J113" s="3" t="s">
        <v>16</v>
      </c>
      <c r="K113" s="3" t="s">
        <v>17</v>
      </c>
    </row>
    <row r="114" spans="2:11" s="1" customFormat="1" x14ac:dyDescent="0.25">
      <c r="B114" s="4">
        <v>1</v>
      </c>
      <c r="C114" s="4">
        <v>2</v>
      </c>
      <c r="D114" s="4">
        <v>3</v>
      </c>
      <c r="E114" s="4">
        <v>4</v>
      </c>
      <c r="F114" s="4">
        <v>5</v>
      </c>
      <c r="G114" s="4">
        <v>6</v>
      </c>
      <c r="H114" s="4">
        <v>7</v>
      </c>
      <c r="I114" s="4">
        <v>8</v>
      </c>
      <c r="J114" s="4">
        <v>9</v>
      </c>
      <c r="K114" s="4">
        <v>10</v>
      </c>
    </row>
    <row r="115" spans="2:11" s="1" customFormat="1" x14ac:dyDescent="0.25">
      <c r="B115" s="22">
        <f>35086.77</f>
        <v>35086.769999999997</v>
      </c>
      <c r="C115" s="3"/>
      <c r="D115" s="22" t="s">
        <v>18</v>
      </c>
      <c r="E115" s="24">
        <v>109.35</v>
      </c>
      <c r="F115" s="3"/>
      <c r="G115" s="22"/>
      <c r="H115" s="22" t="s">
        <v>39</v>
      </c>
      <c r="I115" s="24">
        <v>250000</v>
      </c>
      <c r="J115" s="3"/>
      <c r="K115" s="3"/>
    </row>
    <row r="116" spans="2:11" s="1" customFormat="1" ht="24" x14ac:dyDescent="0.25">
      <c r="B116" s="22"/>
      <c r="C116" s="3"/>
      <c r="D116" s="22"/>
      <c r="E116" s="22"/>
      <c r="F116" s="3"/>
      <c r="G116" s="22"/>
      <c r="H116" s="22" t="s">
        <v>202</v>
      </c>
      <c r="I116" s="24">
        <v>160000</v>
      </c>
      <c r="J116" s="3"/>
      <c r="K116" s="3"/>
    </row>
    <row r="117" spans="2:11" s="1" customFormat="1" x14ac:dyDescent="0.25">
      <c r="B117" s="22"/>
      <c r="C117" s="3"/>
      <c r="D117" s="22"/>
      <c r="E117" s="22"/>
      <c r="F117" s="3"/>
      <c r="G117" s="22"/>
      <c r="H117" s="22" t="s">
        <v>65</v>
      </c>
      <c r="I117" s="24">
        <v>200000</v>
      </c>
      <c r="J117" s="3"/>
      <c r="K117" s="3"/>
    </row>
    <row r="118" spans="2:11" s="1" customFormat="1" x14ac:dyDescent="0.25">
      <c r="B118" s="22"/>
      <c r="C118" s="3"/>
      <c r="D118" s="22"/>
      <c r="E118" s="22"/>
      <c r="F118" s="3"/>
      <c r="G118" s="22"/>
      <c r="H118" s="22" t="s">
        <v>43</v>
      </c>
      <c r="I118" s="24">
        <v>700000</v>
      </c>
      <c r="J118" s="3"/>
      <c r="K118" s="3"/>
    </row>
    <row r="119" spans="2:11" s="1" customFormat="1" x14ac:dyDescent="0.25">
      <c r="B119" s="22"/>
      <c r="C119" s="3"/>
      <c r="D119" s="22"/>
      <c r="E119" s="22"/>
      <c r="F119" s="3"/>
      <c r="G119" s="22"/>
      <c r="H119" s="22" t="s">
        <v>42</v>
      </c>
      <c r="I119" s="24">
        <v>1000000</v>
      </c>
      <c r="J119" s="3"/>
      <c r="K119" s="3"/>
    </row>
    <row r="120" spans="2:11" s="1" customFormat="1" x14ac:dyDescent="0.25">
      <c r="B120" s="345" t="s">
        <v>19</v>
      </c>
      <c r="C120" s="346"/>
      <c r="D120" s="346"/>
      <c r="E120" s="346"/>
      <c r="F120" s="346"/>
      <c r="G120" s="346"/>
      <c r="H120" s="346"/>
      <c r="I120" s="346"/>
      <c r="J120" s="346"/>
      <c r="K120" s="377"/>
    </row>
    <row r="121" spans="2:11" s="1" customFormat="1" x14ac:dyDescent="0.25">
      <c r="B121" s="24">
        <v>45600</v>
      </c>
      <c r="C121" s="22"/>
      <c r="D121" s="22"/>
      <c r="E121" s="23"/>
      <c r="F121" s="22"/>
      <c r="G121" s="22"/>
      <c r="H121" s="25" t="s">
        <v>56</v>
      </c>
      <c r="I121" s="24">
        <v>550000</v>
      </c>
      <c r="J121" s="22"/>
      <c r="K121" s="22"/>
    </row>
    <row r="125" spans="2:11" s="1" customFormat="1" x14ac:dyDescent="0.25">
      <c r="B125" s="366" t="s">
        <v>0</v>
      </c>
      <c r="C125" s="366"/>
      <c r="D125" s="2"/>
      <c r="E125" s="2"/>
      <c r="F125" s="2"/>
      <c r="G125" s="2"/>
      <c r="H125" s="2"/>
      <c r="I125" s="2"/>
      <c r="J125" s="2"/>
      <c r="K125" s="2"/>
    </row>
    <row r="126" spans="2:11" s="1" customFormat="1" ht="30" customHeight="1" x14ac:dyDescent="0.25">
      <c r="B126" s="366" t="s">
        <v>1</v>
      </c>
      <c r="C126" s="366"/>
      <c r="D126" s="366"/>
      <c r="E126" s="366"/>
      <c r="F126" s="366"/>
      <c r="G126" s="366"/>
      <c r="H126" s="366"/>
      <c r="I126" s="366"/>
      <c r="J126" s="366"/>
      <c r="K126" s="366"/>
    </row>
    <row r="127" spans="2:11" s="1" customFormat="1" ht="15.75" thickBot="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s="1" customFormat="1" ht="29.25" customHeight="1" thickBot="1" x14ac:dyDescent="0.3">
      <c r="B128" s="359" t="s">
        <v>2</v>
      </c>
      <c r="C128" s="360"/>
      <c r="D128" s="361"/>
      <c r="E128" s="359" t="s">
        <v>3</v>
      </c>
      <c r="F128" s="360"/>
      <c r="G128" s="367"/>
      <c r="H128" s="368" t="s">
        <v>4</v>
      </c>
      <c r="I128" s="369"/>
      <c r="J128" s="369"/>
      <c r="K128" s="370"/>
    </row>
    <row r="129" spans="2:11" s="1" customFormat="1" ht="15.75" thickBot="1" x14ac:dyDescent="0.3">
      <c r="B129" s="371" t="s">
        <v>68</v>
      </c>
      <c r="C129" s="372"/>
      <c r="D129" s="373"/>
      <c r="E129" s="371" t="s">
        <v>67</v>
      </c>
      <c r="F129" s="372"/>
      <c r="G129" s="373"/>
      <c r="H129" s="374" t="s">
        <v>24</v>
      </c>
      <c r="I129" s="375"/>
      <c r="J129" s="375"/>
      <c r="K129" s="376"/>
    </row>
    <row r="130" spans="2:11" s="1" customFormat="1" ht="15" customHeight="1" x14ac:dyDescent="0.25">
      <c r="B130" s="345" t="s">
        <v>5</v>
      </c>
      <c r="C130" s="346"/>
      <c r="D130" s="346"/>
      <c r="E130" s="349" t="s">
        <v>66</v>
      </c>
      <c r="F130" s="350"/>
      <c r="G130" s="351"/>
      <c r="H130" s="355" t="s">
        <v>6</v>
      </c>
      <c r="I130" s="356"/>
      <c r="J130" s="349" t="s">
        <v>69</v>
      </c>
      <c r="K130" s="351"/>
    </row>
    <row r="131" spans="2:11" s="1" customFormat="1" ht="15.75" thickBot="1" x14ac:dyDescent="0.3">
      <c r="B131" s="347"/>
      <c r="C131" s="348"/>
      <c r="D131" s="348"/>
      <c r="E131" s="352"/>
      <c r="F131" s="353"/>
      <c r="G131" s="354"/>
      <c r="H131" s="357"/>
      <c r="I131" s="358"/>
      <c r="J131" s="352"/>
      <c r="K131" s="354"/>
    </row>
    <row r="132" spans="2:11" s="1" customFormat="1" x14ac:dyDescent="0.25">
      <c r="B132" s="359" t="s">
        <v>7</v>
      </c>
      <c r="C132" s="360"/>
      <c r="D132" s="360"/>
      <c r="E132" s="360"/>
      <c r="F132" s="360"/>
      <c r="G132" s="360"/>
      <c r="H132" s="360"/>
      <c r="I132" s="360"/>
      <c r="J132" s="360"/>
      <c r="K132" s="361"/>
    </row>
    <row r="133" spans="2:11" s="1" customFormat="1" x14ac:dyDescent="0.25">
      <c r="B133" s="362" t="s">
        <v>8</v>
      </c>
      <c r="C133" s="362" t="s">
        <v>9</v>
      </c>
      <c r="D133" s="359" t="s">
        <v>10</v>
      </c>
      <c r="E133" s="360"/>
      <c r="F133" s="360"/>
      <c r="G133" s="361"/>
      <c r="H133" s="359" t="s">
        <v>11</v>
      </c>
      <c r="I133" s="360"/>
      <c r="J133" s="360"/>
      <c r="K133" s="361"/>
    </row>
    <row r="134" spans="2:11" s="1" customFormat="1" ht="36.75" customHeight="1" x14ac:dyDescent="0.25">
      <c r="B134" s="363"/>
      <c r="C134" s="363"/>
      <c r="D134" s="362" t="s">
        <v>12</v>
      </c>
      <c r="E134" s="362" t="s">
        <v>13</v>
      </c>
      <c r="F134" s="359" t="s">
        <v>14</v>
      </c>
      <c r="G134" s="361"/>
      <c r="H134" s="362" t="s">
        <v>12</v>
      </c>
      <c r="I134" s="362" t="s">
        <v>15</v>
      </c>
      <c r="J134" s="359" t="s">
        <v>14</v>
      </c>
      <c r="K134" s="361"/>
    </row>
    <row r="135" spans="2:11" s="1" customFormat="1" ht="24" x14ac:dyDescent="0.25">
      <c r="B135" s="364"/>
      <c r="C135" s="364"/>
      <c r="D135" s="364"/>
      <c r="E135" s="364"/>
      <c r="F135" s="3" t="s">
        <v>16</v>
      </c>
      <c r="G135" s="3" t="s">
        <v>17</v>
      </c>
      <c r="H135" s="365"/>
      <c r="I135" s="364"/>
      <c r="J135" s="3" t="s">
        <v>16</v>
      </c>
      <c r="K135" s="3" t="s">
        <v>17</v>
      </c>
    </row>
    <row r="136" spans="2:11" s="1" customFormat="1" ht="15.75" thickBot="1" x14ac:dyDescent="0.3">
      <c r="B136" s="4">
        <v>1</v>
      </c>
      <c r="C136" s="4">
        <v>2</v>
      </c>
      <c r="D136" s="4">
        <v>3</v>
      </c>
      <c r="E136" s="4">
        <v>4</v>
      </c>
      <c r="F136" s="4">
        <v>5</v>
      </c>
      <c r="G136" s="4">
        <v>6</v>
      </c>
      <c r="H136" s="4">
        <v>7</v>
      </c>
      <c r="I136" s="4">
        <v>8</v>
      </c>
      <c r="J136" s="4">
        <v>9</v>
      </c>
      <c r="K136" s="4">
        <v>10</v>
      </c>
    </row>
    <row r="137" spans="2:11" s="1" customFormat="1" x14ac:dyDescent="0.25">
      <c r="B137" s="5">
        <f>180325.9</f>
        <v>180325.9</v>
      </c>
      <c r="C137" s="6"/>
      <c r="D137" s="7"/>
      <c r="E137" s="8"/>
      <c r="F137" s="6"/>
      <c r="G137" s="7"/>
      <c r="H137" s="7" t="s">
        <v>70</v>
      </c>
      <c r="I137" s="26">
        <v>1500000</v>
      </c>
      <c r="J137" s="6"/>
      <c r="K137" s="9"/>
    </row>
    <row r="138" spans="2:11" s="1" customFormat="1" ht="15.75" thickBot="1" x14ac:dyDescent="0.3">
      <c r="B138" s="10"/>
      <c r="C138" s="11"/>
      <c r="D138" s="12"/>
      <c r="E138" s="12"/>
      <c r="F138" s="11"/>
      <c r="G138" s="12"/>
      <c r="H138" s="12" t="s">
        <v>71</v>
      </c>
      <c r="I138" s="27">
        <v>300000</v>
      </c>
      <c r="J138" s="11"/>
      <c r="K138" s="13"/>
    </row>
    <row r="139" spans="2:11" s="1" customFormat="1" x14ac:dyDescent="0.25">
      <c r="B139" s="14"/>
      <c r="C139" s="15"/>
      <c r="D139" s="14"/>
      <c r="E139" s="14"/>
      <c r="F139" s="15"/>
      <c r="G139" s="14"/>
      <c r="H139" s="14"/>
      <c r="I139" s="14"/>
      <c r="J139" s="15"/>
      <c r="K139" s="15"/>
    </row>
    <row r="140" spans="2:11" s="1" customFormat="1" ht="15.75" thickBot="1" x14ac:dyDescent="0.3">
      <c r="B140" s="345" t="s">
        <v>19</v>
      </c>
      <c r="C140" s="346"/>
      <c r="D140" s="346"/>
      <c r="E140" s="346"/>
      <c r="F140" s="346"/>
      <c r="G140" s="346"/>
      <c r="H140" s="346"/>
      <c r="I140" s="346"/>
      <c r="J140" s="346"/>
      <c r="K140" s="377"/>
    </row>
    <row r="141" spans="2:11" s="1" customFormat="1" ht="15.75" thickBot="1" x14ac:dyDescent="0.3">
      <c r="B141" s="16">
        <v>0</v>
      </c>
      <c r="C141" s="17">
        <v>0</v>
      </c>
      <c r="D141" s="17">
        <v>0</v>
      </c>
      <c r="E141" s="18"/>
      <c r="F141" s="17"/>
      <c r="G141" s="17"/>
      <c r="H141" s="19"/>
      <c r="I141" s="20"/>
      <c r="J141" s="17"/>
      <c r="K141" s="21"/>
    </row>
    <row r="144" spans="2:11" s="1" customFormat="1" x14ac:dyDescent="0.25">
      <c r="B144" s="366" t="s">
        <v>0</v>
      </c>
      <c r="C144" s="366"/>
      <c r="D144" s="2"/>
      <c r="E144" s="2"/>
      <c r="F144" s="2"/>
      <c r="G144" s="2"/>
      <c r="H144" s="2"/>
      <c r="I144" s="2"/>
      <c r="J144" s="2"/>
      <c r="K144" s="2"/>
    </row>
    <row r="145" spans="2:11" s="1" customFormat="1" ht="30" customHeight="1" x14ac:dyDescent="0.25">
      <c r="B145" s="366" t="s">
        <v>1</v>
      </c>
      <c r="C145" s="366"/>
      <c r="D145" s="366"/>
      <c r="E145" s="366"/>
      <c r="F145" s="366"/>
      <c r="G145" s="366"/>
      <c r="H145" s="366"/>
      <c r="I145" s="366"/>
      <c r="J145" s="366"/>
      <c r="K145" s="366"/>
    </row>
    <row r="146" spans="2:11" s="1" customFormat="1" ht="15.75" thickBot="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s="1" customFormat="1" ht="29.25" customHeight="1" thickBot="1" x14ac:dyDescent="0.3">
      <c r="B147" s="359" t="s">
        <v>2</v>
      </c>
      <c r="C147" s="360"/>
      <c r="D147" s="361"/>
      <c r="E147" s="359" t="s">
        <v>3</v>
      </c>
      <c r="F147" s="360"/>
      <c r="G147" s="367"/>
      <c r="H147" s="368" t="s">
        <v>4</v>
      </c>
      <c r="I147" s="369"/>
      <c r="J147" s="369"/>
      <c r="K147" s="370"/>
    </row>
    <row r="148" spans="2:11" s="1" customFormat="1" ht="15.75" thickBot="1" x14ac:dyDescent="0.3">
      <c r="B148" s="371" t="s">
        <v>74</v>
      </c>
      <c r="C148" s="372"/>
      <c r="D148" s="373"/>
      <c r="E148" s="371" t="s">
        <v>73</v>
      </c>
      <c r="F148" s="372"/>
      <c r="G148" s="373"/>
      <c r="H148" s="374" t="s">
        <v>24</v>
      </c>
      <c r="I148" s="375"/>
      <c r="J148" s="375"/>
      <c r="K148" s="376"/>
    </row>
    <row r="149" spans="2:11" s="1" customFormat="1" ht="15" customHeight="1" x14ac:dyDescent="0.25">
      <c r="B149" s="345" t="s">
        <v>5</v>
      </c>
      <c r="C149" s="346"/>
      <c r="D149" s="346"/>
      <c r="E149" s="349" t="s">
        <v>72</v>
      </c>
      <c r="F149" s="350"/>
      <c r="G149" s="351"/>
      <c r="H149" s="355" t="s">
        <v>6</v>
      </c>
      <c r="I149" s="356"/>
      <c r="J149" s="349" t="s">
        <v>200</v>
      </c>
      <c r="K149" s="351"/>
    </row>
    <row r="150" spans="2:11" s="1" customFormat="1" ht="15.75" thickBot="1" x14ac:dyDescent="0.3">
      <c r="B150" s="347"/>
      <c r="C150" s="348"/>
      <c r="D150" s="348"/>
      <c r="E150" s="352"/>
      <c r="F150" s="353"/>
      <c r="G150" s="354"/>
      <c r="H150" s="357"/>
      <c r="I150" s="358"/>
      <c r="J150" s="352"/>
      <c r="K150" s="354"/>
    </row>
    <row r="151" spans="2:11" s="1" customFormat="1" x14ac:dyDescent="0.25">
      <c r="B151" s="359" t="s">
        <v>7</v>
      </c>
      <c r="C151" s="360"/>
      <c r="D151" s="360"/>
      <c r="E151" s="360"/>
      <c r="F151" s="360"/>
      <c r="G151" s="360"/>
      <c r="H151" s="360"/>
      <c r="I151" s="360"/>
      <c r="J151" s="360"/>
      <c r="K151" s="361"/>
    </row>
    <row r="152" spans="2:11" s="1" customFormat="1" x14ac:dyDescent="0.25">
      <c r="B152" s="362" t="s">
        <v>8</v>
      </c>
      <c r="C152" s="362" t="s">
        <v>9</v>
      </c>
      <c r="D152" s="359" t="s">
        <v>10</v>
      </c>
      <c r="E152" s="360"/>
      <c r="F152" s="360"/>
      <c r="G152" s="361"/>
      <c r="H152" s="359" t="s">
        <v>11</v>
      </c>
      <c r="I152" s="360"/>
      <c r="J152" s="360"/>
      <c r="K152" s="361"/>
    </row>
    <row r="153" spans="2:11" s="1" customFormat="1" ht="36.75" customHeight="1" x14ac:dyDescent="0.25">
      <c r="B153" s="363"/>
      <c r="C153" s="363"/>
      <c r="D153" s="362" t="s">
        <v>12</v>
      </c>
      <c r="E153" s="362" t="s">
        <v>13</v>
      </c>
      <c r="F153" s="359" t="s">
        <v>14</v>
      </c>
      <c r="G153" s="361"/>
      <c r="H153" s="362" t="s">
        <v>12</v>
      </c>
      <c r="I153" s="362" t="s">
        <v>15</v>
      </c>
      <c r="J153" s="359" t="s">
        <v>14</v>
      </c>
      <c r="K153" s="361"/>
    </row>
    <row r="154" spans="2:11" s="1" customFormat="1" ht="24" x14ac:dyDescent="0.25">
      <c r="B154" s="364"/>
      <c r="C154" s="364"/>
      <c r="D154" s="364"/>
      <c r="E154" s="364"/>
      <c r="F154" s="3" t="s">
        <v>16</v>
      </c>
      <c r="G154" s="3" t="s">
        <v>17</v>
      </c>
      <c r="H154" s="365"/>
      <c r="I154" s="364"/>
      <c r="J154" s="3" t="s">
        <v>16</v>
      </c>
      <c r="K154" s="3" t="s">
        <v>17</v>
      </c>
    </row>
    <row r="155" spans="2:11" s="1" customFormat="1" ht="15.75" thickBot="1" x14ac:dyDescent="0.3">
      <c r="B155" s="4">
        <v>1</v>
      </c>
      <c r="C155" s="4">
        <v>2</v>
      </c>
      <c r="D155" s="4">
        <v>3</v>
      </c>
      <c r="E155" s="4">
        <v>4</v>
      </c>
      <c r="F155" s="4">
        <v>5</v>
      </c>
      <c r="G155" s="4">
        <v>6</v>
      </c>
      <c r="H155" s="4">
        <v>7</v>
      </c>
      <c r="I155" s="4">
        <v>8</v>
      </c>
      <c r="J155" s="4">
        <v>9</v>
      </c>
      <c r="K155" s="4">
        <v>10</v>
      </c>
    </row>
    <row r="156" spans="2:11" s="1" customFormat="1" x14ac:dyDescent="0.25">
      <c r="B156" s="5">
        <f>219899.99</f>
        <v>219899.99</v>
      </c>
      <c r="C156" s="6"/>
      <c r="D156" s="7" t="s">
        <v>18</v>
      </c>
      <c r="E156" s="26">
        <v>196.63</v>
      </c>
      <c r="F156" s="6"/>
      <c r="G156" s="7"/>
      <c r="H156" s="7"/>
      <c r="I156" s="7"/>
      <c r="J156" s="6"/>
      <c r="K156" s="9"/>
    </row>
    <row r="157" spans="2:11" s="1" customFormat="1" ht="24.75" thickBot="1" x14ac:dyDescent="0.3">
      <c r="B157" s="10"/>
      <c r="C157" s="11"/>
      <c r="D157" s="12" t="s">
        <v>38</v>
      </c>
      <c r="E157" s="12">
        <v>500.4</v>
      </c>
      <c r="F157" s="11"/>
      <c r="G157" s="12"/>
      <c r="H157" s="12"/>
      <c r="I157" s="12"/>
      <c r="J157" s="11"/>
      <c r="K157" s="13"/>
    </row>
    <row r="158" spans="2:11" s="1" customFormat="1" ht="36" x14ac:dyDescent="0.25">
      <c r="B158" s="14"/>
      <c r="C158" s="15"/>
      <c r="D158" s="14" t="s">
        <v>75</v>
      </c>
      <c r="E158" s="28">
        <v>600</v>
      </c>
      <c r="F158" s="15"/>
      <c r="G158" s="14"/>
      <c r="H158" s="14"/>
      <c r="I158" s="14"/>
      <c r="J158" s="15"/>
      <c r="K158" s="15"/>
    </row>
    <row r="159" spans="2:11" s="1" customFormat="1" ht="15.75" thickBot="1" x14ac:dyDescent="0.3">
      <c r="B159" s="345" t="s">
        <v>19</v>
      </c>
      <c r="C159" s="346"/>
      <c r="D159" s="346"/>
      <c r="E159" s="346"/>
      <c r="F159" s="346"/>
      <c r="G159" s="346"/>
      <c r="H159" s="346"/>
      <c r="I159" s="346"/>
      <c r="J159" s="346"/>
      <c r="K159" s="377"/>
    </row>
    <row r="160" spans="2:11" s="1" customFormat="1" ht="15.75" thickBot="1" x14ac:dyDescent="0.3">
      <c r="B160" s="16">
        <v>0</v>
      </c>
      <c r="C160" s="17">
        <v>0</v>
      </c>
      <c r="D160" s="17">
        <v>0</v>
      </c>
      <c r="E160" s="18">
        <v>0</v>
      </c>
      <c r="F160" s="17">
        <v>0</v>
      </c>
      <c r="G160" s="17">
        <v>0</v>
      </c>
      <c r="H160" s="19" t="s">
        <v>76</v>
      </c>
      <c r="I160" s="20">
        <v>0</v>
      </c>
      <c r="J160" s="17">
        <v>0</v>
      </c>
      <c r="K160" s="21">
        <v>0</v>
      </c>
    </row>
    <row r="164" spans="2:11" s="1" customFormat="1" x14ac:dyDescent="0.25">
      <c r="B164" s="366" t="s">
        <v>0</v>
      </c>
      <c r="C164" s="366"/>
      <c r="D164" s="2"/>
      <c r="E164" s="2"/>
      <c r="F164" s="2"/>
      <c r="G164" s="2"/>
      <c r="H164" s="2"/>
      <c r="I164" s="2"/>
      <c r="J164" s="2"/>
      <c r="K164" s="2"/>
    </row>
    <row r="165" spans="2:11" s="1" customFormat="1" ht="30" customHeight="1" x14ac:dyDescent="0.25">
      <c r="B165" s="366" t="s">
        <v>1</v>
      </c>
      <c r="C165" s="366"/>
      <c r="D165" s="366"/>
      <c r="E165" s="366"/>
      <c r="F165" s="366"/>
      <c r="G165" s="366"/>
      <c r="H165" s="366"/>
      <c r="I165" s="366"/>
      <c r="J165" s="366"/>
      <c r="K165" s="366"/>
    </row>
    <row r="166" spans="2:11" s="1" customFormat="1" ht="15.75" thickBot="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s="1" customFormat="1" ht="29.25" customHeight="1" thickBot="1" x14ac:dyDescent="0.3">
      <c r="B167" s="359" t="s">
        <v>2</v>
      </c>
      <c r="C167" s="360"/>
      <c r="D167" s="361"/>
      <c r="E167" s="359" t="s">
        <v>3</v>
      </c>
      <c r="F167" s="360"/>
      <c r="G167" s="367"/>
      <c r="H167" s="368" t="s">
        <v>4</v>
      </c>
      <c r="I167" s="369"/>
      <c r="J167" s="369"/>
      <c r="K167" s="370"/>
    </row>
    <row r="168" spans="2:11" s="1" customFormat="1" ht="15.75" thickBot="1" x14ac:dyDescent="0.3">
      <c r="B168" s="371" t="s">
        <v>80</v>
      </c>
      <c r="C168" s="372"/>
      <c r="D168" s="373"/>
      <c r="E168" s="371" t="s">
        <v>79</v>
      </c>
      <c r="F168" s="372"/>
      <c r="G168" s="373"/>
      <c r="H168" s="374" t="s">
        <v>24</v>
      </c>
      <c r="I168" s="375"/>
      <c r="J168" s="375"/>
      <c r="K168" s="376"/>
    </row>
    <row r="169" spans="2:11" s="1" customFormat="1" ht="15" customHeight="1" x14ac:dyDescent="0.25">
      <c r="B169" s="345" t="s">
        <v>5</v>
      </c>
      <c r="C169" s="346"/>
      <c r="D169" s="346"/>
      <c r="E169" s="349" t="s">
        <v>78</v>
      </c>
      <c r="F169" s="350"/>
      <c r="G169" s="351"/>
      <c r="H169" s="355" t="s">
        <v>6</v>
      </c>
      <c r="I169" s="356"/>
      <c r="J169" s="349" t="s">
        <v>77</v>
      </c>
      <c r="K169" s="351"/>
    </row>
    <row r="170" spans="2:11" s="1" customFormat="1" ht="15.75" thickBot="1" x14ac:dyDescent="0.3">
      <c r="B170" s="347"/>
      <c r="C170" s="348"/>
      <c r="D170" s="348"/>
      <c r="E170" s="352"/>
      <c r="F170" s="353"/>
      <c r="G170" s="354"/>
      <c r="H170" s="357"/>
      <c r="I170" s="358"/>
      <c r="J170" s="352"/>
      <c r="K170" s="354"/>
    </row>
    <row r="171" spans="2:11" s="1" customFormat="1" x14ac:dyDescent="0.25">
      <c r="B171" s="359" t="s">
        <v>7</v>
      </c>
      <c r="C171" s="360"/>
      <c r="D171" s="360"/>
      <c r="E171" s="360"/>
      <c r="F171" s="360"/>
      <c r="G171" s="360"/>
      <c r="H171" s="360"/>
      <c r="I171" s="360"/>
      <c r="J171" s="360"/>
      <c r="K171" s="361"/>
    </row>
    <row r="172" spans="2:11" s="1" customFormat="1" x14ac:dyDescent="0.25">
      <c r="B172" s="362" t="s">
        <v>8</v>
      </c>
      <c r="C172" s="362" t="s">
        <v>9</v>
      </c>
      <c r="D172" s="359" t="s">
        <v>10</v>
      </c>
      <c r="E172" s="360"/>
      <c r="F172" s="360"/>
      <c r="G172" s="361"/>
      <c r="H172" s="359" t="s">
        <v>11</v>
      </c>
      <c r="I172" s="360"/>
      <c r="J172" s="360"/>
      <c r="K172" s="361"/>
    </row>
    <row r="173" spans="2:11" s="1" customFormat="1" ht="36.75" customHeight="1" x14ac:dyDescent="0.25">
      <c r="B173" s="363"/>
      <c r="C173" s="363"/>
      <c r="D173" s="362" t="s">
        <v>12</v>
      </c>
      <c r="E173" s="362" t="s">
        <v>13</v>
      </c>
      <c r="F173" s="359" t="s">
        <v>14</v>
      </c>
      <c r="G173" s="361"/>
      <c r="H173" s="362" t="s">
        <v>12</v>
      </c>
      <c r="I173" s="362" t="s">
        <v>15</v>
      </c>
      <c r="J173" s="359" t="s">
        <v>14</v>
      </c>
      <c r="K173" s="361"/>
    </row>
    <row r="174" spans="2:11" s="1" customFormat="1" ht="24" x14ac:dyDescent="0.25">
      <c r="B174" s="364"/>
      <c r="C174" s="364"/>
      <c r="D174" s="364"/>
      <c r="E174" s="364"/>
      <c r="F174" s="3" t="s">
        <v>16</v>
      </c>
      <c r="G174" s="3" t="s">
        <v>17</v>
      </c>
      <c r="H174" s="365"/>
      <c r="I174" s="364"/>
      <c r="J174" s="3" t="s">
        <v>16</v>
      </c>
      <c r="K174" s="3" t="s">
        <v>17</v>
      </c>
    </row>
    <row r="175" spans="2:11" s="1" customFormat="1" x14ac:dyDescent="0.25">
      <c r="B175" s="4">
        <v>1</v>
      </c>
      <c r="C175" s="4">
        <v>2</v>
      </c>
      <c r="D175" s="4">
        <v>3</v>
      </c>
      <c r="E175" s="4">
        <v>4</v>
      </c>
      <c r="F175" s="4">
        <v>5</v>
      </c>
      <c r="G175" s="4">
        <v>6</v>
      </c>
      <c r="H175" s="4">
        <v>7</v>
      </c>
      <c r="I175" s="4">
        <v>8</v>
      </c>
      <c r="J175" s="4">
        <v>9</v>
      </c>
      <c r="K175" s="4">
        <v>10</v>
      </c>
    </row>
    <row r="176" spans="2:11" s="1" customFormat="1" ht="24" x14ac:dyDescent="0.25">
      <c r="B176" s="22">
        <f>137290.5+147600</f>
        <v>284890.5</v>
      </c>
      <c r="C176" s="3"/>
      <c r="D176" s="22" t="s">
        <v>81</v>
      </c>
      <c r="E176" s="23">
        <v>68</v>
      </c>
      <c r="F176" s="3"/>
      <c r="G176" s="22"/>
      <c r="H176" s="22" t="s">
        <v>82</v>
      </c>
      <c r="I176" s="24">
        <v>150000</v>
      </c>
      <c r="J176" s="22" t="s">
        <v>83</v>
      </c>
      <c r="K176" s="22">
        <v>50</v>
      </c>
    </row>
    <row r="177" spans="2:11" s="1" customFormat="1" ht="24" x14ac:dyDescent="0.25">
      <c r="B177" s="22"/>
      <c r="C177" s="3"/>
      <c r="D177" s="22"/>
      <c r="E177" s="22"/>
      <c r="F177" s="3"/>
      <c r="G177" s="22"/>
      <c r="H177" s="22" t="s">
        <v>84</v>
      </c>
      <c r="I177" s="24">
        <v>70000</v>
      </c>
      <c r="J177" s="22" t="s">
        <v>83</v>
      </c>
      <c r="K177" s="22">
        <v>50</v>
      </c>
    </row>
    <row r="178" spans="2:11" s="1" customFormat="1" ht="24" x14ac:dyDescent="0.25">
      <c r="B178" s="22"/>
      <c r="C178" s="3"/>
      <c r="D178" s="22"/>
      <c r="E178" s="22"/>
      <c r="F178" s="3"/>
      <c r="G178" s="22"/>
      <c r="H178" s="22" t="s">
        <v>85</v>
      </c>
      <c r="I178" s="24">
        <v>15000</v>
      </c>
      <c r="J178" s="22" t="s">
        <v>83</v>
      </c>
      <c r="K178" s="22">
        <v>50</v>
      </c>
    </row>
    <row r="179" spans="2:11" s="1" customFormat="1" ht="24" x14ac:dyDescent="0.25">
      <c r="B179" s="22"/>
      <c r="C179" s="3"/>
      <c r="D179" s="22"/>
      <c r="E179" s="22"/>
      <c r="F179" s="3"/>
      <c r="G179" s="22"/>
      <c r="H179" s="22" t="s">
        <v>53</v>
      </c>
      <c r="I179" s="24">
        <v>24000</v>
      </c>
      <c r="J179" s="22" t="s">
        <v>83</v>
      </c>
      <c r="K179" s="22">
        <v>50</v>
      </c>
    </row>
    <row r="180" spans="2:11" s="1" customFormat="1" ht="24" x14ac:dyDescent="0.25">
      <c r="B180" s="22"/>
      <c r="C180" s="3"/>
      <c r="D180" s="22"/>
      <c r="E180" s="22"/>
      <c r="F180" s="3"/>
      <c r="G180" s="22"/>
      <c r="H180" s="22" t="s">
        <v>86</v>
      </c>
      <c r="I180" s="24">
        <v>17000</v>
      </c>
      <c r="J180" s="22" t="s">
        <v>83</v>
      </c>
      <c r="K180" s="22">
        <v>50</v>
      </c>
    </row>
    <row r="181" spans="2:11" s="1" customFormat="1" ht="24" x14ac:dyDescent="0.25">
      <c r="B181" s="22"/>
      <c r="C181" s="3"/>
      <c r="D181" s="22"/>
      <c r="E181" s="22"/>
      <c r="F181" s="3"/>
      <c r="G181" s="22"/>
      <c r="H181" s="22" t="s">
        <v>87</v>
      </c>
      <c r="I181" s="24">
        <v>4000</v>
      </c>
      <c r="J181" s="22" t="s">
        <v>83</v>
      </c>
      <c r="K181" s="22">
        <v>50</v>
      </c>
    </row>
    <row r="182" spans="2:11" s="1" customFormat="1" ht="24" x14ac:dyDescent="0.25">
      <c r="B182" s="22"/>
      <c r="C182" s="3"/>
      <c r="D182" s="22"/>
      <c r="E182" s="22"/>
      <c r="F182" s="3"/>
      <c r="G182" s="22"/>
      <c r="H182" s="22" t="s">
        <v>203</v>
      </c>
      <c r="I182" s="24">
        <v>50000</v>
      </c>
      <c r="J182" s="22" t="s">
        <v>83</v>
      </c>
      <c r="K182" s="22">
        <v>100</v>
      </c>
    </row>
    <row r="183" spans="2:11" s="1" customFormat="1" ht="24" x14ac:dyDescent="0.25">
      <c r="B183" s="22"/>
      <c r="C183" s="3"/>
      <c r="D183" s="22"/>
      <c r="E183" s="22"/>
      <c r="F183" s="3"/>
      <c r="G183" s="22"/>
      <c r="H183" s="22" t="s">
        <v>203</v>
      </c>
      <c r="I183" s="24">
        <v>30000</v>
      </c>
      <c r="J183" s="22" t="s">
        <v>83</v>
      </c>
      <c r="K183" s="22">
        <v>100</v>
      </c>
    </row>
    <row r="184" spans="2:11" s="1" customFormat="1" ht="24" x14ac:dyDescent="0.25">
      <c r="B184" s="22"/>
      <c r="C184" s="3"/>
      <c r="D184" s="22"/>
      <c r="E184" s="22"/>
      <c r="F184" s="3"/>
      <c r="G184" s="22"/>
      <c r="H184" s="22" t="s">
        <v>203</v>
      </c>
      <c r="I184" s="24">
        <v>34000</v>
      </c>
      <c r="J184" s="22" t="s">
        <v>83</v>
      </c>
      <c r="K184" s="22">
        <v>100</v>
      </c>
    </row>
    <row r="185" spans="2:11" s="1" customFormat="1" ht="24" x14ac:dyDescent="0.25">
      <c r="B185" s="22"/>
      <c r="C185" s="3"/>
      <c r="D185" s="22"/>
      <c r="E185" s="22"/>
      <c r="F185" s="3"/>
      <c r="G185" s="22"/>
      <c r="H185" s="22" t="s">
        <v>203</v>
      </c>
      <c r="I185" s="24">
        <v>36000</v>
      </c>
      <c r="J185" s="22" t="s">
        <v>83</v>
      </c>
      <c r="K185" s="22">
        <v>100</v>
      </c>
    </row>
    <row r="186" spans="2:11" s="1" customFormat="1" x14ac:dyDescent="0.25">
      <c r="B186" s="344" t="s">
        <v>19</v>
      </c>
      <c r="C186" s="344"/>
      <c r="D186" s="344"/>
      <c r="E186" s="344"/>
      <c r="F186" s="344"/>
      <c r="G186" s="344"/>
      <c r="H186" s="344"/>
      <c r="I186" s="344"/>
      <c r="J186" s="344"/>
      <c r="K186" s="344"/>
    </row>
    <row r="187" spans="2:11" s="1" customFormat="1" x14ac:dyDescent="0.25">
      <c r="B187" s="24">
        <v>265800</v>
      </c>
      <c r="C187" s="22">
        <v>0</v>
      </c>
      <c r="D187" s="22">
        <v>0</v>
      </c>
      <c r="E187" s="23">
        <v>0</v>
      </c>
      <c r="F187" s="22">
        <v>0</v>
      </c>
      <c r="G187" s="22">
        <v>0</v>
      </c>
      <c r="H187" s="25" t="s">
        <v>76</v>
      </c>
      <c r="I187" s="22">
        <v>0</v>
      </c>
      <c r="J187" s="22">
        <v>0</v>
      </c>
      <c r="K187" s="22"/>
    </row>
    <row r="191" spans="2:11" s="1" customFormat="1" x14ac:dyDescent="0.25">
      <c r="B191" s="366" t="s">
        <v>0</v>
      </c>
      <c r="C191" s="366"/>
      <c r="D191" s="2"/>
      <c r="E191" s="2"/>
      <c r="F191" s="2"/>
      <c r="G191" s="2"/>
      <c r="H191" s="2"/>
      <c r="I191" s="2"/>
      <c r="J191" s="2"/>
      <c r="K191" s="2"/>
    </row>
    <row r="192" spans="2:11" s="1" customFormat="1" ht="30" customHeight="1" x14ac:dyDescent="0.25">
      <c r="B192" s="366" t="s">
        <v>1</v>
      </c>
      <c r="C192" s="366"/>
      <c r="D192" s="366"/>
      <c r="E192" s="366"/>
      <c r="F192" s="366"/>
      <c r="G192" s="366"/>
      <c r="H192" s="366"/>
      <c r="I192" s="366"/>
      <c r="J192" s="366"/>
      <c r="K192" s="366"/>
    </row>
    <row r="193" spans="2:11" s="1" customFormat="1" ht="15.75" thickBot="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s="1" customFormat="1" ht="29.25" customHeight="1" thickBot="1" x14ac:dyDescent="0.3">
      <c r="B194" s="359" t="s">
        <v>2</v>
      </c>
      <c r="C194" s="360"/>
      <c r="D194" s="361"/>
      <c r="E194" s="359" t="s">
        <v>3</v>
      </c>
      <c r="F194" s="360"/>
      <c r="G194" s="367"/>
      <c r="H194" s="368" t="s">
        <v>4</v>
      </c>
      <c r="I194" s="369"/>
      <c r="J194" s="369"/>
      <c r="K194" s="370"/>
    </row>
    <row r="195" spans="2:11" s="1" customFormat="1" ht="15.75" thickBot="1" x14ac:dyDescent="0.3">
      <c r="B195" s="371" t="s">
        <v>91</v>
      </c>
      <c r="C195" s="372"/>
      <c r="D195" s="373"/>
      <c r="E195" s="371" t="s">
        <v>90</v>
      </c>
      <c r="F195" s="372"/>
      <c r="G195" s="373"/>
      <c r="H195" s="374" t="s">
        <v>24</v>
      </c>
      <c r="I195" s="375"/>
      <c r="J195" s="375"/>
      <c r="K195" s="376"/>
    </row>
    <row r="196" spans="2:11" s="1" customFormat="1" ht="15" customHeight="1" x14ac:dyDescent="0.25">
      <c r="B196" s="345" t="s">
        <v>5</v>
      </c>
      <c r="C196" s="346"/>
      <c r="D196" s="346"/>
      <c r="E196" s="349" t="s">
        <v>89</v>
      </c>
      <c r="F196" s="350"/>
      <c r="G196" s="351"/>
      <c r="H196" s="355" t="s">
        <v>6</v>
      </c>
      <c r="I196" s="356"/>
      <c r="J196" s="349" t="s">
        <v>88</v>
      </c>
      <c r="K196" s="351"/>
    </row>
    <row r="197" spans="2:11" s="1" customFormat="1" ht="15.75" thickBot="1" x14ac:dyDescent="0.3">
      <c r="B197" s="347"/>
      <c r="C197" s="348"/>
      <c r="D197" s="348"/>
      <c r="E197" s="352"/>
      <c r="F197" s="353"/>
      <c r="G197" s="354"/>
      <c r="H197" s="357"/>
      <c r="I197" s="358"/>
      <c r="J197" s="352"/>
      <c r="K197" s="354"/>
    </row>
    <row r="198" spans="2:11" s="1" customFormat="1" x14ac:dyDescent="0.25">
      <c r="B198" s="359" t="s">
        <v>7</v>
      </c>
      <c r="C198" s="360"/>
      <c r="D198" s="360"/>
      <c r="E198" s="360"/>
      <c r="F198" s="360"/>
      <c r="G198" s="360"/>
      <c r="H198" s="360"/>
      <c r="I198" s="360"/>
      <c r="J198" s="360"/>
      <c r="K198" s="361"/>
    </row>
    <row r="199" spans="2:11" s="1" customFormat="1" x14ac:dyDescent="0.25">
      <c r="B199" s="362" t="s">
        <v>8</v>
      </c>
      <c r="C199" s="362" t="s">
        <v>9</v>
      </c>
      <c r="D199" s="359" t="s">
        <v>10</v>
      </c>
      <c r="E199" s="360"/>
      <c r="F199" s="360"/>
      <c r="G199" s="361"/>
      <c r="H199" s="359" t="s">
        <v>11</v>
      </c>
      <c r="I199" s="360"/>
      <c r="J199" s="360"/>
      <c r="K199" s="361"/>
    </row>
    <row r="200" spans="2:11" s="1" customFormat="1" ht="36.75" customHeight="1" x14ac:dyDescent="0.25">
      <c r="B200" s="363"/>
      <c r="C200" s="363"/>
      <c r="D200" s="362" t="s">
        <v>12</v>
      </c>
      <c r="E200" s="362" t="s">
        <v>13</v>
      </c>
      <c r="F200" s="359" t="s">
        <v>14</v>
      </c>
      <c r="G200" s="361"/>
      <c r="H200" s="362" t="s">
        <v>12</v>
      </c>
      <c r="I200" s="362" t="s">
        <v>15</v>
      </c>
      <c r="J200" s="359" t="s">
        <v>14</v>
      </c>
      <c r="K200" s="361"/>
    </row>
    <row r="201" spans="2:11" s="1" customFormat="1" ht="24" x14ac:dyDescent="0.25">
      <c r="B201" s="364"/>
      <c r="C201" s="364"/>
      <c r="D201" s="364"/>
      <c r="E201" s="364"/>
      <c r="F201" s="3" t="s">
        <v>16</v>
      </c>
      <c r="G201" s="3" t="s">
        <v>17</v>
      </c>
      <c r="H201" s="365"/>
      <c r="I201" s="364"/>
      <c r="J201" s="3" t="s">
        <v>16</v>
      </c>
      <c r="K201" s="3" t="s">
        <v>17</v>
      </c>
    </row>
    <row r="202" spans="2:11" s="1" customFormat="1" ht="15.75" thickBot="1" x14ac:dyDescent="0.3">
      <c r="B202" s="4">
        <v>1</v>
      </c>
      <c r="C202" s="4">
        <v>2</v>
      </c>
      <c r="D202" s="4">
        <v>3</v>
      </c>
      <c r="E202" s="4">
        <v>4</v>
      </c>
      <c r="F202" s="4">
        <v>5</v>
      </c>
      <c r="G202" s="4">
        <v>6</v>
      </c>
      <c r="H202" s="4">
        <v>7</v>
      </c>
      <c r="I202" s="4">
        <v>8</v>
      </c>
      <c r="J202" s="4">
        <v>9</v>
      </c>
      <c r="K202" s="4">
        <v>10</v>
      </c>
    </row>
    <row r="203" spans="2:11" s="1" customFormat="1" ht="48" x14ac:dyDescent="0.25">
      <c r="B203" s="5">
        <f>22214.44</f>
        <v>22214.44</v>
      </c>
      <c r="C203" s="6"/>
      <c r="D203" s="7" t="s">
        <v>18</v>
      </c>
      <c r="E203" s="26">
        <v>0.35</v>
      </c>
      <c r="F203" s="6"/>
      <c r="G203" s="7"/>
      <c r="H203" s="7" t="s">
        <v>20</v>
      </c>
      <c r="I203" s="7" t="s">
        <v>92</v>
      </c>
      <c r="J203" s="6"/>
      <c r="K203" s="9"/>
    </row>
    <row r="204" spans="2:11" s="1" customFormat="1" ht="15.75" thickBot="1" x14ac:dyDescent="0.3">
      <c r="B204" s="10"/>
      <c r="C204" s="11"/>
      <c r="D204" s="12"/>
      <c r="E204" s="27"/>
      <c r="F204" s="11"/>
      <c r="G204" s="12"/>
      <c r="H204" s="12" t="s">
        <v>70</v>
      </c>
      <c r="I204" s="27">
        <v>1000000</v>
      </c>
      <c r="J204" s="11"/>
      <c r="K204" s="13"/>
    </row>
    <row r="205" spans="2:11" s="1" customFormat="1" x14ac:dyDescent="0.25">
      <c r="B205" s="14"/>
      <c r="C205" s="15"/>
      <c r="D205" s="14"/>
      <c r="E205" s="29"/>
      <c r="F205" s="15"/>
      <c r="G205" s="14"/>
      <c r="H205" s="14" t="s">
        <v>71</v>
      </c>
      <c r="I205" s="29">
        <v>360000</v>
      </c>
      <c r="J205" s="15"/>
      <c r="K205" s="15"/>
    </row>
    <row r="206" spans="2:11" s="1" customFormat="1" ht="15.75" thickBot="1" x14ac:dyDescent="0.3">
      <c r="B206" s="345" t="s">
        <v>19</v>
      </c>
      <c r="C206" s="346"/>
      <c r="D206" s="346"/>
      <c r="E206" s="346"/>
      <c r="F206" s="346"/>
      <c r="G206" s="346"/>
      <c r="H206" s="346"/>
      <c r="I206" s="346"/>
      <c r="J206" s="346"/>
      <c r="K206" s="377"/>
    </row>
    <row r="207" spans="2:11" s="1" customFormat="1" ht="15.75" thickBot="1" x14ac:dyDescent="0.3">
      <c r="B207" s="16"/>
      <c r="C207" s="17"/>
      <c r="D207" s="17"/>
      <c r="E207" s="18"/>
      <c r="F207" s="17"/>
      <c r="G207" s="17"/>
      <c r="H207" s="19"/>
      <c r="I207" s="20"/>
      <c r="J207" s="17"/>
      <c r="K207" s="21"/>
    </row>
    <row r="211" spans="2:11" s="1" customFormat="1" x14ac:dyDescent="0.25">
      <c r="B211" s="366" t="s">
        <v>0</v>
      </c>
      <c r="C211" s="366"/>
      <c r="D211" s="2"/>
      <c r="E211" s="2"/>
      <c r="F211" s="2"/>
      <c r="G211" s="2"/>
      <c r="H211" s="2"/>
      <c r="I211" s="2"/>
      <c r="J211" s="2"/>
      <c r="K211" s="2"/>
    </row>
    <row r="212" spans="2:11" s="1" customFormat="1" ht="30" customHeight="1" x14ac:dyDescent="0.25">
      <c r="B212" s="366" t="s">
        <v>1</v>
      </c>
      <c r="C212" s="366"/>
      <c r="D212" s="366"/>
      <c r="E212" s="366"/>
      <c r="F212" s="366"/>
      <c r="G212" s="366"/>
      <c r="H212" s="366"/>
      <c r="I212" s="366"/>
      <c r="J212" s="366"/>
      <c r="K212" s="366"/>
    </row>
    <row r="213" spans="2:11" s="1" customFormat="1" ht="15.75" thickBot="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s="1" customFormat="1" ht="29.25" customHeight="1" thickBot="1" x14ac:dyDescent="0.3">
      <c r="B214" s="359" t="s">
        <v>2</v>
      </c>
      <c r="C214" s="360"/>
      <c r="D214" s="361"/>
      <c r="E214" s="359" t="s">
        <v>3</v>
      </c>
      <c r="F214" s="360"/>
      <c r="G214" s="367"/>
      <c r="H214" s="368" t="s">
        <v>4</v>
      </c>
      <c r="I214" s="369"/>
      <c r="J214" s="369"/>
      <c r="K214" s="370"/>
    </row>
    <row r="215" spans="2:11" s="1" customFormat="1" ht="15.75" thickBot="1" x14ac:dyDescent="0.3">
      <c r="B215" s="371" t="s">
        <v>95</v>
      </c>
      <c r="C215" s="372"/>
      <c r="D215" s="373"/>
      <c r="E215" s="371" t="s">
        <v>79</v>
      </c>
      <c r="F215" s="372"/>
      <c r="G215" s="373"/>
      <c r="H215" s="374" t="s">
        <v>24</v>
      </c>
      <c r="I215" s="375"/>
      <c r="J215" s="375"/>
      <c r="K215" s="376"/>
    </row>
    <row r="216" spans="2:11" s="1" customFormat="1" ht="15" customHeight="1" x14ac:dyDescent="0.25">
      <c r="B216" s="345" t="s">
        <v>5</v>
      </c>
      <c r="C216" s="346"/>
      <c r="D216" s="346"/>
      <c r="E216" s="349" t="s">
        <v>94</v>
      </c>
      <c r="F216" s="350"/>
      <c r="G216" s="351"/>
      <c r="H216" s="355" t="s">
        <v>6</v>
      </c>
      <c r="I216" s="356"/>
      <c r="J216" s="349" t="s">
        <v>93</v>
      </c>
      <c r="K216" s="351"/>
    </row>
    <row r="217" spans="2:11" s="1" customFormat="1" ht="15.75" thickBot="1" x14ac:dyDescent="0.3">
      <c r="B217" s="347"/>
      <c r="C217" s="348"/>
      <c r="D217" s="348"/>
      <c r="E217" s="352"/>
      <c r="F217" s="353"/>
      <c r="G217" s="354"/>
      <c r="H217" s="357"/>
      <c r="I217" s="358"/>
      <c r="J217" s="352"/>
      <c r="K217" s="354"/>
    </row>
    <row r="218" spans="2:11" s="1" customFormat="1" x14ac:dyDescent="0.25">
      <c r="B218" s="359" t="s">
        <v>7</v>
      </c>
      <c r="C218" s="360"/>
      <c r="D218" s="360"/>
      <c r="E218" s="360"/>
      <c r="F218" s="360"/>
      <c r="G218" s="360"/>
      <c r="H218" s="360"/>
      <c r="I218" s="360"/>
      <c r="J218" s="360"/>
      <c r="K218" s="361"/>
    </row>
    <row r="219" spans="2:11" s="1" customFormat="1" x14ac:dyDescent="0.25">
      <c r="B219" s="362" t="s">
        <v>8</v>
      </c>
      <c r="C219" s="362" t="s">
        <v>9</v>
      </c>
      <c r="D219" s="359" t="s">
        <v>10</v>
      </c>
      <c r="E219" s="360"/>
      <c r="F219" s="360"/>
      <c r="G219" s="361"/>
      <c r="H219" s="359" t="s">
        <v>11</v>
      </c>
      <c r="I219" s="360"/>
      <c r="J219" s="360"/>
      <c r="K219" s="361"/>
    </row>
    <row r="220" spans="2:11" s="1" customFormat="1" ht="36.75" customHeight="1" x14ac:dyDescent="0.25">
      <c r="B220" s="363"/>
      <c r="C220" s="363"/>
      <c r="D220" s="362" t="s">
        <v>12</v>
      </c>
      <c r="E220" s="362" t="s">
        <v>13</v>
      </c>
      <c r="F220" s="359" t="s">
        <v>14</v>
      </c>
      <c r="G220" s="361"/>
      <c r="H220" s="362" t="s">
        <v>12</v>
      </c>
      <c r="I220" s="362" t="s">
        <v>15</v>
      </c>
      <c r="J220" s="359" t="s">
        <v>14</v>
      </c>
      <c r="K220" s="361"/>
    </row>
    <row r="221" spans="2:11" s="1" customFormat="1" ht="24" x14ac:dyDescent="0.25">
      <c r="B221" s="364"/>
      <c r="C221" s="364"/>
      <c r="D221" s="364"/>
      <c r="E221" s="364"/>
      <c r="F221" s="3" t="s">
        <v>16</v>
      </c>
      <c r="G221" s="3" t="s">
        <v>17</v>
      </c>
      <c r="H221" s="365"/>
      <c r="I221" s="364"/>
      <c r="J221" s="3" t="s">
        <v>16</v>
      </c>
      <c r="K221" s="3" t="s">
        <v>17</v>
      </c>
    </row>
    <row r="222" spans="2:11" s="1" customFormat="1" ht="15.75" thickBot="1" x14ac:dyDescent="0.3">
      <c r="B222" s="4">
        <v>1</v>
      </c>
      <c r="C222" s="4">
        <v>2</v>
      </c>
      <c r="D222" s="4">
        <v>3</v>
      </c>
      <c r="E222" s="4">
        <v>4</v>
      </c>
      <c r="F222" s="4">
        <v>5</v>
      </c>
      <c r="G222" s="4">
        <v>6</v>
      </c>
      <c r="H222" s="4">
        <v>7</v>
      </c>
      <c r="I222" s="4">
        <v>8</v>
      </c>
      <c r="J222" s="4">
        <v>9</v>
      </c>
      <c r="K222" s="4">
        <v>10</v>
      </c>
    </row>
    <row r="223" spans="2:11" s="1" customFormat="1" ht="48" x14ac:dyDescent="0.25">
      <c r="B223" s="5">
        <f>136730.7+86904</f>
        <v>223634.7</v>
      </c>
      <c r="C223" s="6"/>
      <c r="D223" s="7" t="s">
        <v>18</v>
      </c>
      <c r="E223" s="8">
        <v>90.8</v>
      </c>
      <c r="F223" s="6"/>
      <c r="G223" s="7"/>
      <c r="H223" s="7" t="s">
        <v>20</v>
      </c>
      <c r="I223" s="7" t="s">
        <v>97</v>
      </c>
      <c r="J223" s="6"/>
      <c r="K223" s="9"/>
    </row>
    <row r="224" spans="2:11" s="1" customFormat="1" ht="24.75" thickBot="1" x14ac:dyDescent="0.3">
      <c r="B224" s="10"/>
      <c r="C224" s="11"/>
      <c r="D224" s="12" t="s">
        <v>96</v>
      </c>
      <c r="E224" s="12">
        <v>1.2</v>
      </c>
      <c r="F224" s="11"/>
      <c r="G224" s="12"/>
      <c r="H224" s="12"/>
      <c r="I224" s="12"/>
      <c r="J224" s="11"/>
      <c r="K224" s="13"/>
    </row>
    <row r="225" spans="2:11" s="1" customFormat="1" x14ac:dyDescent="0.25">
      <c r="B225" s="14"/>
      <c r="C225" s="15"/>
      <c r="D225" s="14"/>
      <c r="E225" s="14"/>
      <c r="F225" s="15"/>
      <c r="G225" s="14"/>
      <c r="H225" s="14"/>
      <c r="I225" s="14"/>
      <c r="J225" s="15"/>
      <c r="K225" s="15"/>
    </row>
    <row r="226" spans="2:11" s="1" customFormat="1" ht="15.75" thickBot="1" x14ac:dyDescent="0.3">
      <c r="B226" s="345" t="s">
        <v>19</v>
      </c>
      <c r="C226" s="346"/>
      <c r="D226" s="346"/>
      <c r="E226" s="346"/>
      <c r="F226" s="346"/>
      <c r="G226" s="346"/>
      <c r="H226" s="346"/>
      <c r="I226" s="346"/>
      <c r="J226" s="346"/>
      <c r="K226" s="377"/>
    </row>
    <row r="227" spans="2:11" s="1" customFormat="1" ht="15.75" thickBot="1" x14ac:dyDescent="0.3">
      <c r="B227" s="16"/>
      <c r="C227" s="17"/>
      <c r="D227" s="17"/>
      <c r="E227" s="18"/>
      <c r="F227" s="17"/>
      <c r="G227" s="17"/>
      <c r="H227" s="19"/>
      <c r="I227" s="20"/>
      <c r="J227" s="17"/>
      <c r="K227" s="21"/>
    </row>
    <row r="231" spans="2:11" s="1" customFormat="1" x14ac:dyDescent="0.25">
      <c r="B231" s="366" t="s">
        <v>0</v>
      </c>
      <c r="C231" s="366"/>
      <c r="D231" s="2"/>
      <c r="E231" s="2"/>
      <c r="F231" s="2"/>
      <c r="G231" s="2"/>
      <c r="H231" s="2"/>
      <c r="I231" s="2"/>
      <c r="J231" s="2"/>
      <c r="K231" s="2"/>
    </row>
    <row r="232" spans="2:11" s="1" customFormat="1" ht="30" customHeight="1" x14ac:dyDescent="0.25">
      <c r="B232" s="366" t="s">
        <v>1</v>
      </c>
      <c r="C232" s="366"/>
      <c r="D232" s="366"/>
      <c r="E232" s="366"/>
      <c r="F232" s="366"/>
      <c r="G232" s="366"/>
      <c r="H232" s="366"/>
      <c r="I232" s="366"/>
      <c r="J232" s="366"/>
      <c r="K232" s="366"/>
    </row>
    <row r="233" spans="2:11" s="1" customFormat="1" ht="15.75" thickBot="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s="1" customFormat="1" ht="29.25" customHeight="1" thickBot="1" x14ac:dyDescent="0.3">
      <c r="B234" s="359" t="s">
        <v>2</v>
      </c>
      <c r="C234" s="360"/>
      <c r="D234" s="361"/>
      <c r="E234" s="359" t="s">
        <v>3</v>
      </c>
      <c r="F234" s="360"/>
      <c r="G234" s="367"/>
      <c r="H234" s="368" t="s">
        <v>4</v>
      </c>
      <c r="I234" s="369"/>
      <c r="J234" s="369"/>
      <c r="K234" s="370"/>
    </row>
    <row r="235" spans="2:11" s="1" customFormat="1" ht="15.75" thickBot="1" x14ac:dyDescent="0.3">
      <c r="B235" s="371" t="s">
        <v>101</v>
      </c>
      <c r="C235" s="372"/>
      <c r="D235" s="373"/>
      <c r="E235" s="371" t="s">
        <v>100</v>
      </c>
      <c r="F235" s="372"/>
      <c r="G235" s="373"/>
      <c r="H235" s="374" t="s">
        <v>24</v>
      </c>
      <c r="I235" s="375"/>
      <c r="J235" s="375"/>
      <c r="K235" s="376"/>
    </row>
    <row r="236" spans="2:11" s="1" customFormat="1" ht="15" customHeight="1" x14ac:dyDescent="0.25">
      <c r="B236" s="345" t="s">
        <v>5</v>
      </c>
      <c r="C236" s="346"/>
      <c r="D236" s="346"/>
      <c r="E236" s="349" t="s">
        <v>99</v>
      </c>
      <c r="F236" s="350"/>
      <c r="G236" s="351"/>
      <c r="H236" s="355" t="s">
        <v>6</v>
      </c>
      <c r="I236" s="356"/>
      <c r="J236" s="349" t="s">
        <v>98</v>
      </c>
      <c r="K236" s="351"/>
    </row>
    <row r="237" spans="2:11" s="1" customFormat="1" ht="15.75" thickBot="1" x14ac:dyDescent="0.3">
      <c r="B237" s="347"/>
      <c r="C237" s="348"/>
      <c r="D237" s="348"/>
      <c r="E237" s="352"/>
      <c r="F237" s="353"/>
      <c r="G237" s="354"/>
      <c r="H237" s="357"/>
      <c r="I237" s="358"/>
      <c r="J237" s="352"/>
      <c r="K237" s="354"/>
    </row>
    <row r="238" spans="2:11" s="1" customFormat="1" x14ac:dyDescent="0.25">
      <c r="B238" s="359" t="s">
        <v>7</v>
      </c>
      <c r="C238" s="360"/>
      <c r="D238" s="360"/>
      <c r="E238" s="360"/>
      <c r="F238" s="360"/>
      <c r="G238" s="360"/>
      <c r="H238" s="360"/>
      <c r="I238" s="360"/>
      <c r="J238" s="360"/>
      <c r="K238" s="361"/>
    </row>
    <row r="239" spans="2:11" s="1" customFormat="1" x14ac:dyDescent="0.25">
      <c r="B239" s="362" t="s">
        <v>8</v>
      </c>
      <c r="C239" s="362" t="s">
        <v>9</v>
      </c>
      <c r="D239" s="359" t="s">
        <v>10</v>
      </c>
      <c r="E239" s="360"/>
      <c r="F239" s="360"/>
      <c r="G239" s="361"/>
      <c r="H239" s="359" t="s">
        <v>11</v>
      </c>
      <c r="I239" s="360"/>
      <c r="J239" s="360"/>
      <c r="K239" s="361"/>
    </row>
    <row r="240" spans="2:11" s="1" customFormat="1" ht="36.75" customHeight="1" x14ac:dyDescent="0.25">
      <c r="B240" s="363"/>
      <c r="C240" s="363"/>
      <c r="D240" s="362" t="s">
        <v>12</v>
      </c>
      <c r="E240" s="362" t="s">
        <v>13</v>
      </c>
      <c r="F240" s="359" t="s">
        <v>14</v>
      </c>
      <c r="G240" s="361"/>
      <c r="H240" s="362" t="s">
        <v>12</v>
      </c>
      <c r="I240" s="362" t="s">
        <v>15</v>
      </c>
      <c r="J240" s="359" t="s">
        <v>14</v>
      </c>
      <c r="K240" s="361"/>
    </row>
    <row r="241" spans="2:11" s="1" customFormat="1" ht="24" x14ac:dyDescent="0.25">
      <c r="B241" s="364"/>
      <c r="C241" s="364"/>
      <c r="D241" s="364"/>
      <c r="E241" s="364"/>
      <c r="F241" s="3" t="s">
        <v>16</v>
      </c>
      <c r="G241" s="3" t="s">
        <v>17</v>
      </c>
      <c r="H241" s="365"/>
      <c r="I241" s="364"/>
      <c r="J241" s="3" t="s">
        <v>16</v>
      </c>
      <c r="K241" s="3" t="s">
        <v>17</v>
      </c>
    </row>
    <row r="242" spans="2:11" s="1" customFormat="1" x14ac:dyDescent="0.25">
      <c r="B242" s="4">
        <v>1</v>
      </c>
      <c r="C242" s="4">
        <v>2</v>
      </c>
      <c r="D242" s="4">
        <v>3</v>
      </c>
      <c r="E242" s="4">
        <v>4</v>
      </c>
      <c r="F242" s="4">
        <v>5</v>
      </c>
      <c r="G242" s="4">
        <v>6</v>
      </c>
      <c r="H242" s="4">
        <v>7</v>
      </c>
      <c r="I242" s="4">
        <v>8</v>
      </c>
      <c r="J242" s="4">
        <v>9</v>
      </c>
      <c r="K242" s="4">
        <v>10</v>
      </c>
    </row>
    <row r="243" spans="2:11" s="1" customFormat="1" ht="48" x14ac:dyDescent="0.25">
      <c r="B243" s="22">
        <f>333087.9+62650</f>
        <v>395737.9</v>
      </c>
      <c r="C243" s="3"/>
      <c r="D243" s="22"/>
      <c r="E243" s="23"/>
      <c r="F243" s="3"/>
      <c r="G243" s="22"/>
      <c r="H243" s="22" t="s">
        <v>20</v>
      </c>
      <c r="I243" s="22" t="s">
        <v>102</v>
      </c>
      <c r="J243" s="3"/>
      <c r="K243" s="3"/>
    </row>
    <row r="244" spans="2:11" s="1" customFormat="1" x14ac:dyDescent="0.25">
      <c r="B244" s="22"/>
      <c r="C244" s="3"/>
      <c r="D244" s="22"/>
      <c r="E244" s="22"/>
      <c r="F244" s="3"/>
      <c r="G244" s="22"/>
      <c r="H244" s="22" t="s">
        <v>70</v>
      </c>
      <c r="I244" s="24">
        <v>400000</v>
      </c>
      <c r="J244" s="3"/>
      <c r="K244" s="3"/>
    </row>
    <row r="245" spans="2:11" s="1" customFormat="1" x14ac:dyDescent="0.25">
      <c r="B245" s="22"/>
      <c r="C245" s="3"/>
      <c r="D245" s="22"/>
      <c r="E245" s="22"/>
      <c r="F245" s="3"/>
      <c r="G245" s="22"/>
      <c r="H245" s="22" t="s">
        <v>70</v>
      </c>
      <c r="I245" s="24">
        <v>1000000</v>
      </c>
      <c r="J245" s="3"/>
      <c r="K245" s="3"/>
    </row>
    <row r="246" spans="2:11" s="1" customFormat="1" x14ac:dyDescent="0.25">
      <c r="B246" s="344" t="s">
        <v>19</v>
      </c>
      <c r="C246" s="344"/>
      <c r="D246" s="344"/>
      <c r="E246" s="344"/>
      <c r="F246" s="344"/>
      <c r="G246" s="344"/>
      <c r="H246" s="344"/>
      <c r="I246" s="344"/>
      <c r="J246" s="344"/>
      <c r="K246" s="344"/>
    </row>
    <row r="247" spans="2:11" s="1" customFormat="1" ht="48" x14ac:dyDescent="0.25">
      <c r="B247" s="24"/>
      <c r="C247" s="22"/>
      <c r="D247" s="22" t="s">
        <v>81</v>
      </c>
      <c r="E247" s="23">
        <v>130</v>
      </c>
      <c r="F247" s="22"/>
      <c r="G247" s="22"/>
      <c r="H247" s="22" t="s">
        <v>20</v>
      </c>
      <c r="I247" s="22" t="s">
        <v>104</v>
      </c>
      <c r="J247" s="22"/>
      <c r="K247" s="22"/>
    </row>
    <row r="248" spans="2:11" s="1" customFormat="1" ht="48.75" thickBot="1" x14ac:dyDescent="0.3">
      <c r="B248" s="24"/>
      <c r="C248" s="22"/>
      <c r="D248" s="12" t="s">
        <v>96</v>
      </c>
      <c r="E248" s="23">
        <v>0.1</v>
      </c>
      <c r="F248" s="22"/>
      <c r="G248" s="22"/>
      <c r="H248" s="22" t="s">
        <v>20</v>
      </c>
      <c r="I248" s="22" t="s">
        <v>105</v>
      </c>
      <c r="J248" s="22"/>
      <c r="K248" s="22"/>
    </row>
    <row r="249" spans="2:11" s="1" customFormat="1" ht="36" x14ac:dyDescent="0.25">
      <c r="B249" s="24"/>
      <c r="C249" s="22"/>
      <c r="D249" s="22" t="s">
        <v>103</v>
      </c>
      <c r="E249" s="23">
        <v>4000</v>
      </c>
      <c r="F249" s="22"/>
      <c r="G249" s="22"/>
      <c r="H249" s="25"/>
      <c r="I249" s="22"/>
      <c r="J249" s="22"/>
      <c r="K249" s="22"/>
    </row>
    <row r="252" spans="2:11" s="1" customFormat="1" x14ac:dyDescent="0.25">
      <c r="B252" s="366" t="s">
        <v>0</v>
      </c>
      <c r="C252" s="366"/>
      <c r="D252" s="2"/>
      <c r="E252" s="2"/>
      <c r="F252" s="2"/>
      <c r="G252" s="2"/>
      <c r="H252" s="2"/>
      <c r="I252" s="2"/>
      <c r="J252" s="2"/>
      <c r="K252" s="2"/>
    </row>
    <row r="253" spans="2:11" s="1" customFormat="1" ht="30" customHeight="1" x14ac:dyDescent="0.25">
      <c r="B253" s="366" t="s">
        <v>1</v>
      </c>
      <c r="C253" s="366"/>
      <c r="D253" s="366"/>
      <c r="E253" s="366"/>
      <c r="F253" s="366"/>
      <c r="G253" s="366"/>
      <c r="H253" s="366"/>
      <c r="I253" s="366"/>
      <c r="J253" s="366"/>
      <c r="K253" s="366"/>
    </row>
    <row r="254" spans="2:11" s="1" customFormat="1" ht="15.75" thickBot="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s="1" customFormat="1" ht="29.25" customHeight="1" thickBot="1" x14ac:dyDescent="0.3">
      <c r="B255" s="359" t="s">
        <v>2</v>
      </c>
      <c r="C255" s="360"/>
      <c r="D255" s="361"/>
      <c r="E255" s="359" t="s">
        <v>3</v>
      </c>
      <c r="F255" s="360"/>
      <c r="G255" s="367"/>
      <c r="H255" s="368" t="s">
        <v>4</v>
      </c>
      <c r="I255" s="369"/>
      <c r="J255" s="369"/>
      <c r="K255" s="370"/>
    </row>
    <row r="256" spans="2:11" s="1" customFormat="1" ht="15.75" thickBot="1" x14ac:dyDescent="0.3">
      <c r="B256" s="371" t="s">
        <v>109</v>
      </c>
      <c r="C256" s="372"/>
      <c r="D256" s="373"/>
      <c r="E256" s="371" t="s">
        <v>108</v>
      </c>
      <c r="F256" s="372"/>
      <c r="G256" s="373"/>
      <c r="H256" s="374" t="s">
        <v>24</v>
      </c>
      <c r="I256" s="375"/>
      <c r="J256" s="375"/>
      <c r="K256" s="376"/>
    </row>
    <row r="257" spans="2:11" s="1" customFormat="1" ht="15" customHeight="1" x14ac:dyDescent="0.25">
      <c r="B257" s="345" t="s">
        <v>5</v>
      </c>
      <c r="C257" s="346"/>
      <c r="D257" s="346"/>
      <c r="E257" s="349" t="s">
        <v>107</v>
      </c>
      <c r="F257" s="350"/>
      <c r="G257" s="351"/>
      <c r="H257" s="355" t="s">
        <v>6</v>
      </c>
      <c r="I257" s="356"/>
      <c r="J257" s="349" t="s">
        <v>106</v>
      </c>
      <c r="K257" s="351"/>
    </row>
    <row r="258" spans="2:11" s="1" customFormat="1" ht="15.75" thickBot="1" x14ac:dyDescent="0.3">
      <c r="B258" s="347"/>
      <c r="C258" s="348"/>
      <c r="D258" s="348"/>
      <c r="E258" s="352"/>
      <c r="F258" s="353"/>
      <c r="G258" s="354"/>
      <c r="H258" s="357"/>
      <c r="I258" s="358"/>
      <c r="J258" s="352"/>
      <c r="K258" s="354"/>
    </row>
    <row r="259" spans="2:11" s="1" customFormat="1" x14ac:dyDescent="0.25">
      <c r="B259" s="359" t="s">
        <v>7</v>
      </c>
      <c r="C259" s="360"/>
      <c r="D259" s="360"/>
      <c r="E259" s="360"/>
      <c r="F259" s="360"/>
      <c r="G259" s="360"/>
      <c r="H259" s="360"/>
      <c r="I259" s="360"/>
      <c r="J259" s="360"/>
      <c r="K259" s="361"/>
    </row>
    <row r="260" spans="2:11" s="1" customFormat="1" x14ac:dyDescent="0.25">
      <c r="B260" s="362" t="s">
        <v>8</v>
      </c>
      <c r="C260" s="362" t="s">
        <v>9</v>
      </c>
      <c r="D260" s="359" t="s">
        <v>10</v>
      </c>
      <c r="E260" s="360"/>
      <c r="F260" s="360"/>
      <c r="G260" s="361"/>
      <c r="H260" s="359" t="s">
        <v>11</v>
      </c>
      <c r="I260" s="360"/>
      <c r="J260" s="360"/>
      <c r="K260" s="361"/>
    </row>
    <row r="261" spans="2:11" s="1" customFormat="1" ht="36.75" customHeight="1" x14ac:dyDescent="0.25">
      <c r="B261" s="363"/>
      <c r="C261" s="363"/>
      <c r="D261" s="362" t="s">
        <v>12</v>
      </c>
      <c r="E261" s="362" t="s">
        <v>13</v>
      </c>
      <c r="F261" s="359" t="s">
        <v>14</v>
      </c>
      <c r="G261" s="361"/>
      <c r="H261" s="362" t="s">
        <v>12</v>
      </c>
      <c r="I261" s="362" t="s">
        <v>15</v>
      </c>
      <c r="J261" s="359" t="s">
        <v>14</v>
      </c>
      <c r="K261" s="361"/>
    </row>
    <row r="262" spans="2:11" s="1" customFormat="1" ht="24" x14ac:dyDescent="0.25">
      <c r="B262" s="364"/>
      <c r="C262" s="364"/>
      <c r="D262" s="364"/>
      <c r="E262" s="364"/>
      <c r="F262" s="3" t="s">
        <v>16</v>
      </c>
      <c r="G262" s="3" t="s">
        <v>17</v>
      </c>
      <c r="H262" s="365"/>
      <c r="I262" s="364"/>
      <c r="J262" s="3" t="s">
        <v>16</v>
      </c>
      <c r="K262" s="3" t="s">
        <v>17</v>
      </c>
    </row>
    <row r="263" spans="2:11" s="1" customFormat="1" x14ac:dyDescent="0.25">
      <c r="B263" s="4">
        <v>1</v>
      </c>
      <c r="C263" s="4">
        <v>2</v>
      </c>
      <c r="D263" s="4">
        <v>3</v>
      </c>
      <c r="E263" s="4">
        <v>4</v>
      </c>
      <c r="F263" s="4">
        <v>5</v>
      </c>
      <c r="G263" s="4">
        <v>6</v>
      </c>
      <c r="H263" s="4">
        <v>7</v>
      </c>
      <c r="I263" s="4">
        <v>8</v>
      </c>
      <c r="J263" s="4">
        <v>9</v>
      </c>
      <c r="K263" s="4">
        <v>10</v>
      </c>
    </row>
    <row r="264" spans="2:11" s="1" customFormat="1" x14ac:dyDescent="0.25">
      <c r="B264" s="24">
        <f>286546+237540</f>
        <v>524086</v>
      </c>
      <c r="C264" s="3"/>
      <c r="D264" s="22" t="s">
        <v>18</v>
      </c>
      <c r="E264" s="23">
        <v>160</v>
      </c>
      <c r="F264" s="3"/>
      <c r="G264" s="22"/>
      <c r="H264" s="22" t="s">
        <v>110</v>
      </c>
      <c r="I264" s="24">
        <v>300000</v>
      </c>
      <c r="J264" s="3"/>
      <c r="K264" s="3"/>
    </row>
    <row r="265" spans="2:11" s="1" customFormat="1" x14ac:dyDescent="0.25">
      <c r="B265" s="22"/>
      <c r="C265" s="3"/>
      <c r="D265" s="22"/>
      <c r="E265" s="22"/>
      <c r="F265" s="3"/>
      <c r="G265" s="22"/>
      <c r="H265" s="22" t="s">
        <v>111</v>
      </c>
      <c r="I265" s="24">
        <v>400000</v>
      </c>
      <c r="J265" s="3"/>
      <c r="K265" s="3"/>
    </row>
    <row r="266" spans="2:11" s="1" customFormat="1" x14ac:dyDescent="0.25">
      <c r="B266" s="22"/>
      <c r="C266" s="3"/>
      <c r="D266" s="22"/>
      <c r="E266" s="22"/>
      <c r="F266" s="3"/>
      <c r="G266" s="22"/>
      <c r="H266" s="22" t="s">
        <v>71</v>
      </c>
      <c r="I266" s="24">
        <v>210000</v>
      </c>
      <c r="J266" s="3"/>
      <c r="K266" s="3"/>
    </row>
    <row r="267" spans="2:11" s="1" customFormat="1" x14ac:dyDescent="0.25">
      <c r="B267" s="22"/>
      <c r="C267" s="3"/>
      <c r="D267" s="22"/>
      <c r="E267" s="22"/>
      <c r="F267" s="3"/>
      <c r="G267" s="22"/>
      <c r="H267" s="22" t="s">
        <v>112</v>
      </c>
      <c r="I267" s="24">
        <v>400000</v>
      </c>
      <c r="J267" s="3"/>
      <c r="K267" s="3"/>
    </row>
    <row r="268" spans="2:11" s="1" customFormat="1" x14ac:dyDescent="0.25">
      <c r="B268" s="22"/>
      <c r="C268" s="3"/>
      <c r="D268" s="22"/>
      <c r="E268" s="22"/>
      <c r="F268" s="3"/>
      <c r="G268" s="22"/>
      <c r="H268" s="22" t="s">
        <v>44</v>
      </c>
      <c r="I268" s="24">
        <v>300000</v>
      </c>
      <c r="J268" s="3"/>
      <c r="K268" s="3"/>
    </row>
    <row r="269" spans="2:11" s="1" customFormat="1" x14ac:dyDescent="0.25">
      <c r="B269" s="344" t="s">
        <v>19</v>
      </c>
      <c r="C269" s="344"/>
      <c r="D269" s="344"/>
      <c r="E269" s="344"/>
      <c r="F269" s="344"/>
      <c r="G269" s="344"/>
      <c r="H269" s="344"/>
      <c r="I269" s="344"/>
      <c r="J269" s="344"/>
      <c r="K269" s="344"/>
    </row>
    <row r="270" spans="2:11" s="1" customFormat="1" x14ac:dyDescent="0.25">
      <c r="B270" s="24">
        <f>221752</f>
        <v>221752</v>
      </c>
      <c r="C270" s="22">
        <v>0</v>
      </c>
      <c r="D270" s="22">
        <v>0</v>
      </c>
      <c r="E270" s="23">
        <v>0</v>
      </c>
      <c r="F270" s="22">
        <v>0</v>
      </c>
      <c r="G270" s="22">
        <v>0</v>
      </c>
      <c r="H270" s="25" t="s">
        <v>76</v>
      </c>
      <c r="I270" s="22">
        <v>0</v>
      </c>
      <c r="J270" s="22">
        <v>0</v>
      </c>
      <c r="K270" s="22">
        <v>0</v>
      </c>
    </row>
    <row r="274" spans="2:11" s="1" customFormat="1" x14ac:dyDescent="0.25">
      <c r="B274" s="366" t="s">
        <v>0</v>
      </c>
      <c r="C274" s="366"/>
      <c r="D274" s="2"/>
      <c r="E274" s="2"/>
      <c r="F274" s="2"/>
      <c r="G274" s="2"/>
      <c r="H274" s="2"/>
      <c r="I274" s="2"/>
      <c r="J274" s="2"/>
      <c r="K274" s="2"/>
    </row>
    <row r="275" spans="2:11" s="1" customFormat="1" ht="30" customHeight="1" x14ac:dyDescent="0.25">
      <c r="B275" s="366" t="s">
        <v>1</v>
      </c>
      <c r="C275" s="366"/>
      <c r="D275" s="366"/>
      <c r="E275" s="366"/>
      <c r="F275" s="366"/>
      <c r="G275" s="366"/>
      <c r="H275" s="366"/>
      <c r="I275" s="366"/>
      <c r="J275" s="366"/>
      <c r="K275" s="366"/>
    </row>
    <row r="276" spans="2:11" s="1" customFormat="1" ht="15.75" thickBot="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s="1" customFormat="1" ht="29.25" customHeight="1" thickBot="1" x14ac:dyDescent="0.3">
      <c r="B277" s="359" t="s">
        <v>2</v>
      </c>
      <c r="C277" s="360"/>
      <c r="D277" s="361"/>
      <c r="E277" s="359" t="s">
        <v>3</v>
      </c>
      <c r="F277" s="360"/>
      <c r="G277" s="367"/>
      <c r="H277" s="368" t="s">
        <v>4</v>
      </c>
      <c r="I277" s="369"/>
      <c r="J277" s="369"/>
      <c r="K277" s="370"/>
    </row>
    <row r="278" spans="2:11" s="1" customFormat="1" ht="15.75" thickBot="1" x14ac:dyDescent="0.3">
      <c r="B278" s="371" t="s">
        <v>116</v>
      </c>
      <c r="C278" s="372"/>
      <c r="D278" s="373"/>
      <c r="E278" s="371" t="s">
        <v>115</v>
      </c>
      <c r="F278" s="372"/>
      <c r="G278" s="373"/>
      <c r="H278" s="374" t="s">
        <v>24</v>
      </c>
      <c r="I278" s="375"/>
      <c r="J278" s="375"/>
      <c r="K278" s="376"/>
    </row>
    <row r="279" spans="2:11" s="1" customFormat="1" ht="15" customHeight="1" x14ac:dyDescent="0.25">
      <c r="B279" s="345" t="s">
        <v>5</v>
      </c>
      <c r="C279" s="346"/>
      <c r="D279" s="346"/>
      <c r="E279" s="349" t="s">
        <v>114</v>
      </c>
      <c r="F279" s="350"/>
      <c r="G279" s="351"/>
      <c r="H279" s="355" t="s">
        <v>6</v>
      </c>
      <c r="I279" s="356"/>
      <c r="J279" s="349" t="s">
        <v>113</v>
      </c>
      <c r="K279" s="351"/>
    </row>
    <row r="280" spans="2:11" s="1" customFormat="1" ht="15.75" thickBot="1" x14ac:dyDescent="0.3">
      <c r="B280" s="347"/>
      <c r="C280" s="348"/>
      <c r="D280" s="348"/>
      <c r="E280" s="352"/>
      <c r="F280" s="353"/>
      <c r="G280" s="354"/>
      <c r="H280" s="357"/>
      <c r="I280" s="358"/>
      <c r="J280" s="352"/>
      <c r="K280" s="354"/>
    </row>
    <row r="281" spans="2:11" s="1" customFormat="1" x14ac:dyDescent="0.25">
      <c r="B281" s="359" t="s">
        <v>7</v>
      </c>
      <c r="C281" s="360"/>
      <c r="D281" s="360"/>
      <c r="E281" s="360"/>
      <c r="F281" s="360"/>
      <c r="G281" s="360"/>
      <c r="H281" s="360"/>
      <c r="I281" s="360"/>
      <c r="J281" s="360"/>
      <c r="K281" s="361"/>
    </row>
    <row r="282" spans="2:11" s="1" customFormat="1" x14ac:dyDescent="0.25">
      <c r="B282" s="362" t="s">
        <v>8</v>
      </c>
      <c r="C282" s="362" t="s">
        <v>9</v>
      </c>
      <c r="D282" s="359" t="s">
        <v>10</v>
      </c>
      <c r="E282" s="360"/>
      <c r="F282" s="360"/>
      <c r="G282" s="361"/>
      <c r="H282" s="359" t="s">
        <v>11</v>
      </c>
      <c r="I282" s="360"/>
      <c r="J282" s="360"/>
      <c r="K282" s="361"/>
    </row>
    <row r="283" spans="2:11" s="1" customFormat="1" ht="36.75" customHeight="1" x14ac:dyDescent="0.25">
      <c r="B283" s="363"/>
      <c r="C283" s="363"/>
      <c r="D283" s="362" t="s">
        <v>12</v>
      </c>
      <c r="E283" s="362" t="s">
        <v>13</v>
      </c>
      <c r="F283" s="359" t="s">
        <v>14</v>
      </c>
      <c r="G283" s="361"/>
      <c r="H283" s="362" t="s">
        <v>12</v>
      </c>
      <c r="I283" s="362" t="s">
        <v>15</v>
      </c>
      <c r="J283" s="359" t="s">
        <v>14</v>
      </c>
      <c r="K283" s="361"/>
    </row>
    <row r="284" spans="2:11" s="1" customFormat="1" ht="24" x14ac:dyDescent="0.25">
      <c r="B284" s="364"/>
      <c r="C284" s="364"/>
      <c r="D284" s="364"/>
      <c r="E284" s="364"/>
      <c r="F284" s="3" t="s">
        <v>16</v>
      </c>
      <c r="G284" s="3" t="s">
        <v>17</v>
      </c>
      <c r="H284" s="365"/>
      <c r="I284" s="364"/>
      <c r="J284" s="3" t="s">
        <v>16</v>
      </c>
      <c r="K284" s="3" t="s">
        <v>17</v>
      </c>
    </row>
    <row r="285" spans="2:11" s="1" customFormat="1" x14ac:dyDescent="0.25">
      <c r="B285" s="4">
        <v>1</v>
      </c>
      <c r="C285" s="4">
        <v>2</v>
      </c>
      <c r="D285" s="4">
        <v>3</v>
      </c>
      <c r="E285" s="4">
        <v>4</v>
      </c>
      <c r="F285" s="4">
        <v>5</v>
      </c>
      <c r="G285" s="4">
        <v>6</v>
      </c>
      <c r="H285" s="4">
        <v>7</v>
      </c>
      <c r="I285" s="4">
        <v>8</v>
      </c>
      <c r="J285" s="4">
        <v>9</v>
      </c>
      <c r="K285" s="4">
        <v>10</v>
      </c>
    </row>
    <row r="286" spans="2:11" s="1" customFormat="1" x14ac:dyDescent="0.25">
      <c r="B286" s="22">
        <f>188521.8</f>
        <v>188521.8</v>
      </c>
      <c r="C286" s="3"/>
      <c r="D286" s="22" t="s">
        <v>18</v>
      </c>
      <c r="E286" s="24">
        <v>0.16</v>
      </c>
      <c r="F286" s="3"/>
      <c r="G286" s="22"/>
      <c r="H286" s="22"/>
      <c r="I286" s="22"/>
      <c r="J286" s="3"/>
      <c r="K286" s="3"/>
    </row>
    <row r="287" spans="2:11" s="1" customFormat="1" ht="36" x14ac:dyDescent="0.25">
      <c r="B287" s="22"/>
      <c r="C287" s="3"/>
      <c r="D287" s="22" t="s">
        <v>26</v>
      </c>
      <c r="E287" s="22">
        <v>0.4</v>
      </c>
      <c r="F287" s="3"/>
      <c r="G287" s="22"/>
      <c r="H287" s="22"/>
      <c r="I287" s="22"/>
      <c r="J287" s="3"/>
      <c r="K287" s="3"/>
    </row>
    <row r="288" spans="2:11" s="1" customFormat="1" ht="36" x14ac:dyDescent="0.25">
      <c r="B288" s="22"/>
      <c r="C288" s="3"/>
      <c r="D288" s="22" t="s">
        <v>26</v>
      </c>
      <c r="E288" s="22">
        <v>0.7</v>
      </c>
      <c r="F288" s="3"/>
      <c r="G288" s="22"/>
      <c r="H288" s="22"/>
      <c r="I288" s="22"/>
      <c r="J288" s="3"/>
      <c r="K288" s="3"/>
    </row>
    <row r="289" spans="2:11" s="1" customFormat="1" x14ac:dyDescent="0.25">
      <c r="B289" s="344" t="s">
        <v>19</v>
      </c>
      <c r="C289" s="344"/>
      <c r="D289" s="344"/>
      <c r="E289" s="344"/>
      <c r="F289" s="344"/>
      <c r="G289" s="344"/>
      <c r="H289" s="344"/>
      <c r="I289" s="344"/>
      <c r="J289" s="344"/>
      <c r="K289" s="344"/>
    </row>
    <row r="290" spans="2:11" s="1" customFormat="1" x14ac:dyDescent="0.25">
      <c r="B290" s="24">
        <v>252237.36</v>
      </c>
      <c r="C290" s="22">
        <v>0</v>
      </c>
      <c r="D290" s="22">
        <v>0</v>
      </c>
      <c r="E290" s="23">
        <v>0</v>
      </c>
      <c r="F290" s="22">
        <v>0</v>
      </c>
      <c r="G290" s="22">
        <v>0</v>
      </c>
      <c r="H290" s="25" t="s">
        <v>76</v>
      </c>
      <c r="I290" s="22">
        <v>0</v>
      </c>
      <c r="J290" s="22">
        <v>0</v>
      </c>
      <c r="K290" s="22">
        <v>0</v>
      </c>
    </row>
    <row r="294" spans="2:11" s="1" customFormat="1" x14ac:dyDescent="0.25">
      <c r="B294" s="366" t="s">
        <v>0</v>
      </c>
      <c r="C294" s="366"/>
      <c r="D294" s="2"/>
      <c r="E294" s="2"/>
      <c r="F294" s="2"/>
      <c r="G294" s="2"/>
      <c r="H294" s="2"/>
      <c r="I294" s="2"/>
      <c r="J294" s="2"/>
      <c r="K294" s="2"/>
    </row>
    <row r="295" spans="2:11" s="1" customFormat="1" ht="30" customHeight="1" x14ac:dyDescent="0.25">
      <c r="B295" s="366" t="s">
        <v>1</v>
      </c>
      <c r="C295" s="366"/>
      <c r="D295" s="366"/>
      <c r="E295" s="366"/>
      <c r="F295" s="366"/>
      <c r="G295" s="366"/>
      <c r="H295" s="366"/>
      <c r="I295" s="366"/>
      <c r="J295" s="366"/>
      <c r="K295" s="366"/>
    </row>
    <row r="296" spans="2:11" s="1" customFormat="1" ht="15.75" thickBot="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s="1" customFormat="1" ht="29.25" customHeight="1" thickBot="1" x14ac:dyDescent="0.3">
      <c r="B297" s="359" t="s">
        <v>2</v>
      </c>
      <c r="C297" s="360"/>
      <c r="D297" s="361"/>
      <c r="E297" s="359" t="s">
        <v>3</v>
      </c>
      <c r="F297" s="360"/>
      <c r="G297" s="367"/>
      <c r="H297" s="368" t="s">
        <v>4</v>
      </c>
      <c r="I297" s="369"/>
      <c r="J297" s="369"/>
      <c r="K297" s="370"/>
    </row>
    <row r="298" spans="2:11" s="1" customFormat="1" ht="15.75" thickBot="1" x14ac:dyDescent="0.3">
      <c r="B298" s="371" t="s">
        <v>120</v>
      </c>
      <c r="C298" s="372"/>
      <c r="D298" s="373"/>
      <c r="E298" s="371" t="s">
        <v>119</v>
      </c>
      <c r="F298" s="372"/>
      <c r="G298" s="373"/>
      <c r="H298" s="374" t="s">
        <v>24</v>
      </c>
      <c r="I298" s="375"/>
      <c r="J298" s="375"/>
      <c r="K298" s="376"/>
    </row>
    <row r="299" spans="2:11" s="1" customFormat="1" ht="15" customHeight="1" x14ac:dyDescent="0.25">
      <c r="B299" s="345" t="s">
        <v>5</v>
      </c>
      <c r="C299" s="346"/>
      <c r="D299" s="346"/>
      <c r="E299" s="349" t="s">
        <v>118</v>
      </c>
      <c r="F299" s="350"/>
      <c r="G299" s="351"/>
      <c r="H299" s="355" t="s">
        <v>6</v>
      </c>
      <c r="I299" s="356"/>
      <c r="J299" s="349" t="s">
        <v>117</v>
      </c>
      <c r="K299" s="351"/>
    </row>
    <row r="300" spans="2:11" s="1" customFormat="1" ht="15.75" thickBot="1" x14ac:dyDescent="0.3">
      <c r="B300" s="347"/>
      <c r="C300" s="348"/>
      <c r="D300" s="348"/>
      <c r="E300" s="352"/>
      <c r="F300" s="353"/>
      <c r="G300" s="354"/>
      <c r="H300" s="357"/>
      <c r="I300" s="358"/>
      <c r="J300" s="352"/>
      <c r="K300" s="354"/>
    </row>
    <row r="301" spans="2:11" s="1" customFormat="1" x14ac:dyDescent="0.25">
      <c r="B301" s="359" t="s">
        <v>7</v>
      </c>
      <c r="C301" s="360"/>
      <c r="D301" s="360"/>
      <c r="E301" s="360"/>
      <c r="F301" s="360"/>
      <c r="G301" s="360"/>
      <c r="H301" s="360"/>
      <c r="I301" s="360"/>
      <c r="J301" s="360"/>
      <c r="K301" s="361"/>
    </row>
    <row r="302" spans="2:11" s="1" customFormat="1" x14ac:dyDescent="0.25">
      <c r="B302" s="362" t="s">
        <v>8</v>
      </c>
      <c r="C302" s="362" t="s">
        <v>9</v>
      </c>
      <c r="D302" s="359" t="s">
        <v>10</v>
      </c>
      <c r="E302" s="360"/>
      <c r="F302" s="360"/>
      <c r="G302" s="361"/>
      <c r="H302" s="359" t="s">
        <v>11</v>
      </c>
      <c r="I302" s="360"/>
      <c r="J302" s="360"/>
      <c r="K302" s="361"/>
    </row>
    <row r="303" spans="2:11" s="1" customFormat="1" ht="36.75" customHeight="1" x14ac:dyDescent="0.25">
      <c r="B303" s="363"/>
      <c r="C303" s="363"/>
      <c r="D303" s="362" t="s">
        <v>12</v>
      </c>
      <c r="E303" s="362" t="s">
        <v>13</v>
      </c>
      <c r="F303" s="359" t="s">
        <v>14</v>
      </c>
      <c r="G303" s="361"/>
      <c r="H303" s="362" t="s">
        <v>12</v>
      </c>
      <c r="I303" s="362" t="s">
        <v>15</v>
      </c>
      <c r="J303" s="359" t="s">
        <v>14</v>
      </c>
      <c r="K303" s="361"/>
    </row>
    <row r="304" spans="2:11" s="1" customFormat="1" ht="24" x14ac:dyDescent="0.25">
      <c r="B304" s="364"/>
      <c r="C304" s="364"/>
      <c r="D304" s="364"/>
      <c r="E304" s="364"/>
      <c r="F304" s="3" t="s">
        <v>16</v>
      </c>
      <c r="G304" s="3" t="s">
        <v>17</v>
      </c>
      <c r="H304" s="365"/>
      <c r="I304" s="364"/>
      <c r="J304" s="3" t="s">
        <v>16</v>
      </c>
      <c r="K304" s="3" t="s">
        <v>17</v>
      </c>
    </row>
    <row r="305" spans="2:11" s="1" customFormat="1" ht="15.75" thickBot="1" x14ac:dyDescent="0.3">
      <c r="B305" s="4">
        <v>1</v>
      </c>
      <c r="C305" s="4">
        <v>2</v>
      </c>
      <c r="D305" s="4">
        <v>3</v>
      </c>
      <c r="E305" s="4">
        <v>4</v>
      </c>
      <c r="F305" s="4">
        <v>5</v>
      </c>
      <c r="G305" s="4">
        <v>6</v>
      </c>
      <c r="H305" s="4">
        <v>7</v>
      </c>
      <c r="I305" s="4">
        <v>8</v>
      </c>
      <c r="J305" s="4">
        <v>9</v>
      </c>
      <c r="K305" s="4">
        <v>10</v>
      </c>
    </row>
    <row r="306" spans="2:11" s="1" customFormat="1" ht="48" x14ac:dyDescent="0.25">
      <c r="B306" s="30">
        <f>209848+130011</f>
        <v>339859</v>
      </c>
      <c r="C306" s="6"/>
      <c r="D306" s="7" t="s">
        <v>32</v>
      </c>
      <c r="E306" s="8">
        <v>7700</v>
      </c>
      <c r="F306" s="6"/>
      <c r="G306" s="7"/>
      <c r="H306" s="22" t="s">
        <v>20</v>
      </c>
      <c r="I306" s="7" t="s">
        <v>121</v>
      </c>
      <c r="J306" s="6"/>
      <c r="K306" s="9"/>
    </row>
    <row r="307" spans="2:11" s="1" customFormat="1" ht="15.75" thickBot="1" x14ac:dyDescent="0.3">
      <c r="B307" s="345" t="s">
        <v>19</v>
      </c>
      <c r="C307" s="346"/>
      <c r="D307" s="346"/>
      <c r="E307" s="346"/>
      <c r="F307" s="346"/>
      <c r="G307" s="346"/>
      <c r="H307" s="346"/>
      <c r="I307" s="346"/>
      <c r="J307" s="346"/>
      <c r="K307" s="377"/>
    </row>
    <row r="308" spans="2:11" s="1" customFormat="1" ht="15.75" thickBot="1" x14ac:dyDescent="0.3">
      <c r="B308" s="16"/>
      <c r="C308" s="17"/>
      <c r="D308" s="17"/>
      <c r="E308" s="18"/>
      <c r="F308" s="17"/>
      <c r="G308" s="17"/>
      <c r="H308" s="19"/>
      <c r="I308" s="20"/>
      <c r="J308" s="17"/>
      <c r="K308" s="21"/>
    </row>
    <row r="312" spans="2:11" s="1" customFormat="1" x14ac:dyDescent="0.25">
      <c r="B312" s="366" t="s">
        <v>0</v>
      </c>
      <c r="C312" s="366"/>
      <c r="D312" s="2"/>
      <c r="E312" s="2"/>
      <c r="F312" s="2"/>
      <c r="G312" s="2"/>
      <c r="H312" s="2"/>
      <c r="I312" s="2"/>
      <c r="J312" s="2"/>
      <c r="K312" s="2"/>
    </row>
    <row r="313" spans="2:11" s="1" customFormat="1" ht="30" customHeight="1" x14ac:dyDescent="0.25">
      <c r="B313" s="366" t="s">
        <v>1</v>
      </c>
      <c r="C313" s="366"/>
      <c r="D313" s="366"/>
      <c r="E313" s="366"/>
      <c r="F313" s="366"/>
      <c r="G313" s="366"/>
      <c r="H313" s="366"/>
      <c r="I313" s="366"/>
      <c r="J313" s="366"/>
      <c r="K313" s="366"/>
    </row>
    <row r="314" spans="2:11" s="1" customFormat="1" ht="15.75" thickBot="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s="1" customFormat="1" ht="29.25" customHeight="1" thickBot="1" x14ac:dyDescent="0.3">
      <c r="B315" s="359" t="s">
        <v>2</v>
      </c>
      <c r="C315" s="360"/>
      <c r="D315" s="361"/>
      <c r="E315" s="359" t="s">
        <v>3</v>
      </c>
      <c r="F315" s="360"/>
      <c r="G315" s="367"/>
      <c r="H315" s="368" t="s">
        <v>4</v>
      </c>
      <c r="I315" s="369"/>
      <c r="J315" s="369"/>
      <c r="K315" s="370"/>
    </row>
    <row r="316" spans="2:11" s="1" customFormat="1" ht="15.75" thickBot="1" x14ac:dyDescent="0.3">
      <c r="B316" s="371" t="s">
        <v>125</v>
      </c>
      <c r="C316" s="372"/>
      <c r="D316" s="373"/>
      <c r="E316" s="371" t="s">
        <v>124</v>
      </c>
      <c r="F316" s="372"/>
      <c r="G316" s="373"/>
      <c r="H316" s="374" t="s">
        <v>24</v>
      </c>
      <c r="I316" s="375"/>
      <c r="J316" s="375"/>
      <c r="K316" s="376"/>
    </row>
    <row r="317" spans="2:11" s="1" customFormat="1" ht="15" customHeight="1" x14ac:dyDescent="0.25">
      <c r="B317" s="345" t="s">
        <v>5</v>
      </c>
      <c r="C317" s="346"/>
      <c r="D317" s="346"/>
      <c r="E317" s="349" t="s">
        <v>123</v>
      </c>
      <c r="F317" s="350"/>
      <c r="G317" s="351"/>
      <c r="H317" s="355" t="s">
        <v>6</v>
      </c>
      <c r="I317" s="356"/>
      <c r="J317" s="349" t="s">
        <v>122</v>
      </c>
      <c r="K317" s="351"/>
    </row>
    <row r="318" spans="2:11" s="1" customFormat="1" ht="15.75" thickBot="1" x14ac:dyDescent="0.3">
      <c r="B318" s="347"/>
      <c r="C318" s="348"/>
      <c r="D318" s="348"/>
      <c r="E318" s="352"/>
      <c r="F318" s="353"/>
      <c r="G318" s="354"/>
      <c r="H318" s="357"/>
      <c r="I318" s="358"/>
      <c r="J318" s="352"/>
      <c r="K318" s="354"/>
    </row>
    <row r="319" spans="2:11" s="1" customFormat="1" x14ac:dyDescent="0.25">
      <c r="B319" s="359" t="s">
        <v>7</v>
      </c>
      <c r="C319" s="360"/>
      <c r="D319" s="360"/>
      <c r="E319" s="360"/>
      <c r="F319" s="360"/>
      <c r="G319" s="360"/>
      <c r="H319" s="360"/>
      <c r="I319" s="360"/>
      <c r="J319" s="360"/>
      <c r="K319" s="361"/>
    </row>
    <row r="320" spans="2:11" s="1" customFormat="1" x14ac:dyDescent="0.25">
      <c r="B320" s="362" t="s">
        <v>8</v>
      </c>
      <c r="C320" s="362" t="s">
        <v>9</v>
      </c>
      <c r="D320" s="359" t="s">
        <v>10</v>
      </c>
      <c r="E320" s="360"/>
      <c r="F320" s="360"/>
      <c r="G320" s="361"/>
      <c r="H320" s="359" t="s">
        <v>11</v>
      </c>
      <c r="I320" s="360"/>
      <c r="J320" s="360"/>
      <c r="K320" s="361"/>
    </row>
    <row r="321" spans="2:11" s="1" customFormat="1" ht="36.75" customHeight="1" x14ac:dyDescent="0.25">
      <c r="B321" s="363"/>
      <c r="C321" s="363"/>
      <c r="D321" s="362" t="s">
        <v>12</v>
      </c>
      <c r="E321" s="362" t="s">
        <v>13</v>
      </c>
      <c r="F321" s="359" t="s">
        <v>14</v>
      </c>
      <c r="G321" s="361"/>
      <c r="H321" s="362" t="s">
        <v>12</v>
      </c>
      <c r="I321" s="362" t="s">
        <v>15</v>
      </c>
      <c r="J321" s="359" t="s">
        <v>14</v>
      </c>
      <c r="K321" s="361"/>
    </row>
    <row r="322" spans="2:11" s="1" customFormat="1" ht="24" x14ac:dyDescent="0.25">
      <c r="B322" s="364"/>
      <c r="C322" s="364"/>
      <c r="D322" s="364"/>
      <c r="E322" s="364"/>
      <c r="F322" s="3" t="s">
        <v>16</v>
      </c>
      <c r="G322" s="3" t="s">
        <v>17</v>
      </c>
      <c r="H322" s="365"/>
      <c r="I322" s="364"/>
      <c r="J322" s="3" t="s">
        <v>16</v>
      </c>
      <c r="K322" s="3" t="s">
        <v>17</v>
      </c>
    </row>
    <row r="323" spans="2:11" s="1" customFormat="1" x14ac:dyDescent="0.25">
      <c r="B323" s="3">
        <v>1</v>
      </c>
      <c r="C323" s="3">
        <v>2</v>
      </c>
      <c r="D323" s="3">
        <v>3</v>
      </c>
      <c r="E323" s="3">
        <v>4</v>
      </c>
      <c r="F323" s="3">
        <v>5</v>
      </c>
      <c r="G323" s="3">
        <v>6</v>
      </c>
      <c r="H323" s="3">
        <v>7</v>
      </c>
      <c r="I323" s="3">
        <v>8</v>
      </c>
      <c r="J323" s="3">
        <v>9</v>
      </c>
      <c r="K323" s="3">
        <v>10</v>
      </c>
    </row>
    <row r="324" spans="2:11" s="1" customFormat="1" x14ac:dyDescent="0.25">
      <c r="B324" s="22">
        <f>298612.5+129000</f>
        <v>427612.5</v>
      </c>
      <c r="C324" s="24">
        <v>100000</v>
      </c>
      <c r="D324" s="22"/>
      <c r="E324" s="23"/>
      <c r="F324" s="3"/>
      <c r="G324" s="22"/>
      <c r="H324" s="22" t="s">
        <v>42</v>
      </c>
      <c r="I324" s="24">
        <v>280000</v>
      </c>
      <c r="J324" s="3"/>
      <c r="K324" s="3"/>
    </row>
    <row r="325" spans="2:11" s="1" customFormat="1" ht="24" x14ac:dyDescent="0.25">
      <c r="B325" s="22"/>
      <c r="C325" s="3"/>
      <c r="D325" s="22"/>
      <c r="E325" s="22"/>
      <c r="F325" s="3"/>
      <c r="G325" s="22"/>
      <c r="H325" s="22" t="s">
        <v>126</v>
      </c>
      <c r="I325" s="24">
        <v>67000</v>
      </c>
      <c r="J325" s="3"/>
      <c r="K325" s="3"/>
    </row>
    <row r="326" spans="2:11" s="1" customFormat="1" x14ac:dyDescent="0.25">
      <c r="B326" s="22"/>
      <c r="C326" s="3"/>
      <c r="D326" s="22"/>
      <c r="E326" s="22"/>
      <c r="F326" s="3"/>
      <c r="G326" s="22"/>
      <c r="H326" s="22" t="s">
        <v>127</v>
      </c>
      <c r="I326" s="24">
        <v>96000</v>
      </c>
      <c r="J326" s="3"/>
      <c r="K326" s="3"/>
    </row>
    <row r="327" spans="2:11" s="1" customFormat="1" x14ac:dyDescent="0.25">
      <c r="B327" s="22"/>
      <c r="C327" s="3"/>
      <c r="D327" s="22"/>
      <c r="E327" s="22"/>
      <c r="F327" s="3"/>
      <c r="G327" s="22"/>
      <c r="H327" s="22" t="s">
        <v>128</v>
      </c>
      <c r="I327" s="24">
        <v>45000</v>
      </c>
      <c r="J327" s="3"/>
      <c r="K327" s="3"/>
    </row>
    <row r="328" spans="2:11" s="1" customFormat="1" x14ac:dyDescent="0.25">
      <c r="B328" s="22"/>
      <c r="C328" s="3"/>
      <c r="D328" s="22"/>
      <c r="E328" s="22"/>
      <c r="F328" s="3"/>
      <c r="G328" s="22"/>
      <c r="H328" s="22" t="s">
        <v>129</v>
      </c>
      <c r="I328" s="24">
        <v>58000</v>
      </c>
      <c r="J328" s="3"/>
      <c r="K328" s="3"/>
    </row>
    <row r="329" spans="2:11" s="1" customFormat="1" x14ac:dyDescent="0.25">
      <c r="B329" s="22"/>
      <c r="C329" s="3"/>
      <c r="D329" s="22"/>
      <c r="E329" s="22"/>
      <c r="F329" s="3"/>
      <c r="G329" s="22"/>
      <c r="H329" s="22" t="s">
        <v>130</v>
      </c>
      <c r="I329" s="24">
        <v>40000</v>
      </c>
      <c r="J329" s="3"/>
      <c r="K329" s="3"/>
    </row>
    <row r="330" spans="2:11" s="1" customFormat="1" x14ac:dyDescent="0.25">
      <c r="B330" s="22"/>
      <c r="C330" s="3"/>
      <c r="D330" s="22"/>
      <c r="E330" s="22"/>
      <c r="F330" s="3"/>
      <c r="G330" s="22"/>
      <c r="H330" s="22" t="s">
        <v>42</v>
      </c>
      <c r="I330" s="24">
        <v>40000</v>
      </c>
      <c r="J330" s="3"/>
      <c r="K330" s="3"/>
    </row>
    <row r="331" spans="2:11" s="1" customFormat="1" x14ac:dyDescent="0.25">
      <c r="B331" s="344" t="s">
        <v>19</v>
      </c>
      <c r="C331" s="344"/>
      <c r="D331" s="344"/>
      <c r="E331" s="344"/>
      <c r="F331" s="344"/>
      <c r="G331" s="344"/>
      <c r="H331" s="344"/>
      <c r="I331" s="344"/>
      <c r="J331" s="344"/>
      <c r="K331" s="344"/>
    </row>
    <row r="332" spans="2:11" s="1" customFormat="1" x14ac:dyDescent="0.25">
      <c r="B332" s="24">
        <v>0</v>
      </c>
      <c r="C332" s="22">
        <v>0</v>
      </c>
      <c r="D332" s="22">
        <v>0</v>
      </c>
      <c r="E332" s="23">
        <v>0</v>
      </c>
      <c r="F332" s="22">
        <v>0</v>
      </c>
      <c r="G332" s="22">
        <v>0</v>
      </c>
      <c r="H332" s="25" t="s">
        <v>76</v>
      </c>
      <c r="I332" s="22">
        <v>0</v>
      </c>
      <c r="J332" s="22">
        <v>0</v>
      </c>
      <c r="K332" s="22">
        <v>0</v>
      </c>
    </row>
    <row r="335" spans="2:11" s="1" customFormat="1" x14ac:dyDescent="0.25">
      <c r="B335" s="366" t="s">
        <v>0</v>
      </c>
      <c r="C335" s="366"/>
      <c r="D335" s="2"/>
      <c r="E335" s="2"/>
      <c r="F335" s="2"/>
      <c r="G335" s="2"/>
      <c r="H335" s="2"/>
      <c r="I335" s="2"/>
      <c r="J335" s="2"/>
      <c r="K335" s="2"/>
    </row>
    <row r="336" spans="2:11" s="1" customFormat="1" ht="30" customHeight="1" x14ac:dyDescent="0.25">
      <c r="B336" s="366" t="s">
        <v>1</v>
      </c>
      <c r="C336" s="366"/>
      <c r="D336" s="366"/>
      <c r="E336" s="366"/>
      <c r="F336" s="366"/>
      <c r="G336" s="366"/>
      <c r="H336" s="366"/>
      <c r="I336" s="366"/>
      <c r="J336" s="366"/>
      <c r="K336" s="366"/>
    </row>
    <row r="337" spans="2:11" s="1" customFormat="1" ht="15.75" thickBot="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s="1" customFormat="1" ht="29.25" customHeight="1" thickBot="1" x14ac:dyDescent="0.3">
      <c r="B338" s="359" t="s">
        <v>2</v>
      </c>
      <c r="C338" s="360"/>
      <c r="D338" s="361"/>
      <c r="E338" s="359" t="s">
        <v>3</v>
      </c>
      <c r="F338" s="360"/>
      <c r="G338" s="367"/>
      <c r="H338" s="368" t="s">
        <v>4</v>
      </c>
      <c r="I338" s="369"/>
      <c r="J338" s="369"/>
      <c r="K338" s="370"/>
    </row>
    <row r="339" spans="2:11" s="1" customFormat="1" ht="15.75" thickBot="1" x14ac:dyDescent="0.3">
      <c r="B339" s="371" t="s">
        <v>134</v>
      </c>
      <c r="C339" s="372"/>
      <c r="D339" s="373"/>
      <c r="E339" s="371" t="s">
        <v>133</v>
      </c>
      <c r="F339" s="372"/>
      <c r="G339" s="373"/>
      <c r="H339" s="374" t="s">
        <v>24</v>
      </c>
      <c r="I339" s="375"/>
      <c r="J339" s="375"/>
      <c r="K339" s="376"/>
    </row>
    <row r="340" spans="2:11" s="1" customFormat="1" ht="15" customHeight="1" x14ac:dyDescent="0.25">
      <c r="B340" s="345" t="s">
        <v>5</v>
      </c>
      <c r="C340" s="346"/>
      <c r="D340" s="346"/>
      <c r="E340" s="349" t="s">
        <v>132</v>
      </c>
      <c r="F340" s="350"/>
      <c r="G340" s="351"/>
      <c r="H340" s="355" t="s">
        <v>6</v>
      </c>
      <c r="I340" s="356"/>
      <c r="J340" s="349" t="s">
        <v>131</v>
      </c>
      <c r="K340" s="351"/>
    </row>
    <row r="341" spans="2:11" s="1" customFormat="1" ht="15.75" thickBot="1" x14ac:dyDescent="0.3">
      <c r="B341" s="347"/>
      <c r="C341" s="348"/>
      <c r="D341" s="348"/>
      <c r="E341" s="352"/>
      <c r="F341" s="353"/>
      <c r="G341" s="354"/>
      <c r="H341" s="357"/>
      <c r="I341" s="358"/>
      <c r="J341" s="352"/>
      <c r="K341" s="354"/>
    </row>
    <row r="342" spans="2:11" s="1" customFormat="1" x14ac:dyDescent="0.25">
      <c r="B342" s="359" t="s">
        <v>7</v>
      </c>
      <c r="C342" s="360"/>
      <c r="D342" s="360"/>
      <c r="E342" s="360"/>
      <c r="F342" s="360"/>
      <c r="G342" s="360"/>
      <c r="H342" s="360"/>
      <c r="I342" s="360"/>
      <c r="J342" s="360"/>
      <c r="K342" s="361"/>
    </row>
    <row r="343" spans="2:11" s="1" customFormat="1" x14ac:dyDescent="0.25">
      <c r="B343" s="362" t="s">
        <v>8</v>
      </c>
      <c r="C343" s="362" t="s">
        <v>9</v>
      </c>
      <c r="D343" s="359" t="s">
        <v>10</v>
      </c>
      <c r="E343" s="360"/>
      <c r="F343" s="360"/>
      <c r="G343" s="361"/>
      <c r="H343" s="359" t="s">
        <v>11</v>
      </c>
      <c r="I343" s="360"/>
      <c r="J343" s="360"/>
      <c r="K343" s="361"/>
    </row>
    <row r="344" spans="2:11" s="1" customFormat="1" ht="36.75" customHeight="1" x14ac:dyDescent="0.25">
      <c r="B344" s="363"/>
      <c r="C344" s="363"/>
      <c r="D344" s="362" t="s">
        <v>12</v>
      </c>
      <c r="E344" s="362" t="s">
        <v>13</v>
      </c>
      <c r="F344" s="359" t="s">
        <v>14</v>
      </c>
      <c r="G344" s="361"/>
      <c r="H344" s="362" t="s">
        <v>12</v>
      </c>
      <c r="I344" s="362" t="s">
        <v>15</v>
      </c>
      <c r="J344" s="359" t="s">
        <v>14</v>
      </c>
      <c r="K344" s="361"/>
    </row>
    <row r="345" spans="2:11" s="1" customFormat="1" ht="24" x14ac:dyDescent="0.25">
      <c r="B345" s="364"/>
      <c r="C345" s="364"/>
      <c r="D345" s="364"/>
      <c r="E345" s="364"/>
      <c r="F345" s="3" t="s">
        <v>16</v>
      </c>
      <c r="G345" s="3" t="s">
        <v>17</v>
      </c>
      <c r="H345" s="365"/>
      <c r="I345" s="364"/>
      <c r="J345" s="3" t="s">
        <v>16</v>
      </c>
      <c r="K345" s="3" t="s">
        <v>17</v>
      </c>
    </row>
    <row r="346" spans="2:11" s="1" customFormat="1" ht="15.75" thickBot="1" x14ac:dyDescent="0.3">
      <c r="B346" s="4">
        <v>1</v>
      </c>
      <c r="C346" s="4">
        <v>2</v>
      </c>
      <c r="D346" s="4">
        <v>3</v>
      </c>
      <c r="E346" s="4">
        <v>4</v>
      </c>
      <c r="F346" s="4">
        <v>5</v>
      </c>
      <c r="G346" s="4">
        <v>6</v>
      </c>
      <c r="H346" s="4">
        <v>7</v>
      </c>
      <c r="I346" s="4">
        <v>8</v>
      </c>
      <c r="J346" s="4">
        <v>9</v>
      </c>
      <c r="K346" s="4">
        <v>10</v>
      </c>
    </row>
    <row r="347" spans="2:11" s="1" customFormat="1" x14ac:dyDescent="0.25">
      <c r="B347" s="5">
        <f>199511.5</f>
        <v>199511.5</v>
      </c>
      <c r="C347" s="6"/>
      <c r="D347" s="7" t="s">
        <v>135</v>
      </c>
      <c r="E347" s="8">
        <v>54</v>
      </c>
      <c r="F347" s="6"/>
      <c r="G347" s="7"/>
      <c r="H347" s="7"/>
      <c r="I347" s="7"/>
      <c r="J347" s="6"/>
      <c r="K347" s="9"/>
    </row>
    <row r="348" spans="2:11" s="1" customFormat="1" ht="15.75" thickBot="1" x14ac:dyDescent="0.3">
      <c r="B348" s="345" t="s">
        <v>19</v>
      </c>
      <c r="C348" s="346"/>
      <c r="D348" s="346"/>
      <c r="E348" s="346"/>
      <c r="F348" s="346"/>
      <c r="G348" s="346"/>
      <c r="H348" s="346"/>
      <c r="I348" s="346"/>
      <c r="J348" s="346"/>
      <c r="K348" s="377"/>
    </row>
    <row r="349" spans="2:11" s="1" customFormat="1" ht="15.75" thickBot="1" x14ac:dyDescent="0.3">
      <c r="B349" s="16">
        <v>0</v>
      </c>
      <c r="C349" s="17">
        <v>0</v>
      </c>
      <c r="D349" s="17">
        <v>0</v>
      </c>
      <c r="E349" s="18">
        <v>0</v>
      </c>
      <c r="F349" s="17"/>
      <c r="G349" s="17"/>
      <c r="H349" s="19"/>
      <c r="I349" s="20"/>
      <c r="J349" s="17"/>
      <c r="K349" s="21"/>
    </row>
    <row r="352" spans="2:11" s="1" customFormat="1" x14ac:dyDescent="0.25">
      <c r="B352" s="366" t="s">
        <v>0</v>
      </c>
      <c r="C352" s="366"/>
      <c r="D352" s="2"/>
      <c r="E352" s="2"/>
      <c r="F352" s="2"/>
      <c r="G352" s="2"/>
      <c r="H352" s="2"/>
      <c r="I352" s="2"/>
      <c r="J352" s="2"/>
      <c r="K352" s="2"/>
    </row>
    <row r="353" spans="2:11" s="1" customFormat="1" ht="30" customHeight="1" x14ac:dyDescent="0.25">
      <c r="B353" s="366" t="s">
        <v>1</v>
      </c>
      <c r="C353" s="366"/>
      <c r="D353" s="366"/>
      <c r="E353" s="366"/>
      <c r="F353" s="366"/>
      <c r="G353" s="366"/>
      <c r="H353" s="366"/>
      <c r="I353" s="366"/>
      <c r="J353" s="366"/>
      <c r="K353" s="366"/>
    </row>
    <row r="354" spans="2:11" s="1" customFormat="1" ht="15.75" thickBot="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s="1" customFormat="1" ht="29.25" customHeight="1" thickBot="1" x14ac:dyDescent="0.3">
      <c r="B355" s="359" t="s">
        <v>2</v>
      </c>
      <c r="C355" s="360"/>
      <c r="D355" s="361"/>
      <c r="E355" s="359" t="s">
        <v>3</v>
      </c>
      <c r="F355" s="360"/>
      <c r="G355" s="367"/>
      <c r="H355" s="368" t="s">
        <v>4</v>
      </c>
      <c r="I355" s="369"/>
      <c r="J355" s="369"/>
      <c r="K355" s="370"/>
    </row>
    <row r="356" spans="2:11" s="1" customFormat="1" ht="15.75" thickBot="1" x14ac:dyDescent="0.3">
      <c r="B356" s="371" t="s">
        <v>139</v>
      </c>
      <c r="C356" s="372"/>
      <c r="D356" s="373"/>
      <c r="E356" s="371" t="s">
        <v>138</v>
      </c>
      <c r="F356" s="372"/>
      <c r="G356" s="373"/>
      <c r="H356" s="374" t="s">
        <v>24</v>
      </c>
      <c r="I356" s="375"/>
      <c r="J356" s="375"/>
      <c r="K356" s="376"/>
    </row>
    <row r="357" spans="2:11" s="1" customFormat="1" ht="15" customHeight="1" x14ac:dyDescent="0.25">
      <c r="B357" s="345" t="s">
        <v>5</v>
      </c>
      <c r="C357" s="346"/>
      <c r="D357" s="346"/>
      <c r="E357" s="349" t="s">
        <v>137</v>
      </c>
      <c r="F357" s="350"/>
      <c r="G357" s="351"/>
      <c r="H357" s="355" t="s">
        <v>6</v>
      </c>
      <c r="I357" s="356"/>
      <c r="J357" s="349" t="s">
        <v>136</v>
      </c>
      <c r="K357" s="351"/>
    </row>
    <row r="358" spans="2:11" s="1" customFormat="1" ht="15.75" thickBot="1" x14ac:dyDescent="0.3">
      <c r="B358" s="347"/>
      <c r="C358" s="348"/>
      <c r="D358" s="348"/>
      <c r="E358" s="352"/>
      <c r="F358" s="353"/>
      <c r="G358" s="354"/>
      <c r="H358" s="357"/>
      <c r="I358" s="358"/>
      <c r="J358" s="352"/>
      <c r="K358" s="354"/>
    </row>
    <row r="359" spans="2:11" s="1" customFormat="1" x14ac:dyDescent="0.25">
      <c r="B359" s="359" t="s">
        <v>7</v>
      </c>
      <c r="C359" s="360"/>
      <c r="D359" s="360"/>
      <c r="E359" s="360"/>
      <c r="F359" s="360"/>
      <c r="G359" s="360"/>
      <c r="H359" s="360"/>
      <c r="I359" s="360"/>
      <c r="J359" s="360"/>
      <c r="K359" s="361"/>
    </row>
    <row r="360" spans="2:11" s="1" customFormat="1" x14ac:dyDescent="0.25">
      <c r="B360" s="362" t="s">
        <v>8</v>
      </c>
      <c r="C360" s="362" t="s">
        <v>9</v>
      </c>
      <c r="D360" s="359" t="s">
        <v>10</v>
      </c>
      <c r="E360" s="360"/>
      <c r="F360" s="360"/>
      <c r="G360" s="361"/>
      <c r="H360" s="359" t="s">
        <v>11</v>
      </c>
      <c r="I360" s="360"/>
      <c r="J360" s="360"/>
      <c r="K360" s="361"/>
    </row>
    <row r="361" spans="2:11" s="1" customFormat="1" ht="36.75" customHeight="1" x14ac:dyDescent="0.25">
      <c r="B361" s="363"/>
      <c r="C361" s="363"/>
      <c r="D361" s="362" t="s">
        <v>12</v>
      </c>
      <c r="E361" s="362" t="s">
        <v>13</v>
      </c>
      <c r="F361" s="359" t="s">
        <v>14</v>
      </c>
      <c r="G361" s="361"/>
      <c r="H361" s="362" t="s">
        <v>12</v>
      </c>
      <c r="I361" s="362" t="s">
        <v>15</v>
      </c>
      <c r="J361" s="359" t="s">
        <v>14</v>
      </c>
      <c r="K361" s="361"/>
    </row>
    <row r="362" spans="2:11" s="1" customFormat="1" ht="24" x14ac:dyDescent="0.25">
      <c r="B362" s="364"/>
      <c r="C362" s="364"/>
      <c r="D362" s="364"/>
      <c r="E362" s="364"/>
      <c r="F362" s="3" t="s">
        <v>16</v>
      </c>
      <c r="G362" s="3" t="s">
        <v>17</v>
      </c>
      <c r="H362" s="365"/>
      <c r="I362" s="364"/>
      <c r="J362" s="3" t="s">
        <v>16</v>
      </c>
      <c r="K362" s="3" t="s">
        <v>17</v>
      </c>
    </row>
    <row r="363" spans="2:11" s="1" customFormat="1" ht="15.75" thickBot="1" x14ac:dyDescent="0.3">
      <c r="B363" s="4">
        <v>1</v>
      </c>
      <c r="C363" s="4">
        <v>2</v>
      </c>
      <c r="D363" s="4">
        <v>3</v>
      </c>
      <c r="E363" s="4">
        <v>4</v>
      </c>
      <c r="F363" s="4">
        <v>5</v>
      </c>
      <c r="G363" s="4">
        <v>6</v>
      </c>
      <c r="H363" s="4">
        <v>7</v>
      </c>
      <c r="I363" s="4">
        <v>8</v>
      </c>
      <c r="J363" s="4">
        <v>9</v>
      </c>
      <c r="K363" s="4">
        <v>10</v>
      </c>
    </row>
    <row r="364" spans="2:11" s="1" customFormat="1" ht="48" x14ac:dyDescent="0.25">
      <c r="B364" s="31">
        <f>171591+95059</f>
        <v>266650</v>
      </c>
      <c r="C364" s="26">
        <v>170000</v>
      </c>
      <c r="D364" s="7"/>
      <c r="E364" s="8"/>
      <c r="F364" s="6"/>
      <c r="G364" s="7"/>
      <c r="H364" s="22" t="s">
        <v>20</v>
      </c>
      <c r="I364" s="7" t="s">
        <v>140</v>
      </c>
      <c r="J364" s="6"/>
      <c r="K364" s="9"/>
    </row>
    <row r="365" spans="2:11" s="1" customFormat="1" x14ac:dyDescent="0.25">
      <c r="B365" s="14"/>
      <c r="C365" s="15"/>
      <c r="D365" s="14"/>
      <c r="E365" s="14"/>
      <c r="F365" s="15"/>
      <c r="G365" s="14"/>
      <c r="H365" s="14"/>
      <c r="I365" s="14"/>
      <c r="J365" s="15"/>
      <c r="K365" s="15"/>
    </row>
    <row r="366" spans="2:11" s="1" customFormat="1" ht="15.75" thickBot="1" x14ac:dyDescent="0.3">
      <c r="B366" s="345" t="s">
        <v>19</v>
      </c>
      <c r="C366" s="346"/>
      <c r="D366" s="346"/>
      <c r="E366" s="346"/>
      <c r="F366" s="346"/>
      <c r="G366" s="346"/>
      <c r="H366" s="346"/>
      <c r="I366" s="346"/>
      <c r="J366" s="346"/>
      <c r="K366" s="377"/>
    </row>
    <row r="367" spans="2:11" s="1" customFormat="1" ht="15.75" thickBot="1" x14ac:dyDescent="0.3">
      <c r="B367" s="16">
        <v>104544</v>
      </c>
      <c r="C367" s="17"/>
      <c r="D367" s="17"/>
      <c r="E367" s="18"/>
      <c r="F367" s="17"/>
      <c r="G367" s="17"/>
      <c r="H367" s="19"/>
      <c r="I367" s="20"/>
      <c r="J367" s="17"/>
      <c r="K367" s="21"/>
    </row>
    <row r="371" spans="2:11" s="1" customFormat="1" x14ac:dyDescent="0.25">
      <c r="B371" s="366" t="s">
        <v>0</v>
      </c>
      <c r="C371" s="366"/>
      <c r="D371" s="2"/>
      <c r="E371" s="2"/>
      <c r="F371" s="2"/>
      <c r="G371" s="2"/>
      <c r="H371" s="2"/>
      <c r="I371" s="2"/>
      <c r="J371" s="2"/>
      <c r="K371" s="2"/>
    </row>
    <row r="372" spans="2:11" s="1" customFormat="1" ht="30" customHeight="1" x14ac:dyDescent="0.25">
      <c r="B372" s="366" t="s">
        <v>1</v>
      </c>
      <c r="C372" s="366"/>
      <c r="D372" s="366"/>
      <c r="E372" s="366"/>
      <c r="F372" s="366"/>
      <c r="G372" s="366"/>
      <c r="H372" s="366"/>
      <c r="I372" s="366"/>
      <c r="J372" s="366"/>
      <c r="K372" s="366"/>
    </row>
    <row r="373" spans="2:11" s="1" customFormat="1" ht="15.75" thickBot="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s="1" customFormat="1" ht="29.25" customHeight="1" thickBot="1" x14ac:dyDescent="0.3">
      <c r="B374" s="359" t="s">
        <v>2</v>
      </c>
      <c r="C374" s="360"/>
      <c r="D374" s="361"/>
      <c r="E374" s="359" t="s">
        <v>3</v>
      </c>
      <c r="F374" s="360"/>
      <c r="G374" s="367"/>
      <c r="H374" s="368" t="s">
        <v>4</v>
      </c>
      <c r="I374" s="369"/>
      <c r="J374" s="369"/>
      <c r="K374" s="370"/>
    </row>
    <row r="375" spans="2:11" s="1" customFormat="1" ht="15.75" thickBot="1" x14ac:dyDescent="0.3">
      <c r="B375" s="371" t="s">
        <v>141</v>
      </c>
      <c r="C375" s="372"/>
      <c r="D375" s="373"/>
      <c r="E375" s="371" t="s">
        <v>144</v>
      </c>
      <c r="F375" s="372"/>
      <c r="G375" s="373"/>
      <c r="H375" s="374" t="s">
        <v>24</v>
      </c>
      <c r="I375" s="375"/>
      <c r="J375" s="375"/>
      <c r="K375" s="376"/>
    </row>
    <row r="376" spans="2:11" s="1" customFormat="1" ht="15" customHeight="1" x14ac:dyDescent="0.25">
      <c r="B376" s="345" t="s">
        <v>5</v>
      </c>
      <c r="C376" s="346"/>
      <c r="D376" s="346"/>
      <c r="E376" s="349" t="s">
        <v>142</v>
      </c>
      <c r="F376" s="350"/>
      <c r="G376" s="351"/>
      <c r="H376" s="355" t="s">
        <v>6</v>
      </c>
      <c r="I376" s="356"/>
      <c r="J376" s="349" t="s">
        <v>143</v>
      </c>
      <c r="K376" s="351"/>
    </row>
    <row r="377" spans="2:11" s="1" customFormat="1" ht="15.75" thickBot="1" x14ac:dyDescent="0.3">
      <c r="B377" s="347"/>
      <c r="C377" s="348"/>
      <c r="D377" s="348"/>
      <c r="E377" s="352"/>
      <c r="F377" s="353"/>
      <c r="G377" s="354"/>
      <c r="H377" s="357"/>
      <c r="I377" s="358"/>
      <c r="J377" s="352"/>
      <c r="K377" s="354"/>
    </row>
    <row r="378" spans="2:11" s="1" customFormat="1" x14ac:dyDescent="0.25">
      <c r="B378" s="359" t="s">
        <v>7</v>
      </c>
      <c r="C378" s="360"/>
      <c r="D378" s="360"/>
      <c r="E378" s="360"/>
      <c r="F378" s="360"/>
      <c r="G378" s="360"/>
      <c r="H378" s="360"/>
      <c r="I378" s="360"/>
      <c r="J378" s="360"/>
      <c r="K378" s="361"/>
    </row>
    <row r="379" spans="2:11" s="1" customFormat="1" x14ac:dyDescent="0.25">
      <c r="B379" s="362" t="s">
        <v>8</v>
      </c>
      <c r="C379" s="362" t="s">
        <v>9</v>
      </c>
      <c r="D379" s="359" t="s">
        <v>10</v>
      </c>
      <c r="E379" s="360"/>
      <c r="F379" s="360"/>
      <c r="G379" s="361"/>
      <c r="H379" s="359" t="s">
        <v>11</v>
      </c>
      <c r="I379" s="360"/>
      <c r="J379" s="360"/>
      <c r="K379" s="361"/>
    </row>
    <row r="380" spans="2:11" s="1" customFormat="1" ht="36.75" customHeight="1" x14ac:dyDescent="0.25">
      <c r="B380" s="363"/>
      <c r="C380" s="363"/>
      <c r="D380" s="362" t="s">
        <v>12</v>
      </c>
      <c r="E380" s="362" t="s">
        <v>13</v>
      </c>
      <c r="F380" s="359" t="s">
        <v>14</v>
      </c>
      <c r="G380" s="361"/>
      <c r="H380" s="362" t="s">
        <v>12</v>
      </c>
      <c r="I380" s="362" t="s">
        <v>15</v>
      </c>
      <c r="J380" s="359" t="s">
        <v>14</v>
      </c>
      <c r="K380" s="361"/>
    </row>
    <row r="381" spans="2:11" s="1" customFormat="1" ht="24" x14ac:dyDescent="0.25">
      <c r="B381" s="364"/>
      <c r="C381" s="364"/>
      <c r="D381" s="364"/>
      <c r="E381" s="364"/>
      <c r="F381" s="3" t="s">
        <v>16</v>
      </c>
      <c r="G381" s="3" t="s">
        <v>17</v>
      </c>
      <c r="H381" s="365"/>
      <c r="I381" s="364"/>
      <c r="J381" s="3" t="s">
        <v>16</v>
      </c>
      <c r="K381" s="3" t="s">
        <v>17</v>
      </c>
    </row>
    <row r="382" spans="2:11" s="1" customFormat="1" ht="15.75" thickBot="1" x14ac:dyDescent="0.3">
      <c r="B382" s="4">
        <v>1</v>
      </c>
      <c r="C382" s="4">
        <v>2</v>
      </c>
      <c r="D382" s="4">
        <v>3</v>
      </c>
      <c r="E382" s="4">
        <v>4</v>
      </c>
      <c r="F382" s="4">
        <v>5</v>
      </c>
      <c r="G382" s="4">
        <v>6</v>
      </c>
      <c r="H382" s="4">
        <v>7</v>
      </c>
      <c r="I382" s="4">
        <v>8</v>
      </c>
      <c r="J382" s="4">
        <v>9</v>
      </c>
      <c r="K382" s="4">
        <v>10</v>
      </c>
    </row>
    <row r="383" spans="2:11" s="1" customFormat="1" ht="48" x14ac:dyDescent="0.25">
      <c r="B383" s="5">
        <f>313181.79+303187</f>
        <v>616368.79</v>
      </c>
      <c r="C383" s="6"/>
      <c r="D383" s="7" t="s">
        <v>18</v>
      </c>
      <c r="E383" s="8">
        <v>43</v>
      </c>
      <c r="F383" s="6"/>
      <c r="G383" s="7"/>
      <c r="H383" s="22" t="s">
        <v>20</v>
      </c>
      <c r="I383" s="7" t="s">
        <v>145</v>
      </c>
      <c r="J383" s="6"/>
      <c r="K383" s="9"/>
    </row>
    <row r="384" spans="2:11" s="1" customFormat="1" ht="15.75" thickBot="1" x14ac:dyDescent="0.3">
      <c r="B384" s="10"/>
      <c r="C384" s="11"/>
      <c r="D384" s="12" t="s">
        <v>81</v>
      </c>
      <c r="E384" s="32">
        <v>116</v>
      </c>
      <c r="F384" s="11"/>
      <c r="G384" s="12"/>
      <c r="H384" s="12"/>
      <c r="I384" s="12"/>
      <c r="J384" s="11"/>
      <c r="K384" s="13"/>
    </row>
    <row r="385" spans="2:11" s="1" customFormat="1" ht="15.75" thickBot="1" x14ac:dyDescent="0.3">
      <c r="B385" s="345" t="s">
        <v>19</v>
      </c>
      <c r="C385" s="346"/>
      <c r="D385" s="346"/>
      <c r="E385" s="346"/>
      <c r="F385" s="346"/>
      <c r="G385" s="346"/>
      <c r="H385" s="346"/>
      <c r="I385" s="346"/>
      <c r="J385" s="346"/>
      <c r="K385" s="377"/>
    </row>
    <row r="386" spans="2:11" s="1" customFormat="1" ht="15.75" thickBot="1" x14ac:dyDescent="0.3">
      <c r="B386" s="16">
        <v>0</v>
      </c>
      <c r="C386" s="17">
        <v>0</v>
      </c>
      <c r="D386" s="17">
        <v>0</v>
      </c>
      <c r="E386" s="18">
        <v>0</v>
      </c>
      <c r="F386" s="17">
        <v>0</v>
      </c>
      <c r="G386" s="17">
        <v>0</v>
      </c>
      <c r="H386" s="19" t="s">
        <v>76</v>
      </c>
      <c r="I386" s="20">
        <v>0</v>
      </c>
      <c r="J386" s="17">
        <v>0</v>
      </c>
      <c r="K386" s="21">
        <v>0</v>
      </c>
    </row>
    <row r="390" spans="2:11" s="1" customFormat="1" x14ac:dyDescent="0.25">
      <c r="B390" s="366" t="s">
        <v>0</v>
      </c>
      <c r="C390" s="366"/>
      <c r="D390" s="2"/>
      <c r="E390" s="2"/>
      <c r="F390" s="2"/>
      <c r="G390" s="2"/>
      <c r="H390" s="2"/>
      <c r="I390" s="2"/>
      <c r="J390" s="2"/>
      <c r="K390" s="2"/>
    </row>
    <row r="391" spans="2:11" s="1" customFormat="1" ht="30" customHeight="1" x14ac:dyDescent="0.25">
      <c r="B391" s="366" t="s">
        <v>1</v>
      </c>
      <c r="C391" s="366"/>
      <c r="D391" s="366"/>
      <c r="E391" s="366"/>
      <c r="F391" s="366"/>
      <c r="G391" s="366"/>
      <c r="H391" s="366"/>
      <c r="I391" s="366"/>
      <c r="J391" s="366"/>
      <c r="K391" s="366"/>
    </row>
    <row r="392" spans="2:11" s="1" customFormat="1" ht="15.75" thickBot="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s="1" customFormat="1" ht="29.25" customHeight="1" thickBot="1" x14ac:dyDescent="0.3">
      <c r="B393" s="359" t="s">
        <v>2</v>
      </c>
      <c r="C393" s="360"/>
      <c r="D393" s="361"/>
      <c r="E393" s="359" t="s">
        <v>3</v>
      </c>
      <c r="F393" s="360"/>
      <c r="G393" s="367"/>
      <c r="H393" s="368" t="s">
        <v>4</v>
      </c>
      <c r="I393" s="369"/>
      <c r="J393" s="369"/>
      <c r="K393" s="370"/>
    </row>
    <row r="394" spans="2:11" s="1" customFormat="1" ht="15.75" thickBot="1" x14ac:dyDescent="0.3">
      <c r="B394" s="371" t="s">
        <v>146</v>
      </c>
      <c r="C394" s="372"/>
      <c r="D394" s="373"/>
      <c r="E394" s="371" t="s">
        <v>133</v>
      </c>
      <c r="F394" s="372"/>
      <c r="G394" s="373"/>
      <c r="H394" s="374" t="s">
        <v>24</v>
      </c>
      <c r="I394" s="375"/>
      <c r="J394" s="375"/>
      <c r="K394" s="376"/>
    </row>
    <row r="395" spans="2:11" s="1" customFormat="1" ht="15" customHeight="1" x14ac:dyDescent="0.25">
      <c r="B395" s="345" t="s">
        <v>5</v>
      </c>
      <c r="C395" s="346"/>
      <c r="D395" s="346"/>
      <c r="E395" s="349" t="s">
        <v>147</v>
      </c>
      <c r="F395" s="350"/>
      <c r="G395" s="351"/>
      <c r="H395" s="355" t="s">
        <v>6</v>
      </c>
      <c r="I395" s="356"/>
      <c r="J395" s="349" t="s">
        <v>131</v>
      </c>
      <c r="K395" s="351"/>
    </row>
    <row r="396" spans="2:11" s="1" customFormat="1" ht="15.75" thickBot="1" x14ac:dyDescent="0.3">
      <c r="B396" s="347"/>
      <c r="C396" s="348"/>
      <c r="D396" s="348"/>
      <c r="E396" s="352"/>
      <c r="F396" s="353"/>
      <c r="G396" s="354"/>
      <c r="H396" s="357"/>
      <c r="I396" s="358"/>
      <c r="J396" s="352"/>
      <c r="K396" s="354"/>
    </row>
    <row r="397" spans="2:11" s="1" customFormat="1" x14ac:dyDescent="0.25">
      <c r="B397" s="359" t="s">
        <v>7</v>
      </c>
      <c r="C397" s="360"/>
      <c r="D397" s="360"/>
      <c r="E397" s="360"/>
      <c r="F397" s="360"/>
      <c r="G397" s="360"/>
      <c r="H397" s="360"/>
      <c r="I397" s="360"/>
      <c r="J397" s="360"/>
      <c r="K397" s="361"/>
    </row>
    <row r="398" spans="2:11" s="1" customFormat="1" x14ac:dyDescent="0.25">
      <c r="B398" s="362" t="s">
        <v>8</v>
      </c>
      <c r="C398" s="362" t="s">
        <v>9</v>
      </c>
      <c r="D398" s="359" t="s">
        <v>10</v>
      </c>
      <c r="E398" s="360"/>
      <c r="F398" s="360"/>
      <c r="G398" s="361"/>
      <c r="H398" s="359" t="s">
        <v>11</v>
      </c>
      <c r="I398" s="360"/>
      <c r="J398" s="360"/>
      <c r="K398" s="361"/>
    </row>
    <row r="399" spans="2:11" s="1" customFormat="1" ht="36.75" customHeight="1" x14ac:dyDescent="0.25">
      <c r="B399" s="363"/>
      <c r="C399" s="363"/>
      <c r="D399" s="362" t="s">
        <v>12</v>
      </c>
      <c r="E399" s="362" t="s">
        <v>13</v>
      </c>
      <c r="F399" s="359" t="s">
        <v>14</v>
      </c>
      <c r="G399" s="361"/>
      <c r="H399" s="362" t="s">
        <v>12</v>
      </c>
      <c r="I399" s="362" t="s">
        <v>15</v>
      </c>
      <c r="J399" s="359" t="s">
        <v>14</v>
      </c>
      <c r="K399" s="361"/>
    </row>
    <row r="400" spans="2:11" s="1" customFormat="1" ht="24" x14ac:dyDescent="0.25">
      <c r="B400" s="364"/>
      <c r="C400" s="364"/>
      <c r="D400" s="364"/>
      <c r="E400" s="364"/>
      <c r="F400" s="3" t="s">
        <v>16</v>
      </c>
      <c r="G400" s="3" t="s">
        <v>17</v>
      </c>
      <c r="H400" s="365"/>
      <c r="I400" s="364"/>
      <c r="J400" s="3" t="s">
        <v>16</v>
      </c>
      <c r="K400" s="3" t="s">
        <v>17</v>
      </c>
    </row>
    <row r="401" spans="2:11" s="1" customFormat="1" ht="15.75" thickBot="1" x14ac:dyDescent="0.3">
      <c r="B401" s="4">
        <v>1</v>
      </c>
      <c r="C401" s="4">
        <v>2</v>
      </c>
      <c r="D401" s="4">
        <v>3</v>
      </c>
      <c r="E401" s="4">
        <v>4</v>
      </c>
      <c r="F401" s="4">
        <v>5</v>
      </c>
      <c r="G401" s="4">
        <v>6</v>
      </c>
      <c r="H401" s="4">
        <v>7</v>
      </c>
      <c r="I401" s="4">
        <v>8</v>
      </c>
      <c r="J401" s="4">
        <v>9</v>
      </c>
      <c r="K401" s="4">
        <v>10</v>
      </c>
    </row>
    <row r="402" spans="2:11" s="1" customFormat="1" x14ac:dyDescent="0.25">
      <c r="B402" s="5">
        <f>56704.63+43000</f>
        <v>99704.63</v>
      </c>
      <c r="C402" s="6"/>
      <c r="D402" s="7"/>
      <c r="E402" s="8"/>
      <c r="F402" s="6"/>
      <c r="G402" s="7"/>
      <c r="H402" s="7"/>
      <c r="I402" s="7"/>
      <c r="J402" s="6"/>
      <c r="K402" s="9"/>
    </row>
    <row r="403" spans="2:11" s="1" customFormat="1" ht="15.75" thickBot="1" x14ac:dyDescent="0.3">
      <c r="B403" s="345" t="s">
        <v>19</v>
      </c>
      <c r="C403" s="346"/>
      <c r="D403" s="346"/>
      <c r="E403" s="346"/>
      <c r="F403" s="346"/>
      <c r="G403" s="346"/>
      <c r="H403" s="346"/>
      <c r="I403" s="346"/>
      <c r="J403" s="346"/>
      <c r="K403" s="377"/>
    </row>
    <row r="404" spans="2:11" s="1" customFormat="1" ht="15.75" thickBot="1" x14ac:dyDescent="0.3">
      <c r="B404" s="16">
        <v>0</v>
      </c>
      <c r="C404" s="17">
        <v>0</v>
      </c>
      <c r="D404" s="17" t="s">
        <v>18</v>
      </c>
      <c r="E404" s="18">
        <v>750</v>
      </c>
      <c r="F404" s="17"/>
      <c r="G404" s="17"/>
      <c r="H404" s="19"/>
      <c r="I404" s="20"/>
      <c r="J404" s="17"/>
      <c r="K404" s="21"/>
    </row>
    <row r="408" spans="2:11" s="1" customFormat="1" x14ac:dyDescent="0.25">
      <c r="B408" s="366" t="s">
        <v>0</v>
      </c>
      <c r="C408" s="366"/>
      <c r="D408" s="2"/>
      <c r="E408" s="2"/>
      <c r="F408" s="2"/>
      <c r="G408" s="2"/>
      <c r="H408" s="2"/>
      <c r="I408" s="2"/>
      <c r="J408" s="2"/>
      <c r="K408" s="2"/>
    </row>
    <row r="409" spans="2:11" s="1" customFormat="1" ht="30" customHeight="1" x14ac:dyDescent="0.25">
      <c r="B409" s="366" t="s">
        <v>1</v>
      </c>
      <c r="C409" s="366"/>
      <c r="D409" s="366"/>
      <c r="E409" s="366"/>
      <c r="F409" s="366"/>
      <c r="G409" s="366"/>
      <c r="H409" s="366"/>
      <c r="I409" s="366"/>
      <c r="J409" s="366"/>
      <c r="K409" s="366"/>
    </row>
    <row r="410" spans="2:11" s="1" customFormat="1" ht="15.75" thickBot="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s="1" customFormat="1" ht="29.25" customHeight="1" thickBot="1" x14ac:dyDescent="0.3">
      <c r="B411" s="359" t="s">
        <v>2</v>
      </c>
      <c r="C411" s="360"/>
      <c r="D411" s="361"/>
      <c r="E411" s="359" t="s">
        <v>3</v>
      </c>
      <c r="F411" s="360"/>
      <c r="G411" s="367"/>
      <c r="H411" s="368" t="s">
        <v>4</v>
      </c>
      <c r="I411" s="369"/>
      <c r="J411" s="369"/>
      <c r="K411" s="370"/>
    </row>
    <row r="412" spans="2:11" s="1" customFormat="1" ht="15.75" thickBot="1" x14ac:dyDescent="0.3">
      <c r="B412" s="371" t="s">
        <v>148</v>
      </c>
      <c r="C412" s="372"/>
      <c r="D412" s="373"/>
      <c r="E412" s="371" t="s">
        <v>150</v>
      </c>
      <c r="F412" s="372"/>
      <c r="G412" s="373"/>
      <c r="H412" s="374" t="s">
        <v>24</v>
      </c>
      <c r="I412" s="375"/>
      <c r="J412" s="375"/>
      <c r="K412" s="376"/>
    </row>
    <row r="413" spans="2:11" s="1" customFormat="1" ht="15" customHeight="1" x14ac:dyDescent="0.25">
      <c r="B413" s="345" t="s">
        <v>5</v>
      </c>
      <c r="C413" s="346"/>
      <c r="D413" s="346"/>
      <c r="E413" s="349" t="s">
        <v>149</v>
      </c>
      <c r="F413" s="350"/>
      <c r="G413" s="351"/>
      <c r="H413" s="355" t="s">
        <v>6</v>
      </c>
      <c r="I413" s="356"/>
      <c r="J413" s="349" t="s">
        <v>151</v>
      </c>
      <c r="K413" s="351"/>
    </row>
    <row r="414" spans="2:11" s="1" customFormat="1" ht="24" customHeight="1" thickBot="1" x14ac:dyDescent="0.3">
      <c r="B414" s="347"/>
      <c r="C414" s="348"/>
      <c r="D414" s="348"/>
      <c r="E414" s="352"/>
      <c r="F414" s="353"/>
      <c r="G414" s="354"/>
      <c r="H414" s="357"/>
      <c r="I414" s="358"/>
      <c r="J414" s="352"/>
      <c r="K414" s="354"/>
    </row>
    <row r="415" spans="2:11" s="1" customFormat="1" x14ac:dyDescent="0.25">
      <c r="B415" s="359" t="s">
        <v>7</v>
      </c>
      <c r="C415" s="360"/>
      <c r="D415" s="360"/>
      <c r="E415" s="360"/>
      <c r="F415" s="360"/>
      <c r="G415" s="360"/>
      <c r="H415" s="360"/>
      <c r="I415" s="360"/>
      <c r="J415" s="360"/>
      <c r="K415" s="361"/>
    </row>
    <row r="416" spans="2:11" s="1" customFormat="1" x14ac:dyDescent="0.25">
      <c r="B416" s="362" t="s">
        <v>8</v>
      </c>
      <c r="C416" s="362" t="s">
        <v>9</v>
      </c>
      <c r="D416" s="359" t="s">
        <v>10</v>
      </c>
      <c r="E416" s="360"/>
      <c r="F416" s="360"/>
      <c r="G416" s="361"/>
      <c r="H416" s="359" t="s">
        <v>11</v>
      </c>
      <c r="I416" s="360"/>
      <c r="J416" s="360"/>
      <c r="K416" s="361"/>
    </row>
    <row r="417" spans="2:11" s="1" customFormat="1" ht="36.75" customHeight="1" x14ac:dyDescent="0.25">
      <c r="B417" s="363"/>
      <c r="C417" s="363"/>
      <c r="D417" s="362" t="s">
        <v>12</v>
      </c>
      <c r="E417" s="362" t="s">
        <v>13</v>
      </c>
      <c r="F417" s="359" t="s">
        <v>14</v>
      </c>
      <c r="G417" s="361"/>
      <c r="H417" s="362" t="s">
        <v>12</v>
      </c>
      <c r="I417" s="362" t="s">
        <v>15</v>
      </c>
      <c r="J417" s="359" t="s">
        <v>14</v>
      </c>
      <c r="K417" s="361"/>
    </row>
    <row r="418" spans="2:11" s="1" customFormat="1" ht="24" x14ac:dyDescent="0.25">
      <c r="B418" s="364"/>
      <c r="C418" s="364"/>
      <c r="D418" s="364"/>
      <c r="E418" s="364"/>
      <c r="F418" s="3" t="s">
        <v>16</v>
      </c>
      <c r="G418" s="3" t="s">
        <v>17</v>
      </c>
      <c r="H418" s="365"/>
      <c r="I418" s="364"/>
      <c r="J418" s="3" t="s">
        <v>16</v>
      </c>
      <c r="K418" s="3" t="s">
        <v>17</v>
      </c>
    </row>
    <row r="419" spans="2:11" s="1" customFormat="1" ht="15.75" thickBot="1" x14ac:dyDescent="0.3">
      <c r="B419" s="4">
        <v>1</v>
      </c>
      <c r="C419" s="4">
        <v>2</v>
      </c>
      <c r="D419" s="4">
        <v>3</v>
      </c>
      <c r="E419" s="4">
        <v>4</v>
      </c>
      <c r="F419" s="4">
        <v>5</v>
      </c>
      <c r="G419" s="4">
        <v>6</v>
      </c>
      <c r="H419" s="4">
        <v>7</v>
      </c>
      <c r="I419" s="4">
        <v>8</v>
      </c>
      <c r="J419" s="4">
        <v>9</v>
      </c>
      <c r="K419" s="4">
        <v>10</v>
      </c>
    </row>
    <row r="420" spans="2:11" s="1" customFormat="1" x14ac:dyDescent="0.25">
      <c r="B420" s="30">
        <f>181674+25070</f>
        <v>206744</v>
      </c>
      <c r="C420" s="6">
        <v>0</v>
      </c>
      <c r="D420" s="7">
        <v>0</v>
      </c>
      <c r="E420" s="8">
        <v>0</v>
      </c>
      <c r="F420" s="6"/>
      <c r="G420" s="7"/>
      <c r="H420" s="7"/>
      <c r="I420" s="7"/>
      <c r="J420" s="6"/>
      <c r="K420" s="9"/>
    </row>
    <row r="421" spans="2:11" s="1" customFormat="1" ht="15.75" thickBot="1" x14ac:dyDescent="0.3">
      <c r="B421" s="345" t="s">
        <v>19</v>
      </c>
      <c r="C421" s="346"/>
      <c r="D421" s="346"/>
      <c r="E421" s="346"/>
      <c r="F421" s="346"/>
      <c r="G421" s="346"/>
      <c r="H421" s="346"/>
      <c r="I421" s="346"/>
      <c r="J421" s="346"/>
      <c r="K421" s="377"/>
    </row>
    <row r="422" spans="2:11" s="1" customFormat="1" ht="15.75" thickBot="1" x14ac:dyDescent="0.3">
      <c r="B422" s="16">
        <v>0</v>
      </c>
      <c r="C422" s="17">
        <v>0</v>
      </c>
      <c r="D422" s="17">
        <v>0</v>
      </c>
      <c r="E422" s="18">
        <v>0</v>
      </c>
      <c r="F422" s="17">
        <v>0</v>
      </c>
      <c r="G422" s="17">
        <v>0</v>
      </c>
      <c r="H422" s="19" t="s">
        <v>76</v>
      </c>
      <c r="I422" s="20"/>
      <c r="J422" s="17"/>
      <c r="K422" s="21"/>
    </row>
    <row r="426" spans="2:11" s="1" customFormat="1" x14ac:dyDescent="0.25">
      <c r="B426" s="366" t="s">
        <v>0</v>
      </c>
      <c r="C426" s="366"/>
      <c r="D426" s="2"/>
      <c r="E426" s="2"/>
      <c r="F426" s="2"/>
      <c r="G426" s="2"/>
      <c r="H426" s="2"/>
      <c r="I426" s="2"/>
      <c r="J426" s="2"/>
      <c r="K426" s="2"/>
    </row>
    <row r="427" spans="2:11" s="1" customFormat="1" ht="30" customHeight="1" x14ac:dyDescent="0.25">
      <c r="B427" s="366" t="s">
        <v>1</v>
      </c>
      <c r="C427" s="366"/>
      <c r="D427" s="366"/>
      <c r="E427" s="366"/>
      <c r="F427" s="366"/>
      <c r="G427" s="366"/>
      <c r="H427" s="366"/>
      <c r="I427" s="366"/>
      <c r="J427" s="366"/>
      <c r="K427" s="366"/>
    </row>
    <row r="428" spans="2:11" s="1" customFormat="1" ht="15.75" thickBot="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s="1" customFormat="1" ht="29.25" customHeight="1" thickBot="1" x14ac:dyDescent="0.3">
      <c r="B429" s="359" t="s">
        <v>2</v>
      </c>
      <c r="C429" s="360"/>
      <c r="D429" s="361"/>
      <c r="E429" s="359" t="s">
        <v>3</v>
      </c>
      <c r="F429" s="360"/>
      <c r="G429" s="367"/>
      <c r="H429" s="368" t="s">
        <v>4</v>
      </c>
      <c r="I429" s="369"/>
      <c r="J429" s="369"/>
      <c r="K429" s="370"/>
    </row>
    <row r="430" spans="2:11" s="1" customFormat="1" ht="15.75" thickBot="1" x14ac:dyDescent="0.3">
      <c r="B430" s="371" t="s">
        <v>152</v>
      </c>
      <c r="C430" s="372"/>
      <c r="D430" s="373"/>
      <c r="E430" s="371" t="s">
        <v>154</v>
      </c>
      <c r="F430" s="372"/>
      <c r="G430" s="373"/>
      <c r="H430" s="374" t="s">
        <v>24</v>
      </c>
      <c r="I430" s="375"/>
      <c r="J430" s="375"/>
      <c r="K430" s="376"/>
    </row>
    <row r="431" spans="2:11" s="1" customFormat="1" ht="15" customHeight="1" x14ac:dyDescent="0.25">
      <c r="B431" s="345" t="s">
        <v>5</v>
      </c>
      <c r="C431" s="346"/>
      <c r="D431" s="346"/>
      <c r="E431" s="349" t="s">
        <v>153</v>
      </c>
      <c r="F431" s="350"/>
      <c r="G431" s="351"/>
      <c r="H431" s="355" t="s">
        <v>6</v>
      </c>
      <c r="I431" s="356"/>
      <c r="J431" s="349" t="s">
        <v>155</v>
      </c>
      <c r="K431" s="351"/>
    </row>
    <row r="432" spans="2:11" s="1" customFormat="1" ht="15.75" thickBot="1" x14ac:dyDescent="0.3">
      <c r="B432" s="347"/>
      <c r="C432" s="348"/>
      <c r="D432" s="348"/>
      <c r="E432" s="352"/>
      <c r="F432" s="353"/>
      <c r="G432" s="354"/>
      <c r="H432" s="357"/>
      <c r="I432" s="358"/>
      <c r="J432" s="352"/>
      <c r="K432" s="354"/>
    </row>
    <row r="433" spans="2:11" s="1" customFormat="1" x14ac:dyDescent="0.25">
      <c r="B433" s="359" t="s">
        <v>7</v>
      </c>
      <c r="C433" s="360"/>
      <c r="D433" s="360"/>
      <c r="E433" s="360"/>
      <c r="F433" s="360"/>
      <c r="G433" s="360"/>
      <c r="H433" s="360"/>
      <c r="I433" s="360"/>
      <c r="J433" s="360"/>
      <c r="K433" s="361"/>
    </row>
    <row r="434" spans="2:11" s="1" customFormat="1" x14ac:dyDescent="0.25">
      <c r="B434" s="362" t="s">
        <v>8</v>
      </c>
      <c r="C434" s="362" t="s">
        <v>9</v>
      </c>
      <c r="D434" s="359" t="s">
        <v>10</v>
      </c>
      <c r="E434" s="360"/>
      <c r="F434" s="360"/>
      <c r="G434" s="361"/>
      <c r="H434" s="359" t="s">
        <v>11</v>
      </c>
      <c r="I434" s="360"/>
      <c r="J434" s="360"/>
      <c r="K434" s="361"/>
    </row>
    <row r="435" spans="2:11" s="1" customFormat="1" ht="36.75" customHeight="1" x14ac:dyDescent="0.25">
      <c r="B435" s="363"/>
      <c r="C435" s="363"/>
      <c r="D435" s="362" t="s">
        <v>12</v>
      </c>
      <c r="E435" s="362" t="s">
        <v>13</v>
      </c>
      <c r="F435" s="359" t="s">
        <v>14</v>
      </c>
      <c r="G435" s="361"/>
      <c r="H435" s="362" t="s">
        <v>12</v>
      </c>
      <c r="I435" s="362" t="s">
        <v>15</v>
      </c>
      <c r="J435" s="359" t="s">
        <v>14</v>
      </c>
      <c r="K435" s="361"/>
    </row>
    <row r="436" spans="2:11" s="1" customFormat="1" ht="24" x14ac:dyDescent="0.25">
      <c r="B436" s="364"/>
      <c r="C436" s="364"/>
      <c r="D436" s="364"/>
      <c r="E436" s="364"/>
      <c r="F436" s="3" t="s">
        <v>16</v>
      </c>
      <c r="G436" s="3" t="s">
        <v>17</v>
      </c>
      <c r="H436" s="365"/>
      <c r="I436" s="364"/>
      <c r="J436" s="3" t="s">
        <v>16</v>
      </c>
      <c r="K436" s="3" t="s">
        <v>17</v>
      </c>
    </row>
    <row r="437" spans="2:11" s="1" customFormat="1" x14ac:dyDescent="0.25">
      <c r="B437" s="4">
        <v>1</v>
      </c>
      <c r="C437" s="4">
        <v>2</v>
      </c>
      <c r="D437" s="4">
        <v>3</v>
      </c>
      <c r="E437" s="4">
        <v>4</v>
      </c>
      <c r="F437" s="4">
        <v>5</v>
      </c>
      <c r="G437" s="4">
        <v>6</v>
      </c>
      <c r="H437" s="4">
        <v>7</v>
      </c>
      <c r="I437" s="4">
        <v>8</v>
      </c>
      <c r="J437" s="4">
        <v>9</v>
      </c>
      <c r="K437" s="4">
        <v>10</v>
      </c>
    </row>
    <row r="438" spans="2:11" s="1" customFormat="1" x14ac:dyDescent="0.25">
      <c r="B438" s="22">
        <f>442584.78+77200</f>
        <v>519784.78</v>
      </c>
      <c r="C438" s="3"/>
      <c r="D438" s="22" t="s">
        <v>81</v>
      </c>
      <c r="E438" s="23">
        <v>68</v>
      </c>
      <c r="F438" s="3"/>
      <c r="G438" s="22"/>
      <c r="H438" s="22" t="s">
        <v>112</v>
      </c>
      <c r="I438" s="24">
        <v>380000</v>
      </c>
      <c r="J438" s="3"/>
      <c r="K438" s="3"/>
    </row>
    <row r="439" spans="2:11" s="1" customFormat="1" ht="24" x14ac:dyDescent="0.25">
      <c r="B439" s="22"/>
      <c r="C439" s="3"/>
      <c r="D439" s="22"/>
      <c r="E439" s="22"/>
      <c r="F439" s="3"/>
      <c r="G439" s="22"/>
      <c r="H439" s="22" t="s">
        <v>156</v>
      </c>
      <c r="I439" s="24">
        <v>260000</v>
      </c>
      <c r="J439" s="3"/>
      <c r="K439" s="3"/>
    </row>
    <row r="440" spans="2:11" s="1" customFormat="1" x14ac:dyDescent="0.25">
      <c r="B440" s="22"/>
      <c r="C440" s="3"/>
      <c r="D440" s="22"/>
      <c r="E440" s="22"/>
      <c r="F440" s="3"/>
      <c r="G440" s="22"/>
      <c r="H440" s="22" t="s">
        <v>41</v>
      </c>
      <c r="I440" s="24">
        <v>42000</v>
      </c>
      <c r="J440" s="3"/>
      <c r="K440" s="3"/>
    </row>
    <row r="441" spans="2:11" s="1" customFormat="1" x14ac:dyDescent="0.25">
      <c r="B441" s="22"/>
      <c r="C441" s="3"/>
      <c r="D441" s="22"/>
      <c r="E441" s="22"/>
      <c r="F441" s="3"/>
      <c r="G441" s="22"/>
      <c r="H441" s="22" t="s">
        <v>57</v>
      </c>
      <c r="I441" s="24">
        <v>255000</v>
      </c>
      <c r="J441" s="3"/>
      <c r="K441" s="3"/>
    </row>
    <row r="442" spans="2:11" s="1" customFormat="1" x14ac:dyDescent="0.25">
      <c r="B442" s="22"/>
      <c r="C442" s="3"/>
      <c r="D442" s="22"/>
      <c r="E442" s="22"/>
      <c r="F442" s="3"/>
      <c r="G442" s="22"/>
      <c r="H442" s="22" t="s">
        <v>70</v>
      </c>
      <c r="I442" s="24">
        <v>4986000</v>
      </c>
      <c r="J442" s="3"/>
      <c r="K442" s="3"/>
    </row>
    <row r="443" spans="2:11" s="1" customFormat="1" x14ac:dyDescent="0.25">
      <c r="B443" s="344" t="s">
        <v>19</v>
      </c>
      <c r="C443" s="344"/>
      <c r="D443" s="344"/>
      <c r="E443" s="344"/>
      <c r="F443" s="344"/>
      <c r="G443" s="344"/>
      <c r="H443" s="344"/>
      <c r="I443" s="344"/>
      <c r="J443" s="344"/>
      <c r="K443" s="344"/>
    </row>
    <row r="444" spans="2:11" s="1" customFormat="1" x14ac:dyDescent="0.25">
      <c r="B444" s="24">
        <f>360300+124200</f>
        <v>484500</v>
      </c>
      <c r="C444" s="22"/>
      <c r="D444" s="22" t="s">
        <v>18</v>
      </c>
      <c r="E444" s="23">
        <v>436</v>
      </c>
      <c r="F444" s="22"/>
      <c r="G444" s="22"/>
      <c r="H444" s="25" t="s">
        <v>56</v>
      </c>
      <c r="I444" s="24">
        <v>275000</v>
      </c>
      <c r="J444" s="22"/>
      <c r="K444" s="22"/>
    </row>
    <row r="445" spans="2:11" ht="36.75" x14ac:dyDescent="0.25">
      <c r="B445" s="34"/>
      <c r="C445" s="34"/>
      <c r="D445" s="35" t="s">
        <v>103</v>
      </c>
      <c r="E445" s="36">
        <v>2100</v>
      </c>
      <c r="F445" s="34"/>
      <c r="G445" s="34"/>
      <c r="H445" s="34"/>
      <c r="I445" s="37"/>
      <c r="J445" s="34"/>
      <c r="K445" s="34"/>
    </row>
    <row r="446" spans="2:11" ht="36.75" x14ac:dyDescent="0.25">
      <c r="B446" s="34"/>
      <c r="C446" s="34"/>
      <c r="D446" s="35" t="s">
        <v>103</v>
      </c>
      <c r="E446" s="36">
        <v>12800</v>
      </c>
      <c r="F446" s="34"/>
      <c r="G446" s="34"/>
      <c r="H446" s="34"/>
      <c r="I446" s="37"/>
      <c r="J446" s="34"/>
      <c r="K446" s="34"/>
    </row>
    <row r="447" spans="2:11" ht="48.75" x14ac:dyDescent="0.25">
      <c r="B447" s="34"/>
      <c r="C447" s="34"/>
      <c r="D447" s="35" t="s">
        <v>54</v>
      </c>
      <c r="E447" s="36">
        <v>51</v>
      </c>
      <c r="F447" s="34"/>
      <c r="G447" s="34"/>
      <c r="H447" s="34"/>
      <c r="I447" s="37"/>
      <c r="J447" s="34"/>
      <c r="K447" s="34"/>
    </row>
    <row r="451" spans="2:11" s="1" customFormat="1" x14ac:dyDescent="0.25">
      <c r="B451" s="366" t="s">
        <v>0</v>
      </c>
      <c r="C451" s="366"/>
      <c r="D451" s="2"/>
      <c r="E451" s="2"/>
      <c r="F451" s="2"/>
      <c r="G451" s="2"/>
      <c r="H451" s="2"/>
      <c r="I451" s="2"/>
      <c r="J451" s="2"/>
      <c r="K451" s="2"/>
    </row>
    <row r="452" spans="2:11" s="1" customFormat="1" ht="30" customHeight="1" x14ac:dyDescent="0.25">
      <c r="B452" s="366" t="s">
        <v>1</v>
      </c>
      <c r="C452" s="366"/>
      <c r="D452" s="366"/>
      <c r="E452" s="366"/>
      <c r="F452" s="366"/>
      <c r="G452" s="366"/>
      <c r="H452" s="366"/>
      <c r="I452" s="366"/>
      <c r="J452" s="366"/>
      <c r="K452" s="366"/>
    </row>
    <row r="453" spans="2:11" s="1" customFormat="1" ht="15.75" thickBot="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s="1" customFormat="1" ht="29.25" customHeight="1" thickBot="1" x14ac:dyDescent="0.3">
      <c r="B454" s="359" t="s">
        <v>2</v>
      </c>
      <c r="C454" s="360"/>
      <c r="D454" s="361"/>
      <c r="E454" s="359" t="s">
        <v>3</v>
      </c>
      <c r="F454" s="360"/>
      <c r="G454" s="367"/>
      <c r="H454" s="368" t="s">
        <v>4</v>
      </c>
      <c r="I454" s="369"/>
      <c r="J454" s="369"/>
      <c r="K454" s="370"/>
    </row>
    <row r="455" spans="2:11" s="1" customFormat="1" ht="15.75" thickBot="1" x14ac:dyDescent="0.3">
      <c r="B455" s="371" t="s">
        <v>157</v>
      </c>
      <c r="C455" s="372"/>
      <c r="D455" s="373"/>
      <c r="E455" s="371" t="s">
        <v>133</v>
      </c>
      <c r="F455" s="372"/>
      <c r="G455" s="373"/>
      <c r="H455" s="374" t="s">
        <v>24</v>
      </c>
      <c r="I455" s="375"/>
      <c r="J455" s="375"/>
      <c r="K455" s="376"/>
    </row>
    <row r="456" spans="2:11" s="1" customFormat="1" ht="15" customHeight="1" x14ac:dyDescent="0.25">
      <c r="B456" s="345" t="s">
        <v>5</v>
      </c>
      <c r="C456" s="346"/>
      <c r="D456" s="346"/>
      <c r="E456" s="349" t="s">
        <v>158</v>
      </c>
      <c r="F456" s="350"/>
      <c r="G456" s="351"/>
      <c r="H456" s="355" t="s">
        <v>6</v>
      </c>
      <c r="I456" s="356"/>
      <c r="J456" s="349" t="s">
        <v>159</v>
      </c>
      <c r="K456" s="351"/>
    </row>
    <row r="457" spans="2:11" s="1" customFormat="1" ht="15.75" thickBot="1" x14ac:dyDescent="0.3">
      <c r="B457" s="347"/>
      <c r="C457" s="348"/>
      <c r="D457" s="348"/>
      <c r="E457" s="352"/>
      <c r="F457" s="353"/>
      <c r="G457" s="354"/>
      <c r="H457" s="357"/>
      <c r="I457" s="358"/>
      <c r="J457" s="352"/>
      <c r="K457" s="354"/>
    </row>
    <row r="458" spans="2:11" s="1" customFormat="1" x14ac:dyDescent="0.25">
      <c r="B458" s="359" t="s">
        <v>7</v>
      </c>
      <c r="C458" s="360"/>
      <c r="D458" s="360"/>
      <c r="E458" s="360"/>
      <c r="F458" s="360"/>
      <c r="G458" s="360"/>
      <c r="H458" s="360"/>
      <c r="I458" s="360"/>
      <c r="J458" s="360"/>
      <c r="K458" s="361"/>
    </row>
    <row r="459" spans="2:11" s="1" customFormat="1" x14ac:dyDescent="0.25">
      <c r="B459" s="362" t="s">
        <v>8</v>
      </c>
      <c r="C459" s="362" t="s">
        <v>9</v>
      </c>
      <c r="D459" s="359" t="s">
        <v>10</v>
      </c>
      <c r="E459" s="360"/>
      <c r="F459" s="360"/>
      <c r="G459" s="361"/>
      <c r="H459" s="359" t="s">
        <v>11</v>
      </c>
      <c r="I459" s="360"/>
      <c r="J459" s="360"/>
      <c r="K459" s="361"/>
    </row>
    <row r="460" spans="2:11" s="1" customFormat="1" ht="36.75" customHeight="1" x14ac:dyDescent="0.25">
      <c r="B460" s="363"/>
      <c r="C460" s="363"/>
      <c r="D460" s="362" t="s">
        <v>12</v>
      </c>
      <c r="E460" s="362" t="s">
        <v>13</v>
      </c>
      <c r="F460" s="359" t="s">
        <v>14</v>
      </c>
      <c r="G460" s="361"/>
      <c r="H460" s="362" t="s">
        <v>12</v>
      </c>
      <c r="I460" s="362" t="s">
        <v>15</v>
      </c>
      <c r="J460" s="359" t="s">
        <v>14</v>
      </c>
      <c r="K460" s="361"/>
    </row>
    <row r="461" spans="2:11" s="1" customFormat="1" ht="24" x14ac:dyDescent="0.25">
      <c r="B461" s="364"/>
      <c r="C461" s="364"/>
      <c r="D461" s="364"/>
      <c r="E461" s="364"/>
      <c r="F461" s="3" t="s">
        <v>16</v>
      </c>
      <c r="G461" s="3" t="s">
        <v>17</v>
      </c>
      <c r="H461" s="365"/>
      <c r="I461" s="364"/>
      <c r="J461" s="3" t="s">
        <v>16</v>
      </c>
      <c r="K461" s="3" t="s">
        <v>17</v>
      </c>
    </row>
    <row r="462" spans="2:11" s="1" customFormat="1" x14ac:dyDescent="0.25">
      <c r="B462" s="4">
        <v>1</v>
      </c>
      <c r="C462" s="4">
        <v>2</v>
      </c>
      <c r="D462" s="4">
        <v>3</v>
      </c>
      <c r="E462" s="4">
        <v>4</v>
      </c>
      <c r="F462" s="4">
        <v>5</v>
      </c>
      <c r="G462" s="4">
        <v>6</v>
      </c>
      <c r="H462" s="4">
        <v>7</v>
      </c>
      <c r="I462" s="4">
        <v>8</v>
      </c>
      <c r="J462" s="4">
        <v>9</v>
      </c>
      <c r="K462" s="4">
        <v>10</v>
      </c>
    </row>
    <row r="463" spans="2:11" s="1" customFormat="1" ht="48" x14ac:dyDescent="0.25">
      <c r="B463" s="22">
        <f>217343.95</f>
        <v>217343.95</v>
      </c>
      <c r="C463" s="3">
        <v>0</v>
      </c>
      <c r="D463" s="22" t="s">
        <v>81</v>
      </c>
      <c r="E463" s="23">
        <v>19</v>
      </c>
      <c r="F463" s="3"/>
      <c r="G463" s="22"/>
      <c r="H463" s="22" t="s">
        <v>20</v>
      </c>
      <c r="I463" s="22" t="s">
        <v>160</v>
      </c>
      <c r="J463" s="3"/>
      <c r="K463" s="3"/>
    </row>
    <row r="464" spans="2:11" s="1" customFormat="1" x14ac:dyDescent="0.25">
      <c r="B464" s="344" t="s">
        <v>19</v>
      </c>
      <c r="C464" s="344"/>
      <c r="D464" s="344"/>
      <c r="E464" s="344"/>
      <c r="F464" s="344"/>
      <c r="G464" s="344"/>
      <c r="H464" s="344"/>
      <c r="I464" s="344"/>
      <c r="J464" s="344"/>
      <c r="K464" s="344"/>
    </row>
    <row r="465" spans="2:11" s="1" customFormat="1" x14ac:dyDescent="0.25">
      <c r="B465" s="24">
        <v>0</v>
      </c>
      <c r="C465" s="22">
        <v>0</v>
      </c>
      <c r="D465" s="22" t="s">
        <v>81</v>
      </c>
      <c r="E465" s="23">
        <v>19</v>
      </c>
      <c r="F465" s="22"/>
      <c r="G465" s="22"/>
      <c r="H465" s="25"/>
      <c r="I465" s="22"/>
      <c r="J465" s="22"/>
      <c r="K465" s="22"/>
    </row>
    <row r="466" spans="2:11" x14ac:dyDescent="0.25">
      <c r="B466" s="34"/>
      <c r="C466" s="34"/>
      <c r="D466" s="22" t="s">
        <v>81</v>
      </c>
      <c r="E466" s="23">
        <v>26</v>
      </c>
      <c r="F466" s="34"/>
      <c r="G466" s="34"/>
      <c r="H466" s="34"/>
      <c r="I466" s="34"/>
      <c r="J466" s="34"/>
      <c r="K466" s="34"/>
    </row>
    <row r="469" spans="2:11" s="1" customFormat="1" x14ac:dyDescent="0.25">
      <c r="B469" s="366" t="s">
        <v>0</v>
      </c>
      <c r="C469" s="366"/>
      <c r="D469" s="2"/>
      <c r="E469" s="2"/>
      <c r="F469" s="2"/>
      <c r="G469" s="2"/>
      <c r="H469" s="2"/>
      <c r="I469" s="2"/>
      <c r="J469" s="2"/>
      <c r="K469" s="2"/>
    </row>
    <row r="470" spans="2:11" s="1" customFormat="1" ht="30" customHeight="1" x14ac:dyDescent="0.25">
      <c r="B470" s="366" t="s">
        <v>1</v>
      </c>
      <c r="C470" s="366"/>
      <c r="D470" s="366"/>
      <c r="E470" s="366"/>
      <c r="F470" s="366"/>
      <c r="G470" s="366"/>
      <c r="H470" s="366"/>
      <c r="I470" s="366"/>
      <c r="J470" s="366"/>
      <c r="K470" s="366"/>
    </row>
    <row r="471" spans="2:11" s="1" customFormat="1" ht="15.75" thickBot="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s="1" customFormat="1" ht="29.25" customHeight="1" thickBot="1" x14ac:dyDescent="0.3">
      <c r="B472" s="359" t="s">
        <v>2</v>
      </c>
      <c r="C472" s="360"/>
      <c r="D472" s="361"/>
      <c r="E472" s="359" t="s">
        <v>3</v>
      </c>
      <c r="F472" s="360"/>
      <c r="G472" s="367"/>
      <c r="H472" s="368" t="s">
        <v>4</v>
      </c>
      <c r="I472" s="369"/>
      <c r="J472" s="369"/>
      <c r="K472" s="370"/>
    </row>
    <row r="473" spans="2:11" s="1" customFormat="1" ht="15.75" thickBot="1" x14ac:dyDescent="0.3">
      <c r="B473" s="371" t="s">
        <v>161</v>
      </c>
      <c r="C473" s="372"/>
      <c r="D473" s="373"/>
      <c r="E473" s="371" t="s">
        <v>163</v>
      </c>
      <c r="F473" s="372"/>
      <c r="G473" s="373"/>
      <c r="H473" s="374" t="s">
        <v>24</v>
      </c>
      <c r="I473" s="375"/>
      <c r="J473" s="375"/>
      <c r="K473" s="376"/>
    </row>
    <row r="474" spans="2:11" s="1" customFormat="1" ht="15" customHeight="1" x14ac:dyDescent="0.25">
      <c r="B474" s="345" t="s">
        <v>5</v>
      </c>
      <c r="C474" s="346"/>
      <c r="D474" s="346"/>
      <c r="E474" s="349" t="s">
        <v>162</v>
      </c>
      <c r="F474" s="350"/>
      <c r="G474" s="351"/>
      <c r="H474" s="355" t="s">
        <v>6</v>
      </c>
      <c r="I474" s="356"/>
      <c r="J474" s="349" t="s">
        <v>164</v>
      </c>
      <c r="K474" s="351"/>
    </row>
    <row r="475" spans="2:11" s="1" customFormat="1" ht="15.75" thickBot="1" x14ac:dyDescent="0.3">
      <c r="B475" s="347"/>
      <c r="C475" s="348"/>
      <c r="D475" s="348"/>
      <c r="E475" s="352"/>
      <c r="F475" s="353"/>
      <c r="G475" s="354"/>
      <c r="H475" s="357"/>
      <c r="I475" s="358"/>
      <c r="J475" s="352"/>
      <c r="K475" s="354"/>
    </row>
    <row r="476" spans="2:11" s="1" customFormat="1" x14ac:dyDescent="0.25">
      <c r="B476" s="359" t="s">
        <v>7</v>
      </c>
      <c r="C476" s="360"/>
      <c r="D476" s="360"/>
      <c r="E476" s="360"/>
      <c r="F476" s="360"/>
      <c r="G476" s="360"/>
      <c r="H476" s="360"/>
      <c r="I476" s="360"/>
      <c r="J476" s="360"/>
      <c r="K476" s="361"/>
    </row>
    <row r="477" spans="2:11" s="1" customFormat="1" x14ac:dyDescent="0.25">
      <c r="B477" s="362" t="s">
        <v>8</v>
      </c>
      <c r="C477" s="362" t="s">
        <v>9</v>
      </c>
      <c r="D477" s="359" t="s">
        <v>10</v>
      </c>
      <c r="E477" s="360"/>
      <c r="F477" s="360"/>
      <c r="G477" s="361"/>
      <c r="H477" s="359" t="s">
        <v>11</v>
      </c>
      <c r="I477" s="360"/>
      <c r="J477" s="360"/>
      <c r="K477" s="361"/>
    </row>
    <row r="478" spans="2:11" s="1" customFormat="1" ht="36.75" customHeight="1" x14ac:dyDescent="0.25">
      <c r="B478" s="363"/>
      <c r="C478" s="363"/>
      <c r="D478" s="362" t="s">
        <v>12</v>
      </c>
      <c r="E478" s="362" t="s">
        <v>13</v>
      </c>
      <c r="F478" s="359" t="s">
        <v>14</v>
      </c>
      <c r="G478" s="361"/>
      <c r="H478" s="362" t="s">
        <v>12</v>
      </c>
      <c r="I478" s="362" t="s">
        <v>15</v>
      </c>
      <c r="J478" s="359" t="s">
        <v>14</v>
      </c>
      <c r="K478" s="361"/>
    </row>
    <row r="479" spans="2:11" s="1" customFormat="1" ht="24" x14ac:dyDescent="0.25">
      <c r="B479" s="364"/>
      <c r="C479" s="364"/>
      <c r="D479" s="364"/>
      <c r="E479" s="364"/>
      <c r="F479" s="3" t="s">
        <v>16</v>
      </c>
      <c r="G479" s="3" t="s">
        <v>17</v>
      </c>
      <c r="H479" s="365"/>
      <c r="I479" s="364"/>
      <c r="J479" s="3" t="s">
        <v>16</v>
      </c>
      <c r="K479" s="3" t="s">
        <v>17</v>
      </c>
    </row>
    <row r="480" spans="2:11" s="1" customFormat="1" x14ac:dyDescent="0.25">
      <c r="B480" s="4">
        <v>1</v>
      </c>
      <c r="C480" s="4">
        <v>2</v>
      </c>
      <c r="D480" s="4">
        <v>3</v>
      </c>
      <c r="E480" s="4">
        <v>4</v>
      </c>
      <c r="F480" s="4">
        <v>5</v>
      </c>
      <c r="G480" s="4">
        <v>6</v>
      </c>
      <c r="H480" s="4">
        <v>7</v>
      </c>
      <c r="I480" s="4">
        <v>8</v>
      </c>
      <c r="J480" s="4">
        <v>9</v>
      </c>
      <c r="K480" s="4">
        <v>10</v>
      </c>
    </row>
    <row r="481" spans="2:11" s="1" customFormat="1" x14ac:dyDescent="0.25">
      <c r="B481" s="22">
        <f>260095.2+57583</f>
        <v>317678.2</v>
      </c>
      <c r="C481" s="3"/>
      <c r="D481" s="22" t="s">
        <v>81</v>
      </c>
      <c r="E481" s="23">
        <v>53.3</v>
      </c>
      <c r="F481" s="3"/>
      <c r="G481" s="22"/>
      <c r="H481" s="22"/>
      <c r="I481" s="22"/>
      <c r="J481" s="3"/>
      <c r="K481" s="3"/>
    </row>
    <row r="482" spans="2:11" s="1" customFormat="1" x14ac:dyDescent="0.25">
      <c r="B482" s="344" t="s">
        <v>19</v>
      </c>
      <c r="C482" s="344"/>
      <c r="D482" s="344"/>
      <c r="E482" s="344"/>
      <c r="F482" s="344"/>
      <c r="G482" s="344"/>
      <c r="H482" s="344"/>
      <c r="I482" s="344"/>
      <c r="J482" s="344"/>
      <c r="K482" s="344"/>
    </row>
    <row r="483" spans="2:11" s="1" customFormat="1" x14ac:dyDescent="0.25">
      <c r="B483" s="24"/>
      <c r="C483" s="22"/>
      <c r="D483" s="22"/>
      <c r="E483" s="23"/>
      <c r="F483" s="22"/>
      <c r="G483" s="22"/>
      <c r="H483" s="25"/>
      <c r="I483" s="22"/>
      <c r="J483" s="22"/>
      <c r="K483" s="22"/>
    </row>
    <row r="484" spans="2:11" x14ac:dyDescent="0.25">
      <c r="B484" s="34"/>
      <c r="C484" s="34"/>
      <c r="D484" s="22"/>
      <c r="E484" s="23"/>
      <c r="F484" s="34"/>
      <c r="G484" s="34"/>
      <c r="H484" s="34"/>
      <c r="I484" s="34"/>
      <c r="J484" s="34"/>
      <c r="K484" s="34"/>
    </row>
    <row r="487" spans="2:11" s="1" customFormat="1" x14ac:dyDescent="0.25">
      <c r="B487" s="366" t="s">
        <v>0</v>
      </c>
      <c r="C487" s="366"/>
      <c r="D487" s="2"/>
      <c r="E487" s="2"/>
      <c r="F487" s="2"/>
      <c r="G487" s="2"/>
      <c r="H487" s="2"/>
      <c r="I487" s="2"/>
      <c r="J487" s="2"/>
      <c r="K487" s="2"/>
    </row>
    <row r="488" spans="2:11" s="1" customFormat="1" ht="30" customHeight="1" x14ac:dyDescent="0.25">
      <c r="B488" s="366" t="s">
        <v>1</v>
      </c>
      <c r="C488" s="366"/>
      <c r="D488" s="366"/>
      <c r="E488" s="366"/>
      <c r="F488" s="366"/>
      <c r="G488" s="366"/>
      <c r="H488" s="366"/>
      <c r="I488" s="366"/>
      <c r="J488" s="366"/>
      <c r="K488" s="366"/>
    </row>
    <row r="489" spans="2:11" s="1" customFormat="1" ht="15.75" thickBot="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s="1" customFormat="1" ht="29.25" customHeight="1" thickBot="1" x14ac:dyDescent="0.3">
      <c r="B490" s="359" t="s">
        <v>2</v>
      </c>
      <c r="C490" s="360"/>
      <c r="D490" s="361"/>
      <c r="E490" s="359" t="s">
        <v>3</v>
      </c>
      <c r="F490" s="360"/>
      <c r="G490" s="367"/>
      <c r="H490" s="368" t="s">
        <v>4</v>
      </c>
      <c r="I490" s="369"/>
      <c r="J490" s="369"/>
      <c r="K490" s="370"/>
    </row>
    <row r="491" spans="2:11" s="1" customFormat="1" ht="15.75" thickBot="1" x14ac:dyDescent="0.3">
      <c r="B491" s="371" t="s">
        <v>165</v>
      </c>
      <c r="C491" s="372"/>
      <c r="D491" s="373"/>
      <c r="E491" s="371" t="s">
        <v>167</v>
      </c>
      <c r="F491" s="372"/>
      <c r="G491" s="373"/>
      <c r="H491" s="374" t="s">
        <v>24</v>
      </c>
      <c r="I491" s="375"/>
      <c r="J491" s="375"/>
      <c r="K491" s="376"/>
    </row>
    <row r="492" spans="2:11" s="1" customFormat="1" ht="15" customHeight="1" x14ac:dyDescent="0.25">
      <c r="B492" s="345" t="s">
        <v>5</v>
      </c>
      <c r="C492" s="346"/>
      <c r="D492" s="346"/>
      <c r="E492" s="349" t="s">
        <v>166</v>
      </c>
      <c r="F492" s="350"/>
      <c r="G492" s="351"/>
      <c r="H492" s="355" t="s">
        <v>6</v>
      </c>
      <c r="I492" s="356"/>
      <c r="J492" s="349" t="s">
        <v>168</v>
      </c>
      <c r="K492" s="351"/>
    </row>
    <row r="493" spans="2:11" s="1" customFormat="1" ht="15.75" thickBot="1" x14ac:dyDescent="0.3">
      <c r="B493" s="347"/>
      <c r="C493" s="348"/>
      <c r="D493" s="348"/>
      <c r="E493" s="352"/>
      <c r="F493" s="353"/>
      <c r="G493" s="354"/>
      <c r="H493" s="357"/>
      <c r="I493" s="358"/>
      <c r="J493" s="352"/>
      <c r="K493" s="354"/>
    </row>
    <row r="494" spans="2:11" s="1" customFormat="1" x14ac:dyDescent="0.25">
      <c r="B494" s="359" t="s">
        <v>7</v>
      </c>
      <c r="C494" s="360"/>
      <c r="D494" s="360"/>
      <c r="E494" s="360"/>
      <c r="F494" s="360"/>
      <c r="G494" s="360"/>
      <c r="H494" s="360"/>
      <c r="I494" s="360"/>
      <c r="J494" s="360"/>
      <c r="K494" s="361"/>
    </row>
    <row r="495" spans="2:11" s="1" customFormat="1" x14ac:dyDescent="0.25">
      <c r="B495" s="362" t="s">
        <v>8</v>
      </c>
      <c r="C495" s="362" t="s">
        <v>9</v>
      </c>
      <c r="D495" s="359" t="s">
        <v>10</v>
      </c>
      <c r="E495" s="360"/>
      <c r="F495" s="360"/>
      <c r="G495" s="361"/>
      <c r="H495" s="359" t="s">
        <v>11</v>
      </c>
      <c r="I495" s="360"/>
      <c r="J495" s="360"/>
      <c r="K495" s="361"/>
    </row>
    <row r="496" spans="2:11" s="1" customFormat="1" ht="36.75" customHeight="1" x14ac:dyDescent="0.25">
      <c r="B496" s="363"/>
      <c r="C496" s="363"/>
      <c r="D496" s="362" t="s">
        <v>12</v>
      </c>
      <c r="E496" s="362" t="s">
        <v>13</v>
      </c>
      <c r="F496" s="359" t="s">
        <v>14</v>
      </c>
      <c r="G496" s="361"/>
      <c r="H496" s="362" t="s">
        <v>12</v>
      </c>
      <c r="I496" s="362" t="s">
        <v>15</v>
      </c>
      <c r="J496" s="359" t="s">
        <v>14</v>
      </c>
      <c r="K496" s="361"/>
    </row>
    <row r="497" spans="2:11" s="1" customFormat="1" ht="24" x14ac:dyDescent="0.25">
      <c r="B497" s="364"/>
      <c r="C497" s="364"/>
      <c r="D497" s="364"/>
      <c r="E497" s="364"/>
      <c r="F497" s="3" t="s">
        <v>16</v>
      </c>
      <c r="G497" s="3" t="s">
        <v>17</v>
      </c>
      <c r="H497" s="365"/>
      <c r="I497" s="364"/>
      <c r="J497" s="3" t="s">
        <v>16</v>
      </c>
      <c r="K497" s="3" t="s">
        <v>17</v>
      </c>
    </row>
    <row r="498" spans="2:11" s="1" customFormat="1" x14ac:dyDescent="0.25">
      <c r="B498" s="4">
        <v>1</v>
      </c>
      <c r="C498" s="4">
        <v>2</v>
      </c>
      <c r="D498" s="4">
        <v>3</v>
      </c>
      <c r="E498" s="4">
        <v>4</v>
      </c>
      <c r="F498" s="4">
        <v>5</v>
      </c>
      <c r="G498" s="4">
        <v>6</v>
      </c>
      <c r="H498" s="4">
        <v>7</v>
      </c>
      <c r="I498" s="4">
        <v>8</v>
      </c>
      <c r="J498" s="4">
        <v>9</v>
      </c>
      <c r="K498" s="4">
        <v>10</v>
      </c>
    </row>
    <row r="499" spans="2:11" s="1" customFormat="1" x14ac:dyDescent="0.25">
      <c r="B499" s="24">
        <f>212064+51345</f>
        <v>263409</v>
      </c>
      <c r="C499" s="3"/>
      <c r="D499" s="22" t="s">
        <v>18</v>
      </c>
      <c r="E499" s="23">
        <v>80.31</v>
      </c>
      <c r="F499" s="3"/>
      <c r="G499" s="22"/>
      <c r="H499" s="22"/>
      <c r="I499" s="22"/>
      <c r="J499" s="3"/>
      <c r="K499" s="3"/>
    </row>
    <row r="500" spans="2:11" s="1" customFormat="1" ht="24.75" thickBot="1" x14ac:dyDescent="0.3">
      <c r="B500" s="24"/>
      <c r="C500" s="3"/>
      <c r="D500" s="12" t="s">
        <v>96</v>
      </c>
      <c r="E500" s="23">
        <v>1400</v>
      </c>
      <c r="F500" s="3"/>
      <c r="G500" s="22"/>
      <c r="H500" s="22"/>
      <c r="I500" s="22"/>
      <c r="J500" s="3"/>
      <c r="K500" s="3"/>
    </row>
    <row r="501" spans="2:11" s="1" customFormat="1" ht="36.75" thickBot="1" x14ac:dyDescent="0.3">
      <c r="B501" s="24"/>
      <c r="C501" s="3"/>
      <c r="D501" s="12" t="s">
        <v>75</v>
      </c>
      <c r="E501" s="24">
        <v>101.47</v>
      </c>
      <c r="F501" s="3"/>
      <c r="G501" s="22"/>
      <c r="H501" s="22"/>
      <c r="I501" s="22"/>
      <c r="J501" s="3"/>
      <c r="K501" s="3"/>
    </row>
    <row r="502" spans="2:11" s="1" customFormat="1" ht="36.75" x14ac:dyDescent="0.25">
      <c r="B502" s="24"/>
      <c r="C502" s="3"/>
      <c r="D502" s="35" t="s">
        <v>103</v>
      </c>
      <c r="E502" s="23">
        <v>2300</v>
      </c>
      <c r="F502" s="3"/>
      <c r="G502" s="22"/>
      <c r="H502" s="22"/>
      <c r="I502" s="22"/>
      <c r="J502" s="3"/>
      <c r="K502" s="3"/>
    </row>
    <row r="503" spans="2:11" s="1" customFormat="1" x14ac:dyDescent="0.25">
      <c r="B503" s="344" t="s">
        <v>19</v>
      </c>
      <c r="C503" s="344"/>
      <c r="D503" s="344"/>
      <c r="E503" s="344"/>
      <c r="F503" s="344"/>
      <c r="G503" s="344"/>
      <c r="H503" s="344"/>
      <c r="I503" s="344"/>
      <c r="J503" s="344"/>
      <c r="K503" s="344"/>
    </row>
    <row r="504" spans="2:11" s="1" customFormat="1" x14ac:dyDescent="0.25">
      <c r="B504" s="24">
        <v>0</v>
      </c>
      <c r="C504" s="22">
        <v>0</v>
      </c>
      <c r="D504" s="22">
        <v>0</v>
      </c>
      <c r="E504" s="23">
        <v>0</v>
      </c>
      <c r="F504" s="22">
        <v>0</v>
      </c>
      <c r="G504" s="22">
        <v>0</v>
      </c>
      <c r="H504" s="25" t="s">
        <v>76</v>
      </c>
      <c r="I504" s="22">
        <v>0</v>
      </c>
      <c r="J504" s="22">
        <v>0</v>
      </c>
      <c r="K504" s="22">
        <v>0</v>
      </c>
    </row>
    <row r="508" spans="2:11" s="1" customFormat="1" x14ac:dyDescent="0.25">
      <c r="B508" s="366" t="s">
        <v>0</v>
      </c>
      <c r="C508" s="366"/>
      <c r="D508" s="2"/>
      <c r="E508" s="2"/>
      <c r="F508" s="2"/>
      <c r="G508" s="2"/>
      <c r="H508" s="2"/>
      <c r="I508" s="2"/>
      <c r="J508" s="2"/>
      <c r="K508" s="2"/>
    </row>
    <row r="509" spans="2:11" s="1" customFormat="1" ht="30" customHeight="1" x14ac:dyDescent="0.25">
      <c r="B509" s="366" t="s">
        <v>1</v>
      </c>
      <c r="C509" s="366"/>
      <c r="D509" s="366"/>
      <c r="E509" s="366"/>
      <c r="F509" s="366"/>
      <c r="G509" s="366"/>
      <c r="H509" s="366"/>
      <c r="I509" s="366"/>
      <c r="J509" s="366"/>
      <c r="K509" s="366"/>
    </row>
    <row r="510" spans="2:11" s="1" customFormat="1" ht="15.75" thickBot="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s="1" customFormat="1" ht="29.25" customHeight="1" thickBot="1" x14ac:dyDescent="0.3">
      <c r="B511" s="359" t="s">
        <v>2</v>
      </c>
      <c r="C511" s="360"/>
      <c r="D511" s="361"/>
      <c r="E511" s="359" t="s">
        <v>3</v>
      </c>
      <c r="F511" s="360"/>
      <c r="G511" s="367"/>
      <c r="H511" s="368" t="s">
        <v>4</v>
      </c>
      <c r="I511" s="369"/>
      <c r="J511" s="369"/>
      <c r="K511" s="370"/>
    </row>
    <row r="512" spans="2:11" s="1" customFormat="1" ht="15.75" thickBot="1" x14ac:dyDescent="0.3">
      <c r="B512" s="371" t="s">
        <v>169</v>
      </c>
      <c r="C512" s="372"/>
      <c r="D512" s="373"/>
      <c r="E512" s="371" t="s">
        <v>172</v>
      </c>
      <c r="F512" s="372"/>
      <c r="G512" s="373"/>
      <c r="H512" s="374" t="s">
        <v>24</v>
      </c>
      <c r="I512" s="375"/>
      <c r="J512" s="375"/>
      <c r="K512" s="376"/>
    </row>
    <row r="513" spans="2:11" s="1" customFormat="1" ht="15" customHeight="1" x14ac:dyDescent="0.25">
      <c r="B513" s="345" t="s">
        <v>5</v>
      </c>
      <c r="C513" s="346"/>
      <c r="D513" s="346"/>
      <c r="E513" s="349" t="s">
        <v>170</v>
      </c>
      <c r="F513" s="350"/>
      <c r="G513" s="351"/>
      <c r="H513" s="355" t="s">
        <v>6</v>
      </c>
      <c r="I513" s="356"/>
      <c r="J513" s="349" t="s">
        <v>171</v>
      </c>
      <c r="K513" s="351"/>
    </row>
    <row r="514" spans="2:11" s="1" customFormat="1" ht="15.75" thickBot="1" x14ac:dyDescent="0.3">
      <c r="B514" s="347"/>
      <c r="C514" s="348"/>
      <c r="D514" s="348"/>
      <c r="E514" s="352"/>
      <c r="F514" s="353"/>
      <c r="G514" s="354"/>
      <c r="H514" s="357"/>
      <c r="I514" s="358"/>
      <c r="J514" s="352"/>
      <c r="K514" s="354"/>
    </row>
    <row r="515" spans="2:11" s="1" customFormat="1" x14ac:dyDescent="0.25">
      <c r="B515" s="359" t="s">
        <v>7</v>
      </c>
      <c r="C515" s="360"/>
      <c r="D515" s="360"/>
      <c r="E515" s="360"/>
      <c r="F515" s="360"/>
      <c r="G515" s="360"/>
      <c r="H515" s="360"/>
      <c r="I515" s="360"/>
      <c r="J515" s="360"/>
      <c r="K515" s="361"/>
    </row>
    <row r="516" spans="2:11" s="1" customFormat="1" x14ac:dyDescent="0.25">
      <c r="B516" s="362" t="s">
        <v>8</v>
      </c>
      <c r="C516" s="362" t="s">
        <v>9</v>
      </c>
      <c r="D516" s="359" t="s">
        <v>10</v>
      </c>
      <c r="E516" s="360"/>
      <c r="F516" s="360"/>
      <c r="G516" s="361"/>
      <c r="H516" s="359" t="s">
        <v>11</v>
      </c>
      <c r="I516" s="360"/>
      <c r="J516" s="360"/>
      <c r="K516" s="361"/>
    </row>
    <row r="517" spans="2:11" s="1" customFormat="1" ht="36.75" customHeight="1" x14ac:dyDescent="0.25">
      <c r="B517" s="363"/>
      <c r="C517" s="363"/>
      <c r="D517" s="362" t="s">
        <v>12</v>
      </c>
      <c r="E517" s="362" t="s">
        <v>13</v>
      </c>
      <c r="F517" s="359" t="s">
        <v>14</v>
      </c>
      <c r="G517" s="361"/>
      <c r="H517" s="362" t="s">
        <v>12</v>
      </c>
      <c r="I517" s="362" t="s">
        <v>15</v>
      </c>
      <c r="J517" s="359" t="s">
        <v>14</v>
      </c>
      <c r="K517" s="361"/>
    </row>
    <row r="518" spans="2:11" s="1" customFormat="1" ht="24" x14ac:dyDescent="0.25">
      <c r="B518" s="364"/>
      <c r="C518" s="364"/>
      <c r="D518" s="364"/>
      <c r="E518" s="364"/>
      <c r="F518" s="3" t="s">
        <v>16</v>
      </c>
      <c r="G518" s="3" t="s">
        <v>17</v>
      </c>
      <c r="H518" s="365"/>
      <c r="I518" s="364"/>
      <c r="J518" s="3" t="s">
        <v>16</v>
      </c>
      <c r="K518" s="3" t="s">
        <v>17</v>
      </c>
    </row>
    <row r="519" spans="2:11" s="1" customFormat="1" x14ac:dyDescent="0.25">
      <c r="B519" s="4">
        <v>1</v>
      </c>
      <c r="C519" s="4">
        <v>2</v>
      </c>
      <c r="D519" s="4">
        <v>3</v>
      </c>
      <c r="E519" s="4">
        <v>4</v>
      </c>
      <c r="F519" s="4">
        <v>5</v>
      </c>
      <c r="G519" s="4">
        <v>6</v>
      </c>
      <c r="H519" s="4">
        <v>7</v>
      </c>
      <c r="I519" s="4">
        <v>8</v>
      </c>
      <c r="J519" s="4">
        <v>9</v>
      </c>
      <c r="K519" s="4">
        <v>10</v>
      </c>
    </row>
    <row r="520" spans="2:11" s="1" customFormat="1" x14ac:dyDescent="0.25">
      <c r="B520" s="22">
        <f>213964.39</f>
        <v>213964.39</v>
      </c>
      <c r="C520" s="3"/>
      <c r="D520" s="22"/>
      <c r="E520" s="23"/>
      <c r="F520" s="3"/>
      <c r="G520" s="22"/>
      <c r="H520" s="22"/>
      <c r="I520" s="22"/>
      <c r="J520" s="3"/>
      <c r="K520" s="3"/>
    </row>
    <row r="521" spans="2:11" s="1" customFormat="1" x14ac:dyDescent="0.25">
      <c r="B521" s="344" t="s">
        <v>19</v>
      </c>
      <c r="C521" s="344"/>
      <c r="D521" s="344"/>
      <c r="E521" s="344"/>
      <c r="F521" s="344"/>
      <c r="G521" s="344"/>
      <c r="H521" s="344"/>
      <c r="I521" s="344"/>
      <c r="J521" s="344"/>
      <c r="K521" s="344"/>
    </row>
    <row r="522" spans="2:11" s="1" customFormat="1" x14ac:dyDescent="0.25">
      <c r="B522" s="24">
        <v>90000</v>
      </c>
      <c r="C522" s="22"/>
      <c r="D522" s="22" t="s">
        <v>81</v>
      </c>
      <c r="E522" s="23">
        <v>215.9</v>
      </c>
      <c r="F522" s="22"/>
      <c r="G522" s="22"/>
      <c r="H522" s="25" t="s">
        <v>111</v>
      </c>
      <c r="I522" s="22">
        <v>0</v>
      </c>
      <c r="J522" s="22"/>
      <c r="K522" s="22"/>
    </row>
    <row r="523" spans="2:11" ht="36" x14ac:dyDescent="0.25">
      <c r="B523" s="34"/>
      <c r="C523" s="34"/>
      <c r="D523" s="22" t="s">
        <v>75</v>
      </c>
      <c r="E523" s="23">
        <v>496.3</v>
      </c>
      <c r="F523" s="34"/>
      <c r="G523" s="34"/>
      <c r="H523" s="25" t="s">
        <v>71</v>
      </c>
      <c r="I523" s="22">
        <v>0</v>
      </c>
      <c r="J523" s="34"/>
      <c r="K523" s="34"/>
    </row>
    <row r="524" spans="2:11" x14ac:dyDescent="0.25">
      <c r="B524" s="34"/>
      <c r="C524" s="34"/>
      <c r="D524" s="34"/>
      <c r="E524" s="34"/>
      <c r="F524" s="34"/>
      <c r="G524" s="34"/>
      <c r="H524" s="25" t="s">
        <v>70</v>
      </c>
      <c r="I524" s="22">
        <v>0</v>
      </c>
      <c r="J524" s="34"/>
      <c r="K524" s="34"/>
    </row>
    <row r="525" spans="2:11" x14ac:dyDescent="0.25">
      <c r="B525" s="38"/>
      <c r="C525" s="38"/>
      <c r="D525" s="38"/>
      <c r="E525" s="38"/>
      <c r="F525" s="38"/>
      <c r="G525" s="38"/>
      <c r="H525" s="39"/>
      <c r="I525" s="40"/>
      <c r="J525" s="38"/>
      <c r="K525" s="38"/>
    </row>
    <row r="526" spans="2:11" x14ac:dyDescent="0.25">
      <c r="B526" s="38"/>
      <c r="C526" s="38"/>
      <c r="D526" s="38"/>
      <c r="E526" s="38"/>
      <c r="F526" s="38"/>
      <c r="G526" s="38"/>
      <c r="H526" s="39"/>
      <c r="I526" s="40"/>
      <c r="J526" s="38"/>
      <c r="K526" s="38"/>
    </row>
    <row r="527" spans="2:11" s="1" customFormat="1" x14ac:dyDescent="0.25">
      <c r="B527" s="366" t="s">
        <v>0</v>
      </c>
      <c r="C527" s="366"/>
      <c r="D527" s="2"/>
      <c r="E527" s="2"/>
      <c r="F527" s="2"/>
      <c r="G527" s="2"/>
      <c r="H527" s="2"/>
      <c r="I527" s="2"/>
      <c r="J527" s="2"/>
      <c r="K527" s="2"/>
    </row>
    <row r="528" spans="2:11" s="1" customFormat="1" ht="30" customHeight="1" x14ac:dyDescent="0.25">
      <c r="B528" s="366" t="s">
        <v>1</v>
      </c>
      <c r="C528" s="366"/>
      <c r="D528" s="366"/>
      <c r="E528" s="366"/>
      <c r="F528" s="366"/>
      <c r="G528" s="366"/>
      <c r="H528" s="366"/>
      <c r="I528" s="366"/>
      <c r="J528" s="366"/>
      <c r="K528" s="366"/>
    </row>
    <row r="529" spans="2:11" s="1" customFormat="1" ht="15.75" thickBot="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s="1" customFormat="1" ht="29.25" customHeight="1" thickBot="1" x14ac:dyDescent="0.3">
      <c r="B530" s="359" t="s">
        <v>2</v>
      </c>
      <c r="C530" s="360"/>
      <c r="D530" s="361"/>
      <c r="E530" s="359" t="s">
        <v>3</v>
      </c>
      <c r="F530" s="360"/>
      <c r="G530" s="367"/>
      <c r="H530" s="368" t="s">
        <v>4</v>
      </c>
      <c r="I530" s="369"/>
      <c r="J530" s="369"/>
      <c r="K530" s="370"/>
    </row>
    <row r="531" spans="2:11" s="1" customFormat="1" ht="15.75" thickBot="1" x14ac:dyDescent="0.3">
      <c r="B531" s="371" t="s">
        <v>173</v>
      </c>
      <c r="C531" s="372"/>
      <c r="D531" s="373"/>
      <c r="E531" s="371" t="s">
        <v>175</v>
      </c>
      <c r="F531" s="372"/>
      <c r="G531" s="373"/>
      <c r="H531" s="374" t="s">
        <v>24</v>
      </c>
      <c r="I531" s="375"/>
      <c r="J531" s="375"/>
      <c r="K531" s="376"/>
    </row>
    <row r="532" spans="2:11" s="1" customFormat="1" ht="15" customHeight="1" x14ac:dyDescent="0.25">
      <c r="B532" s="345" t="s">
        <v>5</v>
      </c>
      <c r="C532" s="346"/>
      <c r="D532" s="346"/>
      <c r="E532" s="349" t="s">
        <v>174</v>
      </c>
      <c r="F532" s="350"/>
      <c r="G532" s="351"/>
      <c r="H532" s="355" t="s">
        <v>6</v>
      </c>
      <c r="I532" s="356"/>
      <c r="J532" s="349" t="s">
        <v>176</v>
      </c>
      <c r="K532" s="351"/>
    </row>
    <row r="533" spans="2:11" s="1" customFormat="1" ht="15.75" thickBot="1" x14ac:dyDescent="0.3">
      <c r="B533" s="347"/>
      <c r="C533" s="348"/>
      <c r="D533" s="348"/>
      <c r="E533" s="352"/>
      <c r="F533" s="353"/>
      <c r="G533" s="354"/>
      <c r="H533" s="357"/>
      <c r="I533" s="358"/>
      <c r="J533" s="352"/>
      <c r="K533" s="354"/>
    </row>
    <row r="534" spans="2:11" s="1" customFormat="1" x14ac:dyDescent="0.25">
      <c r="B534" s="359" t="s">
        <v>7</v>
      </c>
      <c r="C534" s="360"/>
      <c r="D534" s="360"/>
      <c r="E534" s="360"/>
      <c r="F534" s="360"/>
      <c r="G534" s="360"/>
      <c r="H534" s="360"/>
      <c r="I534" s="360"/>
      <c r="J534" s="360"/>
      <c r="K534" s="361"/>
    </row>
    <row r="535" spans="2:11" s="1" customFormat="1" x14ac:dyDescent="0.25">
      <c r="B535" s="362" t="s">
        <v>8</v>
      </c>
      <c r="C535" s="362" t="s">
        <v>9</v>
      </c>
      <c r="D535" s="359" t="s">
        <v>10</v>
      </c>
      <c r="E535" s="360"/>
      <c r="F535" s="360"/>
      <c r="G535" s="361"/>
      <c r="H535" s="359" t="s">
        <v>11</v>
      </c>
      <c r="I535" s="360"/>
      <c r="J535" s="360"/>
      <c r="K535" s="361"/>
    </row>
    <row r="536" spans="2:11" s="1" customFormat="1" ht="36.75" customHeight="1" x14ac:dyDescent="0.25">
      <c r="B536" s="363"/>
      <c r="C536" s="363"/>
      <c r="D536" s="362" t="s">
        <v>12</v>
      </c>
      <c r="E536" s="362" t="s">
        <v>13</v>
      </c>
      <c r="F536" s="359" t="s">
        <v>14</v>
      </c>
      <c r="G536" s="361"/>
      <c r="H536" s="362" t="s">
        <v>12</v>
      </c>
      <c r="I536" s="362" t="s">
        <v>15</v>
      </c>
      <c r="J536" s="359" t="s">
        <v>14</v>
      </c>
      <c r="K536" s="361"/>
    </row>
    <row r="537" spans="2:11" s="1" customFormat="1" ht="24" x14ac:dyDescent="0.25">
      <c r="B537" s="364"/>
      <c r="C537" s="364"/>
      <c r="D537" s="364"/>
      <c r="E537" s="364"/>
      <c r="F537" s="3" t="s">
        <v>16</v>
      </c>
      <c r="G537" s="3" t="s">
        <v>17</v>
      </c>
      <c r="H537" s="365"/>
      <c r="I537" s="364"/>
      <c r="J537" s="3" t="s">
        <v>16</v>
      </c>
      <c r="K537" s="3" t="s">
        <v>17</v>
      </c>
    </row>
    <row r="538" spans="2:11" s="1" customFormat="1" x14ac:dyDescent="0.25">
      <c r="B538" s="4">
        <v>1</v>
      </c>
      <c r="C538" s="4">
        <v>2</v>
      </c>
      <c r="D538" s="4">
        <v>3</v>
      </c>
      <c r="E538" s="4">
        <v>4</v>
      </c>
      <c r="F538" s="4">
        <v>5</v>
      </c>
      <c r="G538" s="4">
        <v>6</v>
      </c>
      <c r="H538" s="4">
        <v>7</v>
      </c>
      <c r="I538" s="4">
        <v>8</v>
      </c>
      <c r="J538" s="4">
        <v>9</v>
      </c>
      <c r="K538" s="4">
        <v>10</v>
      </c>
    </row>
    <row r="539" spans="2:11" s="1" customFormat="1" x14ac:dyDescent="0.25">
      <c r="B539" s="23">
        <f>277710+4472838</f>
        <v>4750548</v>
      </c>
      <c r="C539" s="3"/>
      <c r="D539" s="22" t="s">
        <v>18</v>
      </c>
      <c r="E539" s="23">
        <v>1400</v>
      </c>
      <c r="F539" s="3"/>
      <c r="G539" s="22"/>
      <c r="H539" s="22"/>
      <c r="I539" s="22"/>
      <c r="J539" s="3"/>
      <c r="K539" s="3"/>
    </row>
    <row r="540" spans="2:11" s="1" customFormat="1" x14ac:dyDescent="0.25">
      <c r="B540" s="23"/>
      <c r="C540" s="3"/>
      <c r="D540" s="22" t="s">
        <v>18</v>
      </c>
      <c r="E540" s="23">
        <v>600</v>
      </c>
      <c r="F540" s="3"/>
      <c r="G540" s="22"/>
      <c r="H540" s="22"/>
      <c r="I540" s="22"/>
      <c r="J540" s="3"/>
      <c r="K540" s="3"/>
    </row>
    <row r="541" spans="2:11" s="1" customFormat="1" ht="36.75" x14ac:dyDescent="0.25">
      <c r="B541" s="23"/>
      <c r="C541" s="3"/>
      <c r="D541" s="35" t="s">
        <v>177</v>
      </c>
      <c r="E541" s="23">
        <v>3800</v>
      </c>
      <c r="F541" s="3"/>
      <c r="G541" s="22"/>
      <c r="H541" s="22"/>
      <c r="I541" s="22"/>
      <c r="J541" s="3"/>
      <c r="K541" s="3"/>
    </row>
    <row r="542" spans="2:11" s="1" customFormat="1" ht="36" x14ac:dyDescent="0.25">
      <c r="B542" s="23"/>
      <c r="C542" s="3"/>
      <c r="D542" s="22" t="s">
        <v>75</v>
      </c>
      <c r="E542" s="23">
        <v>1426</v>
      </c>
      <c r="F542" s="3"/>
      <c r="G542" s="22"/>
      <c r="H542" s="22"/>
      <c r="I542" s="22"/>
      <c r="J542" s="3"/>
      <c r="K542" s="3"/>
    </row>
    <row r="543" spans="2:11" s="1" customFormat="1" ht="36.75" x14ac:dyDescent="0.25">
      <c r="B543" s="23"/>
      <c r="C543" s="3"/>
      <c r="D543" s="35" t="s">
        <v>177</v>
      </c>
      <c r="E543" s="23">
        <v>1626</v>
      </c>
      <c r="F543" s="3"/>
      <c r="G543" s="22"/>
      <c r="H543" s="22"/>
      <c r="I543" s="22"/>
      <c r="J543" s="3"/>
      <c r="K543" s="3"/>
    </row>
    <row r="544" spans="2:11" s="1" customFormat="1" x14ac:dyDescent="0.25">
      <c r="B544" s="344" t="s">
        <v>19</v>
      </c>
      <c r="C544" s="344"/>
      <c r="D544" s="344"/>
      <c r="E544" s="344"/>
      <c r="F544" s="344"/>
      <c r="G544" s="344"/>
      <c r="H544" s="344"/>
      <c r="I544" s="344"/>
      <c r="J544" s="344"/>
      <c r="K544" s="344"/>
    </row>
    <row r="545" spans="2:11" s="1" customFormat="1" x14ac:dyDescent="0.25">
      <c r="B545" s="24">
        <v>234850</v>
      </c>
      <c r="C545" s="23">
        <v>150000</v>
      </c>
      <c r="D545" s="22" t="s">
        <v>81</v>
      </c>
      <c r="E545" s="23">
        <v>52.49</v>
      </c>
      <c r="F545" s="22"/>
      <c r="G545" s="22"/>
      <c r="H545" s="25"/>
      <c r="I545" s="22"/>
      <c r="J545" s="22"/>
      <c r="K545" s="22"/>
    </row>
    <row r="546" spans="2:11" s="1" customFormat="1" x14ac:dyDescent="0.25">
      <c r="B546" s="24"/>
      <c r="C546" s="23"/>
      <c r="D546" s="22" t="s">
        <v>81</v>
      </c>
      <c r="E546" s="23">
        <v>37.64</v>
      </c>
      <c r="F546" s="22"/>
      <c r="G546" s="22"/>
      <c r="H546" s="25"/>
      <c r="I546" s="22"/>
      <c r="J546" s="22"/>
      <c r="K546" s="22"/>
    </row>
    <row r="547" spans="2:11" s="1" customFormat="1" x14ac:dyDescent="0.25">
      <c r="B547" s="24"/>
      <c r="C547" s="23"/>
      <c r="D547" s="22" t="s">
        <v>81</v>
      </c>
      <c r="E547" s="23">
        <v>52.5</v>
      </c>
      <c r="F547" s="22"/>
      <c r="G547" s="22"/>
      <c r="H547" s="25"/>
      <c r="I547" s="22"/>
      <c r="J547" s="22"/>
      <c r="K547" s="22"/>
    </row>
    <row r="548" spans="2:11" s="1" customFormat="1" ht="36.75" x14ac:dyDescent="0.25">
      <c r="B548" s="24"/>
      <c r="C548" s="23"/>
      <c r="D548" s="35" t="s">
        <v>103</v>
      </c>
      <c r="E548" s="23">
        <v>52.49</v>
      </c>
      <c r="F548" s="22"/>
      <c r="G548" s="22"/>
      <c r="H548" s="25"/>
      <c r="I548" s="22"/>
      <c r="J548" s="22"/>
      <c r="K548" s="22"/>
    </row>
    <row r="551" spans="2:11" s="1" customFormat="1" x14ac:dyDescent="0.25">
      <c r="B551" s="366" t="s">
        <v>0</v>
      </c>
      <c r="C551" s="366"/>
      <c r="D551" s="2"/>
      <c r="E551" s="2"/>
      <c r="F551" s="2"/>
      <c r="G551" s="2"/>
      <c r="H551" s="2"/>
      <c r="I551" s="2"/>
      <c r="J551" s="2"/>
      <c r="K551" s="2"/>
    </row>
    <row r="552" spans="2:11" s="1" customFormat="1" ht="30" customHeight="1" x14ac:dyDescent="0.25">
      <c r="B552" s="366" t="s">
        <v>1</v>
      </c>
      <c r="C552" s="366"/>
      <c r="D552" s="366"/>
      <c r="E552" s="366"/>
      <c r="F552" s="366"/>
      <c r="G552" s="366"/>
      <c r="H552" s="366"/>
      <c r="I552" s="366"/>
      <c r="J552" s="366"/>
      <c r="K552" s="366"/>
    </row>
    <row r="553" spans="2:11" s="1" customFormat="1" ht="15.75" thickBot="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s="1" customFormat="1" ht="29.25" customHeight="1" thickBot="1" x14ac:dyDescent="0.3">
      <c r="B554" s="359" t="s">
        <v>2</v>
      </c>
      <c r="C554" s="360"/>
      <c r="D554" s="361"/>
      <c r="E554" s="359" t="s">
        <v>3</v>
      </c>
      <c r="F554" s="360"/>
      <c r="G554" s="367"/>
      <c r="H554" s="368" t="s">
        <v>4</v>
      </c>
      <c r="I554" s="369"/>
      <c r="J554" s="369"/>
      <c r="K554" s="370"/>
    </row>
    <row r="555" spans="2:11" s="1" customFormat="1" ht="15.75" thickBot="1" x14ac:dyDescent="0.3">
      <c r="B555" s="371" t="s">
        <v>178</v>
      </c>
      <c r="C555" s="372"/>
      <c r="D555" s="373"/>
      <c r="E555" s="371" t="s">
        <v>180</v>
      </c>
      <c r="F555" s="372"/>
      <c r="G555" s="373"/>
      <c r="H555" s="374" t="s">
        <v>24</v>
      </c>
      <c r="I555" s="375"/>
      <c r="J555" s="375"/>
      <c r="K555" s="376"/>
    </row>
    <row r="556" spans="2:11" s="1" customFormat="1" ht="15" customHeight="1" x14ac:dyDescent="0.25">
      <c r="B556" s="345" t="s">
        <v>5</v>
      </c>
      <c r="C556" s="346"/>
      <c r="D556" s="346"/>
      <c r="E556" s="349" t="s">
        <v>179</v>
      </c>
      <c r="F556" s="350"/>
      <c r="G556" s="351"/>
      <c r="H556" s="355" t="s">
        <v>6</v>
      </c>
      <c r="I556" s="356"/>
      <c r="J556" s="349" t="s">
        <v>181</v>
      </c>
      <c r="K556" s="351"/>
    </row>
    <row r="557" spans="2:11" s="1" customFormat="1" ht="15.75" thickBot="1" x14ac:dyDescent="0.3">
      <c r="B557" s="347"/>
      <c r="C557" s="348"/>
      <c r="D557" s="348"/>
      <c r="E557" s="352"/>
      <c r="F557" s="353"/>
      <c r="G557" s="354"/>
      <c r="H557" s="357"/>
      <c r="I557" s="358"/>
      <c r="J557" s="352"/>
      <c r="K557" s="354"/>
    </row>
    <row r="558" spans="2:11" s="1" customFormat="1" x14ac:dyDescent="0.25">
      <c r="B558" s="359" t="s">
        <v>7</v>
      </c>
      <c r="C558" s="360"/>
      <c r="D558" s="360"/>
      <c r="E558" s="360"/>
      <c r="F558" s="360"/>
      <c r="G558" s="360"/>
      <c r="H558" s="360"/>
      <c r="I558" s="360"/>
      <c r="J558" s="360"/>
      <c r="K558" s="361"/>
    </row>
    <row r="559" spans="2:11" s="1" customFormat="1" x14ac:dyDescent="0.25">
      <c r="B559" s="362" t="s">
        <v>8</v>
      </c>
      <c r="C559" s="362" t="s">
        <v>9</v>
      </c>
      <c r="D559" s="359" t="s">
        <v>10</v>
      </c>
      <c r="E559" s="360"/>
      <c r="F559" s="360"/>
      <c r="G559" s="361"/>
      <c r="H559" s="359" t="s">
        <v>11</v>
      </c>
      <c r="I559" s="360"/>
      <c r="J559" s="360"/>
      <c r="K559" s="361"/>
    </row>
    <row r="560" spans="2:11" s="1" customFormat="1" ht="36.75" customHeight="1" x14ac:dyDescent="0.25">
      <c r="B560" s="363"/>
      <c r="C560" s="363"/>
      <c r="D560" s="362" t="s">
        <v>12</v>
      </c>
      <c r="E560" s="362" t="s">
        <v>13</v>
      </c>
      <c r="F560" s="359" t="s">
        <v>14</v>
      </c>
      <c r="G560" s="361"/>
      <c r="H560" s="362" t="s">
        <v>12</v>
      </c>
      <c r="I560" s="362" t="s">
        <v>15</v>
      </c>
      <c r="J560" s="359" t="s">
        <v>14</v>
      </c>
      <c r="K560" s="361"/>
    </row>
    <row r="561" spans="2:11" s="1" customFormat="1" ht="24" x14ac:dyDescent="0.25">
      <c r="B561" s="364"/>
      <c r="C561" s="364"/>
      <c r="D561" s="364"/>
      <c r="E561" s="364"/>
      <c r="F561" s="3" t="s">
        <v>16</v>
      </c>
      <c r="G561" s="3" t="s">
        <v>17</v>
      </c>
      <c r="H561" s="365"/>
      <c r="I561" s="364"/>
      <c r="J561" s="3" t="s">
        <v>16</v>
      </c>
      <c r="K561" s="3" t="s">
        <v>17</v>
      </c>
    </row>
    <row r="562" spans="2:11" s="1" customFormat="1" x14ac:dyDescent="0.25">
      <c r="B562" s="4">
        <v>1</v>
      </c>
      <c r="C562" s="4">
        <v>2</v>
      </c>
      <c r="D562" s="4">
        <v>3</v>
      </c>
      <c r="E562" s="4">
        <v>4</v>
      </c>
      <c r="F562" s="4">
        <v>5</v>
      </c>
      <c r="G562" s="4">
        <v>6</v>
      </c>
      <c r="H562" s="4">
        <v>7</v>
      </c>
      <c r="I562" s="4">
        <v>8</v>
      </c>
      <c r="J562" s="4">
        <v>9</v>
      </c>
      <c r="K562" s="4">
        <v>10</v>
      </c>
    </row>
    <row r="563" spans="2:11" s="1" customFormat="1" x14ac:dyDescent="0.25">
      <c r="B563" s="22">
        <f>213203.11+181815.99</f>
        <v>395019.1</v>
      </c>
      <c r="C563" s="3"/>
      <c r="D563" s="22"/>
      <c r="E563" s="23"/>
      <c r="F563" s="3"/>
      <c r="G563" s="22"/>
      <c r="H563" s="22" t="s">
        <v>111</v>
      </c>
      <c r="I563" s="24">
        <v>1000000</v>
      </c>
      <c r="J563" s="3"/>
      <c r="K563" s="3"/>
    </row>
    <row r="564" spans="2:11" s="1" customFormat="1" x14ac:dyDescent="0.25">
      <c r="B564" s="22"/>
      <c r="C564" s="3"/>
      <c r="D564" s="22"/>
      <c r="E564" s="23"/>
      <c r="F564" s="3"/>
      <c r="G564" s="22"/>
      <c r="H564" s="22" t="s">
        <v>70</v>
      </c>
      <c r="I564" s="24">
        <v>2500000</v>
      </c>
      <c r="J564" s="3"/>
      <c r="K564" s="3"/>
    </row>
    <row r="565" spans="2:11" s="1" customFormat="1" x14ac:dyDescent="0.25">
      <c r="B565" s="344" t="s">
        <v>19</v>
      </c>
      <c r="C565" s="344"/>
      <c r="D565" s="344"/>
      <c r="E565" s="344"/>
      <c r="F565" s="344"/>
      <c r="G565" s="344"/>
      <c r="H565" s="344"/>
      <c r="I565" s="344"/>
      <c r="J565" s="344"/>
      <c r="K565" s="344"/>
    </row>
    <row r="566" spans="2:11" s="1" customFormat="1" x14ac:dyDescent="0.25">
      <c r="B566" s="24">
        <v>0</v>
      </c>
      <c r="C566" s="22">
        <v>0</v>
      </c>
      <c r="D566" s="22">
        <v>0</v>
      </c>
      <c r="E566" s="23">
        <v>0</v>
      </c>
      <c r="F566" s="22"/>
      <c r="G566" s="22"/>
      <c r="H566" s="25"/>
      <c r="I566" s="22"/>
      <c r="J566" s="22"/>
      <c r="K566" s="22"/>
    </row>
    <row r="569" spans="2:11" s="1" customFormat="1" x14ac:dyDescent="0.25">
      <c r="B569" s="366" t="s">
        <v>0</v>
      </c>
      <c r="C569" s="366"/>
      <c r="D569" s="2"/>
      <c r="E569" s="2"/>
      <c r="F569" s="2"/>
      <c r="G569" s="2"/>
      <c r="H569" s="2"/>
      <c r="I569" s="2"/>
      <c r="J569" s="2"/>
      <c r="K569" s="2"/>
    </row>
    <row r="570" spans="2:11" s="1" customFormat="1" ht="30" customHeight="1" x14ac:dyDescent="0.25">
      <c r="B570" s="366" t="s">
        <v>1</v>
      </c>
      <c r="C570" s="366"/>
      <c r="D570" s="366"/>
      <c r="E570" s="366"/>
      <c r="F570" s="366"/>
      <c r="G570" s="366"/>
      <c r="H570" s="366"/>
      <c r="I570" s="366"/>
      <c r="J570" s="366"/>
      <c r="K570" s="366"/>
    </row>
    <row r="571" spans="2:11" s="1" customFormat="1" ht="15.75" thickBot="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s="1" customFormat="1" ht="29.25" customHeight="1" thickBot="1" x14ac:dyDescent="0.3">
      <c r="B572" s="359" t="s">
        <v>2</v>
      </c>
      <c r="C572" s="360"/>
      <c r="D572" s="361"/>
      <c r="E572" s="359" t="s">
        <v>3</v>
      </c>
      <c r="F572" s="360"/>
      <c r="G572" s="367"/>
      <c r="H572" s="368" t="s">
        <v>4</v>
      </c>
      <c r="I572" s="369"/>
      <c r="J572" s="369"/>
      <c r="K572" s="370"/>
    </row>
    <row r="573" spans="2:11" s="1" customFormat="1" ht="15.75" thickBot="1" x14ac:dyDescent="0.3">
      <c r="B573" s="371" t="s">
        <v>182</v>
      </c>
      <c r="C573" s="372"/>
      <c r="D573" s="373"/>
      <c r="E573" s="371" t="s">
        <v>184</v>
      </c>
      <c r="F573" s="372"/>
      <c r="G573" s="373"/>
      <c r="H573" s="374" t="s">
        <v>24</v>
      </c>
      <c r="I573" s="375"/>
      <c r="J573" s="375"/>
      <c r="K573" s="376"/>
    </row>
    <row r="574" spans="2:11" s="1" customFormat="1" ht="15" customHeight="1" x14ac:dyDescent="0.25">
      <c r="B574" s="345" t="s">
        <v>5</v>
      </c>
      <c r="C574" s="346"/>
      <c r="D574" s="346"/>
      <c r="E574" s="349" t="s">
        <v>183</v>
      </c>
      <c r="F574" s="350"/>
      <c r="G574" s="351"/>
      <c r="H574" s="355" t="s">
        <v>6</v>
      </c>
      <c r="I574" s="356"/>
      <c r="J574" s="349" t="s">
        <v>185</v>
      </c>
      <c r="K574" s="351"/>
    </row>
    <row r="575" spans="2:11" s="1" customFormat="1" ht="15.75" thickBot="1" x14ac:dyDescent="0.3">
      <c r="B575" s="347"/>
      <c r="C575" s="348"/>
      <c r="D575" s="348"/>
      <c r="E575" s="352"/>
      <c r="F575" s="353"/>
      <c r="G575" s="354"/>
      <c r="H575" s="357"/>
      <c r="I575" s="358"/>
      <c r="J575" s="352"/>
      <c r="K575" s="354"/>
    </row>
    <row r="576" spans="2:11" s="1" customFormat="1" x14ac:dyDescent="0.25">
      <c r="B576" s="359" t="s">
        <v>7</v>
      </c>
      <c r="C576" s="360"/>
      <c r="D576" s="360"/>
      <c r="E576" s="360"/>
      <c r="F576" s="360"/>
      <c r="G576" s="360"/>
      <c r="H576" s="360"/>
      <c r="I576" s="360"/>
      <c r="J576" s="360"/>
      <c r="K576" s="361"/>
    </row>
    <row r="577" spans="2:11" s="1" customFormat="1" x14ac:dyDescent="0.25">
      <c r="B577" s="362" t="s">
        <v>8</v>
      </c>
      <c r="C577" s="362" t="s">
        <v>9</v>
      </c>
      <c r="D577" s="359" t="s">
        <v>10</v>
      </c>
      <c r="E577" s="360"/>
      <c r="F577" s="360"/>
      <c r="G577" s="361"/>
      <c r="H577" s="359" t="s">
        <v>11</v>
      </c>
      <c r="I577" s="360"/>
      <c r="J577" s="360"/>
      <c r="K577" s="361"/>
    </row>
    <row r="578" spans="2:11" s="1" customFormat="1" ht="36.75" customHeight="1" x14ac:dyDescent="0.25">
      <c r="B578" s="363"/>
      <c r="C578" s="363"/>
      <c r="D578" s="362" t="s">
        <v>12</v>
      </c>
      <c r="E578" s="362" t="s">
        <v>13</v>
      </c>
      <c r="F578" s="359" t="s">
        <v>14</v>
      </c>
      <c r="G578" s="361"/>
      <c r="H578" s="362" t="s">
        <v>12</v>
      </c>
      <c r="I578" s="362" t="s">
        <v>15</v>
      </c>
      <c r="J578" s="359" t="s">
        <v>14</v>
      </c>
      <c r="K578" s="361"/>
    </row>
    <row r="579" spans="2:11" s="1" customFormat="1" ht="24" x14ac:dyDescent="0.25">
      <c r="B579" s="364"/>
      <c r="C579" s="364"/>
      <c r="D579" s="364"/>
      <c r="E579" s="364"/>
      <c r="F579" s="3" t="s">
        <v>16</v>
      </c>
      <c r="G579" s="3" t="s">
        <v>17</v>
      </c>
      <c r="H579" s="365"/>
      <c r="I579" s="364"/>
      <c r="J579" s="3" t="s">
        <v>16</v>
      </c>
      <c r="K579" s="3" t="s">
        <v>17</v>
      </c>
    </row>
    <row r="580" spans="2:11" s="1" customFormat="1" x14ac:dyDescent="0.25">
      <c r="B580" s="4">
        <v>1</v>
      </c>
      <c r="C580" s="4">
        <v>2</v>
      </c>
      <c r="D580" s="4">
        <v>3</v>
      </c>
      <c r="E580" s="4">
        <v>4</v>
      </c>
      <c r="F580" s="4">
        <v>5</v>
      </c>
      <c r="G580" s="4">
        <v>6</v>
      </c>
      <c r="H580" s="4">
        <v>7</v>
      </c>
      <c r="I580" s="4">
        <v>8</v>
      </c>
      <c r="J580" s="4">
        <v>9</v>
      </c>
      <c r="K580" s="4">
        <v>10</v>
      </c>
    </row>
    <row r="581" spans="2:11" s="1" customFormat="1" x14ac:dyDescent="0.25">
      <c r="B581" s="24">
        <f>214574</f>
        <v>214574</v>
      </c>
      <c r="C581" s="3">
        <v>0</v>
      </c>
      <c r="D581" s="22">
        <v>0</v>
      </c>
      <c r="E581" s="23">
        <v>0</v>
      </c>
      <c r="F581" s="3">
        <v>0</v>
      </c>
      <c r="G581" s="22">
        <v>0</v>
      </c>
      <c r="H581" s="22">
        <v>0</v>
      </c>
      <c r="I581" s="22">
        <v>0</v>
      </c>
      <c r="J581" s="3">
        <v>0</v>
      </c>
      <c r="K581" s="3">
        <v>0</v>
      </c>
    </row>
    <row r="582" spans="2:11" s="1" customFormat="1" x14ac:dyDescent="0.25">
      <c r="B582" s="344" t="s">
        <v>19</v>
      </c>
      <c r="C582" s="344"/>
      <c r="D582" s="344"/>
      <c r="E582" s="344"/>
      <c r="F582" s="344"/>
      <c r="G582" s="344"/>
      <c r="H582" s="344"/>
      <c r="I582" s="344"/>
      <c r="J582" s="344"/>
      <c r="K582" s="344"/>
    </row>
    <row r="583" spans="2:11" s="1" customFormat="1" x14ac:dyDescent="0.25">
      <c r="B583" s="24"/>
      <c r="C583" s="22"/>
      <c r="D583" s="22" t="s">
        <v>81</v>
      </c>
      <c r="E583" s="23">
        <v>61.6</v>
      </c>
      <c r="F583" s="22"/>
      <c r="G583" s="22"/>
      <c r="H583" s="25" t="s">
        <v>111</v>
      </c>
      <c r="I583" s="24">
        <v>400000</v>
      </c>
      <c r="J583" s="22"/>
      <c r="K583" s="22"/>
    </row>
    <row r="584" spans="2:11" x14ac:dyDescent="0.25">
      <c r="B584" s="24"/>
      <c r="C584" s="22"/>
      <c r="D584" s="22" t="s">
        <v>18</v>
      </c>
      <c r="E584" s="23">
        <v>578.4</v>
      </c>
      <c r="F584" s="22"/>
      <c r="G584" s="22"/>
      <c r="H584" s="25" t="s">
        <v>111</v>
      </c>
      <c r="I584" s="24">
        <v>91000</v>
      </c>
      <c r="J584" s="22"/>
      <c r="K584" s="22"/>
    </row>
    <row r="585" spans="2:11" x14ac:dyDescent="0.25">
      <c r="B585" s="24"/>
      <c r="C585" s="22"/>
      <c r="D585" s="22" t="s">
        <v>81</v>
      </c>
      <c r="E585" s="23">
        <v>52.6</v>
      </c>
      <c r="F585" s="22"/>
      <c r="G585" s="22"/>
      <c r="H585" s="25" t="s">
        <v>71</v>
      </c>
      <c r="I585" s="24">
        <v>200000</v>
      </c>
      <c r="J585" s="22"/>
      <c r="K585" s="22"/>
    </row>
    <row r="586" spans="2:11" ht="36.75" x14ac:dyDescent="0.25">
      <c r="B586" s="24"/>
      <c r="C586" s="22"/>
      <c r="D586" s="35" t="s">
        <v>177</v>
      </c>
      <c r="E586" s="23">
        <v>35.299999999999997</v>
      </c>
      <c r="F586" s="22"/>
      <c r="G586" s="22"/>
      <c r="H586" s="25"/>
      <c r="I586" s="22"/>
      <c r="J586" s="22"/>
      <c r="K586" s="22"/>
    </row>
    <row r="587" spans="2:11" ht="36.75" x14ac:dyDescent="0.25">
      <c r="B587" s="24"/>
      <c r="C587" s="22"/>
      <c r="D587" s="35" t="s">
        <v>177</v>
      </c>
      <c r="E587" s="23">
        <v>10</v>
      </c>
      <c r="F587" s="22"/>
      <c r="G587" s="22"/>
      <c r="H587" s="25"/>
      <c r="I587" s="22"/>
      <c r="J587" s="22"/>
      <c r="K587" s="22"/>
    </row>
    <row r="590" spans="2:11" s="1" customFormat="1" x14ac:dyDescent="0.25">
      <c r="B590" s="366" t="s">
        <v>0</v>
      </c>
      <c r="C590" s="366"/>
      <c r="D590" s="2"/>
      <c r="E590" s="2"/>
      <c r="F590" s="2"/>
      <c r="G590" s="2"/>
      <c r="H590" s="2"/>
      <c r="I590" s="2"/>
      <c r="J590" s="2"/>
      <c r="K590" s="2"/>
    </row>
    <row r="591" spans="2:11" s="1" customFormat="1" ht="30" customHeight="1" x14ac:dyDescent="0.25">
      <c r="B591" s="366" t="s">
        <v>1</v>
      </c>
      <c r="C591" s="366"/>
      <c r="D591" s="366"/>
      <c r="E591" s="366"/>
      <c r="F591" s="366"/>
      <c r="G591" s="366"/>
      <c r="H591" s="366"/>
      <c r="I591" s="366"/>
      <c r="J591" s="366"/>
      <c r="K591" s="366"/>
    </row>
    <row r="592" spans="2:11" s="1" customFormat="1" ht="15.75" thickBot="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s="1" customFormat="1" ht="29.25" customHeight="1" thickBot="1" x14ac:dyDescent="0.3">
      <c r="B593" s="359" t="s">
        <v>2</v>
      </c>
      <c r="C593" s="360"/>
      <c r="D593" s="361"/>
      <c r="E593" s="359" t="s">
        <v>3</v>
      </c>
      <c r="F593" s="360"/>
      <c r="G593" s="367"/>
      <c r="H593" s="368" t="s">
        <v>4</v>
      </c>
      <c r="I593" s="369"/>
      <c r="J593" s="369"/>
      <c r="K593" s="370"/>
    </row>
    <row r="594" spans="2:11" s="1" customFormat="1" ht="15.75" thickBot="1" x14ac:dyDescent="0.3">
      <c r="B594" s="371" t="s">
        <v>189</v>
      </c>
      <c r="C594" s="372"/>
      <c r="D594" s="373"/>
      <c r="E594" s="371" t="s">
        <v>79</v>
      </c>
      <c r="F594" s="372"/>
      <c r="G594" s="373"/>
      <c r="H594" s="374" t="s">
        <v>24</v>
      </c>
      <c r="I594" s="375"/>
      <c r="J594" s="375"/>
      <c r="K594" s="376"/>
    </row>
    <row r="595" spans="2:11" s="1" customFormat="1" ht="15" customHeight="1" x14ac:dyDescent="0.25">
      <c r="B595" s="345" t="s">
        <v>5</v>
      </c>
      <c r="C595" s="346"/>
      <c r="D595" s="346"/>
      <c r="E595" s="349" t="s">
        <v>187</v>
      </c>
      <c r="F595" s="350"/>
      <c r="G595" s="351"/>
      <c r="H595" s="355" t="s">
        <v>6</v>
      </c>
      <c r="I595" s="356"/>
      <c r="J595" s="349" t="s">
        <v>188</v>
      </c>
      <c r="K595" s="351"/>
    </row>
    <row r="596" spans="2:11" s="1" customFormat="1" ht="15.75" thickBot="1" x14ac:dyDescent="0.3">
      <c r="B596" s="347"/>
      <c r="C596" s="348"/>
      <c r="D596" s="348"/>
      <c r="E596" s="352"/>
      <c r="F596" s="353"/>
      <c r="G596" s="354"/>
      <c r="H596" s="357"/>
      <c r="I596" s="358"/>
      <c r="J596" s="352"/>
      <c r="K596" s="354"/>
    </row>
    <row r="597" spans="2:11" s="1" customFormat="1" x14ac:dyDescent="0.25">
      <c r="B597" s="359" t="s">
        <v>7</v>
      </c>
      <c r="C597" s="360"/>
      <c r="D597" s="360"/>
      <c r="E597" s="360"/>
      <c r="F597" s="360"/>
      <c r="G597" s="360"/>
      <c r="H597" s="360"/>
      <c r="I597" s="360"/>
      <c r="J597" s="360"/>
      <c r="K597" s="361"/>
    </row>
    <row r="598" spans="2:11" s="1" customFormat="1" x14ac:dyDescent="0.25">
      <c r="B598" s="362" t="s">
        <v>8</v>
      </c>
      <c r="C598" s="362" t="s">
        <v>9</v>
      </c>
      <c r="D598" s="359" t="s">
        <v>10</v>
      </c>
      <c r="E598" s="360"/>
      <c r="F598" s="360"/>
      <c r="G598" s="361"/>
      <c r="H598" s="359" t="s">
        <v>11</v>
      </c>
      <c r="I598" s="360"/>
      <c r="J598" s="360"/>
      <c r="K598" s="361"/>
    </row>
    <row r="599" spans="2:11" s="1" customFormat="1" ht="36.75" customHeight="1" x14ac:dyDescent="0.25">
      <c r="B599" s="363"/>
      <c r="C599" s="363"/>
      <c r="D599" s="362" t="s">
        <v>12</v>
      </c>
      <c r="E599" s="362" t="s">
        <v>13</v>
      </c>
      <c r="F599" s="359" t="s">
        <v>14</v>
      </c>
      <c r="G599" s="361"/>
      <c r="H599" s="362" t="s">
        <v>12</v>
      </c>
      <c r="I599" s="362" t="s">
        <v>15</v>
      </c>
      <c r="J599" s="359" t="s">
        <v>14</v>
      </c>
      <c r="K599" s="361"/>
    </row>
    <row r="600" spans="2:11" s="1" customFormat="1" ht="24" x14ac:dyDescent="0.25">
      <c r="B600" s="364"/>
      <c r="C600" s="364"/>
      <c r="D600" s="364"/>
      <c r="E600" s="364"/>
      <c r="F600" s="3" t="s">
        <v>16</v>
      </c>
      <c r="G600" s="3" t="s">
        <v>17</v>
      </c>
      <c r="H600" s="365"/>
      <c r="I600" s="364"/>
      <c r="J600" s="3" t="s">
        <v>16</v>
      </c>
      <c r="K600" s="3" t="s">
        <v>17</v>
      </c>
    </row>
    <row r="601" spans="2:11" s="1" customFormat="1" x14ac:dyDescent="0.25">
      <c r="B601" s="4">
        <v>1</v>
      </c>
      <c r="C601" s="4">
        <v>2</v>
      </c>
      <c r="D601" s="4">
        <v>3</v>
      </c>
      <c r="E601" s="4">
        <v>4</v>
      </c>
      <c r="F601" s="4">
        <v>5</v>
      </c>
      <c r="G601" s="4">
        <v>6</v>
      </c>
      <c r="H601" s="4">
        <v>7</v>
      </c>
      <c r="I601" s="4">
        <v>8</v>
      </c>
      <c r="J601" s="4">
        <v>9</v>
      </c>
      <c r="K601" s="4">
        <v>10</v>
      </c>
    </row>
    <row r="602" spans="2:11" s="1" customFormat="1" ht="48.75" thickBot="1" x14ac:dyDescent="0.3">
      <c r="B602" s="24">
        <f>76862.1</f>
        <v>76862.100000000006</v>
      </c>
      <c r="C602" s="23">
        <v>1505000</v>
      </c>
      <c r="D602" s="12" t="s">
        <v>96</v>
      </c>
      <c r="E602" s="23">
        <v>800</v>
      </c>
      <c r="F602" s="3"/>
      <c r="G602" s="22"/>
      <c r="H602" s="22" t="s">
        <v>20</v>
      </c>
      <c r="I602" s="22" t="s">
        <v>190</v>
      </c>
      <c r="J602" s="3"/>
      <c r="K602" s="3"/>
    </row>
    <row r="603" spans="2:11" s="1" customFormat="1" ht="30.75" customHeight="1" thickBot="1" x14ac:dyDescent="0.3">
      <c r="B603" s="24"/>
      <c r="C603" s="23"/>
      <c r="D603" s="12" t="s">
        <v>96</v>
      </c>
      <c r="E603" s="23">
        <v>800</v>
      </c>
      <c r="F603" s="3"/>
      <c r="G603" s="22"/>
      <c r="H603" s="22" t="s">
        <v>112</v>
      </c>
      <c r="I603" s="24">
        <v>17000</v>
      </c>
      <c r="J603" s="3"/>
      <c r="K603" s="3"/>
    </row>
    <row r="604" spans="2:11" s="1" customFormat="1" x14ac:dyDescent="0.25">
      <c r="B604" s="24"/>
      <c r="C604" s="23"/>
      <c r="D604" s="41"/>
      <c r="E604" s="23"/>
      <c r="F604" s="3"/>
      <c r="G604" s="22"/>
      <c r="H604" s="22" t="s">
        <v>57</v>
      </c>
      <c r="I604" s="24">
        <v>12000</v>
      </c>
      <c r="J604" s="3"/>
      <c r="K604" s="3"/>
    </row>
    <row r="605" spans="2:11" s="1" customFormat="1" x14ac:dyDescent="0.25">
      <c r="B605" s="24"/>
      <c r="C605" s="23"/>
      <c r="D605" s="41"/>
      <c r="E605" s="23"/>
      <c r="F605" s="3"/>
      <c r="G605" s="22"/>
      <c r="H605" s="22" t="s">
        <v>57</v>
      </c>
      <c r="I605" s="24">
        <v>20000</v>
      </c>
      <c r="J605" s="3"/>
      <c r="K605" s="3"/>
    </row>
    <row r="606" spans="2:11" s="1" customFormat="1" x14ac:dyDescent="0.25">
      <c r="B606" s="344" t="s">
        <v>19</v>
      </c>
      <c r="C606" s="344"/>
      <c r="D606" s="344"/>
      <c r="E606" s="344"/>
      <c r="F606" s="344"/>
      <c r="G606" s="344"/>
      <c r="H606" s="344"/>
      <c r="I606" s="344"/>
      <c r="J606" s="344"/>
      <c r="K606" s="344"/>
    </row>
    <row r="607" spans="2:11" s="1" customFormat="1" x14ac:dyDescent="0.25">
      <c r="B607" s="24">
        <v>0</v>
      </c>
      <c r="C607" s="22">
        <v>0</v>
      </c>
      <c r="D607" s="22">
        <v>0</v>
      </c>
      <c r="E607" s="23">
        <v>0</v>
      </c>
      <c r="F607" s="22">
        <v>0</v>
      </c>
      <c r="G607" s="22">
        <v>0</v>
      </c>
      <c r="H607" s="25" t="s">
        <v>76</v>
      </c>
      <c r="I607" s="24">
        <v>0</v>
      </c>
      <c r="J607" s="22">
        <v>0</v>
      </c>
      <c r="K607" s="22">
        <v>0</v>
      </c>
    </row>
    <row r="612" spans="2:11" s="1" customFormat="1" x14ac:dyDescent="0.25">
      <c r="B612" s="366" t="s">
        <v>0</v>
      </c>
      <c r="C612" s="366"/>
      <c r="D612" s="2"/>
      <c r="E612" s="2"/>
      <c r="F612" s="2"/>
      <c r="G612" s="2"/>
      <c r="H612" s="2"/>
      <c r="I612" s="2"/>
      <c r="J612" s="2"/>
      <c r="K612" s="2"/>
    </row>
    <row r="613" spans="2:11" s="1" customFormat="1" ht="30" customHeight="1" x14ac:dyDescent="0.25">
      <c r="B613" s="366" t="s">
        <v>1</v>
      </c>
      <c r="C613" s="366"/>
      <c r="D613" s="366"/>
      <c r="E613" s="366"/>
      <c r="F613" s="366"/>
      <c r="G613" s="366"/>
      <c r="H613" s="366"/>
      <c r="I613" s="366"/>
      <c r="J613" s="366"/>
      <c r="K613" s="366"/>
    </row>
    <row r="614" spans="2:11" s="1" customFormat="1" ht="15.75" thickBot="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s="1" customFormat="1" ht="29.25" customHeight="1" thickBot="1" x14ac:dyDescent="0.3">
      <c r="B615" s="359" t="s">
        <v>2</v>
      </c>
      <c r="C615" s="360"/>
      <c r="D615" s="361"/>
      <c r="E615" s="359" t="s">
        <v>3</v>
      </c>
      <c r="F615" s="360"/>
      <c r="G615" s="367"/>
      <c r="H615" s="368" t="s">
        <v>4</v>
      </c>
      <c r="I615" s="369"/>
      <c r="J615" s="369"/>
      <c r="K615" s="370"/>
    </row>
    <row r="616" spans="2:11" s="1" customFormat="1" ht="15.75" thickBot="1" x14ac:dyDescent="0.3">
      <c r="B616" s="371" t="s">
        <v>194</v>
      </c>
      <c r="C616" s="372"/>
      <c r="D616" s="373"/>
      <c r="E616" s="371" t="s">
        <v>193</v>
      </c>
      <c r="F616" s="372"/>
      <c r="G616" s="373"/>
      <c r="H616" s="374" t="s">
        <v>24</v>
      </c>
      <c r="I616" s="375"/>
      <c r="J616" s="375"/>
      <c r="K616" s="376"/>
    </row>
    <row r="617" spans="2:11" s="1" customFormat="1" ht="15" customHeight="1" x14ac:dyDescent="0.25">
      <c r="B617" s="345" t="s">
        <v>5</v>
      </c>
      <c r="C617" s="346"/>
      <c r="D617" s="346"/>
      <c r="E617" s="349" t="s">
        <v>191</v>
      </c>
      <c r="F617" s="350"/>
      <c r="G617" s="351"/>
      <c r="H617" s="355" t="s">
        <v>6</v>
      </c>
      <c r="I617" s="356"/>
      <c r="J617" s="349" t="s">
        <v>192</v>
      </c>
      <c r="K617" s="351"/>
    </row>
    <row r="618" spans="2:11" s="1" customFormat="1" ht="15.75" thickBot="1" x14ac:dyDescent="0.3">
      <c r="B618" s="347"/>
      <c r="C618" s="348"/>
      <c r="D618" s="348"/>
      <c r="E618" s="352"/>
      <c r="F618" s="353"/>
      <c r="G618" s="354"/>
      <c r="H618" s="357"/>
      <c r="I618" s="358"/>
      <c r="J618" s="352"/>
      <c r="K618" s="354"/>
    </row>
    <row r="619" spans="2:11" s="1" customFormat="1" x14ac:dyDescent="0.25">
      <c r="B619" s="359" t="s">
        <v>7</v>
      </c>
      <c r="C619" s="360"/>
      <c r="D619" s="360"/>
      <c r="E619" s="360"/>
      <c r="F619" s="360"/>
      <c r="G619" s="360"/>
      <c r="H619" s="360"/>
      <c r="I619" s="360"/>
      <c r="J619" s="360"/>
      <c r="K619" s="361"/>
    </row>
    <row r="620" spans="2:11" s="1" customFormat="1" x14ac:dyDescent="0.25">
      <c r="B620" s="362" t="s">
        <v>8</v>
      </c>
      <c r="C620" s="362" t="s">
        <v>9</v>
      </c>
      <c r="D620" s="359" t="s">
        <v>10</v>
      </c>
      <c r="E620" s="360"/>
      <c r="F620" s="360"/>
      <c r="G620" s="361"/>
      <c r="H620" s="359" t="s">
        <v>11</v>
      </c>
      <c r="I620" s="360"/>
      <c r="J620" s="360"/>
      <c r="K620" s="361"/>
    </row>
    <row r="621" spans="2:11" s="1" customFormat="1" ht="36.75" customHeight="1" x14ac:dyDescent="0.25">
      <c r="B621" s="363"/>
      <c r="C621" s="363"/>
      <c r="D621" s="362" t="s">
        <v>12</v>
      </c>
      <c r="E621" s="362" t="s">
        <v>13</v>
      </c>
      <c r="F621" s="359" t="s">
        <v>14</v>
      </c>
      <c r="G621" s="361"/>
      <c r="H621" s="362" t="s">
        <v>12</v>
      </c>
      <c r="I621" s="362" t="s">
        <v>15</v>
      </c>
      <c r="J621" s="359" t="s">
        <v>14</v>
      </c>
      <c r="K621" s="361"/>
    </row>
    <row r="622" spans="2:11" s="1" customFormat="1" ht="24" x14ac:dyDescent="0.25">
      <c r="B622" s="364"/>
      <c r="C622" s="364"/>
      <c r="D622" s="364"/>
      <c r="E622" s="364"/>
      <c r="F622" s="3" t="s">
        <v>16</v>
      </c>
      <c r="G622" s="3" t="s">
        <v>17</v>
      </c>
      <c r="H622" s="365"/>
      <c r="I622" s="364"/>
      <c r="J622" s="3" t="s">
        <v>16</v>
      </c>
      <c r="K622" s="3" t="s">
        <v>17</v>
      </c>
    </row>
    <row r="623" spans="2:11" s="1" customFormat="1" x14ac:dyDescent="0.25">
      <c r="B623" s="4">
        <v>1</v>
      </c>
      <c r="C623" s="4">
        <v>2</v>
      </c>
      <c r="D623" s="4">
        <v>3</v>
      </c>
      <c r="E623" s="4">
        <v>4</v>
      </c>
      <c r="F623" s="4">
        <v>5</v>
      </c>
      <c r="G623" s="4">
        <v>6</v>
      </c>
      <c r="H623" s="4">
        <v>7</v>
      </c>
      <c r="I623" s="4">
        <v>8</v>
      </c>
      <c r="J623" s="4">
        <v>9</v>
      </c>
      <c r="K623" s="4">
        <v>10</v>
      </c>
    </row>
    <row r="624" spans="2:11" s="1" customFormat="1" ht="36" x14ac:dyDescent="0.25">
      <c r="B624" s="24">
        <f>242296.3</f>
        <v>242296.3</v>
      </c>
      <c r="C624" s="3"/>
      <c r="D624" s="22" t="s">
        <v>103</v>
      </c>
      <c r="E624" s="23">
        <v>40</v>
      </c>
      <c r="F624" s="3"/>
      <c r="G624" s="22"/>
      <c r="H624" s="22" t="s">
        <v>71</v>
      </c>
      <c r="I624" s="24">
        <v>45000</v>
      </c>
      <c r="J624" s="3"/>
      <c r="K624" s="3"/>
    </row>
    <row r="625" spans="2:11" s="1" customFormat="1" x14ac:dyDescent="0.25">
      <c r="B625" s="24"/>
      <c r="C625" s="3"/>
      <c r="D625" s="22"/>
      <c r="E625" s="23"/>
      <c r="F625" s="3"/>
      <c r="G625" s="22"/>
      <c r="H625" s="22" t="s">
        <v>70</v>
      </c>
      <c r="I625" s="24">
        <v>45000</v>
      </c>
      <c r="J625" s="3"/>
      <c r="K625" s="3"/>
    </row>
    <row r="626" spans="2:11" s="1" customFormat="1" x14ac:dyDescent="0.25">
      <c r="B626" s="344" t="s">
        <v>19</v>
      </c>
      <c r="C626" s="344"/>
      <c r="D626" s="344"/>
      <c r="E626" s="344"/>
      <c r="F626" s="344"/>
      <c r="G626" s="344"/>
      <c r="H626" s="344"/>
      <c r="I626" s="344"/>
      <c r="J626" s="344"/>
      <c r="K626" s="344"/>
    </row>
    <row r="627" spans="2:11" s="1" customFormat="1" x14ac:dyDescent="0.25">
      <c r="B627" s="24">
        <v>0</v>
      </c>
      <c r="C627" s="22">
        <v>0</v>
      </c>
      <c r="D627" s="22">
        <v>0</v>
      </c>
      <c r="E627" s="23">
        <v>0</v>
      </c>
      <c r="F627" s="22">
        <v>0</v>
      </c>
      <c r="G627" s="22">
        <v>0</v>
      </c>
      <c r="H627" s="25" t="s">
        <v>76</v>
      </c>
      <c r="I627" s="24">
        <v>0</v>
      </c>
      <c r="J627" s="22">
        <v>0</v>
      </c>
      <c r="K627" s="22">
        <v>0</v>
      </c>
    </row>
    <row r="630" spans="2:11" s="1" customFormat="1" x14ac:dyDescent="0.25">
      <c r="B630" s="366" t="s">
        <v>0</v>
      </c>
      <c r="C630" s="366"/>
      <c r="D630" s="2"/>
      <c r="E630" s="2"/>
      <c r="F630" s="2"/>
      <c r="G630" s="2"/>
      <c r="H630" s="2"/>
      <c r="I630" s="2"/>
      <c r="J630" s="2"/>
      <c r="K630" s="2"/>
    </row>
    <row r="631" spans="2:11" s="1" customFormat="1" ht="30" customHeight="1" x14ac:dyDescent="0.25">
      <c r="B631" s="366" t="s">
        <v>1</v>
      </c>
      <c r="C631" s="366"/>
      <c r="D631" s="366"/>
      <c r="E631" s="366"/>
      <c r="F631" s="366"/>
      <c r="G631" s="366"/>
      <c r="H631" s="366"/>
      <c r="I631" s="366"/>
      <c r="J631" s="366"/>
      <c r="K631" s="366"/>
    </row>
    <row r="632" spans="2:11" s="1" customFormat="1" ht="15.75" thickBot="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s="1" customFormat="1" ht="29.25" customHeight="1" thickBot="1" x14ac:dyDescent="0.3">
      <c r="B633" s="359" t="s">
        <v>2</v>
      </c>
      <c r="C633" s="360"/>
      <c r="D633" s="361"/>
      <c r="E633" s="359" t="s">
        <v>3</v>
      </c>
      <c r="F633" s="360"/>
      <c r="G633" s="367"/>
      <c r="H633" s="368" t="s">
        <v>4</v>
      </c>
      <c r="I633" s="369"/>
      <c r="J633" s="369"/>
      <c r="K633" s="370"/>
    </row>
    <row r="634" spans="2:11" s="1" customFormat="1" ht="15.75" thickBot="1" x14ac:dyDescent="0.3">
      <c r="B634" s="371" t="s">
        <v>198</v>
      </c>
      <c r="C634" s="372"/>
      <c r="D634" s="373"/>
      <c r="E634" s="371" t="s">
        <v>197</v>
      </c>
      <c r="F634" s="372"/>
      <c r="G634" s="373"/>
      <c r="H634" s="374" t="s">
        <v>24</v>
      </c>
      <c r="I634" s="375"/>
      <c r="J634" s="375"/>
      <c r="K634" s="376"/>
    </row>
    <row r="635" spans="2:11" s="1" customFormat="1" ht="15" customHeight="1" x14ac:dyDescent="0.25">
      <c r="B635" s="345" t="s">
        <v>5</v>
      </c>
      <c r="C635" s="346"/>
      <c r="D635" s="346"/>
      <c r="E635" s="349" t="s">
        <v>195</v>
      </c>
      <c r="F635" s="350"/>
      <c r="G635" s="351"/>
      <c r="H635" s="355" t="s">
        <v>6</v>
      </c>
      <c r="I635" s="356"/>
      <c r="J635" s="349" t="s">
        <v>196</v>
      </c>
      <c r="K635" s="351"/>
    </row>
    <row r="636" spans="2:11" s="1" customFormat="1" ht="15.75" thickBot="1" x14ac:dyDescent="0.3">
      <c r="B636" s="347"/>
      <c r="C636" s="348"/>
      <c r="D636" s="348"/>
      <c r="E636" s="352"/>
      <c r="F636" s="353"/>
      <c r="G636" s="354"/>
      <c r="H636" s="357"/>
      <c r="I636" s="358"/>
      <c r="J636" s="352"/>
      <c r="K636" s="354"/>
    </row>
    <row r="637" spans="2:11" s="1" customFormat="1" x14ac:dyDescent="0.25">
      <c r="B637" s="359" t="s">
        <v>7</v>
      </c>
      <c r="C637" s="360"/>
      <c r="D637" s="360"/>
      <c r="E637" s="360"/>
      <c r="F637" s="360"/>
      <c r="G637" s="360"/>
      <c r="H637" s="360"/>
      <c r="I637" s="360"/>
      <c r="J637" s="360"/>
      <c r="K637" s="361"/>
    </row>
    <row r="638" spans="2:11" s="1" customFormat="1" x14ac:dyDescent="0.25">
      <c r="B638" s="362" t="s">
        <v>8</v>
      </c>
      <c r="C638" s="362" t="s">
        <v>9</v>
      </c>
      <c r="D638" s="359" t="s">
        <v>10</v>
      </c>
      <c r="E638" s="360"/>
      <c r="F638" s="360"/>
      <c r="G638" s="361"/>
      <c r="H638" s="359" t="s">
        <v>11</v>
      </c>
      <c r="I638" s="360"/>
      <c r="J638" s="360"/>
      <c r="K638" s="361"/>
    </row>
    <row r="639" spans="2:11" s="1" customFormat="1" ht="36.75" customHeight="1" x14ac:dyDescent="0.25">
      <c r="B639" s="363"/>
      <c r="C639" s="363"/>
      <c r="D639" s="362" t="s">
        <v>12</v>
      </c>
      <c r="E639" s="362" t="s">
        <v>13</v>
      </c>
      <c r="F639" s="359" t="s">
        <v>14</v>
      </c>
      <c r="G639" s="361"/>
      <c r="H639" s="362" t="s">
        <v>12</v>
      </c>
      <c r="I639" s="362" t="s">
        <v>15</v>
      </c>
      <c r="J639" s="359" t="s">
        <v>14</v>
      </c>
      <c r="K639" s="361"/>
    </row>
    <row r="640" spans="2:11" s="1" customFormat="1" ht="24" x14ac:dyDescent="0.25">
      <c r="B640" s="364"/>
      <c r="C640" s="364"/>
      <c r="D640" s="364"/>
      <c r="E640" s="364"/>
      <c r="F640" s="3" t="s">
        <v>16</v>
      </c>
      <c r="G640" s="3" t="s">
        <v>17</v>
      </c>
      <c r="H640" s="365"/>
      <c r="I640" s="364"/>
      <c r="J640" s="3" t="s">
        <v>16</v>
      </c>
      <c r="K640" s="3" t="s">
        <v>17</v>
      </c>
    </row>
    <row r="641" spans="2:11" s="1" customFormat="1" x14ac:dyDescent="0.25">
      <c r="B641" s="4">
        <v>1</v>
      </c>
      <c r="C641" s="4">
        <v>2</v>
      </c>
      <c r="D641" s="4">
        <v>3</v>
      </c>
      <c r="E641" s="4">
        <v>4</v>
      </c>
      <c r="F641" s="4">
        <v>5</v>
      </c>
      <c r="G641" s="4">
        <v>6</v>
      </c>
      <c r="H641" s="4">
        <v>7</v>
      </c>
      <c r="I641" s="4">
        <v>8</v>
      </c>
      <c r="J641" s="4">
        <v>9</v>
      </c>
      <c r="K641" s="4">
        <v>10</v>
      </c>
    </row>
    <row r="642" spans="2:11" s="1" customFormat="1" ht="48.75" thickBot="1" x14ac:dyDescent="0.3">
      <c r="B642" s="24">
        <f>210030.54+88400</f>
        <v>298430.54000000004</v>
      </c>
      <c r="C642" s="23">
        <v>9000</v>
      </c>
      <c r="D642" s="12" t="s">
        <v>96</v>
      </c>
      <c r="E642" s="23">
        <v>2994</v>
      </c>
      <c r="F642" s="3"/>
      <c r="G642" s="22"/>
      <c r="H642" s="22" t="s">
        <v>20</v>
      </c>
      <c r="I642" s="22" t="s">
        <v>199</v>
      </c>
      <c r="J642" s="3"/>
      <c r="K642" s="3"/>
    </row>
    <row r="643" spans="2:11" s="1" customFormat="1" ht="36" x14ac:dyDescent="0.25">
      <c r="B643" s="24"/>
      <c r="C643" s="23"/>
      <c r="D643" s="22" t="s">
        <v>103</v>
      </c>
      <c r="E643" s="23">
        <v>3000</v>
      </c>
      <c r="F643" s="3"/>
      <c r="G643" s="22"/>
      <c r="H643" s="22" t="s">
        <v>71</v>
      </c>
      <c r="I643" s="23">
        <v>300000</v>
      </c>
      <c r="J643" s="3"/>
      <c r="K643" s="3"/>
    </row>
    <row r="644" spans="2:11" s="1" customFormat="1" x14ac:dyDescent="0.25">
      <c r="B644" s="344" t="s">
        <v>19</v>
      </c>
      <c r="C644" s="344"/>
      <c r="D644" s="344"/>
      <c r="E644" s="344"/>
      <c r="F644" s="344"/>
      <c r="G644" s="344"/>
      <c r="H644" s="344"/>
      <c r="I644" s="344"/>
      <c r="J644" s="344"/>
      <c r="K644" s="344"/>
    </row>
    <row r="645" spans="2:11" s="1" customFormat="1" ht="24.75" thickBot="1" x14ac:dyDescent="0.3">
      <c r="B645" s="24">
        <v>216650</v>
      </c>
      <c r="C645" s="22"/>
      <c r="D645" s="12" t="s">
        <v>96</v>
      </c>
      <c r="E645" s="23">
        <v>176</v>
      </c>
      <c r="F645" s="22"/>
      <c r="G645" s="22"/>
      <c r="H645" s="25"/>
      <c r="I645" s="24"/>
      <c r="J645" s="22"/>
      <c r="K645" s="22"/>
    </row>
    <row r="646" spans="2:11" x14ac:dyDescent="0.25">
      <c r="B646" s="24"/>
      <c r="C646" s="22"/>
      <c r="D646" s="22"/>
      <c r="E646" s="23"/>
      <c r="F646" s="22"/>
      <c r="G646" s="22"/>
      <c r="H646" s="25"/>
      <c r="I646" s="24"/>
      <c r="J646" s="22"/>
      <c r="K646" s="22"/>
    </row>
    <row r="647" spans="2:11" x14ac:dyDescent="0.25">
      <c r="B647" s="24"/>
      <c r="C647" s="22"/>
      <c r="D647" s="22"/>
      <c r="E647" s="23"/>
      <c r="F647" s="22"/>
      <c r="G647" s="22"/>
      <c r="H647" s="25"/>
      <c r="I647" s="24"/>
      <c r="J647" s="22"/>
      <c r="K647" s="22"/>
    </row>
    <row r="648" spans="2:11" x14ac:dyDescent="0.25">
      <c r="B648" s="24"/>
      <c r="C648" s="22"/>
      <c r="D648" s="35"/>
      <c r="E648" s="23"/>
      <c r="F648" s="22"/>
      <c r="G648" s="22"/>
      <c r="H648" s="25"/>
      <c r="I648" s="22"/>
      <c r="J648" s="22"/>
      <c r="K648" s="22"/>
    </row>
    <row r="649" spans="2:11" x14ac:dyDescent="0.25">
      <c r="B649" s="24"/>
      <c r="C649" s="22"/>
      <c r="D649" s="35"/>
      <c r="E649" s="23"/>
      <c r="F649" s="22"/>
      <c r="G649" s="22"/>
      <c r="H649" s="25"/>
      <c r="I649" s="22"/>
      <c r="J649" s="22"/>
      <c r="K649" s="22"/>
    </row>
  </sheetData>
  <mergeCells count="768">
    <mergeCell ref="B582:K582"/>
    <mergeCell ref="B574:D575"/>
    <mergeCell ref="E574:G575"/>
    <mergeCell ref="H574:I575"/>
    <mergeCell ref="J574:K575"/>
    <mergeCell ref="B576:K576"/>
    <mergeCell ref="B577:B579"/>
    <mergeCell ref="C577:C579"/>
    <mergeCell ref="D577:G577"/>
    <mergeCell ref="H577:K577"/>
    <mergeCell ref="D578:D579"/>
    <mergeCell ref="E578:E579"/>
    <mergeCell ref="F578:G578"/>
    <mergeCell ref="H578:H579"/>
    <mergeCell ref="I578:I579"/>
    <mergeCell ref="J578:K578"/>
    <mergeCell ref="B565:K565"/>
    <mergeCell ref="B569:C569"/>
    <mergeCell ref="B570:K570"/>
    <mergeCell ref="B572:D572"/>
    <mergeCell ref="E572:G572"/>
    <mergeCell ref="H572:K572"/>
    <mergeCell ref="B573:D573"/>
    <mergeCell ref="E573:G573"/>
    <mergeCell ref="H573:K573"/>
    <mergeCell ref="B556:D557"/>
    <mergeCell ref="E556:G557"/>
    <mergeCell ref="H556:I557"/>
    <mergeCell ref="J556:K557"/>
    <mergeCell ref="B558:K558"/>
    <mergeCell ref="B559:B561"/>
    <mergeCell ref="C559:C561"/>
    <mergeCell ref="D559:G559"/>
    <mergeCell ref="H559:K559"/>
    <mergeCell ref="D560:D561"/>
    <mergeCell ref="E560:E561"/>
    <mergeCell ref="F560:G560"/>
    <mergeCell ref="H560:H561"/>
    <mergeCell ref="I560:I561"/>
    <mergeCell ref="J560:K560"/>
    <mergeCell ref="B544:K544"/>
    <mergeCell ref="B551:C551"/>
    <mergeCell ref="B552:K552"/>
    <mergeCell ref="B554:D554"/>
    <mergeCell ref="E554:G554"/>
    <mergeCell ref="H554:K554"/>
    <mergeCell ref="B555:D555"/>
    <mergeCell ref="E555:G555"/>
    <mergeCell ref="H555:K555"/>
    <mergeCell ref="B532:D533"/>
    <mergeCell ref="E532:G533"/>
    <mergeCell ref="H532:I533"/>
    <mergeCell ref="J532:K533"/>
    <mergeCell ref="B534:K534"/>
    <mergeCell ref="B535:B537"/>
    <mergeCell ref="C535:C537"/>
    <mergeCell ref="D535:G535"/>
    <mergeCell ref="H535:K535"/>
    <mergeCell ref="D536:D537"/>
    <mergeCell ref="E536:E537"/>
    <mergeCell ref="F536:G536"/>
    <mergeCell ref="H536:H537"/>
    <mergeCell ref="I536:I537"/>
    <mergeCell ref="J536:K536"/>
    <mergeCell ref="B521:K521"/>
    <mergeCell ref="B527:C527"/>
    <mergeCell ref="B528:K528"/>
    <mergeCell ref="B530:D530"/>
    <mergeCell ref="E530:G530"/>
    <mergeCell ref="H530:K530"/>
    <mergeCell ref="B531:D531"/>
    <mergeCell ref="E531:G531"/>
    <mergeCell ref="H531:K531"/>
    <mergeCell ref="B513:D514"/>
    <mergeCell ref="E513:G514"/>
    <mergeCell ref="H513:I514"/>
    <mergeCell ref="J513:K514"/>
    <mergeCell ref="B515:K515"/>
    <mergeCell ref="B516:B518"/>
    <mergeCell ref="C516:C518"/>
    <mergeCell ref="D516:G516"/>
    <mergeCell ref="H516:K516"/>
    <mergeCell ref="D517:D518"/>
    <mergeCell ref="E517:E518"/>
    <mergeCell ref="F517:G517"/>
    <mergeCell ref="H517:H518"/>
    <mergeCell ref="I517:I518"/>
    <mergeCell ref="J517:K517"/>
    <mergeCell ref="B503:K503"/>
    <mergeCell ref="B508:C508"/>
    <mergeCell ref="B509:K509"/>
    <mergeCell ref="B511:D511"/>
    <mergeCell ref="E511:G511"/>
    <mergeCell ref="H511:K511"/>
    <mergeCell ref="B512:D512"/>
    <mergeCell ref="E512:G512"/>
    <mergeCell ref="H512:K512"/>
    <mergeCell ref="B492:D493"/>
    <mergeCell ref="E492:G493"/>
    <mergeCell ref="H492:I493"/>
    <mergeCell ref="J492:K493"/>
    <mergeCell ref="B494:K494"/>
    <mergeCell ref="B495:B497"/>
    <mergeCell ref="C495:C497"/>
    <mergeCell ref="D495:G495"/>
    <mergeCell ref="H495:K495"/>
    <mergeCell ref="D496:D497"/>
    <mergeCell ref="E496:E497"/>
    <mergeCell ref="F496:G496"/>
    <mergeCell ref="H496:H497"/>
    <mergeCell ref="I496:I497"/>
    <mergeCell ref="J496:K496"/>
    <mergeCell ref="B482:K482"/>
    <mergeCell ref="B487:C487"/>
    <mergeCell ref="B488:K488"/>
    <mergeCell ref="B490:D490"/>
    <mergeCell ref="E490:G490"/>
    <mergeCell ref="H490:K490"/>
    <mergeCell ref="B491:D491"/>
    <mergeCell ref="E491:G491"/>
    <mergeCell ref="H491:K491"/>
    <mergeCell ref="B476:K476"/>
    <mergeCell ref="B477:B479"/>
    <mergeCell ref="C477:C479"/>
    <mergeCell ref="D477:G477"/>
    <mergeCell ref="H477:K477"/>
    <mergeCell ref="D478:D479"/>
    <mergeCell ref="E478:E479"/>
    <mergeCell ref="F478:G478"/>
    <mergeCell ref="H478:H479"/>
    <mergeCell ref="I478:I479"/>
    <mergeCell ref="J478:K478"/>
    <mergeCell ref="B470:K470"/>
    <mergeCell ref="B472:D472"/>
    <mergeCell ref="E472:G472"/>
    <mergeCell ref="H472:K472"/>
    <mergeCell ref="B473:D473"/>
    <mergeCell ref="E473:G473"/>
    <mergeCell ref="H473:K473"/>
    <mergeCell ref="B474:D475"/>
    <mergeCell ref="E474:G475"/>
    <mergeCell ref="H474:I475"/>
    <mergeCell ref="J474:K475"/>
    <mergeCell ref="B3:C3"/>
    <mergeCell ref="B4:K4"/>
    <mergeCell ref="B6:D6"/>
    <mergeCell ref="E6:G6"/>
    <mergeCell ref="H6:K6"/>
    <mergeCell ref="B7:D7"/>
    <mergeCell ref="E7:G7"/>
    <mergeCell ref="H7:K7"/>
    <mergeCell ref="B469:C469"/>
    <mergeCell ref="B8:D9"/>
    <mergeCell ref="E8:G9"/>
    <mergeCell ref="H8:I9"/>
    <mergeCell ref="J8:K9"/>
    <mergeCell ref="B10:K10"/>
    <mergeCell ref="B11:B13"/>
    <mergeCell ref="C11:C13"/>
    <mergeCell ref="D11:G11"/>
    <mergeCell ref="H11:K11"/>
    <mergeCell ref="D12:D13"/>
    <mergeCell ref="B22:C22"/>
    <mergeCell ref="B23:K23"/>
    <mergeCell ref="B25:D25"/>
    <mergeCell ref="E25:G25"/>
    <mergeCell ref="H25:K25"/>
    <mergeCell ref="B26:D26"/>
    <mergeCell ref="E26:G26"/>
    <mergeCell ref="H26:K26"/>
    <mergeCell ref="E12:E13"/>
    <mergeCell ref="F12:G12"/>
    <mergeCell ref="H12:H13"/>
    <mergeCell ref="I12:I13"/>
    <mergeCell ref="J12:K12"/>
    <mergeCell ref="B18:K18"/>
    <mergeCell ref="B27:D28"/>
    <mergeCell ref="E27:G28"/>
    <mergeCell ref="H27:I28"/>
    <mergeCell ref="J27:K28"/>
    <mergeCell ref="B29:K29"/>
    <mergeCell ref="B30:B32"/>
    <mergeCell ref="C30:C32"/>
    <mergeCell ref="D30:G30"/>
    <mergeCell ref="H30:K30"/>
    <mergeCell ref="D31:D32"/>
    <mergeCell ref="B41:C41"/>
    <mergeCell ref="B42:K42"/>
    <mergeCell ref="B44:D44"/>
    <mergeCell ref="E44:G44"/>
    <mergeCell ref="H44:K44"/>
    <mergeCell ref="B45:D45"/>
    <mergeCell ref="E45:G45"/>
    <mergeCell ref="H45:K45"/>
    <mergeCell ref="E31:E32"/>
    <mergeCell ref="F31:G31"/>
    <mergeCell ref="H31:H32"/>
    <mergeCell ref="I31:I32"/>
    <mergeCell ref="J31:K31"/>
    <mergeCell ref="B37:K37"/>
    <mergeCell ref="B46:D47"/>
    <mergeCell ref="E46:G47"/>
    <mergeCell ref="H46:I47"/>
    <mergeCell ref="J46:K47"/>
    <mergeCell ref="B48:K48"/>
    <mergeCell ref="B49:B51"/>
    <mergeCell ref="C49:C51"/>
    <mergeCell ref="D49:G49"/>
    <mergeCell ref="H49:K49"/>
    <mergeCell ref="D50:D51"/>
    <mergeCell ref="B65:C65"/>
    <mergeCell ref="B66:K66"/>
    <mergeCell ref="B68:D68"/>
    <mergeCell ref="E68:G68"/>
    <mergeCell ref="H68:K68"/>
    <mergeCell ref="B69:D69"/>
    <mergeCell ref="E69:G69"/>
    <mergeCell ref="H69:K69"/>
    <mergeCell ref="E50:E51"/>
    <mergeCell ref="F50:G50"/>
    <mergeCell ref="H50:H51"/>
    <mergeCell ref="I50:I51"/>
    <mergeCell ref="J50:K50"/>
    <mergeCell ref="B58:K58"/>
    <mergeCell ref="B70:D71"/>
    <mergeCell ref="E70:G71"/>
    <mergeCell ref="H70:I71"/>
    <mergeCell ref="J70:K71"/>
    <mergeCell ref="B72:K72"/>
    <mergeCell ref="B73:B75"/>
    <mergeCell ref="C73:C75"/>
    <mergeCell ref="D73:G73"/>
    <mergeCell ref="H73:K73"/>
    <mergeCell ref="D74:D75"/>
    <mergeCell ref="B86:C86"/>
    <mergeCell ref="B87:K87"/>
    <mergeCell ref="B89:D89"/>
    <mergeCell ref="E89:G89"/>
    <mergeCell ref="H89:K89"/>
    <mergeCell ref="B90:D90"/>
    <mergeCell ref="E90:G90"/>
    <mergeCell ref="H90:K90"/>
    <mergeCell ref="E74:E75"/>
    <mergeCell ref="F74:G74"/>
    <mergeCell ref="H74:H75"/>
    <mergeCell ref="I74:I75"/>
    <mergeCell ref="J74:K74"/>
    <mergeCell ref="B81:K81"/>
    <mergeCell ref="B91:D92"/>
    <mergeCell ref="E91:G92"/>
    <mergeCell ref="H91:I92"/>
    <mergeCell ref="J91:K92"/>
    <mergeCell ref="B93:K93"/>
    <mergeCell ref="B94:B96"/>
    <mergeCell ref="C94:C96"/>
    <mergeCell ref="D94:G94"/>
    <mergeCell ref="H94:K94"/>
    <mergeCell ref="D95:D96"/>
    <mergeCell ref="B103:C103"/>
    <mergeCell ref="B104:K104"/>
    <mergeCell ref="B106:D106"/>
    <mergeCell ref="E106:G106"/>
    <mergeCell ref="H106:K106"/>
    <mergeCell ref="B107:D107"/>
    <mergeCell ref="E107:G107"/>
    <mergeCell ref="H107:K107"/>
    <mergeCell ref="E95:E96"/>
    <mergeCell ref="F95:G95"/>
    <mergeCell ref="H95:H96"/>
    <mergeCell ref="I95:I96"/>
    <mergeCell ref="J95:K95"/>
    <mergeCell ref="B99:K99"/>
    <mergeCell ref="B108:D109"/>
    <mergeCell ref="E108:G109"/>
    <mergeCell ref="H108:I109"/>
    <mergeCell ref="J108:K109"/>
    <mergeCell ref="B110:K110"/>
    <mergeCell ref="B111:B113"/>
    <mergeCell ref="C111:C113"/>
    <mergeCell ref="D111:G111"/>
    <mergeCell ref="H111:K111"/>
    <mergeCell ref="D112:D113"/>
    <mergeCell ref="B125:C125"/>
    <mergeCell ref="B126:K126"/>
    <mergeCell ref="B128:D128"/>
    <mergeCell ref="E128:G128"/>
    <mergeCell ref="H128:K128"/>
    <mergeCell ref="B129:D129"/>
    <mergeCell ref="E129:G129"/>
    <mergeCell ref="H129:K129"/>
    <mergeCell ref="E112:E113"/>
    <mergeCell ref="F112:G112"/>
    <mergeCell ref="H112:H113"/>
    <mergeCell ref="I112:I113"/>
    <mergeCell ref="J112:K112"/>
    <mergeCell ref="B120:K120"/>
    <mergeCell ref="B130:D131"/>
    <mergeCell ref="E130:G131"/>
    <mergeCell ref="H130:I131"/>
    <mergeCell ref="J130:K131"/>
    <mergeCell ref="B132:K132"/>
    <mergeCell ref="B133:B135"/>
    <mergeCell ref="C133:C135"/>
    <mergeCell ref="D133:G133"/>
    <mergeCell ref="H133:K133"/>
    <mergeCell ref="D134:D135"/>
    <mergeCell ref="B144:C144"/>
    <mergeCell ref="B145:K145"/>
    <mergeCell ref="B147:D147"/>
    <mergeCell ref="E147:G147"/>
    <mergeCell ref="H147:K147"/>
    <mergeCell ref="B148:D148"/>
    <mergeCell ref="E148:G148"/>
    <mergeCell ref="H148:K148"/>
    <mergeCell ref="E134:E135"/>
    <mergeCell ref="F134:G134"/>
    <mergeCell ref="H134:H135"/>
    <mergeCell ref="I134:I135"/>
    <mergeCell ref="J134:K134"/>
    <mergeCell ref="B140:K140"/>
    <mergeCell ref="B149:D150"/>
    <mergeCell ref="E149:G150"/>
    <mergeCell ref="H149:I150"/>
    <mergeCell ref="J149:K150"/>
    <mergeCell ref="B151:K151"/>
    <mergeCell ref="B152:B154"/>
    <mergeCell ref="C152:C154"/>
    <mergeCell ref="D152:G152"/>
    <mergeCell ref="H152:K152"/>
    <mergeCell ref="D153:D154"/>
    <mergeCell ref="B164:C164"/>
    <mergeCell ref="B165:K165"/>
    <mergeCell ref="B167:D167"/>
    <mergeCell ref="E167:G167"/>
    <mergeCell ref="H167:K167"/>
    <mergeCell ref="B168:D168"/>
    <mergeCell ref="E168:G168"/>
    <mergeCell ref="H168:K168"/>
    <mergeCell ref="E153:E154"/>
    <mergeCell ref="F153:G153"/>
    <mergeCell ref="H153:H154"/>
    <mergeCell ref="I153:I154"/>
    <mergeCell ref="J153:K153"/>
    <mergeCell ref="B159:K159"/>
    <mergeCell ref="B169:D170"/>
    <mergeCell ref="E169:G170"/>
    <mergeCell ref="H169:I170"/>
    <mergeCell ref="J169:K170"/>
    <mergeCell ref="B171:K171"/>
    <mergeCell ref="B172:B174"/>
    <mergeCell ref="C172:C174"/>
    <mergeCell ref="D172:G172"/>
    <mergeCell ref="H172:K172"/>
    <mergeCell ref="D173:D174"/>
    <mergeCell ref="B191:C191"/>
    <mergeCell ref="B192:K192"/>
    <mergeCell ref="B194:D194"/>
    <mergeCell ref="E194:G194"/>
    <mergeCell ref="H194:K194"/>
    <mergeCell ref="B195:D195"/>
    <mergeCell ref="E195:G195"/>
    <mergeCell ref="H195:K195"/>
    <mergeCell ref="E173:E174"/>
    <mergeCell ref="F173:G173"/>
    <mergeCell ref="H173:H174"/>
    <mergeCell ref="I173:I174"/>
    <mergeCell ref="J173:K173"/>
    <mergeCell ref="B186:K186"/>
    <mergeCell ref="B196:D197"/>
    <mergeCell ref="E196:G197"/>
    <mergeCell ref="H196:I197"/>
    <mergeCell ref="J196:K197"/>
    <mergeCell ref="B198:K198"/>
    <mergeCell ref="B199:B201"/>
    <mergeCell ref="C199:C201"/>
    <mergeCell ref="D199:G199"/>
    <mergeCell ref="H199:K199"/>
    <mergeCell ref="D200:D201"/>
    <mergeCell ref="B211:C211"/>
    <mergeCell ref="B212:K212"/>
    <mergeCell ref="B214:D214"/>
    <mergeCell ref="E214:G214"/>
    <mergeCell ref="H214:K214"/>
    <mergeCell ref="B215:D215"/>
    <mergeCell ref="E215:G215"/>
    <mergeCell ref="H215:K215"/>
    <mergeCell ref="E200:E201"/>
    <mergeCell ref="F200:G200"/>
    <mergeCell ref="H200:H201"/>
    <mergeCell ref="I200:I201"/>
    <mergeCell ref="J200:K200"/>
    <mergeCell ref="B206:K206"/>
    <mergeCell ref="B216:D217"/>
    <mergeCell ref="E216:G217"/>
    <mergeCell ref="H216:I217"/>
    <mergeCell ref="J216:K217"/>
    <mergeCell ref="B218:K218"/>
    <mergeCell ref="B219:B221"/>
    <mergeCell ref="C219:C221"/>
    <mergeCell ref="D219:G219"/>
    <mergeCell ref="H219:K219"/>
    <mergeCell ref="D220:D221"/>
    <mergeCell ref="B231:C231"/>
    <mergeCell ref="B232:K232"/>
    <mergeCell ref="B234:D234"/>
    <mergeCell ref="E234:G234"/>
    <mergeCell ref="H234:K234"/>
    <mergeCell ref="B235:D235"/>
    <mergeCell ref="E235:G235"/>
    <mergeCell ref="H235:K235"/>
    <mergeCell ref="E220:E221"/>
    <mergeCell ref="F220:G220"/>
    <mergeCell ref="H220:H221"/>
    <mergeCell ref="I220:I221"/>
    <mergeCell ref="J220:K220"/>
    <mergeCell ref="B226:K226"/>
    <mergeCell ref="B236:D237"/>
    <mergeCell ref="E236:G237"/>
    <mergeCell ref="H236:I237"/>
    <mergeCell ref="J236:K237"/>
    <mergeCell ref="B238:K238"/>
    <mergeCell ref="B239:B241"/>
    <mergeCell ref="C239:C241"/>
    <mergeCell ref="D239:G239"/>
    <mergeCell ref="H239:K239"/>
    <mergeCell ref="D240:D241"/>
    <mergeCell ref="B252:C252"/>
    <mergeCell ref="B253:K253"/>
    <mergeCell ref="B255:D255"/>
    <mergeCell ref="E255:G255"/>
    <mergeCell ref="H255:K255"/>
    <mergeCell ref="B256:D256"/>
    <mergeCell ref="E256:G256"/>
    <mergeCell ref="H256:K256"/>
    <mergeCell ref="E240:E241"/>
    <mergeCell ref="F240:G240"/>
    <mergeCell ref="H240:H241"/>
    <mergeCell ref="I240:I241"/>
    <mergeCell ref="J240:K240"/>
    <mergeCell ref="B246:K246"/>
    <mergeCell ref="B257:D258"/>
    <mergeCell ref="E257:G258"/>
    <mergeCell ref="H257:I258"/>
    <mergeCell ref="J257:K258"/>
    <mergeCell ref="B259:K259"/>
    <mergeCell ref="B260:B262"/>
    <mergeCell ref="C260:C262"/>
    <mergeCell ref="D260:G260"/>
    <mergeCell ref="H260:K260"/>
    <mergeCell ref="D261:D262"/>
    <mergeCell ref="B274:C274"/>
    <mergeCell ref="B275:K275"/>
    <mergeCell ref="B277:D277"/>
    <mergeCell ref="E277:G277"/>
    <mergeCell ref="H277:K277"/>
    <mergeCell ref="B278:D278"/>
    <mergeCell ref="E278:G278"/>
    <mergeCell ref="H278:K278"/>
    <mergeCell ref="E261:E262"/>
    <mergeCell ref="F261:G261"/>
    <mergeCell ref="H261:H262"/>
    <mergeCell ref="I261:I262"/>
    <mergeCell ref="J261:K261"/>
    <mergeCell ref="B269:K269"/>
    <mergeCell ref="B279:D280"/>
    <mergeCell ref="E279:G280"/>
    <mergeCell ref="H279:I280"/>
    <mergeCell ref="J279:K280"/>
    <mergeCell ref="B281:K281"/>
    <mergeCell ref="B282:B284"/>
    <mergeCell ref="C282:C284"/>
    <mergeCell ref="D282:G282"/>
    <mergeCell ref="H282:K282"/>
    <mergeCell ref="D283:D284"/>
    <mergeCell ref="B294:C294"/>
    <mergeCell ref="B295:K295"/>
    <mergeCell ref="B297:D297"/>
    <mergeCell ref="E297:G297"/>
    <mergeCell ref="H297:K297"/>
    <mergeCell ref="B298:D298"/>
    <mergeCell ref="E298:G298"/>
    <mergeCell ref="H298:K298"/>
    <mergeCell ref="E283:E284"/>
    <mergeCell ref="F283:G283"/>
    <mergeCell ref="H283:H284"/>
    <mergeCell ref="I283:I284"/>
    <mergeCell ref="J283:K283"/>
    <mergeCell ref="B289:K289"/>
    <mergeCell ref="B299:D300"/>
    <mergeCell ref="E299:G300"/>
    <mergeCell ref="H299:I300"/>
    <mergeCell ref="J299:K300"/>
    <mergeCell ref="B301:K301"/>
    <mergeCell ref="B302:B304"/>
    <mergeCell ref="C302:C304"/>
    <mergeCell ref="D302:G302"/>
    <mergeCell ref="H302:K302"/>
    <mergeCell ref="D303:D304"/>
    <mergeCell ref="B312:C312"/>
    <mergeCell ref="B313:K313"/>
    <mergeCell ref="B315:D315"/>
    <mergeCell ref="E315:G315"/>
    <mergeCell ref="H315:K315"/>
    <mergeCell ref="B316:D316"/>
    <mergeCell ref="E316:G316"/>
    <mergeCell ref="H316:K316"/>
    <mergeCell ref="E303:E304"/>
    <mergeCell ref="F303:G303"/>
    <mergeCell ref="H303:H304"/>
    <mergeCell ref="I303:I304"/>
    <mergeCell ref="J303:K303"/>
    <mergeCell ref="B307:K307"/>
    <mergeCell ref="B317:D318"/>
    <mergeCell ref="E317:G318"/>
    <mergeCell ref="H317:I318"/>
    <mergeCell ref="J317:K318"/>
    <mergeCell ref="B319:K319"/>
    <mergeCell ref="B320:B322"/>
    <mergeCell ref="C320:C322"/>
    <mergeCell ref="D320:G320"/>
    <mergeCell ref="H320:K320"/>
    <mergeCell ref="D321:D322"/>
    <mergeCell ref="B335:C335"/>
    <mergeCell ref="B336:K336"/>
    <mergeCell ref="B338:D338"/>
    <mergeCell ref="E338:G338"/>
    <mergeCell ref="H338:K338"/>
    <mergeCell ref="B339:D339"/>
    <mergeCell ref="E339:G339"/>
    <mergeCell ref="H339:K339"/>
    <mergeCell ref="E321:E322"/>
    <mergeCell ref="F321:G321"/>
    <mergeCell ref="H321:H322"/>
    <mergeCell ref="I321:I322"/>
    <mergeCell ref="J321:K321"/>
    <mergeCell ref="B331:K331"/>
    <mergeCell ref="B340:D341"/>
    <mergeCell ref="E340:G341"/>
    <mergeCell ref="H340:I341"/>
    <mergeCell ref="J340:K341"/>
    <mergeCell ref="B342:K342"/>
    <mergeCell ref="B343:B345"/>
    <mergeCell ref="C343:C345"/>
    <mergeCell ref="D343:G343"/>
    <mergeCell ref="H343:K343"/>
    <mergeCell ref="D344:D345"/>
    <mergeCell ref="B352:C352"/>
    <mergeCell ref="B353:K353"/>
    <mergeCell ref="B355:D355"/>
    <mergeCell ref="E355:G355"/>
    <mergeCell ref="H355:K355"/>
    <mergeCell ref="B356:D356"/>
    <mergeCell ref="E356:G356"/>
    <mergeCell ref="H356:K356"/>
    <mergeCell ref="E344:E345"/>
    <mergeCell ref="F344:G344"/>
    <mergeCell ref="H344:H345"/>
    <mergeCell ref="I344:I345"/>
    <mergeCell ref="J344:K344"/>
    <mergeCell ref="B348:K348"/>
    <mergeCell ref="B357:D358"/>
    <mergeCell ref="E357:G358"/>
    <mergeCell ref="H357:I358"/>
    <mergeCell ref="J357:K358"/>
    <mergeCell ref="B359:K359"/>
    <mergeCell ref="B360:B362"/>
    <mergeCell ref="C360:C362"/>
    <mergeCell ref="D360:G360"/>
    <mergeCell ref="H360:K360"/>
    <mergeCell ref="D361:D362"/>
    <mergeCell ref="B371:C371"/>
    <mergeCell ref="B372:K372"/>
    <mergeCell ref="B374:D374"/>
    <mergeCell ref="E374:G374"/>
    <mergeCell ref="H374:K374"/>
    <mergeCell ref="B375:D375"/>
    <mergeCell ref="E375:G375"/>
    <mergeCell ref="H375:K375"/>
    <mergeCell ref="E361:E362"/>
    <mergeCell ref="F361:G361"/>
    <mergeCell ref="H361:H362"/>
    <mergeCell ref="I361:I362"/>
    <mergeCell ref="J361:K361"/>
    <mergeCell ref="B366:K366"/>
    <mergeCell ref="B376:D377"/>
    <mergeCell ref="E376:G377"/>
    <mergeCell ref="H376:I377"/>
    <mergeCell ref="J376:K377"/>
    <mergeCell ref="B378:K378"/>
    <mergeCell ref="B379:B381"/>
    <mergeCell ref="C379:C381"/>
    <mergeCell ref="D379:G379"/>
    <mergeCell ref="H379:K379"/>
    <mergeCell ref="D380:D381"/>
    <mergeCell ref="B390:C390"/>
    <mergeCell ref="B391:K391"/>
    <mergeCell ref="B393:D393"/>
    <mergeCell ref="E393:G393"/>
    <mergeCell ref="H393:K393"/>
    <mergeCell ref="B394:D394"/>
    <mergeCell ref="E394:G394"/>
    <mergeCell ref="H394:K394"/>
    <mergeCell ref="E380:E381"/>
    <mergeCell ref="F380:G380"/>
    <mergeCell ref="H380:H381"/>
    <mergeCell ref="I380:I381"/>
    <mergeCell ref="J380:K380"/>
    <mergeCell ref="B385:K385"/>
    <mergeCell ref="B395:D396"/>
    <mergeCell ref="E395:G396"/>
    <mergeCell ref="H395:I396"/>
    <mergeCell ref="J395:K396"/>
    <mergeCell ref="B397:K397"/>
    <mergeCell ref="B398:B400"/>
    <mergeCell ref="C398:C400"/>
    <mergeCell ref="D398:G398"/>
    <mergeCell ref="H398:K398"/>
    <mergeCell ref="D399:D400"/>
    <mergeCell ref="B408:C408"/>
    <mergeCell ref="B409:K409"/>
    <mergeCell ref="B411:D411"/>
    <mergeCell ref="E411:G411"/>
    <mergeCell ref="H411:K411"/>
    <mergeCell ref="B412:D412"/>
    <mergeCell ref="E412:G412"/>
    <mergeCell ref="H412:K412"/>
    <mergeCell ref="E399:E400"/>
    <mergeCell ref="F399:G399"/>
    <mergeCell ref="H399:H400"/>
    <mergeCell ref="I399:I400"/>
    <mergeCell ref="J399:K399"/>
    <mergeCell ref="B403:K403"/>
    <mergeCell ref="B413:D414"/>
    <mergeCell ref="E413:G414"/>
    <mergeCell ref="H413:I414"/>
    <mergeCell ref="J413:K414"/>
    <mergeCell ref="B415:K415"/>
    <mergeCell ref="B416:B418"/>
    <mergeCell ref="C416:C418"/>
    <mergeCell ref="D416:G416"/>
    <mergeCell ref="H416:K416"/>
    <mergeCell ref="D417:D418"/>
    <mergeCell ref="B426:C426"/>
    <mergeCell ref="B427:K427"/>
    <mergeCell ref="B429:D429"/>
    <mergeCell ref="E429:G429"/>
    <mergeCell ref="H429:K429"/>
    <mergeCell ref="B430:D430"/>
    <mergeCell ref="E430:G430"/>
    <mergeCell ref="H430:K430"/>
    <mergeCell ref="E417:E418"/>
    <mergeCell ref="F417:G417"/>
    <mergeCell ref="H417:H418"/>
    <mergeCell ref="I417:I418"/>
    <mergeCell ref="J417:K417"/>
    <mergeCell ref="B421:K421"/>
    <mergeCell ref="B431:D432"/>
    <mergeCell ref="E431:G432"/>
    <mergeCell ref="H431:I432"/>
    <mergeCell ref="J431:K432"/>
    <mergeCell ref="B433:K433"/>
    <mergeCell ref="B434:B436"/>
    <mergeCell ref="C434:C436"/>
    <mergeCell ref="D434:G434"/>
    <mergeCell ref="H434:K434"/>
    <mergeCell ref="D435:D436"/>
    <mergeCell ref="B451:C451"/>
    <mergeCell ref="B452:K452"/>
    <mergeCell ref="B454:D454"/>
    <mergeCell ref="E454:G454"/>
    <mergeCell ref="H454:K454"/>
    <mergeCell ref="B455:D455"/>
    <mergeCell ref="E455:G455"/>
    <mergeCell ref="H455:K455"/>
    <mergeCell ref="E435:E436"/>
    <mergeCell ref="F435:G435"/>
    <mergeCell ref="H435:H436"/>
    <mergeCell ref="I435:I436"/>
    <mergeCell ref="J435:K435"/>
    <mergeCell ref="B443:K443"/>
    <mergeCell ref="E460:E461"/>
    <mergeCell ref="F460:G460"/>
    <mergeCell ref="H460:H461"/>
    <mergeCell ref="I460:I461"/>
    <mergeCell ref="J460:K460"/>
    <mergeCell ref="B464:K464"/>
    <mergeCell ref="B456:D457"/>
    <mergeCell ref="E456:G457"/>
    <mergeCell ref="H456:I457"/>
    <mergeCell ref="J456:K457"/>
    <mergeCell ref="B458:K458"/>
    <mergeCell ref="B459:B461"/>
    <mergeCell ref="C459:C461"/>
    <mergeCell ref="D459:G459"/>
    <mergeCell ref="H459:K459"/>
    <mergeCell ref="D460:D461"/>
    <mergeCell ref="B590:C590"/>
    <mergeCell ref="B591:K591"/>
    <mergeCell ref="B593:D593"/>
    <mergeCell ref="E593:G593"/>
    <mergeCell ref="H593:K593"/>
    <mergeCell ref="B594:D594"/>
    <mergeCell ref="E594:G594"/>
    <mergeCell ref="H594:K594"/>
    <mergeCell ref="B595:D596"/>
    <mergeCell ref="E595:G596"/>
    <mergeCell ref="H595:I596"/>
    <mergeCell ref="J595:K596"/>
    <mergeCell ref="B597:K597"/>
    <mergeCell ref="B598:B600"/>
    <mergeCell ref="C598:C600"/>
    <mergeCell ref="D598:G598"/>
    <mergeCell ref="H598:K598"/>
    <mergeCell ref="D599:D600"/>
    <mergeCell ref="E599:E600"/>
    <mergeCell ref="F599:G599"/>
    <mergeCell ref="H599:H600"/>
    <mergeCell ref="I599:I600"/>
    <mergeCell ref="J599:K599"/>
    <mergeCell ref="B612:C612"/>
    <mergeCell ref="B613:K613"/>
    <mergeCell ref="B615:D615"/>
    <mergeCell ref="E615:G615"/>
    <mergeCell ref="H615:K615"/>
    <mergeCell ref="B616:D616"/>
    <mergeCell ref="E616:G616"/>
    <mergeCell ref="H616:K616"/>
    <mergeCell ref="B606:K606"/>
    <mergeCell ref="B617:D618"/>
    <mergeCell ref="E617:G618"/>
    <mergeCell ref="H617:I618"/>
    <mergeCell ref="J617:K618"/>
    <mergeCell ref="B619:K619"/>
    <mergeCell ref="B620:B622"/>
    <mergeCell ref="C620:C622"/>
    <mergeCell ref="D620:G620"/>
    <mergeCell ref="H620:K620"/>
    <mergeCell ref="D621:D622"/>
    <mergeCell ref="E621:E622"/>
    <mergeCell ref="F621:G621"/>
    <mergeCell ref="H621:H622"/>
    <mergeCell ref="I621:I622"/>
    <mergeCell ref="J621:K621"/>
    <mergeCell ref="B626:K626"/>
    <mergeCell ref="B630:C630"/>
    <mergeCell ref="B631:K631"/>
    <mergeCell ref="B633:D633"/>
    <mergeCell ref="E633:G633"/>
    <mergeCell ref="H633:K633"/>
    <mergeCell ref="B634:D634"/>
    <mergeCell ref="E634:G634"/>
    <mergeCell ref="H634:K634"/>
    <mergeCell ref="B644:K644"/>
    <mergeCell ref="B635:D636"/>
    <mergeCell ref="E635:G636"/>
    <mergeCell ref="H635:I636"/>
    <mergeCell ref="J635:K636"/>
    <mergeCell ref="B637:K637"/>
    <mergeCell ref="B638:B640"/>
    <mergeCell ref="C638:C640"/>
    <mergeCell ref="D638:G638"/>
    <mergeCell ref="H638:K638"/>
    <mergeCell ref="D639:D640"/>
    <mergeCell ref="E639:E640"/>
    <mergeCell ref="F639:G639"/>
    <mergeCell ref="H639:H640"/>
    <mergeCell ref="I639:I640"/>
    <mergeCell ref="J639:K63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2"/>
  <sheetViews>
    <sheetView tabSelected="1" zoomScale="70" zoomScaleNormal="70" workbookViewId="0">
      <selection activeCell="N131" sqref="N131"/>
    </sheetView>
  </sheetViews>
  <sheetFormatPr defaultRowHeight="15" x14ac:dyDescent="0.25"/>
  <cols>
    <col min="2" max="2" width="14.28515625" customWidth="1"/>
    <col min="3" max="3" width="12.85546875" customWidth="1"/>
    <col min="4" max="4" width="22.5703125" customWidth="1"/>
    <col min="5" max="5" width="19.42578125" customWidth="1"/>
    <col min="6" max="6" width="19.28515625" customWidth="1"/>
    <col min="7" max="7" width="15.85546875" customWidth="1"/>
    <col min="8" max="8" width="23.42578125" customWidth="1"/>
    <col min="9" max="9" width="16.140625" customWidth="1"/>
    <col min="10" max="10" width="15.140625" customWidth="1"/>
    <col min="11" max="11" width="14.140625" customWidth="1"/>
  </cols>
  <sheetData>
    <row r="1" spans="1:11" s="43" customFormat="1" x14ac:dyDescent="0.25">
      <c r="A1" s="42"/>
      <c r="B1" s="382" t="s">
        <v>0</v>
      </c>
      <c r="C1" s="382"/>
    </row>
    <row r="2" spans="1:11" s="43" customFormat="1" ht="30" customHeight="1" x14ac:dyDescent="0.25">
      <c r="A2" s="42"/>
      <c r="B2" s="383" t="s">
        <v>204</v>
      </c>
      <c r="C2" s="383"/>
      <c r="D2" s="383"/>
      <c r="E2" s="383"/>
      <c r="F2" s="383"/>
      <c r="G2" s="383"/>
      <c r="H2" s="383"/>
      <c r="I2" s="383"/>
      <c r="J2" s="383"/>
      <c r="K2" s="383"/>
    </row>
    <row r="3" spans="1:11" s="43" customFormat="1" ht="15.75" thickBot="1" x14ac:dyDescent="0.3">
      <c r="A3" s="42"/>
    </row>
    <row r="4" spans="1:11" s="43" customFormat="1" ht="30.75" customHeight="1" thickBot="1" x14ac:dyDescent="0.3">
      <c r="A4" s="42"/>
      <c r="B4" s="384" t="s">
        <v>205</v>
      </c>
      <c r="C4" s="385"/>
      <c r="D4" s="386"/>
      <c r="E4" s="384" t="s">
        <v>3</v>
      </c>
      <c r="F4" s="385"/>
      <c r="G4" s="386"/>
      <c r="H4" s="387" t="s">
        <v>4</v>
      </c>
      <c r="I4" s="388"/>
      <c r="J4" s="388"/>
      <c r="K4" s="389"/>
    </row>
    <row r="5" spans="1:11" s="43" customFormat="1" ht="15.75" thickBot="1" x14ac:dyDescent="0.3">
      <c r="A5" s="42"/>
      <c r="B5" s="390">
        <v>20103196400563</v>
      </c>
      <c r="C5" s="391"/>
      <c r="D5" s="392"/>
      <c r="E5" s="393" t="s">
        <v>206</v>
      </c>
      <c r="F5" s="394"/>
      <c r="G5" s="395"/>
      <c r="H5" s="393" t="s">
        <v>207</v>
      </c>
      <c r="I5" s="394"/>
      <c r="J5" s="394"/>
      <c r="K5" s="395"/>
    </row>
    <row r="6" spans="1:11" s="43" customFormat="1" x14ac:dyDescent="0.25">
      <c r="A6" s="42"/>
      <c r="B6" s="401" t="s">
        <v>5</v>
      </c>
      <c r="C6" s="402"/>
      <c r="D6" s="402"/>
      <c r="E6" s="405" t="s">
        <v>208</v>
      </c>
      <c r="F6" s="406"/>
      <c r="G6" s="407"/>
      <c r="H6" s="411" t="s">
        <v>6</v>
      </c>
      <c r="I6" s="412"/>
      <c r="J6" s="405" t="s">
        <v>209</v>
      </c>
      <c r="K6" s="407"/>
    </row>
    <row r="7" spans="1:11" s="43" customFormat="1" ht="15.75" thickBot="1" x14ac:dyDescent="0.3">
      <c r="A7" s="42"/>
      <c r="B7" s="403"/>
      <c r="C7" s="404"/>
      <c r="D7" s="404"/>
      <c r="E7" s="408"/>
      <c r="F7" s="409"/>
      <c r="G7" s="410"/>
      <c r="H7" s="413"/>
      <c r="I7" s="414"/>
      <c r="J7" s="44"/>
      <c r="K7" s="45"/>
    </row>
    <row r="8" spans="1:11" s="43" customFormat="1" ht="15.75" thickBot="1" x14ac:dyDescent="0.3">
      <c r="A8" s="42"/>
      <c r="B8" s="393" t="s">
        <v>7</v>
      </c>
      <c r="C8" s="394"/>
      <c r="D8" s="394"/>
      <c r="E8" s="394"/>
      <c r="F8" s="394"/>
      <c r="G8" s="394"/>
      <c r="H8" s="394"/>
      <c r="I8" s="394"/>
      <c r="J8" s="394"/>
      <c r="K8" s="395"/>
    </row>
    <row r="9" spans="1:11" s="43" customFormat="1" ht="15.75" thickBot="1" x14ac:dyDescent="0.3">
      <c r="A9" s="42"/>
      <c r="B9" s="399" t="s">
        <v>8</v>
      </c>
      <c r="C9" s="416" t="s">
        <v>9</v>
      </c>
      <c r="D9" s="417" t="s">
        <v>10</v>
      </c>
      <c r="E9" s="418"/>
      <c r="F9" s="418"/>
      <c r="G9" s="419"/>
      <c r="H9" s="417" t="s">
        <v>11</v>
      </c>
      <c r="I9" s="418"/>
      <c r="J9" s="418"/>
      <c r="K9" s="419"/>
    </row>
    <row r="10" spans="1:11" s="43" customFormat="1" ht="15.75" thickBot="1" x14ac:dyDescent="0.3">
      <c r="A10" s="42"/>
      <c r="B10" s="415"/>
      <c r="C10" s="416"/>
      <c r="D10" s="416" t="s">
        <v>12</v>
      </c>
      <c r="E10" s="396" t="s">
        <v>210</v>
      </c>
      <c r="F10" s="387" t="s">
        <v>14</v>
      </c>
      <c r="G10" s="389"/>
      <c r="H10" s="397" t="s">
        <v>12</v>
      </c>
      <c r="I10" s="399" t="s">
        <v>15</v>
      </c>
      <c r="J10" s="387" t="s">
        <v>14</v>
      </c>
      <c r="K10" s="389"/>
    </row>
    <row r="11" spans="1:11" s="43" customFormat="1" ht="45.75" thickBot="1" x14ac:dyDescent="0.3">
      <c r="A11" s="42"/>
      <c r="B11" s="400"/>
      <c r="C11" s="416"/>
      <c r="D11" s="416"/>
      <c r="E11" s="396"/>
      <c r="F11" s="46" t="s">
        <v>16</v>
      </c>
      <c r="G11" s="47" t="s">
        <v>17</v>
      </c>
      <c r="H11" s="398"/>
      <c r="I11" s="400"/>
      <c r="J11" s="46" t="s">
        <v>16</v>
      </c>
      <c r="K11" s="47" t="s">
        <v>17</v>
      </c>
    </row>
    <row r="12" spans="1:11" s="43" customFormat="1" ht="15.75" thickBot="1" x14ac:dyDescent="0.3">
      <c r="A12" s="42"/>
      <c r="B12" s="47">
        <v>1</v>
      </c>
      <c r="C12" s="47">
        <v>2</v>
      </c>
      <c r="D12" s="47">
        <v>3</v>
      </c>
      <c r="E12" s="47">
        <v>4</v>
      </c>
      <c r="F12" s="47">
        <v>5</v>
      </c>
      <c r="G12" s="47">
        <v>6</v>
      </c>
      <c r="H12" s="47">
        <v>7</v>
      </c>
      <c r="I12" s="47">
        <v>8</v>
      </c>
      <c r="J12" s="47">
        <v>9</v>
      </c>
      <c r="K12" s="47">
        <v>10</v>
      </c>
    </row>
    <row r="13" spans="1:11" s="43" customFormat="1" ht="60" x14ac:dyDescent="0.25">
      <c r="A13" s="42"/>
      <c r="B13" s="48">
        <v>275409.7</v>
      </c>
      <c r="C13" s="49">
        <v>20000</v>
      </c>
      <c r="D13" s="49" t="s">
        <v>211</v>
      </c>
      <c r="E13" s="50">
        <v>90</v>
      </c>
      <c r="F13" s="49"/>
      <c r="G13" s="49"/>
      <c r="H13" s="51" t="s">
        <v>212</v>
      </c>
      <c r="I13" s="51" t="s">
        <v>213</v>
      </c>
      <c r="J13" s="49"/>
      <c r="K13" s="52"/>
    </row>
    <row r="14" spans="1:11" s="43" customFormat="1" x14ac:dyDescent="0.25">
      <c r="A14" s="42"/>
      <c r="B14" s="53"/>
      <c r="C14" s="54"/>
      <c r="D14" s="49" t="s">
        <v>211</v>
      </c>
      <c r="E14" s="55">
        <v>80</v>
      </c>
      <c r="F14" s="54"/>
      <c r="G14" s="49"/>
      <c r="H14" s="54"/>
      <c r="I14" s="54"/>
      <c r="J14" s="54"/>
      <c r="K14" s="56"/>
    </row>
    <row r="15" spans="1:11" s="43" customFormat="1" x14ac:dyDescent="0.25">
      <c r="A15" s="42"/>
      <c r="B15" s="53"/>
      <c r="C15" s="54"/>
      <c r="D15" s="49" t="s">
        <v>214</v>
      </c>
      <c r="E15" s="55">
        <v>0.2</v>
      </c>
      <c r="F15" s="54"/>
      <c r="G15" s="49"/>
      <c r="H15" s="54"/>
      <c r="I15" s="54"/>
      <c r="J15" s="54"/>
      <c r="K15" s="56"/>
    </row>
    <row r="16" spans="1:11" s="43" customFormat="1" x14ac:dyDescent="0.25">
      <c r="A16" s="42"/>
      <c r="B16" s="53"/>
      <c r="C16" s="54"/>
      <c r="D16" s="49" t="s">
        <v>214</v>
      </c>
      <c r="E16" s="57">
        <v>0.14000000000000001</v>
      </c>
      <c r="F16" s="54"/>
      <c r="G16" s="49"/>
      <c r="H16" s="54"/>
      <c r="I16" s="54"/>
      <c r="J16" s="54"/>
      <c r="K16" s="56"/>
    </row>
    <row r="17" spans="1:11" s="43" customFormat="1" x14ac:dyDescent="0.25">
      <c r="A17" s="42"/>
      <c r="B17" s="53"/>
      <c r="C17" s="54"/>
      <c r="D17" s="49" t="s">
        <v>214</v>
      </c>
      <c r="E17" s="57">
        <v>0.34</v>
      </c>
      <c r="F17" s="54"/>
      <c r="G17" s="49"/>
      <c r="H17" s="54"/>
      <c r="I17" s="54"/>
      <c r="J17" s="54"/>
      <c r="K17" s="56"/>
    </row>
    <row r="18" spans="1:11" s="43" customFormat="1" ht="15.75" thickBot="1" x14ac:dyDescent="0.3">
      <c r="A18" s="42"/>
      <c r="B18" s="53"/>
      <c r="C18" s="54"/>
      <c r="D18" s="49" t="s">
        <v>214</v>
      </c>
      <c r="E18" s="57">
        <v>0.16</v>
      </c>
      <c r="F18" s="54"/>
      <c r="G18" s="49"/>
      <c r="H18" s="54"/>
      <c r="I18" s="54"/>
      <c r="J18" s="54"/>
      <c r="K18" s="56"/>
    </row>
    <row r="19" spans="1:11" s="43" customFormat="1" ht="15.75" thickBot="1" x14ac:dyDescent="0.3">
      <c r="A19" s="42"/>
      <c r="B19" s="393" t="s">
        <v>19</v>
      </c>
      <c r="C19" s="394"/>
      <c r="D19" s="394"/>
      <c r="E19" s="394"/>
      <c r="F19" s="394"/>
      <c r="G19" s="394"/>
      <c r="H19" s="394"/>
      <c r="I19" s="394"/>
      <c r="J19" s="394"/>
      <c r="K19" s="395"/>
    </row>
    <row r="20" spans="1:11" s="43" customFormat="1" x14ac:dyDescent="0.25">
      <c r="A20" s="42"/>
      <c r="B20" s="53">
        <v>0</v>
      </c>
      <c r="C20" s="54">
        <v>0</v>
      </c>
      <c r="D20" s="49" t="s">
        <v>211</v>
      </c>
      <c r="E20" s="54">
        <v>0.95</v>
      </c>
      <c r="F20" s="58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</row>
    <row r="21" spans="1:11" s="43" customFormat="1" x14ac:dyDescent="0.25">
      <c r="A21" s="42"/>
      <c r="B21" s="53">
        <v>0</v>
      </c>
      <c r="C21" s="54">
        <v>0</v>
      </c>
      <c r="D21" s="49" t="s">
        <v>211</v>
      </c>
      <c r="E21" s="54">
        <v>0.06</v>
      </c>
      <c r="F21" s="54">
        <v>0</v>
      </c>
      <c r="G21" s="54">
        <v>0</v>
      </c>
      <c r="H21" s="54">
        <v>0</v>
      </c>
      <c r="I21" s="54">
        <v>0</v>
      </c>
      <c r="J21" s="54">
        <v>0</v>
      </c>
      <c r="K21" s="54">
        <v>0</v>
      </c>
    </row>
    <row r="22" spans="1:11" s="43" customFormat="1" x14ac:dyDescent="0.25">
      <c r="A22" s="42"/>
    </row>
    <row r="23" spans="1:11" s="43" customFormat="1" x14ac:dyDescent="0.25">
      <c r="A23" s="42"/>
      <c r="B23" s="382" t="s">
        <v>0</v>
      </c>
      <c r="C23" s="382"/>
    </row>
    <row r="24" spans="1:11" s="43" customFormat="1" ht="32.25" customHeight="1" x14ac:dyDescent="0.25">
      <c r="A24" s="42"/>
      <c r="B24" s="383" t="s">
        <v>204</v>
      </c>
      <c r="C24" s="383"/>
      <c r="D24" s="383"/>
      <c r="E24" s="383"/>
      <c r="F24" s="383"/>
      <c r="G24" s="383"/>
      <c r="H24" s="383"/>
      <c r="I24" s="383"/>
      <c r="J24" s="383"/>
      <c r="K24" s="383"/>
    </row>
    <row r="25" spans="1:11" s="43" customFormat="1" ht="15.75" thickBot="1" x14ac:dyDescent="0.3">
      <c r="A25" s="42"/>
    </row>
    <row r="26" spans="1:11" s="43" customFormat="1" ht="30.75" customHeight="1" thickBot="1" x14ac:dyDescent="0.3">
      <c r="A26" s="42"/>
      <c r="B26" s="384" t="s">
        <v>205</v>
      </c>
      <c r="C26" s="385"/>
      <c r="D26" s="386"/>
      <c r="E26" s="384" t="s">
        <v>3</v>
      </c>
      <c r="F26" s="385"/>
      <c r="G26" s="386"/>
      <c r="H26" s="387" t="s">
        <v>4</v>
      </c>
      <c r="I26" s="388"/>
      <c r="J26" s="388"/>
      <c r="K26" s="389"/>
    </row>
    <row r="27" spans="1:11" s="43" customFormat="1" ht="15.75" thickBot="1" x14ac:dyDescent="0.3">
      <c r="A27" s="42"/>
      <c r="B27" s="390">
        <v>20107196100330</v>
      </c>
      <c r="C27" s="391"/>
      <c r="D27" s="392"/>
      <c r="E27" s="393" t="s">
        <v>206</v>
      </c>
      <c r="F27" s="394"/>
      <c r="G27" s="395"/>
      <c r="H27" s="393" t="s">
        <v>215</v>
      </c>
      <c r="I27" s="394"/>
      <c r="J27" s="394"/>
      <c r="K27" s="395"/>
    </row>
    <row r="28" spans="1:11" s="43" customFormat="1" x14ac:dyDescent="0.25">
      <c r="A28" s="42"/>
      <c r="B28" s="401" t="s">
        <v>5</v>
      </c>
      <c r="C28" s="402"/>
      <c r="D28" s="402"/>
      <c r="E28" s="405" t="s">
        <v>216</v>
      </c>
      <c r="F28" s="406"/>
      <c r="G28" s="407"/>
      <c r="H28" s="411" t="s">
        <v>6</v>
      </c>
      <c r="I28" s="412"/>
      <c r="J28" s="405" t="s">
        <v>209</v>
      </c>
      <c r="K28" s="407"/>
    </row>
    <row r="29" spans="1:11" s="43" customFormat="1" ht="15.75" thickBot="1" x14ac:dyDescent="0.3">
      <c r="A29" s="42"/>
      <c r="B29" s="403"/>
      <c r="C29" s="404"/>
      <c r="D29" s="404"/>
      <c r="E29" s="408"/>
      <c r="F29" s="409"/>
      <c r="G29" s="410"/>
      <c r="H29" s="413"/>
      <c r="I29" s="414"/>
      <c r="J29" s="44"/>
      <c r="K29" s="45"/>
    </row>
    <row r="30" spans="1:11" s="43" customFormat="1" ht="15.75" thickBot="1" x14ac:dyDescent="0.3">
      <c r="A30" s="42"/>
      <c r="B30" s="393" t="s">
        <v>7</v>
      </c>
      <c r="C30" s="394"/>
      <c r="D30" s="394"/>
      <c r="E30" s="394"/>
      <c r="F30" s="394"/>
      <c r="G30" s="394"/>
      <c r="H30" s="394"/>
      <c r="I30" s="394"/>
      <c r="J30" s="394"/>
      <c r="K30" s="395"/>
    </row>
    <row r="31" spans="1:11" s="43" customFormat="1" ht="15.75" thickBot="1" x14ac:dyDescent="0.3">
      <c r="A31" s="42"/>
      <c r="B31" s="399" t="s">
        <v>8</v>
      </c>
      <c r="C31" s="416" t="s">
        <v>9</v>
      </c>
      <c r="D31" s="417" t="s">
        <v>10</v>
      </c>
      <c r="E31" s="418"/>
      <c r="F31" s="418"/>
      <c r="G31" s="419"/>
      <c r="H31" s="417" t="s">
        <v>11</v>
      </c>
      <c r="I31" s="418"/>
      <c r="J31" s="418"/>
      <c r="K31" s="419"/>
    </row>
    <row r="32" spans="1:11" s="43" customFormat="1" ht="15.75" thickBot="1" x14ac:dyDescent="0.3">
      <c r="A32" s="42"/>
      <c r="B32" s="415"/>
      <c r="C32" s="416"/>
      <c r="D32" s="416" t="s">
        <v>12</v>
      </c>
      <c r="E32" s="396" t="s">
        <v>210</v>
      </c>
      <c r="F32" s="387" t="s">
        <v>14</v>
      </c>
      <c r="G32" s="389"/>
      <c r="H32" s="397" t="s">
        <v>12</v>
      </c>
      <c r="I32" s="399" t="s">
        <v>15</v>
      </c>
      <c r="J32" s="387" t="s">
        <v>14</v>
      </c>
      <c r="K32" s="389"/>
    </row>
    <row r="33" spans="1:11" s="43" customFormat="1" ht="45.75" thickBot="1" x14ac:dyDescent="0.3">
      <c r="A33" s="42"/>
      <c r="B33" s="400"/>
      <c r="C33" s="416"/>
      <c r="D33" s="416"/>
      <c r="E33" s="396"/>
      <c r="F33" s="46" t="s">
        <v>16</v>
      </c>
      <c r="G33" s="47" t="s">
        <v>17</v>
      </c>
      <c r="H33" s="398"/>
      <c r="I33" s="400"/>
      <c r="J33" s="46" t="s">
        <v>16</v>
      </c>
      <c r="K33" s="47" t="s">
        <v>17</v>
      </c>
    </row>
    <row r="34" spans="1:11" s="43" customFormat="1" ht="15.75" thickBot="1" x14ac:dyDescent="0.3">
      <c r="A34" s="42"/>
      <c r="B34" s="47">
        <v>1</v>
      </c>
      <c r="C34" s="47">
        <v>2</v>
      </c>
      <c r="D34" s="47">
        <v>3</v>
      </c>
      <c r="E34" s="47">
        <v>4</v>
      </c>
      <c r="F34" s="47">
        <v>5</v>
      </c>
      <c r="G34" s="47">
        <v>6</v>
      </c>
      <c r="H34" s="47">
        <v>7</v>
      </c>
      <c r="I34" s="47">
        <v>8</v>
      </c>
      <c r="J34" s="47">
        <v>9</v>
      </c>
      <c r="K34" s="47">
        <v>10</v>
      </c>
    </row>
    <row r="35" spans="1:11" s="43" customFormat="1" x14ac:dyDescent="0.25">
      <c r="A35" s="42"/>
      <c r="B35" s="48">
        <v>433070.32</v>
      </c>
      <c r="C35" s="49">
        <v>433070.32</v>
      </c>
      <c r="D35" s="49" t="s">
        <v>211</v>
      </c>
      <c r="E35" s="59">
        <v>0.12</v>
      </c>
      <c r="F35" s="49"/>
      <c r="G35" s="49"/>
      <c r="H35" s="60"/>
      <c r="I35" s="51"/>
      <c r="J35" s="49"/>
      <c r="K35" s="52"/>
    </row>
    <row r="36" spans="1:11" s="43" customFormat="1" x14ac:dyDescent="0.25">
      <c r="A36" s="42"/>
      <c r="B36" s="61"/>
      <c r="C36" s="62"/>
      <c r="D36" s="63" t="s">
        <v>214</v>
      </c>
      <c r="E36" s="64">
        <v>2.1</v>
      </c>
      <c r="F36" s="62"/>
      <c r="G36" s="63"/>
      <c r="H36" s="62"/>
      <c r="I36" s="62"/>
      <c r="J36" s="62"/>
      <c r="K36" s="65"/>
    </row>
    <row r="37" spans="1:11" s="43" customFormat="1" ht="15.75" thickBot="1" x14ac:dyDescent="0.3">
      <c r="A37" s="42"/>
      <c r="B37" s="421" t="s">
        <v>19</v>
      </c>
      <c r="C37" s="422"/>
      <c r="D37" s="422"/>
      <c r="E37" s="422"/>
      <c r="F37" s="422"/>
      <c r="G37" s="422"/>
      <c r="H37" s="422"/>
      <c r="I37" s="422"/>
      <c r="J37" s="422"/>
      <c r="K37" s="423"/>
    </row>
    <row r="38" spans="1:11" s="43" customFormat="1" x14ac:dyDescent="0.25">
      <c r="A38" s="42"/>
      <c r="B38" s="66">
        <v>24000</v>
      </c>
      <c r="C38" s="49">
        <v>24000</v>
      </c>
      <c r="D38" s="49">
        <v>0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</row>
    <row r="39" spans="1:11" s="43" customFormat="1" x14ac:dyDescent="0.25">
      <c r="A39" s="42"/>
    </row>
    <row r="40" spans="1:11" s="43" customFormat="1" x14ac:dyDescent="0.25">
      <c r="A40" s="42"/>
      <c r="B40" s="420" t="s">
        <v>0</v>
      </c>
      <c r="C40" s="420"/>
    </row>
    <row r="41" spans="1:11" s="43" customFormat="1" ht="28.5" customHeight="1" x14ac:dyDescent="0.25">
      <c r="A41" s="42"/>
      <c r="B41" s="383" t="s">
        <v>204</v>
      </c>
      <c r="C41" s="383"/>
      <c r="D41" s="383"/>
      <c r="E41" s="383"/>
      <c r="F41" s="383"/>
      <c r="G41" s="383"/>
      <c r="H41" s="383"/>
      <c r="I41" s="383"/>
      <c r="J41" s="383"/>
      <c r="K41" s="383"/>
    </row>
    <row r="42" spans="1:11" s="43" customFormat="1" ht="15.75" thickBot="1" x14ac:dyDescent="0.3">
      <c r="A42" s="42"/>
    </row>
    <row r="43" spans="1:11" s="43" customFormat="1" ht="31.5" customHeight="1" thickBot="1" x14ac:dyDescent="0.3">
      <c r="A43" s="42"/>
      <c r="B43" s="384" t="s">
        <v>205</v>
      </c>
      <c r="C43" s="385"/>
      <c r="D43" s="386"/>
      <c r="E43" s="384" t="s">
        <v>3</v>
      </c>
      <c r="F43" s="385"/>
      <c r="G43" s="386"/>
      <c r="H43" s="387" t="s">
        <v>4</v>
      </c>
      <c r="I43" s="388"/>
      <c r="J43" s="388"/>
      <c r="K43" s="389"/>
    </row>
    <row r="44" spans="1:11" s="43" customFormat="1" ht="15.75" thickBot="1" x14ac:dyDescent="0.3">
      <c r="A44" s="42"/>
      <c r="B44" s="390">
        <v>22202197500244</v>
      </c>
      <c r="C44" s="391"/>
      <c r="D44" s="392"/>
      <c r="E44" s="393" t="s">
        <v>206</v>
      </c>
      <c r="F44" s="394"/>
      <c r="G44" s="395"/>
      <c r="H44" s="393" t="s">
        <v>217</v>
      </c>
      <c r="I44" s="394"/>
      <c r="J44" s="394"/>
      <c r="K44" s="395"/>
    </row>
    <row r="45" spans="1:11" s="43" customFormat="1" x14ac:dyDescent="0.25">
      <c r="A45" s="42"/>
      <c r="B45" s="401" t="s">
        <v>5</v>
      </c>
      <c r="C45" s="402"/>
      <c r="D45" s="402"/>
      <c r="E45" s="405" t="s">
        <v>218</v>
      </c>
      <c r="F45" s="406"/>
      <c r="G45" s="407"/>
      <c r="H45" s="411" t="s">
        <v>6</v>
      </c>
      <c r="I45" s="412"/>
      <c r="J45" s="405" t="s">
        <v>209</v>
      </c>
      <c r="K45" s="407"/>
    </row>
    <row r="46" spans="1:11" s="43" customFormat="1" ht="15.75" thickBot="1" x14ac:dyDescent="0.3">
      <c r="A46" s="42"/>
      <c r="B46" s="403"/>
      <c r="C46" s="404"/>
      <c r="D46" s="404"/>
      <c r="E46" s="408"/>
      <c r="F46" s="409"/>
      <c r="G46" s="410"/>
      <c r="H46" s="413"/>
      <c r="I46" s="414"/>
      <c r="J46" s="44"/>
      <c r="K46" s="45"/>
    </row>
    <row r="47" spans="1:11" s="43" customFormat="1" ht="15.75" thickBot="1" x14ac:dyDescent="0.3">
      <c r="A47" s="42"/>
      <c r="B47" s="393" t="s">
        <v>7</v>
      </c>
      <c r="C47" s="394"/>
      <c r="D47" s="394"/>
      <c r="E47" s="394"/>
      <c r="F47" s="394"/>
      <c r="G47" s="394"/>
      <c r="H47" s="394"/>
      <c r="I47" s="394"/>
      <c r="J47" s="394"/>
      <c r="K47" s="395"/>
    </row>
    <row r="48" spans="1:11" s="43" customFormat="1" ht="15.75" thickBot="1" x14ac:dyDescent="0.3">
      <c r="A48" s="42"/>
      <c r="B48" s="399" t="s">
        <v>8</v>
      </c>
      <c r="C48" s="416" t="s">
        <v>9</v>
      </c>
      <c r="D48" s="417" t="s">
        <v>10</v>
      </c>
      <c r="E48" s="418"/>
      <c r="F48" s="418"/>
      <c r="G48" s="419"/>
      <c r="H48" s="417" t="s">
        <v>11</v>
      </c>
      <c r="I48" s="418"/>
      <c r="J48" s="418"/>
      <c r="K48" s="419"/>
    </row>
    <row r="49" spans="1:11" s="43" customFormat="1" ht="15.75" thickBot="1" x14ac:dyDescent="0.3">
      <c r="A49" s="42"/>
      <c r="B49" s="415"/>
      <c r="C49" s="416"/>
      <c r="D49" s="416" t="s">
        <v>12</v>
      </c>
      <c r="E49" s="396" t="s">
        <v>210</v>
      </c>
      <c r="F49" s="387" t="s">
        <v>14</v>
      </c>
      <c r="G49" s="389"/>
      <c r="H49" s="397" t="s">
        <v>12</v>
      </c>
      <c r="I49" s="399" t="s">
        <v>15</v>
      </c>
      <c r="J49" s="387" t="s">
        <v>14</v>
      </c>
      <c r="K49" s="389"/>
    </row>
    <row r="50" spans="1:11" s="43" customFormat="1" ht="45.75" thickBot="1" x14ac:dyDescent="0.3">
      <c r="A50" s="42"/>
      <c r="B50" s="400"/>
      <c r="C50" s="416"/>
      <c r="D50" s="416"/>
      <c r="E50" s="396"/>
      <c r="F50" s="46" t="s">
        <v>16</v>
      </c>
      <c r="G50" s="47" t="s">
        <v>17</v>
      </c>
      <c r="H50" s="398"/>
      <c r="I50" s="400"/>
      <c r="J50" s="46" t="s">
        <v>16</v>
      </c>
      <c r="K50" s="47" t="s">
        <v>17</v>
      </c>
    </row>
    <row r="51" spans="1:11" s="43" customFormat="1" ht="15.75" thickBot="1" x14ac:dyDescent="0.3">
      <c r="A51" s="42"/>
      <c r="B51" s="47">
        <v>1</v>
      </c>
      <c r="C51" s="47">
        <v>2</v>
      </c>
      <c r="D51" s="47">
        <v>3</v>
      </c>
      <c r="E51" s="47">
        <v>4</v>
      </c>
      <c r="F51" s="47">
        <v>5</v>
      </c>
      <c r="G51" s="47">
        <v>6</v>
      </c>
      <c r="H51" s="47">
        <v>7</v>
      </c>
      <c r="I51" s="47">
        <v>8</v>
      </c>
      <c r="J51" s="47">
        <v>9</v>
      </c>
      <c r="K51" s="47">
        <v>10</v>
      </c>
    </row>
    <row r="52" spans="1:11" s="43" customFormat="1" ht="45.75" thickBot="1" x14ac:dyDescent="0.3">
      <c r="A52" s="42"/>
      <c r="B52" s="48">
        <v>202468.03</v>
      </c>
      <c r="C52" s="49">
        <v>0</v>
      </c>
      <c r="D52" s="67" t="s">
        <v>219</v>
      </c>
      <c r="E52" s="59">
        <v>0.3</v>
      </c>
      <c r="F52" s="49"/>
      <c r="G52" s="49"/>
      <c r="H52" s="60"/>
      <c r="I52" s="51"/>
      <c r="J52" s="49"/>
      <c r="K52" s="52"/>
    </row>
    <row r="53" spans="1:11" s="43" customFormat="1" ht="15.75" thickBot="1" x14ac:dyDescent="0.3">
      <c r="A53" s="42"/>
      <c r="B53" s="393" t="s">
        <v>19</v>
      </c>
      <c r="C53" s="394"/>
      <c r="D53" s="394"/>
      <c r="E53" s="394"/>
      <c r="F53" s="394"/>
      <c r="G53" s="394"/>
      <c r="H53" s="394"/>
      <c r="I53" s="394"/>
      <c r="J53" s="394"/>
      <c r="K53" s="395"/>
    </row>
    <row r="54" spans="1:11" s="43" customFormat="1" x14ac:dyDescent="0.25">
      <c r="A54" s="42"/>
      <c r="B54" s="66"/>
      <c r="C54" s="49"/>
      <c r="D54" s="49"/>
      <c r="E54" s="49"/>
      <c r="F54" s="49"/>
      <c r="G54" s="49"/>
      <c r="H54" s="49"/>
      <c r="I54" s="49"/>
      <c r="J54" s="49"/>
      <c r="K54" s="52"/>
    </row>
    <row r="55" spans="1:11" s="43" customFormat="1" x14ac:dyDescent="0.25">
      <c r="A55" s="42"/>
    </row>
    <row r="56" spans="1:11" s="43" customFormat="1" x14ac:dyDescent="0.25">
      <c r="A56" s="42"/>
      <c r="B56" s="382" t="s">
        <v>0</v>
      </c>
      <c r="C56" s="382"/>
    </row>
    <row r="57" spans="1:11" s="43" customFormat="1" ht="33.75" customHeight="1" x14ac:dyDescent="0.25">
      <c r="A57" s="42"/>
      <c r="B57" s="383" t="s">
        <v>204</v>
      </c>
      <c r="C57" s="383"/>
      <c r="D57" s="383"/>
      <c r="E57" s="383"/>
      <c r="F57" s="383"/>
      <c r="G57" s="383"/>
      <c r="H57" s="383"/>
      <c r="I57" s="383"/>
      <c r="J57" s="383"/>
      <c r="K57" s="383"/>
    </row>
    <row r="58" spans="1:11" s="43" customFormat="1" ht="15.75" thickBot="1" x14ac:dyDescent="0.3">
      <c r="A58" s="42"/>
    </row>
    <row r="59" spans="1:11" s="43" customFormat="1" ht="31.5" customHeight="1" thickBot="1" x14ac:dyDescent="0.3">
      <c r="A59" s="42"/>
      <c r="B59" s="384" t="s">
        <v>205</v>
      </c>
      <c r="C59" s="385"/>
      <c r="D59" s="386"/>
      <c r="E59" s="384" t="s">
        <v>3</v>
      </c>
      <c r="F59" s="385"/>
      <c r="G59" s="386"/>
      <c r="H59" s="387" t="s">
        <v>4</v>
      </c>
      <c r="I59" s="388"/>
      <c r="J59" s="388"/>
      <c r="K59" s="389"/>
    </row>
    <row r="60" spans="1:11" s="43" customFormat="1" ht="15.75" thickBot="1" x14ac:dyDescent="0.3">
      <c r="A60" s="42"/>
      <c r="B60" s="390">
        <v>20609196200682</v>
      </c>
      <c r="C60" s="391"/>
      <c r="D60" s="392"/>
      <c r="E60" s="393" t="s">
        <v>206</v>
      </c>
      <c r="F60" s="394"/>
      <c r="G60" s="395"/>
      <c r="H60" s="393" t="s">
        <v>220</v>
      </c>
      <c r="I60" s="394"/>
      <c r="J60" s="394"/>
      <c r="K60" s="395"/>
    </row>
    <row r="61" spans="1:11" s="43" customFormat="1" x14ac:dyDescent="0.25">
      <c r="A61" s="42"/>
      <c r="B61" s="401" t="s">
        <v>5</v>
      </c>
      <c r="C61" s="402"/>
      <c r="D61" s="402"/>
      <c r="E61" s="405" t="s">
        <v>221</v>
      </c>
      <c r="F61" s="406"/>
      <c r="G61" s="407"/>
      <c r="H61" s="411" t="s">
        <v>6</v>
      </c>
      <c r="I61" s="412"/>
      <c r="J61" s="405" t="s">
        <v>209</v>
      </c>
      <c r="K61" s="407"/>
    </row>
    <row r="62" spans="1:11" s="43" customFormat="1" ht="15.75" thickBot="1" x14ac:dyDescent="0.3">
      <c r="A62" s="42"/>
      <c r="B62" s="403"/>
      <c r="C62" s="404"/>
      <c r="D62" s="404"/>
      <c r="E62" s="408"/>
      <c r="F62" s="409"/>
      <c r="G62" s="410"/>
      <c r="H62" s="413"/>
      <c r="I62" s="414"/>
      <c r="J62" s="44"/>
      <c r="K62" s="45"/>
    </row>
    <row r="63" spans="1:11" s="43" customFormat="1" ht="15.75" thickBot="1" x14ac:dyDescent="0.3">
      <c r="A63" s="42"/>
      <c r="B63" s="393" t="s">
        <v>7</v>
      </c>
      <c r="C63" s="394"/>
      <c r="D63" s="394"/>
      <c r="E63" s="394"/>
      <c r="F63" s="394"/>
      <c r="G63" s="394"/>
      <c r="H63" s="394"/>
      <c r="I63" s="394"/>
      <c r="J63" s="394"/>
      <c r="K63" s="395"/>
    </row>
    <row r="64" spans="1:11" s="43" customFormat="1" ht="15.75" thickBot="1" x14ac:dyDescent="0.3">
      <c r="A64" s="42"/>
      <c r="B64" s="399" t="s">
        <v>8</v>
      </c>
      <c r="C64" s="416" t="s">
        <v>9</v>
      </c>
      <c r="D64" s="417" t="s">
        <v>10</v>
      </c>
      <c r="E64" s="418"/>
      <c r="F64" s="418"/>
      <c r="G64" s="419"/>
      <c r="H64" s="417" t="s">
        <v>11</v>
      </c>
      <c r="I64" s="418"/>
      <c r="J64" s="418"/>
      <c r="K64" s="419"/>
    </row>
    <row r="65" spans="1:11" s="43" customFormat="1" ht="15.75" thickBot="1" x14ac:dyDescent="0.3">
      <c r="A65" s="42"/>
      <c r="B65" s="415"/>
      <c r="C65" s="416"/>
      <c r="D65" s="416" t="s">
        <v>12</v>
      </c>
      <c r="E65" s="396" t="s">
        <v>210</v>
      </c>
      <c r="F65" s="387" t="s">
        <v>14</v>
      </c>
      <c r="G65" s="389"/>
      <c r="H65" s="397" t="s">
        <v>12</v>
      </c>
      <c r="I65" s="399" t="s">
        <v>15</v>
      </c>
      <c r="J65" s="387" t="s">
        <v>14</v>
      </c>
      <c r="K65" s="389"/>
    </row>
    <row r="66" spans="1:11" s="43" customFormat="1" ht="45.75" thickBot="1" x14ac:dyDescent="0.3">
      <c r="A66" s="42"/>
      <c r="B66" s="400"/>
      <c r="C66" s="416"/>
      <c r="D66" s="416"/>
      <c r="E66" s="396"/>
      <c r="F66" s="46" t="s">
        <v>16</v>
      </c>
      <c r="G66" s="47" t="s">
        <v>17</v>
      </c>
      <c r="H66" s="398"/>
      <c r="I66" s="400"/>
      <c r="J66" s="46" t="s">
        <v>16</v>
      </c>
      <c r="K66" s="47" t="s">
        <v>17</v>
      </c>
    </row>
    <row r="67" spans="1:11" s="43" customFormat="1" ht="15.75" thickBot="1" x14ac:dyDescent="0.3">
      <c r="A67" s="42"/>
      <c r="B67" s="47">
        <v>1</v>
      </c>
      <c r="C67" s="47">
        <v>2</v>
      </c>
      <c r="D67" s="47">
        <v>3</v>
      </c>
      <c r="E67" s="47">
        <v>4</v>
      </c>
      <c r="F67" s="47">
        <v>5</v>
      </c>
      <c r="G67" s="47">
        <v>6</v>
      </c>
      <c r="H67" s="47">
        <v>7</v>
      </c>
      <c r="I67" s="47">
        <v>8</v>
      </c>
      <c r="J67" s="47">
        <v>9</v>
      </c>
      <c r="K67" s="47">
        <v>10</v>
      </c>
    </row>
    <row r="68" spans="1:11" s="43" customFormat="1" ht="60" x14ac:dyDescent="0.25">
      <c r="A68" s="42"/>
      <c r="B68" s="48">
        <v>188367.5</v>
      </c>
      <c r="C68" s="49">
        <v>200000</v>
      </c>
      <c r="D68" s="49" t="s">
        <v>211</v>
      </c>
      <c r="E68" s="59">
        <v>113.64</v>
      </c>
      <c r="F68" s="49"/>
      <c r="G68" s="49">
        <v>100</v>
      </c>
      <c r="H68" s="51" t="s">
        <v>212</v>
      </c>
      <c r="I68" s="43" t="s">
        <v>222</v>
      </c>
      <c r="J68" s="49"/>
      <c r="K68" s="52"/>
    </row>
    <row r="69" spans="1:11" s="43" customFormat="1" ht="60" x14ac:dyDescent="0.25">
      <c r="A69" s="42"/>
      <c r="B69" s="53"/>
      <c r="C69" s="54"/>
      <c r="D69" s="49" t="s">
        <v>211</v>
      </c>
      <c r="E69" s="68">
        <v>123.2</v>
      </c>
      <c r="F69" s="54"/>
      <c r="G69" s="49">
        <v>100</v>
      </c>
      <c r="H69" s="51" t="s">
        <v>212</v>
      </c>
      <c r="I69" s="43" t="s">
        <v>223</v>
      </c>
      <c r="J69" s="54"/>
      <c r="K69" s="56"/>
    </row>
    <row r="70" spans="1:11" s="43" customFormat="1" x14ac:dyDescent="0.25">
      <c r="A70" s="42"/>
      <c r="B70" s="53"/>
      <c r="C70" s="54"/>
      <c r="D70" s="49" t="s">
        <v>211</v>
      </c>
      <c r="E70" s="55">
        <v>186.4</v>
      </c>
      <c r="F70" s="54"/>
      <c r="G70" s="49">
        <v>100</v>
      </c>
      <c r="H70" s="69" t="s">
        <v>224</v>
      </c>
      <c r="I70" s="54" t="s">
        <v>225</v>
      </c>
      <c r="J70" s="54"/>
      <c r="K70" s="56"/>
    </row>
    <row r="71" spans="1:11" s="43" customFormat="1" x14ac:dyDescent="0.25">
      <c r="A71" s="42"/>
      <c r="B71" s="53"/>
      <c r="C71" s="54"/>
      <c r="D71" s="49" t="s">
        <v>211</v>
      </c>
      <c r="E71" s="57">
        <v>144</v>
      </c>
      <c r="F71" s="54"/>
      <c r="G71" s="49">
        <v>100</v>
      </c>
      <c r="H71" s="54"/>
      <c r="I71" s="54"/>
      <c r="J71" s="54"/>
      <c r="K71" s="56"/>
    </row>
    <row r="72" spans="1:11" s="43" customFormat="1" x14ac:dyDescent="0.25">
      <c r="A72" s="42"/>
      <c r="B72" s="53"/>
      <c r="C72" s="54"/>
      <c r="D72" s="49" t="s">
        <v>226</v>
      </c>
      <c r="E72" s="57">
        <v>800</v>
      </c>
      <c r="F72" s="54"/>
      <c r="G72" s="49">
        <v>100</v>
      </c>
      <c r="H72" s="54"/>
      <c r="I72" s="54"/>
      <c r="J72" s="54"/>
      <c r="K72" s="56"/>
    </row>
    <row r="73" spans="1:11" s="43" customFormat="1" x14ac:dyDescent="0.25">
      <c r="A73" s="42"/>
      <c r="B73" s="53"/>
      <c r="C73" s="54"/>
      <c r="D73" s="49" t="s">
        <v>226</v>
      </c>
      <c r="E73" s="57">
        <v>1500</v>
      </c>
      <c r="F73" s="54"/>
      <c r="G73" s="49">
        <v>100</v>
      </c>
      <c r="H73" s="54"/>
      <c r="I73" s="54"/>
      <c r="J73" s="54"/>
      <c r="K73" s="56"/>
    </row>
    <row r="74" spans="1:11" s="43" customFormat="1" x14ac:dyDescent="0.25">
      <c r="A74" s="42"/>
      <c r="B74" s="53"/>
      <c r="C74" s="54"/>
      <c r="D74" s="49" t="s">
        <v>226</v>
      </c>
      <c r="E74" s="54">
        <v>1400</v>
      </c>
      <c r="F74" s="54"/>
      <c r="G74" s="57">
        <v>100</v>
      </c>
      <c r="H74" s="54"/>
      <c r="I74" s="54"/>
      <c r="J74" s="54"/>
      <c r="K74" s="56"/>
    </row>
    <row r="75" spans="1:11" s="43" customFormat="1" x14ac:dyDescent="0.25">
      <c r="A75" s="42"/>
      <c r="B75" s="53"/>
      <c r="C75" s="54"/>
      <c r="D75" s="49" t="s">
        <v>226</v>
      </c>
      <c r="E75" s="54">
        <v>0.12</v>
      </c>
      <c r="F75" s="54"/>
      <c r="G75" s="54">
        <v>100</v>
      </c>
      <c r="H75" s="54"/>
      <c r="I75" s="54"/>
      <c r="J75" s="54"/>
      <c r="K75" s="56"/>
    </row>
    <row r="76" spans="1:11" s="43" customFormat="1" x14ac:dyDescent="0.25">
      <c r="A76" s="42"/>
      <c r="B76" s="53"/>
      <c r="C76" s="54"/>
      <c r="D76" s="49" t="s">
        <v>214</v>
      </c>
      <c r="E76" s="54">
        <v>0.14000000000000001</v>
      </c>
      <c r="F76" s="54"/>
      <c r="G76" s="54">
        <v>100</v>
      </c>
      <c r="H76" s="54"/>
      <c r="I76" s="54"/>
      <c r="J76" s="54"/>
      <c r="K76" s="56"/>
    </row>
    <row r="77" spans="1:11" s="43" customFormat="1" ht="30.75" thickBot="1" x14ac:dyDescent="0.3">
      <c r="A77" s="42"/>
      <c r="B77" s="70"/>
      <c r="C77" s="58"/>
      <c r="D77" s="71" t="s">
        <v>227</v>
      </c>
      <c r="E77" s="58">
        <v>1600</v>
      </c>
      <c r="F77" s="58"/>
      <c r="G77" s="58">
        <v>100</v>
      </c>
      <c r="H77" s="58"/>
      <c r="I77" s="58"/>
      <c r="J77" s="58"/>
      <c r="K77" s="72"/>
    </row>
    <row r="78" spans="1:11" s="43" customFormat="1" ht="15.75" thickBot="1" x14ac:dyDescent="0.3">
      <c r="A78" s="42"/>
      <c r="B78" s="393" t="s">
        <v>19</v>
      </c>
      <c r="C78" s="394"/>
      <c r="D78" s="394"/>
      <c r="E78" s="394"/>
      <c r="F78" s="394"/>
      <c r="G78" s="394"/>
      <c r="H78" s="394"/>
      <c r="I78" s="394"/>
      <c r="J78" s="394"/>
      <c r="K78" s="395"/>
    </row>
    <row r="79" spans="1:11" s="43" customFormat="1" ht="60" x14ac:dyDescent="0.25">
      <c r="A79" s="42"/>
      <c r="B79" s="66"/>
      <c r="C79" s="49"/>
      <c r="D79" s="67" t="s">
        <v>214</v>
      </c>
      <c r="E79" s="49">
        <v>0.14000000000000001</v>
      </c>
      <c r="F79" s="49"/>
      <c r="G79" s="49">
        <v>100</v>
      </c>
      <c r="H79" s="51" t="s">
        <v>212</v>
      </c>
      <c r="I79" s="49" t="s">
        <v>228</v>
      </c>
      <c r="J79" s="49"/>
      <c r="K79" s="52"/>
    </row>
    <row r="80" spans="1:11" s="43" customFormat="1" x14ac:dyDescent="0.25">
      <c r="A80" s="42"/>
    </row>
    <row r="81" spans="1:11" s="43" customFormat="1" x14ac:dyDescent="0.25">
      <c r="A81" s="42"/>
      <c r="B81" s="420" t="s">
        <v>0</v>
      </c>
      <c r="C81" s="420"/>
    </row>
    <row r="82" spans="1:11" s="43" customFormat="1" ht="41.25" customHeight="1" x14ac:dyDescent="0.25">
      <c r="A82" s="42"/>
      <c r="B82" s="383" t="s">
        <v>204</v>
      </c>
      <c r="C82" s="383"/>
      <c r="D82" s="383"/>
      <c r="E82" s="383"/>
      <c r="F82" s="383"/>
      <c r="G82" s="383"/>
      <c r="H82" s="383"/>
      <c r="I82" s="383"/>
      <c r="J82" s="383"/>
      <c r="K82" s="383"/>
    </row>
    <row r="83" spans="1:11" s="43" customFormat="1" ht="12.75" customHeight="1" thickBot="1" x14ac:dyDescent="0.3">
      <c r="A83" s="42"/>
    </row>
    <row r="84" spans="1:11" s="43" customFormat="1" ht="30.75" customHeight="1" thickBot="1" x14ac:dyDescent="0.3">
      <c r="A84" s="42"/>
      <c r="B84" s="384" t="s">
        <v>229</v>
      </c>
      <c r="C84" s="385"/>
      <c r="D84" s="386"/>
      <c r="E84" s="384" t="s">
        <v>3</v>
      </c>
      <c r="F84" s="385"/>
      <c r="G84" s="386"/>
      <c r="H84" s="387" t="s">
        <v>4</v>
      </c>
      <c r="I84" s="388"/>
      <c r="J84" s="388"/>
      <c r="K84" s="389"/>
    </row>
    <row r="85" spans="1:11" s="43" customFormat="1" ht="15.75" thickBot="1" x14ac:dyDescent="0.3">
      <c r="A85" s="42"/>
      <c r="B85" s="390">
        <v>20306196100241</v>
      </c>
      <c r="C85" s="391"/>
      <c r="D85" s="392"/>
      <c r="E85" s="393" t="s">
        <v>206</v>
      </c>
      <c r="F85" s="394"/>
      <c r="G85" s="395"/>
      <c r="H85" s="393" t="s">
        <v>230</v>
      </c>
      <c r="I85" s="394"/>
      <c r="J85" s="394"/>
      <c r="K85" s="395"/>
    </row>
    <row r="86" spans="1:11" s="43" customFormat="1" x14ac:dyDescent="0.25">
      <c r="A86" s="42"/>
      <c r="B86" s="401" t="s">
        <v>5</v>
      </c>
      <c r="C86" s="402"/>
      <c r="D86" s="402"/>
      <c r="E86" s="405" t="s">
        <v>231</v>
      </c>
      <c r="F86" s="406"/>
      <c r="G86" s="407"/>
      <c r="H86" s="411" t="s">
        <v>6</v>
      </c>
      <c r="I86" s="412"/>
      <c r="J86" s="405" t="s">
        <v>209</v>
      </c>
      <c r="K86" s="407"/>
    </row>
    <row r="87" spans="1:11" s="43" customFormat="1" ht="15.75" thickBot="1" x14ac:dyDescent="0.3">
      <c r="A87" s="42"/>
      <c r="B87" s="403"/>
      <c r="C87" s="404"/>
      <c r="D87" s="404"/>
      <c r="E87" s="408"/>
      <c r="F87" s="409"/>
      <c r="G87" s="410"/>
      <c r="H87" s="413"/>
      <c r="I87" s="414"/>
      <c r="J87" s="44"/>
      <c r="K87" s="45"/>
    </row>
    <row r="88" spans="1:11" s="43" customFormat="1" ht="15.75" thickBot="1" x14ac:dyDescent="0.3">
      <c r="A88" s="42"/>
      <c r="B88" s="393" t="s">
        <v>7</v>
      </c>
      <c r="C88" s="394"/>
      <c r="D88" s="394"/>
      <c r="E88" s="394"/>
      <c r="F88" s="394"/>
      <c r="G88" s="394"/>
      <c r="H88" s="394"/>
      <c r="I88" s="394"/>
      <c r="J88" s="394"/>
      <c r="K88" s="395"/>
    </row>
    <row r="89" spans="1:11" s="43" customFormat="1" ht="15.75" thickBot="1" x14ac:dyDescent="0.3">
      <c r="A89" s="42"/>
      <c r="B89" s="399" t="s">
        <v>8</v>
      </c>
      <c r="C89" s="416" t="s">
        <v>9</v>
      </c>
      <c r="D89" s="417" t="s">
        <v>10</v>
      </c>
      <c r="E89" s="418"/>
      <c r="F89" s="418"/>
      <c r="G89" s="419"/>
      <c r="H89" s="417" t="s">
        <v>11</v>
      </c>
      <c r="I89" s="418"/>
      <c r="J89" s="418"/>
      <c r="K89" s="419"/>
    </row>
    <row r="90" spans="1:11" s="43" customFormat="1" ht="15.75" thickBot="1" x14ac:dyDescent="0.3">
      <c r="A90" s="42"/>
      <c r="B90" s="415"/>
      <c r="C90" s="416"/>
      <c r="D90" s="416" t="s">
        <v>12</v>
      </c>
      <c r="E90" s="396" t="s">
        <v>210</v>
      </c>
      <c r="F90" s="387" t="s">
        <v>14</v>
      </c>
      <c r="G90" s="389"/>
      <c r="H90" s="397" t="s">
        <v>12</v>
      </c>
      <c r="I90" s="399" t="s">
        <v>15</v>
      </c>
      <c r="J90" s="387" t="s">
        <v>14</v>
      </c>
      <c r="K90" s="389"/>
    </row>
    <row r="91" spans="1:11" s="43" customFormat="1" ht="45.75" thickBot="1" x14ac:dyDescent="0.3">
      <c r="A91" s="42"/>
      <c r="B91" s="400"/>
      <c r="C91" s="416"/>
      <c r="D91" s="416"/>
      <c r="E91" s="396"/>
      <c r="F91" s="46" t="s">
        <v>16</v>
      </c>
      <c r="G91" s="47" t="s">
        <v>17</v>
      </c>
      <c r="H91" s="398"/>
      <c r="I91" s="400"/>
      <c r="J91" s="46" t="s">
        <v>16</v>
      </c>
      <c r="K91" s="47" t="s">
        <v>17</v>
      </c>
    </row>
    <row r="92" spans="1:11" s="43" customFormat="1" ht="15.75" thickBot="1" x14ac:dyDescent="0.3">
      <c r="A92" s="42"/>
      <c r="B92" s="47">
        <v>1</v>
      </c>
      <c r="C92" s="47">
        <v>2</v>
      </c>
      <c r="D92" s="47">
        <v>3</v>
      </c>
      <c r="E92" s="47">
        <v>4</v>
      </c>
      <c r="F92" s="47">
        <v>5</v>
      </c>
      <c r="G92" s="47">
        <v>6</v>
      </c>
      <c r="H92" s="47">
        <v>7</v>
      </c>
      <c r="I92" s="47">
        <v>8</v>
      </c>
      <c r="J92" s="47">
        <v>9</v>
      </c>
      <c r="K92" s="47">
        <v>10</v>
      </c>
    </row>
    <row r="93" spans="1:11" s="43" customFormat="1" x14ac:dyDescent="0.25">
      <c r="A93" s="42"/>
      <c r="B93" s="48">
        <v>176408.25</v>
      </c>
      <c r="C93" s="49">
        <v>0</v>
      </c>
      <c r="D93" s="49" t="s">
        <v>232</v>
      </c>
      <c r="E93" s="68">
        <v>1500</v>
      </c>
      <c r="F93" s="49"/>
      <c r="G93" s="49"/>
      <c r="H93" s="60"/>
      <c r="I93" s="51"/>
      <c r="J93" s="49"/>
      <c r="K93" s="52"/>
    </row>
    <row r="94" spans="1:11" s="43" customFormat="1" ht="15.75" thickBot="1" x14ac:dyDescent="0.3">
      <c r="A94" s="42"/>
      <c r="B94" s="73"/>
      <c r="C94" s="58"/>
      <c r="D94" s="49" t="s">
        <v>214</v>
      </c>
      <c r="E94" s="68">
        <v>0.3</v>
      </c>
      <c r="F94" s="58"/>
      <c r="G94" s="58"/>
      <c r="H94" s="74"/>
      <c r="I94" s="75"/>
      <c r="J94" s="58"/>
      <c r="K94" s="72"/>
    </row>
    <row r="95" spans="1:11" s="43" customFormat="1" ht="15.75" thickBot="1" x14ac:dyDescent="0.3">
      <c r="A95" s="42"/>
      <c r="B95" s="393" t="s">
        <v>19</v>
      </c>
      <c r="C95" s="394"/>
      <c r="D95" s="394"/>
      <c r="E95" s="394"/>
      <c r="F95" s="394"/>
      <c r="G95" s="394"/>
      <c r="H95" s="394"/>
      <c r="I95" s="394"/>
      <c r="J95" s="394"/>
      <c r="K95" s="395"/>
    </row>
    <row r="96" spans="1:11" s="43" customFormat="1" x14ac:dyDescent="0.25">
      <c r="A96" s="42"/>
      <c r="B96" s="66"/>
      <c r="C96" s="49"/>
      <c r="D96" s="49"/>
      <c r="E96" s="49"/>
      <c r="F96" s="49"/>
      <c r="G96" s="49"/>
      <c r="H96" s="49"/>
      <c r="I96" s="49"/>
      <c r="J96" s="49"/>
      <c r="K96" s="52"/>
    </row>
    <row r="97" spans="1:11" s="43" customFormat="1" x14ac:dyDescent="0.25">
      <c r="A97" s="42"/>
    </row>
    <row r="98" spans="1:11" s="43" customFormat="1" x14ac:dyDescent="0.25">
      <c r="A98" s="42"/>
      <c r="B98" s="420" t="s">
        <v>0</v>
      </c>
      <c r="C98" s="420"/>
    </row>
    <row r="99" spans="1:11" s="43" customFormat="1" x14ac:dyDescent="0.25">
      <c r="A99" s="42"/>
      <c r="B99" s="383" t="s">
        <v>204</v>
      </c>
      <c r="C99" s="383"/>
      <c r="D99" s="383"/>
      <c r="E99" s="383"/>
      <c r="F99" s="383"/>
      <c r="G99" s="383"/>
      <c r="H99" s="383"/>
      <c r="I99" s="383"/>
      <c r="J99" s="383"/>
      <c r="K99" s="383"/>
    </row>
    <row r="100" spans="1:11" s="43" customFormat="1" ht="15.75" thickBot="1" x14ac:dyDescent="0.3">
      <c r="A100" s="42"/>
    </row>
    <row r="101" spans="1:11" s="43" customFormat="1" ht="15.75" thickBot="1" x14ac:dyDescent="0.3">
      <c r="A101" s="42"/>
      <c r="B101" s="384" t="s">
        <v>205</v>
      </c>
      <c r="C101" s="385"/>
      <c r="D101" s="386"/>
      <c r="E101" s="384" t="s">
        <v>3</v>
      </c>
      <c r="F101" s="385"/>
      <c r="G101" s="386"/>
      <c r="H101" s="387" t="s">
        <v>4</v>
      </c>
      <c r="I101" s="388"/>
      <c r="J101" s="388"/>
      <c r="K101" s="389"/>
    </row>
    <row r="102" spans="1:11" s="43" customFormat="1" ht="15.75" thickBot="1" x14ac:dyDescent="0.3">
      <c r="A102" s="42"/>
      <c r="B102" s="390">
        <v>22008195600489</v>
      </c>
      <c r="C102" s="391"/>
      <c r="D102" s="392"/>
      <c r="E102" s="393" t="s">
        <v>206</v>
      </c>
      <c r="F102" s="394"/>
      <c r="G102" s="395"/>
      <c r="H102" s="393" t="s">
        <v>233</v>
      </c>
      <c r="I102" s="394"/>
      <c r="J102" s="394"/>
      <c r="K102" s="395"/>
    </row>
    <row r="103" spans="1:11" s="43" customFormat="1" x14ac:dyDescent="0.25">
      <c r="A103" s="42"/>
      <c r="B103" s="401" t="s">
        <v>5</v>
      </c>
      <c r="C103" s="402"/>
      <c r="D103" s="402"/>
      <c r="E103" s="405" t="s">
        <v>234</v>
      </c>
      <c r="F103" s="406"/>
      <c r="G103" s="407"/>
      <c r="H103" s="411" t="s">
        <v>6</v>
      </c>
      <c r="I103" s="412"/>
      <c r="J103" s="405" t="s">
        <v>209</v>
      </c>
      <c r="K103" s="407"/>
    </row>
    <row r="104" spans="1:11" s="43" customFormat="1" ht="15.75" thickBot="1" x14ac:dyDescent="0.3">
      <c r="A104" s="42"/>
      <c r="B104" s="403"/>
      <c r="C104" s="404"/>
      <c r="D104" s="404"/>
      <c r="E104" s="408"/>
      <c r="F104" s="409"/>
      <c r="G104" s="410"/>
      <c r="H104" s="413"/>
      <c r="I104" s="414"/>
      <c r="J104" s="44"/>
      <c r="K104" s="45"/>
    </row>
    <row r="105" spans="1:11" s="43" customFormat="1" ht="15.75" thickBot="1" x14ac:dyDescent="0.3">
      <c r="A105" s="42"/>
      <c r="B105" s="393" t="s">
        <v>7</v>
      </c>
      <c r="C105" s="394"/>
      <c r="D105" s="394"/>
      <c r="E105" s="394"/>
      <c r="F105" s="394"/>
      <c r="G105" s="394"/>
      <c r="H105" s="394"/>
      <c r="I105" s="394"/>
      <c r="J105" s="394"/>
      <c r="K105" s="395"/>
    </row>
    <row r="106" spans="1:11" s="43" customFormat="1" ht="15.75" thickBot="1" x14ac:dyDescent="0.3">
      <c r="A106" s="42"/>
      <c r="B106" s="399" t="s">
        <v>8</v>
      </c>
      <c r="C106" s="416" t="s">
        <v>9</v>
      </c>
      <c r="D106" s="417" t="s">
        <v>10</v>
      </c>
      <c r="E106" s="418"/>
      <c r="F106" s="418"/>
      <c r="G106" s="419"/>
      <c r="H106" s="417" t="s">
        <v>11</v>
      </c>
      <c r="I106" s="418"/>
      <c r="J106" s="418"/>
      <c r="K106" s="419"/>
    </row>
    <row r="107" spans="1:11" s="43" customFormat="1" ht="15.75" thickBot="1" x14ac:dyDescent="0.3">
      <c r="A107" s="42"/>
      <c r="B107" s="415"/>
      <c r="C107" s="416"/>
      <c r="D107" s="416" t="s">
        <v>12</v>
      </c>
      <c r="E107" s="396" t="s">
        <v>210</v>
      </c>
      <c r="F107" s="387" t="s">
        <v>14</v>
      </c>
      <c r="G107" s="389"/>
      <c r="H107" s="397" t="s">
        <v>12</v>
      </c>
      <c r="I107" s="399" t="s">
        <v>15</v>
      </c>
      <c r="J107" s="387" t="s">
        <v>14</v>
      </c>
      <c r="K107" s="389"/>
    </row>
    <row r="108" spans="1:11" s="43" customFormat="1" ht="45.75" thickBot="1" x14ac:dyDescent="0.3">
      <c r="A108" s="42"/>
      <c r="B108" s="400"/>
      <c r="C108" s="416"/>
      <c r="D108" s="416"/>
      <c r="E108" s="396"/>
      <c r="F108" s="46" t="s">
        <v>16</v>
      </c>
      <c r="G108" s="47" t="s">
        <v>17</v>
      </c>
      <c r="H108" s="398"/>
      <c r="I108" s="400"/>
      <c r="J108" s="46" t="s">
        <v>16</v>
      </c>
      <c r="K108" s="47" t="s">
        <v>17</v>
      </c>
    </row>
    <row r="109" spans="1:11" s="43" customFormat="1" ht="15.75" thickBot="1" x14ac:dyDescent="0.3">
      <c r="A109" s="42"/>
      <c r="B109" s="47">
        <v>1</v>
      </c>
      <c r="C109" s="47">
        <v>2</v>
      </c>
      <c r="D109" s="47">
        <v>3</v>
      </c>
      <c r="E109" s="47">
        <v>4</v>
      </c>
      <c r="F109" s="47">
        <v>5</v>
      </c>
      <c r="G109" s="47">
        <v>6</v>
      </c>
      <c r="H109" s="47">
        <v>7</v>
      </c>
      <c r="I109" s="47">
        <v>8</v>
      </c>
      <c r="J109" s="47">
        <v>9</v>
      </c>
      <c r="K109" s="47">
        <v>10</v>
      </c>
    </row>
    <row r="110" spans="1:11" s="43" customFormat="1" x14ac:dyDescent="0.25">
      <c r="A110" s="42"/>
      <c r="B110" s="76">
        <v>368489</v>
      </c>
      <c r="C110" s="63">
        <v>368489</v>
      </c>
      <c r="D110" s="63" t="s">
        <v>211</v>
      </c>
      <c r="E110" s="77">
        <v>0</v>
      </c>
      <c r="F110" s="63"/>
      <c r="G110" s="63"/>
      <c r="H110" s="78"/>
      <c r="I110" s="79"/>
      <c r="J110" s="63"/>
      <c r="K110" s="80"/>
    </row>
    <row r="111" spans="1:11" s="43" customFormat="1" ht="15.75" thickBot="1" x14ac:dyDescent="0.3">
      <c r="A111" s="42"/>
      <c r="B111" s="421" t="s">
        <v>19</v>
      </c>
      <c r="C111" s="422"/>
      <c r="D111" s="422"/>
      <c r="E111" s="422"/>
      <c r="F111" s="422"/>
      <c r="G111" s="422"/>
      <c r="H111" s="422"/>
      <c r="I111" s="422"/>
      <c r="J111" s="422"/>
      <c r="K111" s="423"/>
    </row>
    <row r="112" spans="1:11" s="43" customFormat="1" x14ac:dyDescent="0.25">
      <c r="A112" s="42"/>
      <c r="B112" s="66">
        <v>56400</v>
      </c>
      <c r="C112" s="49">
        <v>0</v>
      </c>
      <c r="D112" s="49">
        <v>0</v>
      </c>
      <c r="E112" s="49">
        <v>0</v>
      </c>
      <c r="F112" s="49">
        <v>0</v>
      </c>
      <c r="G112" s="49">
        <v>0</v>
      </c>
      <c r="H112" s="49">
        <v>0</v>
      </c>
      <c r="I112" s="49">
        <v>0</v>
      </c>
      <c r="J112" s="49">
        <v>0</v>
      </c>
      <c r="K112" s="49">
        <v>0</v>
      </c>
    </row>
    <row r="113" spans="1:11" s="43" customFormat="1" x14ac:dyDescent="0.25">
      <c r="A113" s="42"/>
      <c r="B113" s="58"/>
      <c r="C113" s="58"/>
      <c r="D113" s="58"/>
      <c r="E113" s="58"/>
      <c r="F113" s="58"/>
      <c r="G113" s="58"/>
      <c r="H113" s="58"/>
      <c r="I113" s="58"/>
      <c r="J113" s="58"/>
      <c r="K113" s="58"/>
    </row>
    <row r="114" spans="1:11" s="43" customFormat="1" x14ac:dyDescent="0.25">
      <c r="A114" s="42"/>
      <c r="B114" s="420" t="s">
        <v>0</v>
      </c>
      <c r="C114" s="420"/>
    </row>
    <row r="115" spans="1:11" s="43" customFormat="1" x14ac:dyDescent="0.25">
      <c r="A115" s="42"/>
      <c r="B115" s="383" t="s">
        <v>204</v>
      </c>
      <c r="C115" s="383"/>
      <c r="D115" s="383"/>
      <c r="E115" s="383"/>
      <c r="F115" s="383"/>
      <c r="G115" s="383"/>
      <c r="H115" s="383"/>
      <c r="I115" s="383"/>
      <c r="J115" s="383"/>
      <c r="K115" s="383"/>
    </row>
    <row r="116" spans="1:11" s="43" customFormat="1" ht="15.75" thickBot="1" x14ac:dyDescent="0.3">
      <c r="A116" s="42"/>
    </row>
    <row r="117" spans="1:11" s="43" customFormat="1" ht="15.75" thickBot="1" x14ac:dyDescent="0.3">
      <c r="A117" s="42"/>
      <c r="B117" s="384" t="s">
        <v>205</v>
      </c>
      <c r="C117" s="385"/>
      <c r="D117" s="386"/>
      <c r="E117" s="384" t="s">
        <v>3</v>
      </c>
      <c r="F117" s="385"/>
      <c r="G117" s="386"/>
      <c r="H117" s="387" t="s">
        <v>4</v>
      </c>
      <c r="I117" s="388"/>
      <c r="J117" s="388"/>
      <c r="K117" s="389"/>
    </row>
    <row r="118" spans="1:11" s="43" customFormat="1" ht="15.75" thickBot="1" x14ac:dyDescent="0.3">
      <c r="A118" s="42"/>
      <c r="B118" s="390">
        <v>22801197200241</v>
      </c>
      <c r="C118" s="391"/>
      <c r="D118" s="392"/>
      <c r="E118" s="393" t="s">
        <v>206</v>
      </c>
      <c r="F118" s="394"/>
      <c r="G118" s="395"/>
      <c r="H118" s="393" t="s">
        <v>235</v>
      </c>
      <c r="I118" s="394"/>
      <c r="J118" s="394"/>
      <c r="K118" s="395"/>
    </row>
    <row r="119" spans="1:11" s="43" customFormat="1" x14ac:dyDescent="0.25">
      <c r="A119" s="42"/>
      <c r="B119" s="401" t="s">
        <v>5</v>
      </c>
      <c r="C119" s="402"/>
      <c r="D119" s="402"/>
      <c r="E119" s="405" t="s">
        <v>236</v>
      </c>
      <c r="F119" s="406"/>
      <c r="G119" s="407"/>
      <c r="H119" s="411" t="s">
        <v>6</v>
      </c>
      <c r="I119" s="412"/>
      <c r="J119" s="405" t="s">
        <v>209</v>
      </c>
      <c r="K119" s="407"/>
    </row>
    <row r="120" spans="1:11" s="43" customFormat="1" ht="15.75" thickBot="1" x14ac:dyDescent="0.3">
      <c r="A120" s="42"/>
      <c r="B120" s="403"/>
      <c r="C120" s="404"/>
      <c r="D120" s="404"/>
      <c r="E120" s="408"/>
      <c r="F120" s="409"/>
      <c r="G120" s="410"/>
      <c r="H120" s="413"/>
      <c r="I120" s="414"/>
      <c r="J120" s="44"/>
      <c r="K120" s="45"/>
    </row>
    <row r="121" spans="1:11" s="43" customFormat="1" ht="15.75" thickBot="1" x14ac:dyDescent="0.3">
      <c r="A121" s="42"/>
      <c r="B121" s="393" t="s">
        <v>7</v>
      </c>
      <c r="C121" s="394"/>
      <c r="D121" s="394"/>
      <c r="E121" s="394"/>
      <c r="F121" s="394"/>
      <c r="G121" s="394"/>
      <c r="H121" s="394"/>
      <c r="I121" s="394"/>
      <c r="J121" s="394"/>
      <c r="K121" s="395"/>
    </row>
    <row r="122" spans="1:11" s="43" customFormat="1" ht="15.75" thickBot="1" x14ac:dyDescent="0.3">
      <c r="A122" s="42"/>
      <c r="B122" s="399" t="s">
        <v>8</v>
      </c>
      <c r="C122" s="416" t="s">
        <v>9</v>
      </c>
      <c r="D122" s="417" t="s">
        <v>10</v>
      </c>
      <c r="E122" s="418"/>
      <c r="F122" s="418"/>
      <c r="G122" s="419"/>
      <c r="H122" s="417" t="s">
        <v>11</v>
      </c>
      <c r="I122" s="418"/>
      <c r="J122" s="418"/>
      <c r="K122" s="419"/>
    </row>
    <row r="123" spans="1:11" s="43" customFormat="1" ht="15.75" thickBot="1" x14ac:dyDescent="0.3">
      <c r="A123" s="42"/>
      <c r="B123" s="415"/>
      <c r="C123" s="416"/>
      <c r="D123" s="416" t="s">
        <v>12</v>
      </c>
      <c r="E123" s="396" t="s">
        <v>210</v>
      </c>
      <c r="F123" s="387" t="s">
        <v>14</v>
      </c>
      <c r="G123" s="389"/>
      <c r="H123" s="397" t="s">
        <v>12</v>
      </c>
      <c r="I123" s="399" t="s">
        <v>15</v>
      </c>
      <c r="J123" s="387" t="s">
        <v>14</v>
      </c>
      <c r="K123" s="389"/>
    </row>
    <row r="124" spans="1:11" s="43" customFormat="1" ht="45.75" thickBot="1" x14ac:dyDescent="0.3">
      <c r="A124" s="42"/>
      <c r="B124" s="400"/>
      <c r="C124" s="416"/>
      <c r="D124" s="416"/>
      <c r="E124" s="396"/>
      <c r="F124" s="46" t="s">
        <v>16</v>
      </c>
      <c r="G124" s="47" t="s">
        <v>17</v>
      </c>
      <c r="H124" s="398"/>
      <c r="I124" s="400"/>
      <c r="J124" s="46" t="s">
        <v>16</v>
      </c>
      <c r="K124" s="47" t="s">
        <v>17</v>
      </c>
    </row>
    <row r="125" spans="1:11" s="43" customFormat="1" ht="15.75" thickBot="1" x14ac:dyDescent="0.3">
      <c r="A125" s="42"/>
      <c r="B125" s="47">
        <v>1</v>
      </c>
      <c r="C125" s="47">
        <v>2</v>
      </c>
      <c r="D125" s="47">
        <v>3</v>
      </c>
      <c r="E125" s="47">
        <v>4</v>
      </c>
      <c r="F125" s="47">
        <v>5</v>
      </c>
      <c r="G125" s="47">
        <v>6</v>
      </c>
      <c r="H125" s="47">
        <v>7</v>
      </c>
      <c r="I125" s="47">
        <v>8</v>
      </c>
      <c r="J125" s="47">
        <v>9</v>
      </c>
      <c r="K125" s="47">
        <v>10</v>
      </c>
    </row>
    <row r="126" spans="1:11" s="43" customFormat="1" ht="15.75" thickBot="1" x14ac:dyDescent="0.3">
      <c r="A126" s="42"/>
      <c r="B126" s="48">
        <v>163973.4</v>
      </c>
      <c r="C126" s="49">
        <v>0</v>
      </c>
      <c r="D126" s="49"/>
      <c r="E126" s="59">
        <v>0</v>
      </c>
      <c r="F126" s="49"/>
      <c r="G126" s="49"/>
      <c r="H126" s="60"/>
      <c r="I126" s="51"/>
      <c r="J126" s="49"/>
      <c r="K126" s="52"/>
    </row>
    <row r="127" spans="1:11" s="43" customFormat="1" ht="15.75" thickBot="1" x14ac:dyDescent="0.3">
      <c r="A127" s="42"/>
      <c r="B127" s="393" t="s">
        <v>19</v>
      </c>
      <c r="C127" s="394"/>
      <c r="D127" s="394"/>
      <c r="E127" s="394"/>
      <c r="F127" s="394"/>
      <c r="G127" s="394"/>
      <c r="H127" s="394"/>
      <c r="I127" s="394"/>
      <c r="J127" s="394"/>
      <c r="K127" s="395"/>
    </row>
    <row r="128" spans="1:11" s="43" customFormat="1" x14ac:dyDescent="0.25">
      <c r="A128" s="42"/>
      <c r="B128" s="66"/>
      <c r="C128" s="49"/>
      <c r="D128" s="49"/>
      <c r="E128" s="49"/>
      <c r="F128" s="49"/>
      <c r="G128" s="49"/>
      <c r="H128" s="49"/>
      <c r="I128" s="49"/>
      <c r="J128" s="49"/>
      <c r="K128" s="52"/>
    </row>
    <row r="129" spans="1:11" s="43" customFormat="1" x14ac:dyDescent="0.25">
      <c r="A129" s="42"/>
    </row>
    <row r="130" spans="1:11" s="43" customFormat="1" x14ac:dyDescent="0.25">
      <c r="A130" s="42"/>
      <c r="B130" s="420" t="s">
        <v>0</v>
      </c>
      <c r="C130" s="420"/>
    </row>
    <row r="131" spans="1:11" s="43" customFormat="1" x14ac:dyDescent="0.25">
      <c r="A131" s="42"/>
      <c r="B131" s="383" t="s">
        <v>1</v>
      </c>
      <c r="C131" s="383"/>
      <c r="D131" s="383"/>
      <c r="E131" s="383"/>
      <c r="F131" s="383"/>
      <c r="G131" s="383"/>
      <c r="H131" s="383"/>
      <c r="I131" s="383"/>
      <c r="J131" s="383"/>
      <c r="K131" s="383"/>
    </row>
    <row r="132" spans="1:11" s="43" customFormat="1" ht="15.75" thickBot="1" x14ac:dyDescent="0.3">
      <c r="A132" s="42"/>
    </row>
    <row r="133" spans="1:11" s="43" customFormat="1" ht="15.75" thickBot="1" x14ac:dyDescent="0.3">
      <c r="A133" s="42"/>
      <c r="B133" s="384" t="s">
        <v>205</v>
      </c>
      <c r="C133" s="385"/>
      <c r="D133" s="386"/>
      <c r="E133" s="384" t="s">
        <v>3</v>
      </c>
      <c r="F133" s="385"/>
      <c r="G133" s="386"/>
      <c r="H133" s="387" t="s">
        <v>4</v>
      </c>
      <c r="I133" s="388"/>
      <c r="J133" s="388"/>
      <c r="K133" s="389"/>
    </row>
    <row r="134" spans="1:11" s="43" customFormat="1" ht="15.75" thickBot="1" x14ac:dyDescent="0.3">
      <c r="A134" s="42"/>
      <c r="B134" s="390">
        <v>11802196500708</v>
      </c>
      <c r="C134" s="391"/>
      <c r="D134" s="392"/>
      <c r="E134" s="393" t="s">
        <v>79</v>
      </c>
      <c r="F134" s="394"/>
      <c r="G134" s="395"/>
      <c r="H134" s="393" t="s">
        <v>237</v>
      </c>
      <c r="I134" s="394"/>
      <c r="J134" s="394"/>
      <c r="K134" s="395"/>
    </row>
    <row r="135" spans="1:11" s="43" customFormat="1" x14ac:dyDescent="0.25">
      <c r="A135" s="42"/>
      <c r="B135" s="401" t="s">
        <v>5</v>
      </c>
      <c r="C135" s="402"/>
      <c r="D135" s="402"/>
      <c r="E135" s="425" t="s">
        <v>238</v>
      </c>
      <c r="F135" s="426"/>
      <c r="G135" s="427"/>
      <c r="H135" s="411" t="s">
        <v>6</v>
      </c>
      <c r="I135" s="412"/>
      <c r="J135" s="425" t="s">
        <v>239</v>
      </c>
      <c r="K135" s="427"/>
    </row>
    <row r="136" spans="1:11" s="43" customFormat="1" ht="15.75" thickBot="1" x14ac:dyDescent="0.3">
      <c r="A136" s="42"/>
      <c r="B136" s="403"/>
      <c r="C136" s="404"/>
      <c r="D136" s="404"/>
      <c r="E136" s="428"/>
      <c r="F136" s="429"/>
      <c r="G136" s="430"/>
      <c r="H136" s="413"/>
      <c r="I136" s="414"/>
      <c r="J136" s="44"/>
      <c r="K136" s="45"/>
    </row>
    <row r="137" spans="1:11" s="43" customFormat="1" ht="15.75" thickBot="1" x14ac:dyDescent="0.3">
      <c r="A137" s="42"/>
      <c r="B137" s="393" t="s">
        <v>7</v>
      </c>
      <c r="C137" s="394"/>
      <c r="D137" s="394"/>
      <c r="E137" s="394"/>
      <c r="F137" s="394"/>
      <c r="G137" s="394"/>
      <c r="H137" s="394"/>
      <c r="I137" s="394"/>
      <c r="J137" s="394"/>
      <c r="K137" s="395"/>
    </row>
    <row r="138" spans="1:11" s="43" customFormat="1" ht="15.75" thickBot="1" x14ac:dyDescent="0.3">
      <c r="A138" s="42"/>
      <c r="B138" s="399" t="s">
        <v>8</v>
      </c>
      <c r="C138" s="399" t="s">
        <v>9</v>
      </c>
      <c r="D138" s="417" t="s">
        <v>10</v>
      </c>
      <c r="E138" s="418"/>
      <c r="F138" s="418"/>
      <c r="G138" s="419"/>
      <c r="H138" s="417" t="s">
        <v>11</v>
      </c>
      <c r="I138" s="418"/>
      <c r="J138" s="418"/>
      <c r="K138" s="419"/>
    </row>
    <row r="139" spans="1:11" s="43" customFormat="1" ht="15.75" thickBot="1" x14ac:dyDescent="0.3">
      <c r="A139" s="42"/>
      <c r="B139" s="415"/>
      <c r="C139" s="415"/>
      <c r="D139" s="399" t="s">
        <v>12</v>
      </c>
      <c r="E139" s="397" t="s">
        <v>210</v>
      </c>
      <c r="F139" s="387" t="s">
        <v>14</v>
      </c>
      <c r="G139" s="389"/>
      <c r="H139" s="397" t="s">
        <v>12</v>
      </c>
      <c r="I139" s="399" t="s">
        <v>15</v>
      </c>
      <c r="J139" s="387" t="s">
        <v>14</v>
      </c>
      <c r="K139" s="389"/>
    </row>
    <row r="140" spans="1:11" s="43" customFormat="1" ht="45.75" thickBot="1" x14ac:dyDescent="0.3">
      <c r="A140" s="42"/>
      <c r="B140" s="400"/>
      <c r="C140" s="400"/>
      <c r="D140" s="400"/>
      <c r="E140" s="398"/>
      <c r="F140" s="46" t="s">
        <v>16</v>
      </c>
      <c r="G140" s="47" t="s">
        <v>17</v>
      </c>
      <c r="H140" s="398"/>
      <c r="I140" s="400"/>
      <c r="J140" s="46" t="s">
        <v>16</v>
      </c>
      <c r="K140" s="47" t="s">
        <v>17</v>
      </c>
    </row>
    <row r="141" spans="1:11" s="43" customFormat="1" ht="15.75" thickBot="1" x14ac:dyDescent="0.3">
      <c r="A141" s="42"/>
      <c r="B141" s="47">
        <v>1</v>
      </c>
      <c r="C141" s="47">
        <v>2</v>
      </c>
      <c r="D141" s="47">
        <v>3</v>
      </c>
      <c r="E141" s="47">
        <v>4</v>
      </c>
      <c r="F141" s="47">
        <v>5</v>
      </c>
      <c r="G141" s="47">
        <v>6</v>
      </c>
      <c r="H141" s="47">
        <v>7</v>
      </c>
      <c r="I141" s="47">
        <v>8</v>
      </c>
      <c r="J141" s="47">
        <v>9</v>
      </c>
      <c r="K141" s="47">
        <v>10</v>
      </c>
    </row>
    <row r="142" spans="1:11" s="43" customFormat="1" ht="60" x14ac:dyDescent="0.25">
      <c r="A142" s="42"/>
      <c r="B142" s="48">
        <v>336128</v>
      </c>
      <c r="C142" s="49"/>
      <c r="D142" s="49" t="s">
        <v>18</v>
      </c>
      <c r="E142" s="81">
        <v>0.8</v>
      </c>
      <c r="F142" s="49"/>
      <c r="G142" s="49"/>
      <c r="H142" s="51" t="s">
        <v>212</v>
      </c>
      <c r="I142" s="51" t="s">
        <v>240</v>
      </c>
      <c r="J142" s="49"/>
      <c r="K142" s="52">
        <v>100</v>
      </c>
    </row>
    <row r="143" spans="1:11" s="43" customFormat="1" x14ac:dyDescent="0.25">
      <c r="A143" s="42"/>
      <c r="B143" s="53"/>
      <c r="C143" s="54"/>
      <c r="D143" s="54" t="s">
        <v>232</v>
      </c>
      <c r="E143" s="57">
        <v>0.8</v>
      </c>
      <c r="F143" s="49"/>
      <c r="G143" s="49"/>
      <c r="H143" s="54" t="s">
        <v>111</v>
      </c>
      <c r="I143" s="54"/>
      <c r="J143" s="54"/>
      <c r="K143" s="56"/>
    </row>
    <row r="144" spans="1:11" s="43" customFormat="1" x14ac:dyDescent="0.25">
      <c r="A144" s="42"/>
      <c r="B144" s="53"/>
      <c r="C144" s="54"/>
      <c r="D144" s="54" t="s">
        <v>226</v>
      </c>
      <c r="E144" s="57">
        <v>6</v>
      </c>
      <c r="F144" s="54"/>
      <c r="G144" s="49"/>
      <c r="H144" s="54" t="s">
        <v>71</v>
      </c>
      <c r="I144" s="54"/>
      <c r="J144" s="54"/>
      <c r="K144" s="56"/>
    </row>
    <row r="145" spans="1:11" s="43" customFormat="1" x14ac:dyDescent="0.25">
      <c r="A145" s="42"/>
      <c r="B145" s="70"/>
      <c r="C145" s="58"/>
      <c r="D145" s="58"/>
      <c r="E145" s="82"/>
      <c r="F145" s="58"/>
      <c r="G145" s="58"/>
      <c r="H145" s="58" t="s">
        <v>241</v>
      </c>
      <c r="I145" s="58"/>
      <c r="J145" s="58"/>
      <c r="K145" s="72"/>
    </row>
    <row r="146" spans="1:11" s="43" customFormat="1" ht="15.75" thickBot="1" x14ac:dyDescent="0.3">
      <c r="A146" s="42"/>
      <c r="B146" s="70"/>
      <c r="C146" s="58"/>
      <c r="D146" s="58"/>
      <c r="E146" s="82"/>
      <c r="F146" s="58"/>
      <c r="G146" s="58"/>
      <c r="H146" s="58" t="s">
        <v>242</v>
      </c>
      <c r="I146" s="58"/>
      <c r="J146" s="58"/>
      <c r="K146" s="72"/>
    </row>
    <row r="147" spans="1:11" s="43" customFormat="1" ht="15.75" thickBot="1" x14ac:dyDescent="0.3">
      <c r="A147" s="42"/>
      <c r="B147" s="393" t="s">
        <v>19</v>
      </c>
      <c r="C147" s="394"/>
      <c r="D147" s="394"/>
      <c r="E147" s="394"/>
      <c r="F147" s="394"/>
      <c r="G147" s="394"/>
      <c r="H147" s="394"/>
      <c r="I147" s="394"/>
      <c r="J147" s="394"/>
      <c r="K147" s="395"/>
    </row>
    <row r="148" spans="1:11" s="43" customFormat="1" x14ac:dyDescent="0.25">
      <c r="A148" s="42"/>
      <c r="B148" s="66">
        <v>97196</v>
      </c>
      <c r="C148" s="49"/>
      <c r="D148" s="49"/>
      <c r="E148" s="49"/>
      <c r="F148" s="49">
        <v>0</v>
      </c>
      <c r="G148" s="49"/>
      <c r="H148" s="49"/>
      <c r="I148" s="49"/>
      <c r="J148" s="49"/>
      <c r="K148" s="52"/>
    </row>
    <row r="149" spans="1:11" s="43" customFormat="1" x14ac:dyDescent="0.25">
      <c r="A149" s="42"/>
    </row>
    <row r="150" spans="1:11" s="43" customFormat="1" x14ac:dyDescent="0.25">
      <c r="A150" s="42"/>
      <c r="B150" s="420" t="s">
        <v>0</v>
      </c>
      <c r="C150" s="420"/>
    </row>
    <row r="151" spans="1:11" s="43" customFormat="1" x14ac:dyDescent="0.25">
      <c r="A151" s="42"/>
      <c r="B151" s="383" t="s">
        <v>1</v>
      </c>
      <c r="C151" s="383"/>
      <c r="D151" s="383"/>
      <c r="E151" s="383"/>
      <c r="F151" s="383"/>
      <c r="G151" s="383"/>
      <c r="H151" s="383"/>
      <c r="I151" s="383"/>
      <c r="J151" s="383"/>
      <c r="K151" s="383"/>
    </row>
    <row r="152" spans="1:11" s="43" customFormat="1" ht="15.75" thickBot="1" x14ac:dyDescent="0.3">
      <c r="A152" s="42"/>
    </row>
    <row r="153" spans="1:11" s="43" customFormat="1" ht="15.75" thickBot="1" x14ac:dyDescent="0.3">
      <c r="A153" s="42"/>
      <c r="B153" s="384" t="s">
        <v>205</v>
      </c>
      <c r="C153" s="385"/>
      <c r="D153" s="386"/>
      <c r="E153" s="384" t="s">
        <v>3</v>
      </c>
      <c r="F153" s="385"/>
      <c r="G153" s="386"/>
      <c r="H153" s="387" t="s">
        <v>4</v>
      </c>
      <c r="I153" s="388"/>
      <c r="J153" s="388"/>
      <c r="K153" s="389"/>
    </row>
    <row r="154" spans="1:11" s="43" customFormat="1" ht="15.75" thickBot="1" x14ac:dyDescent="0.3">
      <c r="A154" s="42"/>
      <c r="B154" s="390">
        <v>20601197800948</v>
      </c>
      <c r="C154" s="391"/>
      <c r="D154" s="392"/>
      <c r="E154" s="393" t="s">
        <v>79</v>
      </c>
      <c r="F154" s="394"/>
      <c r="G154" s="395"/>
      <c r="H154" s="424" t="s">
        <v>243</v>
      </c>
      <c r="I154" s="394"/>
      <c r="J154" s="394"/>
      <c r="K154" s="395"/>
    </row>
    <row r="155" spans="1:11" s="43" customFormat="1" x14ac:dyDescent="0.25">
      <c r="A155" s="42"/>
      <c r="B155" s="401" t="s">
        <v>5</v>
      </c>
      <c r="C155" s="402"/>
      <c r="D155" s="431"/>
      <c r="E155" s="433" t="s">
        <v>244</v>
      </c>
      <c r="F155" s="434"/>
      <c r="G155" s="435"/>
      <c r="H155" s="411" t="s">
        <v>6</v>
      </c>
      <c r="I155" s="412"/>
      <c r="J155" s="425" t="s">
        <v>245</v>
      </c>
      <c r="K155" s="435"/>
    </row>
    <row r="156" spans="1:11" s="43" customFormat="1" ht="15.75" thickBot="1" x14ac:dyDescent="0.3">
      <c r="A156" s="42"/>
      <c r="B156" s="403"/>
      <c r="C156" s="404"/>
      <c r="D156" s="432"/>
      <c r="E156" s="436"/>
      <c r="F156" s="437"/>
      <c r="G156" s="438"/>
      <c r="H156" s="413"/>
      <c r="I156" s="414"/>
      <c r="J156" s="44"/>
      <c r="K156" s="45"/>
    </row>
    <row r="157" spans="1:11" s="43" customFormat="1" ht="15.75" thickBot="1" x14ac:dyDescent="0.3">
      <c r="A157" s="42"/>
      <c r="B157" s="393" t="s">
        <v>7</v>
      </c>
      <c r="C157" s="394"/>
      <c r="D157" s="394"/>
      <c r="E157" s="394"/>
      <c r="F157" s="394"/>
      <c r="G157" s="394"/>
      <c r="H157" s="394"/>
      <c r="I157" s="394"/>
      <c r="J157" s="394"/>
      <c r="K157" s="395"/>
    </row>
    <row r="158" spans="1:11" s="43" customFormat="1" ht="15.75" thickBot="1" x14ac:dyDescent="0.3">
      <c r="A158" s="42"/>
      <c r="B158" s="399" t="s">
        <v>8</v>
      </c>
      <c r="C158" s="416" t="s">
        <v>9</v>
      </c>
      <c r="D158" s="417" t="s">
        <v>10</v>
      </c>
      <c r="E158" s="418"/>
      <c r="F158" s="418"/>
      <c r="G158" s="419"/>
      <c r="H158" s="417" t="s">
        <v>11</v>
      </c>
      <c r="I158" s="418"/>
      <c r="J158" s="418"/>
      <c r="K158" s="419"/>
    </row>
    <row r="159" spans="1:11" s="43" customFormat="1" ht="15.75" thickBot="1" x14ac:dyDescent="0.3">
      <c r="A159" s="42"/>
      <c r="B159" s="415"/>
      <c r="C159" s="416"/>
      <c r="D159" s="416" t="s">
        <v>12</v>
      </c>
      <c r="E159" s="396" t="s">
        <v>210</v>
      </c>
      <c r="F159" s="387" t="s">
        <v>14</v>
      </c>
      <c r="G159" s="389"/>
      <c r="H159" s="397" t="s">
        <v>12</v>
      </c>
      <c r="I159" s="399" t="s">
        <v>15</v>
      </c>
      <c r="J159" s="387" t="s">
        <v>14</v>
      </c>
      <c r="K159" s="389"/>
    </row>
    <row r="160" spans="1:11" s="43" customFormat="1" ht="45.75" thickBot="1" x14ac:dyDescent="0.3">
      <c r="A160" s="42"/>
      <c r="B160" s="400"/>
      <c r="C160" s="416"/>
      <c r="D160" s="416"/>
      <c r="E160" s="396"/>
      <c r="F160" s="46" t="s">
        <v>16</v>
      </c>
      <c r="G160" s="47" t="s">
        <v>17</v>
      </c>
      <c r="H160" s="398"/>
      <c r="I160" s="400"/>
      <c r="J160" s="46" t="s">
        <v>16</v>
      </c>
      <c r="K160" s="47" t="s">
        <v>17</v>
      </c>
    </row>
    <row r="161" spans="1:11" s="43" customFormat="1" ht="15.75" thickBot="1" x14ac:dyDescent="0.3">
      <c r="A161" s="42"/>
      <c r="B161" s="47">
        <v>1</v>
      </c>
      <c r="C161" s="47">
        <v>2</v>
      </c>
      <c r="D161" s="47">
        <v>3</v>
      </c>
      <c r="E161" s="47">
        <v>4</v>
      </c>
      <c r="F161" s="47">
        <v>5</v>
      </c>
      <c r="G161" s="47">
        <v>6</v>
      </c>
      <c r="H161" s="47">
        <v>7</v>
      </c>
      <c r="I161" s="47">
        <v>8</v>
      </c>
      <c r="J161" s="47">
        <v>9</v>
      </c>
      <c r="K161" s="47">
        <v>10</v>
      </c>
    </row>
    <row r="162" spans="1:11" s="43" customFormat="1" ht="15.75" thickBot="1" x14ac:dyDescent="0.3">
      <c r="A162" s="42"/>
      <c r="B162" s="83">
        <v>171917.7</v>
      </c>
      <c r="C162" s="84"/>
      <c r="D162" s="49"/>
      <c r="E162" s="81"/>
      <c r="F162" s="49"/>
      <c r="G162" s="49"/>
      <c r="H162" s="60"/>
      <c r="I162" s="51"/>
      <c r="J162" s="49"/>
      <c r="K162" s="52"/>
    </row>
    <row r="163" spans="1:11" s="43" customFormat="1" ht="15.75" thickBot="1" x14ac:dyDescent="0.3">
      <c r="A163" s="42"/>
      <c r="B163" s="393" t="s">
        <v>19</v>
      </c>
      <c r="C163" s="394"/>
      <c r="D163" s="394"/>
      <c r="E163" s="394"/>
      <c r="F163" s="394"/>
      <c r="G163" s="394"/>
      <c r="H163" s="394"/>
      <c r="I163" s="394"/>
      <c r="J163" s="394"/>
      <c r="K163" s="395"/>
    </row>
    <row r="164" spans="1:11" s="43" customFormat="1" x14ac:dyDescent="0.25">
      <c r="A164" s="42"/>
      <c r="B164" s="66">
        <v>84000</v>
      </c>
      <c r="C164" s="49"/>
      <c r="D164" s="49"/>
      <c r="E164" s="49"/>
      <c r="F164" s="49">
        <v>0</v>
      </c>
      <c r="G164" s="49"/>
      <c r="H164" s="49"/>
      <c r="I164" s="49"/>
      <c r="J164" s="49"/>
      <c r="K164" s="52"/>
    </row>
    <row r="165" spans="1:11" s="43" customFormat="1" x14ac:dyDescent="0.25">
      <c r="A165" s="42"/>
    </row>
    <row r="166" spans="1:11" s="43" customFormat="1" x14ac:dyDescent="0.25">
      <c r="A166" s="42"/>
      <c r="B166" s="420" t="s">
        <v>0</v>
      </c>
      <c r="C166" s="420"/>
    </row>
    <row r="167" spans="1:11" s="43" customFormat="1" x14ac:dyDescent="0.25">
      <c r="A167" s="42"/>
      <c r="B167" s="383" t="s">
        <v>1</v>
      </c>
      <c r="C167" s="383"/>
      <c r="D167" s="383"/>
      <c r="E167" s="383"/>
      <c r="F167" s="383"/>
      <c r="G167" s="383"/>
      <c r="H167" s="383"/>
      <c r="I167" s="383"/>
      <c r="J167" s="383"/>
      <c r="K167" s="383"/>
    </row>
    <row r="168" spans="1:11" s="43" customFormat="1" ht="15.75" thickBot="1" x14ac:dyDescent="0.3">
      <c r="A168" s="42"/>
    </row>
    <row r="169" spans="1:11" s="43" customFormat="1" ht="15.75" thickBot="1" x14ac:dyDescent="0.3">
      <c r="A169" s="42"/>
      <c r="B169" s="384" t="s">
        <v>2</v>
      </c>
      <c r="C169" s="385"/>
      <c r="D169" s="386"/>
      <c r="E169" s="384" t="s">
        <v>3</v>
      </c>
      <c r="F169" s="385"/>
      <c r="G169" s="386"/>
      <c r="H169" s="387" t="s">
        <v>4</v>
      </c>
      <c r="I169" s="388"/>
      <c r="J169" s="388"/>
      <c r="K169" s="389"/>
    </row>
    <row r="170" spans="1:11" s="43" customFormat="1" ht="15.75" thickBot="1" x14ac:dyDescent="0.3">
      <c r="A170" s="42"/>
      <c r="B170" s="390">
        <v>21609196600816</v>
      </c>
      <c r="C170" s="391"/>
      <c r="D170" s="392"/>
      <c r="E170" s="393" t="s">
        <v>79</v>
      </c>
      <c r="F170" s="394"/>
      <c r="G170" s="395"/>
      <c r="H170" s="424" t="s">
        <v>246</v>
      </c>
      <c r="I170" s="394"/>
      <c r="J170" s="394"/>
      <c r="K170" s="395"/>
    </row>
    <row r="171" spans="1:11" s="43" customFormat="1" x14ac:dyDescent="0.25">
      <c r="A171" s="42"/>
      <c r="B171" s="401" t="s">
        <v>5</v>
      </c>
      <c r="C171" s="402"/>
      <c r="D171" s="431"/>
      <c r="E171" s="433" t="s">
        <v>247</v>
      </c>
      <c r="F171" s="434"/>
      <c r="G171" s="435"/>
      <c r="H171" s="411" t="s">
        <v>6</v>
      </c>
      <c r="I171" s="412"/>
      <c r="J171" s="425" t="s">
        <v>209</v>
      </c>
      <c r="K171" s="435"/>
    </row>
    <row r="172" spans="1:11" s="43" customFormat="1" ht="15.75" thickBot="1" x14ac:dyDescent="0.3">
      <c r="A172" s="42"/>
      <c r="B172" s="403"/>
      <c r="C172" s="404"/>
      <c r="D172" s="432"/>
      <c r="E172" s="436"/>
      <c r="F172" s="437"/>
      <c r="G172" s="438"/>
      <c r="H172" s="413"/>
      <c r="I172" s="414"/>
      <c r="J172" s="44"/>
      <c r="K172" s="45"/>
    </row>
    <row r="173" spans="1:11" s="43" customFormat="1" ht="15.75" thickBot="1" x14ac:dyDescent="0.3">
      <c r="A173" s="42"/>
      <c r="B173" s="393" t="s">
        <v>7</v>
      </c>
      <c r="C173" s="394"/>
      <c r="D173" s="394"/>
      <c r="E173" s="394"/>
      <c r="F173" s="394"/>
      <c r="G173" s="394"/>
      <c r="H173" s="394"/>
      <c r="I173" s="394"/>
      <c r="J173" s="394"/>
      <c r="K173" s="395"/>
    </row>
    <row r="174" spans="1:11" s="43" customFormat="1" ht="15.75" thickBot="1" x14ac:dyDescent="0.3">
      <c r="A174" s="42"/>
      <c r="B174" s="399" t="s">
        <v>8</v>
      </c>
      <c r="C174" s="416" t="s">
        <v>9</v>
      </c>
      <c r="D174" s="417" t="s">
        <v>10</v>
      </c>
      <c r="E174" s="418"/>
      <c r="F174" s="418"/>
      <c r="G174" s="419"/>
      <c r="H174" s="417" t="s">
        <v>11</v>
      </c>
      <c r="I174" s="418"/>
      <c r="J174" s="418"/>
      <c r="K174" s="419"/>
    </row>
    <row r="175" spans="1:11" s="43" customFormat="1" ht="15.75" thickBot="1" x14ac:dyDescent="0.3">
      <c r="A175" s="42"/>
      <c r="B175" s="415"/>
      <c r="C175" s="416"/>
      <c r="D175" s="416" t="s">
        <v>12</v>
      </c>
      <c r="E175" s="396" t="s">
        <v>210</v>
      </c>
      <c r="F175" s="387" t="s">
        <v>14</v>
      </c>
      <c r="G175" s="389"/>
      <c r="H175" s="397" t="s">
        <v>12</v>
      </c>
      <c r="I175" s="399" t="s">
        <v>15</v>
      </c>
      <c r="J175" s="387" t="s">
        <v>14</v>
      </c>
      <c r="K175" s="389"/>
    </row>
    <row r="176" spans="1:11" s="43" customFormat="1" ht="45.75" thickBot="1" x14ac:dyDescent="0.3">
      <c r="A176" s="42"/>
      <c r="B176" s="400"/>
      <c r="C176" s="416"/>
      <c r="D176" s="416"/>
      <c r="E176" s="396"/>
      <c r="F176" s="46" t="s">
        <v>16</v>
      </c>
      <c r="G176" s="47" t="s">
        <v>17</v>
      </c>
      <c r="H176" s="398"/>
      <c r="I176" s="400"/>
      <c r="J176" s="46" t="s">
        <v>16</v>
      </c>
      <c r="K176" s="47" t="s">
        <v>17</v>
      </c>
    </row>
    <row r="177" spans="1:11" s="43" customFormat="1" ht="15.75" thickBot="1" x14ac:dyDescent="0.3">
      <c r="A177" s="42"/>
      <c r="B177" s="47">
        <v>1</v>
      </c>
      <c r="C177" s="47">
        <v>2</v>
      </c>
      <c r="D177" s="47">
        <v>3</v>
      </c>
      <c r="E177" s="47">
        <v>4</v>
      </c>
      <c r="F177" s="47">
        <v>5</v>
      </c>
      <c r="G177" s="47">
        <v>6</v>
      </c>
      <c r="H177" s="47">
        <v>7</v>
      </c>
      <c r="I177" s="47">
        <v>8</v>
      </c>
      <c r="J177" s="47">
        <v>9</v>
      </c>
      <c r="K177" s="47">
        <v>10</v>
      </c>
    </row>
    <row r="178" spans="1:11" s="43" customFormat="1" ht="60" x14ac:dyDescent="0.25">
      <c r="A178" s="42"/>
      <c r="B178" s="85">
        <v>205199.4</v>
      </c>
      <c r="C178" s="86"/>
      <c r="D178" s="54" t="s">
        <v>232</v>
      </c>
      <c r="E178" s="57">
        <v>0.11</v>
      </c>
      <c r="F178" s="87"/>
      <c r="G178" s="87"/>
      <c r="H178" s="51" t="s">
        <v>212</v>
      </c>
      <c r="I178" s="88" t="s">
        <v>248</v>
      </c>
      <c r="J178" s="87"/>
      <c r="K178" s="89"/>
    </row>
    <row r="179" spans="1:11" s="43" customFormat="1" x14ac:dyDescent="0.25">
      <c r="A179" s="42"/>
      <c r="B179" s="53"/>
      <c r="C179" s="90"/>
      <c r="D179" s="69" t="s">
        <v>249</v>
      </c>
      <c r="E179" s="57">
        <v>7.0000000000000007E-2</v>
      </c>
      <c r="F179" s="54"/>
      <c r="G179" s="49"/>
      <c r="H179" s="54" t="s">
        <v>111</v>
      </c>
      <c r="I179" s="54"/>
      <c r="J179" s="54"/>
      <c r="K179" s="56"/>
    </row>
    <row r="180" spans="1:11" s="43" customFormat="1" ht="15.75" thickBot="1" x14ac:dyDescent="0.3">
      <c r="A180" s="42"/>
      <c r="B180" s="53"/>
      <c r="C180" s="54"/>
      <c r="D180" s="69" t="s">
        <v>226</v>
      </c>
      <c r="E180" s="57">
        <v>0.12</v>
      </c>
      <c r="F180" s="54"/>
      <c r="G180" s="49"/>
      <c r="H180" s="54" t="s">
        <v>71</v>
      </c>
      <c r="I180" s="54"/>
      <c r="J180" s="54"/>
      <c r="K180" s="56"/>
    </row>
    <row r="181" spans="1:11" s="43" customFormat="1" ht="15.75" thickBot="1" x14ac:dyDescent="0.3">
      <c r="A181" s="42"/>
      <c r="B181" s="393" t="s">
        <v>19</v>
      </c>
      <c r="C181" s="394"/>
      <c r="D181" s="394"/>
      <c r="E181" s="394"/>
      <c r="F181" s="394"/>
      <c r="G181" s="394"/>
      <c r="H181" s="394"/>
      <c r="I181" s="394"/>
      <c r="J181" s="394"/>
      <c r="K181" s="395"/>
    </row>
    <row r="182" spans="1:11" s="43" customFormat="1" ht="30" x14ac:dyDescent="0.25">
      <c r="A182" s="42"/>
      <c r="B182" s="66">
        <v>109500</v>
      </c>
      <c r="C182" s="49"/>
      <c r="D182" s="91" t="s">
        <v>250</v>
      </c>
      <c r="E182" s="49">
        <v>0.1</v>
      </c>
      <c r="F182" s="49">
        <v>0</v>
      </c>
      <c r="G182" s="49"/>
      <c r="H182" s="49"/>
      <c r="I182" s="49"/>
      <c r="J182" s="49"/>
      <c r="K182" s="52"/>
    </row>
    <row r="183" spans="1:11" s="43" customFormat="1" x14ac:dyDescent="0.25">
      <c r="A183" s="42"/>
      <c r="B183" s="53"/>
      <c r="C183" s="54"/>
      <c r="D183" s="69" t="s">
        <v>251</v>
      </c>
      <c r="E183" s="54">
        <v>0.28000000000000003</v>
      </c>
      <c r="G183" s="54"/>
      <c r="H183" s="54"/>
      <c r="I183" s="54"/>
      <c r="J183" s="54"/>
      <c r="K183" s="56"/>
    </row>
    <row r="184" spans="1:11" s="43" customFormat="1" x14ac:dyDescent="0.25">
      <c r="A184" s="42"/>
    </row>
    <row r="185" spans="1:11" s="43" customFormat="1" x14ac:dyDescent="0.25">
      <c r="A185" s="42"/>
      <c r="B185" s="420" t="s">
        <v>0</v>
      </c>
      <c r="C185" s="420"/>
    </row>
    <row r="186" spans="1:11" s="43" customFormat="1" x14ac:dyDescent="0.25">
      <c r="A186" s="42"/>
      <c r="B186" s="383" t="s">
        <v>1</v>
      </c>
      <c r="C186" s="383"/>
      <c r="D186" s="383"/>
      <c r="E186" s="383"/>
      <c r="F186" s="383"/>
      <c r="G186" s="383"/>
      <c r="H186" s="383"/>
      <c r="I186" s="383"/>
      <c r="J186" s="383"/>
      <c r="K186" s="383"/>
    </row>
    <row r="187" spans="1:11" s="43" customFormat="1" ht="15.75" thickBot="1" x14ac:dyDescent="0.3">
      <c r="A187" s="42"/>
    </row>
    <row r="188" spans="1:11" s="43" customFormat="1" ht="15.75" thickBot="1" x14ac:dyDescent="0.3">
      <c r="A188" s="42"/>
      <c r="B188" s="384" t="s">
        <v>205</v>
      </c>
      <c r="C188" s="385"/>
      <c r="D188" s="386"/>
      <c r="E188" s="384" t="s">
        <v>3</v>
      </c>
      <c r="F188" s="385"/>
      <c r="G188" s="386"/>
      <c r="H188" s="387" t="s">
        <v>4</v>
      </c>
      <c r="I188" s="388"/>
      <c r="J188" s="388"/>
      <c r="K188" s="389"/>
    </row>
    <row r="189" spans="1:11" s="43" customFormat="1" ht="15.75" thickBot="1" x14ac:dyDescent="0.3">
      <c r="A189" s="42"/>
      <c r="B189" s="390">
        <v>21709198900932</v>
      </c>
      <c r="C189" s="391"/>
      <c r="D189" s="392"/>
      <c r="E189" s="393" t="s">
        <v>79</v>
      </c>
      <c r="F189" s="394"/>
      <c r="G189" s="395"/>
      <c r="H189" s="424" t="s">
        <v>252</v>
      </c>
      <c r="I189" s="394"/>
      <c r="J189" s="394"/>
      <c r="K189" s="395"/>
    </row>
    <row r="190" spans="1:11" s="43" customFormat="1" x14ac:dyDescent="0.25">
      <c r="A190" s="42"/>
      <c r="B190" s="401" t="s">
        <v>5</v>
      </c>
      <c r="C190" s="402"/>
      <c r="D190" s="402"/>
      <c r="E190" s="433" t="s">
        <v>253</v>
      </c>
      <c r="F190" s="434"/>
      <c r="G190" s="435"/>
      <c r="H190" s="411" t="s">
        <v>6</v>
      </c>
      <c r="I190" s="412"/>
      <c r="J190" s="425" t="s">
        <v>254</v>
      </c>
      <c r="K190" s="435"/>
    </row>
    <row r="191" spans="1:11" s="43" customFormat="1" ht="15.75" thickBot="1" x14ac:dyDescent="0.3">
      <c r="A191" s="42"/>
      <c r="B191" s="403"/>
      <c r="C191" s="404"/>
      <c r="D191" s="404"/>
      <c r="E191" s="436"/>
      <c r="F191" s="437"/>
      <c r="G191" s="438"/>
      <c r="H191" s="413"/>
      <c r="I191" s="414"/>
      <c r="J191" s="44"/>
      <c r="K191" s="45"/>
    </row>
    <row r="192" spans="1:11" s="43" customFormat="1" ht="15.75" thickBot="1" x14ac:dyDescent="0.3">
      <c r="A192" s="42"/>
      <c r="B192" s="393" t="s">
        <v>7</v>
      </c>
      <c r="C192" s="394"/>
      <c r="D192" s="394"/>
      <c r="E192" s="394"/>
      <c r="F192" s="394"/>
      <c r="G192" s="394"/>
      <c r="H192" s="394"/>
      <c r="I192" s="394"/>
      <c r="J192" s="394"/>
      <c r="K192" s="395"/>
    </row>
    <row r="193" spans="1:11" s="43" customFormat="1" ht="15.75" thickBot="1" x14ac:dyDescent="0.3">
      <c r="A193" s="42"/>
      <c r="B193" s="399" t="s">
        <v>8</v>
      </c>
      <c r="C193" s="416" t="s">
        <v>9</v>
      </c>
      <c r="D193" s="417" t="s">
        <v>10</v>
      </c>
      <c r="E193" s="418"/>
      <c r="F193" s="418"/>
      <c r="G193" s="419"/>
      <c r="H193" s="417" t="s">
        <v>11</v>
      </c>
      <c r="I193" s="418"/>
      <c r="J193" s="418"/>
      <c r="K193" s="419"/>
    </row>
    <row r="194" spans="1:11" s="43" customFormat="1" ht="15.75" thickBot="1" x14ac:dyDescent="0.3">
      <c r="A194" s="42"/>
      <c r="B194" s="415"/>
      <c r="C194" s="416"/>
      <c r="D194" s="416" t="s">
        <v>12</v>
      </c>
      <c r="E194" s="396" t="s">
        <v>210</v>
      </c>
      <c r="F194" s="387" t="s">
        <v>14</v>
      </c>
      <c r="G194" s="389"/>
      <c r="H194" s="397" t="s">
        <v>12</v>
      </c>
      <c r="I194" s="399" t="s">
        <v>15</v>
      </c>
      <c r="J194" s="387" t="s">
        <v>14</v>
      </c>
      <c r="K194" s="389"/>
    </row>
    <row r="195" spans="1:11" s="43" customFormat="1" ht="45.75" thickBot="1" x14ac:dyDescent="0.3">
      <c r="A195" s="42"/>
      <c r="B195" s="400"/>
      <c r="C195" s="416"/>
      <c r="D195" s="416"/>
      <c r="E195" s="396"/>
      <c r="F195" s="46" t="s">
        <v>16</v>
      </c>
      <c r="G195" s="47" t="s">
        <v>17</v>
      </c>
      <c r="H195" s="398"/>
      <c r="I195" s="400"/>
      <c r="J195" s="46" t="s">
        <v>16</v>
      </c>
      <c r="K195" s="47" t="s">
        <v>17</v>
      </c>
    </row>
    <row r="196" spans="1:11" s="43" customFormat="1" ht="15.75" thickBot="1" x14ac:dyDescent="0.3">
      <c r="A196" s="42"/>
      <c r="B196" s="47">
        <v>1</v>
      </c>
      <c r="C196" s="47">
        <v>2</v>
      </c>
      <c r="D196" s="47">
        <v>3</v>
      </c>
      <c r="E196" s="47">
        <v>4</v>
      </c>
      <c r="F196" s="47">
        <v>5</v>
      </c>
      <c r="G196" s="47">
        <v>6</v>
      </c>
      <c r="H196" s="47">
        <v>7</v>
      </c>
      <c r="I196" s="47">
        <v>8</v>
      </c>
      <c r="J196" s="47">
        <v>9</v>
      </c>
      <c r="K196" s="47">
        <v>10</v>
      </c>
    </row>
    <row r="197" spans="1:11" s="43" customFormat="1" ht="15.75" thickBot="1" x14ac:dyDescent="0.3">
      <c r="A197" s="42"/>
      <c r="B197" s="85">
        <v>100515.6</v>
      </c>
      <c r="C197" s="86"/>
      <c r="D197" s="54"/>
      <c r="E197" s="57"/>
      <c r="F197" s="87"/>
      <c r="G197" s="87"/>
      <c r="H197" s="92"/>
      <c r="I197" s="88"/>
      <c r="J197" s="87"/>
      <c r="K197" s="89"/>
    </row>
    <row r="198" spans="1:11" s="43" customFormat="1" ht="15.75" thickBot="1" x14ac:dyDescent="0.3">
      <c r="A198" s="42"/>
      <c r="B198" s="393" t="s">
        <v>19</v>
      </c>
      <c r="C198" s="394"/>
      <c r="D198" s="394"/>
      <c r="E198" s="394"/>
      <c r="F198" s="394"/>
      <c r="G198" s="394"/>
      <c r="H198" s="394"/>
      <c r="I198" s="394"/>
      <c r="J198" s="394"/>
      <c r="K198" s="395"/>
    </row>
    <row r="199" spans="1:11" s="43" customFormat="1" x14ac:dyDescent="0.25">
      <c r="A199" s="42"/>
      <c r="B199" s="66">
        <v>48360</v>
      </c>
      <c r="C199" s="49"/>
      <c r="D199" s="49"/>
      <c r="E199" s="49"/>
      <c r="F199" s="49">
        <v>0</v>
      </c>
      <c r="G199" s="49"/>
      <c r="H199" s="49"/>
      <c r="I199" s="49"/>
      <c r="J199" s="49"/>
      <c r="K199" s="52"/>
    </row>
    <row r="200" spans="1:11" s="43" customFormat="1" x14ac:dyDescent="0.25">
      <c r="A200" s="42"/>
    </row>
    <row r="201" spans="1:11" s="43" customFormat="1" x14ac:dyDescent="0.25">
      <c r="A201" s="42"/>
      <c r="B201" s="420" t="s">
        <v>0</v>
      </c>
      <c r="C201" s="420"/>
    </row>
    <row r="202" spans="1:11" s="43" customFormat="1" x14ac:dyDescent="0.25">
      <c r="A202" s="42"/>
      <c r="B202" s="383" t="s">
        <v>1</v>
      </c>
      <c r="C202" s="383"/>
      <c r="D202" s="383"/>
      <c r="E202" s="383"/>
      <c r="F202" s="383"/>
      <c r="G202" s="383"/>
      <c r="H202" s="383"/>
      <c r="I202" s="383"/>
      <c r="J202" s="383"/>
      <c r="K202" s="383"/>
    </row>
    <row r="203" spans="1:11" s="43" customFormat="1" ht="15.75" thickBot="1" x14ac:dyDescent="0.3">
      <c r="A203" s="42"/>
    </row>
    <row r="204" spans="1:11" s="43" customFormat="1" ht="15.75" thickBot="1" x14ac:dyDescent="0.3">
      <c r="A204" s="42"/>
      <c r="B204" s="384" t="s">
        <v>205</v>
      </c>
      <c r="C204" s="385"/>
      <c r="D204" s="386"/>
      <c r="E204" s="384" t="s">
        <v>3</v>
      </c>
      <c r="F204" s="385"/>
      <c r="G204" s="386"/>
      <c r="H204" s="387" t="s">
        <v>4</v>
      </c>
      <c r="I204" s="388"/>
      <c r="J204" s="388"/>
      <c r="K204" s="389"/>
    </row>
    <row r="205" spans="1:11" s="43" customFormat="1" ht="15.75" thickBot="1" x14ac:dyDescent="0.3">
      <c r="A205" s="42"/>
      <c r="B205" s="390">
        <v>21804197700988</v>
      </c>
      <c r="C205" s="391"/>
      <c r="D205" s="392"/>
      <c r="E205" s="393" t="s">
        <v>79</v>
      </c>
      <c r="F205" s="394"/>
      <c r="G205" s="395"/>
      <c r="H205" s="424" t="s">
        <v>255</v>
      </c>
      <c r="I205" s="394"/>
      <c r="J205" s="394"/>
      <c r="K205" s="395"/>
    </row>
    <row r="206" spans="1:11" s="43" customFormat="1" x14ac:dyDescent="0.25">
      <c r="A206" s="42"/>
      <c r="B206" s="401" t="s">
        <v>5</v>
      </c>
      <c r="C206" s="402"/>
      <c r="D206" s="402"/>
      <c r="E206" s="433" t="s">
        <v>256</v>
      </c>
      <c r="F206" s="434"/>
      <c r="G206" s="435"/>
      <c r="H206" s="411" t="s">
        <v>6</v>
      </c>
      <c r="I206" s="412"/>
      <c r="J206" s="425" t="s">
        <v>257</v>
      </c>
      <c r="K206" s="435"/>
    </row>
    <row r="207" spans="1:11" s="43" customFormat="1" ht="15.75" thickBot="1" x14ac:dyDescent="0.3">
      <c r="A207" s="42"/>
      <c r="B207" s="403"/>
      <c r="C207" s="404"/>
      <c r="D207" s="404"/>
      <c r="E207" s="436"/>
      <c r="F207" s="437"/>
      <c r="G207" s="438"/>
      <c r="H207" s="413"/>
      <c r="I207" s="414"/>
      <c r="J207" s="44"/>
      <c r="K207" s="45"/>
    </row>
    <row r="208" spans="1:11" s="43" customFormat="1" ht="15.75" thickBot="1" x14ac:dyDescent="0.3">
      <c r="A208" s="42"/>
      <c r="B208" s="393" t="s">
        <v>7</v>
      </c>
      <c r="C208" s="394"/>
      <c r="D208" s="394"/>
      <c r="E208" s="394"/>
      <c r="F208" s="394"/>
      <c r="G208" s="394"/>
      <c r="H208" s="394"/>
      <c r="I208" s="394"/>
      <c r="J208" s="394"/>
      <c r="K208" s="395"/>
    </row>
    <row r="209" spans="1:11" s="43" customFormat="1" ht="15.75" thickBot="1" x14ac:dyDescent="0.3">
      <c r="A209" s="42"/>
      <c r="B209" s="399" t="s">
        <v>8</v>
      </c>
      <c r="C209" s="416" t="s">
        <v>9</v>
      </c>
      <c r="D209" s="417" t="s">
        <v>10</v>
      </c>
      <c r="E209" s="418"/>
      <c r="F209" s="418"/>
      <c r="G209" s="419"/>
      <c r="H209" s="417" t="s">
        <v>11</v>
      </c>
      <c r="I209" s="418"/>
      <c r="J209" s="418"/>
      <c r="K209" s="419"/>
    </row>
    <row r="210" spans="1:11" s="43" customFormat="1" ht="15.75" thickBot="1" x14ac:dyDescent="0.3">
      <c r="A210" s="42"/>
      <c r="B210" s="415"/>
      <c r="C210" s="416"/>
      <c r="D210" s="416" t="s">
        <v>12</v>
      </c>
      <c r="E210" s="396" t="s">
        <v>210</v>
      </c>
      <c r="F210" s="387" t="s">
        <v>14</v>
      </c>
      <c r="G210" s="389"/>
      <c r="H210" s="397" t="s">
        <v>12</v>
      </c>
      <c r="I210" s="399" t="s">
        <v>15</v>
      </c>
      <c r="J210" s="387" t="s">
        <v>14</v>
      </c>
      <c r="K210" s="389"/>
    </row>
    <row r="211" spans="1:11" s="43" customFormat="1" ht="45.75" thickBot="1" x14ac:dyDescent="0.3">
      <c r="A211" s="42"/>
      <c r="B211" s="400"/>
      <c r="C211" s="416"/>
      <c r="D211" s="416"/>
      <c r="E211" s="396"/>
      <c r="F211" s="46" t="s">
        <v>16</v>
      </c>
      <c r="G211" s="47" t="s">
        <v>17</v>
      </c>
      <c r="H211" s="398"/>
      <c r="I211" s="400"/>
      <c r="J211" s="46" t="s">
        <v>16</v>
      </c>
      <c r="K211" s="47" t="s">
        <v>17</v>
      </c>
    </row>
    <row r="212" spans="1:11" s="43" customFormat="1" ht="15.75" thickBot="1" x14ac:dyDescent="0.3">
      <c r="A212" s="42"/>
      <c r="B212" s="47">
        <v>1</v>
      </c>
      <c r="C212" s="47">
        <v>2</v>
      </c>
      <c r="D212" s="47">
        <v>3</v>
      </c>
      <c r="E212" s="47">
        <v>4</v>
      </c>
      <c r="F212" s="47">
        <v>5</v>
      </c>
      <c r="G212" s="47">
        <v>6</v>
      </c>
      <c r="H212" s="47">
        <v>7</v>
      </c>
      <c r="I212" s="47">
        <v>8</v>
      </c>
      <c r="J212" s="47">
        <v>9</v>
      </c>
      <c r="K212" s="47">
        <v>10</v>
      </c>
    </row>
    <row r="213" spans="1:11" s="43" customFormat="1" ht="15.75" thickBot="1" x14ac:dyDescent="0.3">
      <c r="A213" s="42"/>
      <c r="B213" s="93">
        <v>291808.2</v>
      </c>
      <c r="C213" s="94"/>
      <c r="D213" s="95"/>
      <c r="E213" s="68"/>
      <c r="F213" s="96"/>
      <c r="G213" s="96"/>
      <c r="H213" s="97"/>
      <c r="I213" s="98"/>
      <c r="J213" s="96"/>
      <c r="K213" s="99"/>
    </row>
    <row r="214" spans="1:11" s="43" customFormat="1" ht="15.75" thickBot="1" x14ac:dyDescent="0.3">
      <c r="A214" s="42"/>
      <c r="B214" s="439" t="s">
        <v>19</v>
      </c>
      <c r="C214" s="440"/>
      <c r="D214" s="440"/>
      <c r="E214" s="440"/>
      <c r="F214" s="440"/>
      <c r="G214" s="440"/>
      <c r="H214" s="440"/>
      <c r="I214" s="440"/>
      <c r="J214" s="440"/>
      <c r="K214" s="441"/>
    </row>
    <row r="215" spans="1:11" s="43" customFormat="1" x14ac:dyDescent="0.25">
      <c r="A215" s="42"/>
      <c r="B215" s="100">
        <f>60000+54000</f>
        <v>114000</v>
      </c>
      <c r="C215" s="101"/>
      <c r="D215" s="101"/>
      <c r="E215" s="101"/>
      <c r="F215" s="101">
        <v>0</v>
      </c>
      <c r="G215" s="101"/>
      <c r="H215" s="101"/>
      <c r="I215" s="101"/>
      <c r="J215" s="101"/>
      <c r="K215" s="102"/>
    </row>
    <row r="216" spans="1:11" s="43" customFormat="1" x14ac:dyDescent="0.25">
      <c r="A216" s="42"/>
    </row>
    <row r="217" spans="1:11" s="43" customFormat="1" x14ac:dyDescent="0.25">
      <c r="A217" s="42"/>
      <c r="B217" s="420" t="s">
        <v>0</v>
      </c>
      <c r="C217" s="420"/>
    </row>
    <row r="218" spans="1:11" s="43" customFormat="1" x14ac:dyDescent="0.25">
      <c r="A218" s="42"/>
      <c r="B218" s="383" t="s">
        <v>1</v>
      </c>
      <c r="C218" s="383"/>
      <c r="D218" s="383"/>
      <c r="E218" s="383"/>
      <c r="F218" s="383"/>
      <c r="G218" s="383"/>
      <c r="H218" s="383"/>
      <c r="I218" s="383"/>
      <c r="J218" s="383"/>
      <c r="K218" s="383"/>
    </row>
    <row r="219" spans="1:11" s="43" customFormat="1" ht="15.75" thickBot="1" x14ac:dyDescent="0.3">
      <c r="A219" s="42"/>
    </row>
    <row r="220" spans="1:11" s="43" customFormat="1" ht="15.75" thickBot="1" x14ac:dyDescent="0.3">
      <c r="A220" s="42"/>
      <c r="B220" s="384" t="s">
        <v>205</v>
      </c>
      <c r="C220" s="385"/>
      <c r="D220" s="386"/>
      <c r="E220" s="384" t="s">
        <v>3</v>
      </c>
      <c r="F220" s="385"/>
      <c r="G220" s="386"/>
      <c r="H220" s="387" t="s">
        <v>4</v>
      </c>
      <c r="I220" s="388"/>
      <c r="J220" s="388"/>
      <c r="K220" s="389"/>
    </row>
    <row r="221" spans="1:11" s="43" customFormat="1" ht="15.75" thickBot="1" x14ac:dyDescent="0.3">
      <c r="A221" s="42"/>
      <c r="B221" s="390">
        <v>22009195710069</v>
      </c>
      <c r="C221" s="391"/>
      <c r="D221" s="392"/>
      <c r="E221" s="393" t="s">
        <v>79</v>
      </c>
      <c r="F221" s="394"/>
      <c r="G221" s="395"/>
      <c r="H221" s="424" t="s">
        <v>258</v>
      </c>
      <c r="I221" s="394"/>
      <c r="J221" s="394"/>
      <c r="K221" s="395"/>
    </row>
    <row r="222" spans="1:11" s="43" customFormat="1" x14ac:dyDescent="0.25">
      <c r="A222" s="42"/>
      <c r="B222" s="401" t="s">
        <v>5</v>
      </c>
      <c r="C222" s="402"/>
      <c r="D222" s="402"/>
      <c r="E222" s="433" t="s">
        <v>259</v>
      </c>
      <c r="F222" s="434"/>
      <c r="G222" s="435"/>
      <c r="H222" s="411" t="s">
        <v>6</v>
      </c>
      <c r="I222" s="412"/>
      <c r="J222" s="425" t="s">
        <v>260</v>
      </c>
      <c r="K222" s="435"/>
    </row>
    <row r="223" spans="1:11" s="43" customFormat="1" ht="15.75" thickBot="1" x14ac:dyDescent="0.3">
      <c r="A223" s="42"/>
      <c r="B223" s="403"/>
      <c r="C223" s="404"/>
      <c r="D223" s="404"/>
      <c r="E223" s="436"/>
      <c r="F223" s="437"/>
      <c r="G223" s="438"/>
      <c r="H223" s="413"/>
      <c r="I223" s="414"/>
      <c r="J223" s="44"/>
      <c r="K223" s="45"/>
    </row>
    <row r="224" spans="1:11" s="43" customFormat="1" ht="15.75" thickBot="1" x14ac:dyDescent="0.3">
      <c r="A224" s="42"/>
      <c r="B224" s="393" t="s">
        <v>7</v>
      </c>
      <c r="C224" s="394"/>
      <c r="D224" s="394"/>
      <c r="E224" s="394"/>
      <c r="F224" s="394"/>
      <c r="G224" s="394"/>
      <c r="H224" s="394"/>
      <c r="I224" s="394"/>
      <c r="J224" s="394"/>
      <c r="K224" s="395"/>
    </row>
    <row r="225" spans="1:11" s="43" customFormat="1" ht="15.75" thickBot="1" x14ac:dyDescent="0.3">
      <c r="A225" s="42"/>
      <c r="B225" s="399" t="s">
        <v>8</v>
      </c>
      <c r="C225" s="416" t="s">
        <v>9</v>
      </c>
      <c r="D225" s="417" t="s">
        <v>10</v>
      </c>
      <c r="E225" s="418"/>
      <c r="F225" s="418"/>
      <c r="G225" s="419"/>
      <c r="H225" s="417" t="s">
        <v>11</v>
      </c>
      <c r="I225" s="418"/>
      <c r="J225" s="418"/>
      <c r="K225" s="419"/>
    </row>
    <row r="226" spans="1:11" s="43" customFormat="1" ht="15.75" thickBot="1" x14ac:dyDescent="0.3">
      <c r="A226" s="42"/>
      <c r="B226" s="415"/>
      <c r="C226" s="416"/>
      <c r="D226" s="416" t="s">
        <v>12</v>
      </c>
      <c r="E226" s="396" t="s">
        <v>210</v>
      </c>
      <c r="F226" s="387" t="s">
        <v>14</v>
      </c>
      <c r="G226" s="389"/>
      <c r="H226" s="397" t="s">
        <v>12</v>
      </c>
      <c r="I226" s="399" t="s">
        <v>15</v>
      </c>
      <c r="J226" s="387" t="s">
        <v>14</v>
      </c>
      <c r="K226" s="389"/>
    </row>
    <row r="227" spans="1:11" s="43" customFormat="1" ht="45.75" thickBot="1" x14ac:dyDescent="0.3">
      <c r="A227" s="42"/>
      <c r="B227" s="400"/>
      <c r="C227" s="416"/>
      <c r="D227" s="416"/>
      <c r="E227" s="396"/>
      <c r="F227" s="46" t="s">
        <v>16</v>
      </c>
      <c r="G227" s="47" t="s">
        <v>17</v>
      </c>
      <c r="H227" s="398"/>
      <c r="I227" s="400"/>
      <c r="J227" s="46" t="s">
        <v>16</v>
      </c>
      <c r="K227" s="47" t="s">
        <v>17</v>
      </c>
    </row>
    <row r="228" spans="1:11" s="43" customFormat="1" ht="15.75" thickBot="1" x14ac:dyDescent="0.3">
      <c r="A228" s="42"/>
      <c r="B228" s="47">
        <v>1</v>
      </c>
      <c r="C228" s="47">
        <v>2</v>
      </c>
      <c r="D228" s="47">
        <v>3</v>
      </c>
      <c r="E228" s="47">
        <v>4</v>
      </c>
      <c r="F228" s="47">
        <v>5</v>
      </c>
      <c r="G228" s="47">
        <v>6</v>
      </c>
      <c r="H228" s="47">
        <v>7</v>
      </c>
      <c r="I228" s="47">
        <v>8</v>
      </c>
      <c r="J228" s="47">
        <v>9</v>
      </c>
      <c r="K228" s="47">
        <v>10</v>
      </c>
    </row>
    <row r="229" spans="1:11" s="43" customFormat="1" ht="60" x14ac:dyDescent="0.25">
      <c r="A229" s="42"/>
      <c r="B229" s="85">
        <v>221088.66</v>
      </c>
      <c r="C229" s="86"/>
      <c r="D229" s="69" t="s">
        <v>232</v>
      </c>
      <c r="E229" s="57">
        <v>2565</v>
      </c>
      <c r="F229" s="87"/>
      <c r="G229" s="87"/>
      <c r="H229" s="51" t="s">
        <v>212</v>
      </c>
      <c r="I229" s="88" t="s">
        <v>261</v>
      </c>
      <c r="J229" s="87"/>
      <c r="K229" s="89"/>
    </row>
    <row r="230" spans="1:11" s="43" customFormat="1" ht="30" x14ac:dyDescent="0.25">
      <c r="A230" s="42"/>
      <c r="B230" s="53"/>
      <c r="C230" s="90"/>
      <c r="D230" s="69" t="s">
        <v>262</v>
      </c>
      <c r="E230" s="55">
        <v>3</v>
      </c>
      <c r="F230" s="54"/>
      <c r="G230" s="49"/>
      <c r="H230" s="54"/>
      <c r="I230" s="54"/>
      <c r="J230" s="54"/>
      <c r="K230" s="56"/>
    </row>
    <row r="231" spans="1:11" s="43" customFormat="1" ht="30.75" thickBot="1" x14ac:dyDescent="0.3">
      <c r="A231" s="42"/>
      <c r="B231" s="53"/>
      <c r="C231" s="54"/>
      <c r="D231" s="69" t="s">
        <v>263</v>
      </c>
      <c r="E231" s="57">
        <v>0.45</v>
      </c>
      <c r="F231" s="54"/>
      <c r="G231" s="49"/>
      <c r="H231" s="54"/>
      <c r="I231" s="54"/>
      <c r="J231" s="54"/>
      <c r="K231" s="56"/>
    </row>
    <row r="232" spans="1:11" s="43" customFormat="1" ht="15.75" thickBot="1" x14ac:dyDescent="0.3">
      <c r="A232" s="42"/>
      <c r="B232" s="393" t="s">
        <v>19</v>
      </c>
      <c r="C232" s="394"/>
      <c r="D232" s="394"/>
      <c r="E232" s="394"/>
      <c r="F232" s="394"/>
      <c r="G232" s="394"/>
      <c r="H232" s="394"/>
      <c r="I232" s="394"/>
      <c r="J232" s="394"/>
      <c r="K232" s="395"/>
    </row>
    <row r="233" spans="1:11" s="43" customFormat="1" x14ac:dyDescent="0.25">
      <c r="A233" s="42"/>
      <c r="B233" s="66"/>
      <c r="C233" s="49"/>
      <c r="D233" s="49"/>
      <c r="E233" s="49"/>
      <c r="F233" s="49"/>
      <c r="G233" s="49"/>
      <c r="H233" s="49"/>
      <c r="I233" s="49"/>
      <c r="J233" s="49"/>
      <c r="K233" s="52"/>
    </row>
    <row r="234" spans="1:11" s="43" customFormat="1" x14ac:dyDescent="0.25">
      <c r="A234" s="42"/>
    </row>
    <row r="235" spans="1:11" s="43" customFormat="1" x14ac:dyDescent="0.25">
      <c r="A235" s="42"/>
      <c r="B235" s="420" t="s">
        <v>0</v>
      </c>
      <c r="C235" s="420"/>
    </row>
    <row r="236" spans="1:11" s="43" customFormat="1" x14ac:dyDescent="0.25">
      <c r="A236" s="42"/>
      <c r="B236" s="383" t="s">
        <v>1</v>
      </c>
      <c r="C236" s="383"/>
      <c r="D236" s="383"/>
      <c r="E236" s="383"/>
      <c r="F236" s="383"/>
      <c r="G236" s="383"/>
      <c r="H236" s="383"/>
      <c r="I236" s="383"/>
      <c r="J236" s="383"/>
      <c r="K236" s="383"/>
    </row>
    <row r="237" spans="1:11" s="43" customFormat="1" ht="15.75" thickBot="1" x14ac:dyDescent="0.3">
      <c r="A237" s="42"/>
    </row>
    <row r="238" spans="1:11" s="43" customFormat="1" ht="15.75" thickBot="1" x14ac:dyDescent="0.3">
      <c r="A238" s="42"/>
      <c r="B238" s="384" t="s">
        <v>205</v>
      </c>
      <c r="C238" s="385"/>
      <c r="D238" s="386"/>
      <c r="E238" s="384" t="s">
        <v>3</v>
      </c>
      <c r="F238" s="385"/>
      <c r="G238" s="386"/>
      <c r="H238" s="387" t="s">
        <v>4</v>
      </c>
      <c r="I238" s="388"/>
      <c r="J238" s="388"/>
      <c r="K238" s="389"/>
    </row>
    <row r="239" spans="1:11" s="43" customFormat="1" ht="15.75" thickBot="1" x14ac:dyDescent="0.3">
      <c r="A239" s="42"/>
      <c r="B239" s="390">
        <v>22406197100107</v>
      </c>
      <c r="C239" s="391"/>
      <c r="D239" s="392"/>
      <c r="E239" s="393" t="s">
        <v>79</v>
      </c>
      <c r="F239" s="394"/>
      <c r="G239" s="395"/>
      <c r="H239" s="424" t="s">
        <v>264</v>
      </c>
      <c r="I239" s="394"/>
      <c r="J239" s="394"/>
      <c r="K239" s="395"/>
    </row>
    <row r="240" spans="1:11" s="43" customFormat="1" x14ac:dyDescent="0.25">
      <c r="A240" s="42"/>
      <c r="B240" s="401" t="s">
        <v>5</v>
      </c>
      <c r="C240" s="402"/>
      <c r="D240" s="402"/>
      <c r="E240" s="433" t="s">
        <v>265</v>
      </c>
      <c r="F240" s="434"/>
      <c r="G240" s="435"/>
      <c r="H240" s="411" t="s">
        <v>6</v>
      </c>
      <c r="I240" s="412"/>
      <c r="J240" s="425" t="s">
        <v>209</v>
      </c>
      <c r="K240" s="435"/>
    </row>
    <row r="241" spans="1:11" s="43" customFormat="1" ht="15.75" thickBot="1" x14ac:dyDescent="0.3">
      <c r="A241" s="42"/>
      <c r="B241" s="403"/>
      <c r="C241" s="404"/>
      <c r="D241" s="404"/>
      <c r="E241" s="436"/>
      <c r="F241" s="437"/>
      <c r="G241" s="438"/>
      <c r="H241" s="413"/>
      <c r="I241" s="414"/>
      <c r="J241" s="44"/>
      <c r="K241" s="45"/>
    </row>
    <row r="242" spans="1:11" s="43" customFormat="1" ht="15.75" thickBot="1" x14ac:dyDescent="0.3">
      <c r="A242" s="42"/>
      <c r="B242" s="393" t="s">
        <v>7</v>
      </c>
      <c r="C242" s="394"/>
      <c r="D242" s="394"/>
      <c r="E242" s="394"/>
      <c r="F242" s="394"/>
      <c r="G242" s="394"/>
      <c r="H242" s="394"/>
      <c r="I242" s="394"/>
      <c r="J242" s="394"/>
      <c r="K242" s="395"/>
    </row>
    <row r="243" spans="1:11" s="43" customFormat="1" ht="15.75" thickBot="1" x14ac:dyDescent="0.3">
      <c r="A243" s="42"/>
      <c r="B243" s="399" t="s">
        <v>8</v>
      </c>
      <c r="C243" s="416" t="s">
        <v>9</v>
      </c>
      <c r="D243" s="417" t="s">
        <v>10</v>
      </c>
      <c r="E243" s="418"/>
      <c r="F243" s="418"/>
      <c r="G243" s="419"/>
      <c r="H243" s="417" t="s">
        <v>11</v>
      </c>
      <c r="I243" s="418"/>
      <c r="J243" s="418"/>
      <c r="K243" s="419"/>
    </row>
    <row r="244" spans="1:11" s="43" customFormat="1" ht="15.75" thickBot="1" x14ac:dyDescent="0.3">
      <c r="A244" s="42"/>
      <c r="B244" s="415"/>
      <c r="C244" s="416"/>
      <c r="D244" s="416" t="s">
        <v>12</v>
      </c>
      <c r="E244" s="396" t="s">
        <v>210</v>
      </c>
      <c r="F244" s="387" t="s">
        <v>14</v>
      </c>
      <c r="G244" s="389"/>
      <c r="H244" s="397" t="s">
        <v>12</v>
      </c>
      <c r="I244" s="399" t="s">
        <v>15</v>
      </c>
      <c r="J244" s="387" t="s">
        <v>14</v>
      </c>
      <c r="K244" s="389"/>
    </row>
    <row r="245" spans="1:11" s="43" customFormat="1" ht="45.75" thickBot="1" x14ac:dyDescent="0.3">
      <c r="A245" s="42"/>
      <c r="B245" s="400"/>
      <c r="C245" s="416"/>
      <c r="D245" s="416"/>
      <c r="E245" s="396"/>
      <c r="F245" s="46" t="s">
        <v>16</v>
      </c>
      <c r="G245" s="47" t="s">
        <v>17</v>
      </c>
      <c r="H245" s="398"/>
      <c r="I245" s="400"/>
      <c r="J245" s="46" t="s">
        <v>16</v>
      </c>
      <c r="K245" s="47" t="s">
        <v>17</v>
      </c>
    </row>
    <row r="246" spans="1:11" s="43" customFormat="1" ht="15.75" thickBot="1" x14ac:dyDescent="0.3">
      <c r="A246" s="42"/>
      <c r="B246" s="47">
        <v>1</v>
      </c>
      <c r="C246" s="47">
        <v>2</v>
      </c>
      <c r="D246" s="47">
        <v>3</v>
      </c>
      <c r="E246" s="47">
        <v>4</v>
      </c>
      <c r="F246" s="47">
        <v>5</v>
      </c>
      <c r="G246" s="47">
        <v>6</v>
      </c>
      <c r="H246" s="47">
        <v>7</v>
      </c>
      <c r="I246" s="47">
        <v>8</v>
      </c>
      <c r="J246" s="47">
        <v>9</v>
      </c>
      <c r="K246" s="47">
        <v>10</v>
      </c>
    </row>
    <row r="247" spans="1:11" s="43" customFormat="1" x14ac:dyDescent="0.25">
      <c r="A247" s="42"/>
      <c r="B247" s="85">
        <v>198903.2</v>
      </c>
      <c r="C247" s="86"/>
      <c r="D247" s="54" t="s">
        <v>232</v>
      </c>
      <c r="E247" s="57">
        <v>105</v>
      </c>
      <c r="F247" s="87"/>
      <c r="G247" s="87"/>
      <c r="H247" s="92"/>
      <c r="I247" s="88"/>
      <c r="J247" s="87"/>
      <c r="K247" s="89"/>
    </row>
    <row r="248" spans="1:11" s="43" customFormat="1" ht="45.75" thickBot="1" x14ac:dyDescent="0.3">
      <c r="A248" s="42"/>
      <c r="B248" s="53"/>
      <c r="C248" s="90"/>
      <c r="D248" s="103" t="s">
        <v>266</v>
      </c>
      <c r="E248" s="57">
        <v>0.16</v>
      </c>
      <c r="F248" s="54"/>
      <c r="G248" s="49"/>
      <c r="H248" s="54"/>
      <c r="I248" s="54"/>
      <c r="J248" s="54"/>
      <c r="K248" s="56"/>
    </row>
    <row r="249" spans="1:11" s="43" customFormat="1" ht="15.75" thickBot="1" x14ac:dyDescent="0.3">
      <c r="A249" s="42"/>
      <c r="B249" s="393" t="s">
        <v>19</v>
      </c>
      <c r="C249" s="394"/>
      <c r="D249" s="394"/>
      <c r="E249" s="394"/>
      <c r="F249" s="394"/>
      <c r="G249" s="394"/>
      <c r="H249" s="394"/>
      <c r="I249" s="394"/>
      <c r="J249" s="394"/>
      <c r="K249" s="395"/>
    </row>
    <row r="250" spans="1:11" s="43" customFormat="1" x14ac:dyDescent="0.25">
      <c r="A250" s="42"/>
      <c r="B250" s="66"/>
      <c r="C250" s="49"/>
      <c r="D250" s="49"/>
      <c r="E250" s="49"/>
      <c r="F250" s="49">
        <v>0</v>
      </c>
      <c r="G250" s="49"/>
      <c r="H250" s="49"/>
      <c r="I250" s="49"/>
      <c r="J250" s="49"/>
      <c r="K250" s="52"/>
    </row>
    <row r="251" spans="1:11" s="43" customFormat="1" x14ac:dyDescent="0.25">
      <c r="A251" s="42"/>
    </row>
    <row r="252" spans="1:11" s="43" customFormat="1" x14ac:dyDescent="0.25">
      <c r="A252" s="42"/>
      <c r="B252" s="420" t="s">
        <v>0</v>
      </c>
      <c r="C252" s="420"/>
    </row>
    <row r="253" spans="1:11" s="43" customFormat="1" x14ac:dyDescent="0.25">
      <c r="A253" s="42"/>
      <c r="B253" s="383" t="s">
        <v>1</v>
      </c>
      <c r="C253" s="383"/>
      <c r="D253" s="383"/>
      <c r="E253" s="383"/>
      <c r="F253" s="383"/>
      <c r="G253" s="383"/>
      <c r="H253" s="383"/>
      <c r="I253" s="383"/>
      <c r="J253" s="383"/>
      <c r="K253" s="383"/>
    </row>
    <row r="254" spans="1:11" s="43" customFormat="1" ht="15.75" thickBot="1" x14ac:dyDescent="0.3">
      <c r="A254" s="42"/>
    </row>
    <row r="255" spans="1:11" s="43" customFormat="1" ht="15.75" thickBot="1" x14ac:dyDescent="0.3">
      <c r="A255" s="42"/>
      <c r="B255" s="384" t="s">
        <v>205</v>
      </c>
      <c r="C255" s="385"/>
      <c r="D255" s="386"/>
      <c r="E255" s="384" t="s">
        <v>3</v>
      </c>
      <c r="F255" s="385"/>
      <c r="G255" s="386"/>
      <c r="H255" s="387" t="s">
        <v>4</v>
      </c>
      <c r="I255" s="388"/>
      <c r="J255" s="388"/>
      <c r="K255" s="389"/>
    </row>
    <row r="256" spans="1:11" s="43" customFormat="1" ht="15.75" thickBot="1" x14ac:dyDescent="0.3">
      <c r="A256" s="42"/>
      <c r="B256" s="390">
        <v>22604197300349</v>
      </c>
      <c r="C256" s="391"/>
      <c r="D256" s="392"/>
      <c r="E256" s="393" t="s">
        <v>79</v>
      </c>
      <c r="F256" s="394"/>
      <c r="G256" s="395"/>
      <c r="H256" s="424" t="s">
        <v>267</v>
      </c>
      <c r="I256" s="394"/>
      <c r="J256" s="394"/>
      <c r="K256" s="395"/>
    </row>
    <row r="257" spans="1:11" s="43" customFormat="1" x14ac:dyDescent="0.25">
      <c r="A257" s="42"/>
      <c r="B257" s="401" t="s">
        <v>5</v>
      </c>
      <c r="C257" s="402"/>
      <c r="D257" s="431"/>
      <c r="E257" s="434" t="s">
        <v>268</v>
      </c>
      <c r="F257" s="434"/>
      <c r="G257" s="435"/>
      <c r="H257" s="411" t="s">
        <v>6</v>
      </c>
      <c r="I257" s="412"/>
      <c r="J257" s="425" t="s">
        <v>269</v>
      </c>
      <c r="K257" s="435"/>
    </row>
    <row r="258" spans="1:11" s="43" customFormat="1" ht="15.75" thickBot="1" x14ac:dyDescent="0.3">
      <c r="A258" s="42"/>
      <c r="B258" s="403"/>
      <c r="C258" s="404"/>
      <c r="D258" s="432"/>
      <c r="E258" s="437"/>
      <c r="F258" s="437"/>
      <c r="G258" s="438"/>
      <c r="H258" s="413"/>
      <c r="I258" s="414"/>
      <c r="J258" s="44"/>
      <c r="K258" s="45"/>
    </row>
    <row r="259" spans="1:11" s="43" customFormat="1" ht="15.75" thickBot="1" x14ac:dyDescent="0.3">
      <c r="A259" s="42"/>
      <c r="B259" s="393" t="s">
        <v>7</v>
      </c>
      <c r="C259" s="394"/>
      <c r="D259" s="394"/>
      <c r="E259" s="394"/>
      <c r="F259" s="394"/>
      <c r="G259" s="394"/>
      <c r="H259" s="394"/>
      <c r="I259" s="394"/>
      <c r="J259" s="394"/>
      <c r="K259" s="395"/>
    </row>
    <row r="260" spans="1:11" s="43" customFormat="1" ht="15.75" thickBot="1" x14ac:dyDescent="0.3">
      <c r="A260" s="42"/>
      <c r="B260" s="399" t="s">
        <v>8</v>
      </c>
      <c r="C260" s="416" t="s">
        <v>9</v>
      </c>
      <c r="D260" s="417" t="s">
        <v>10</v>
      </c>
      <c r="E260" s="418"/>
      <c r="F260" s="418"/>
      <c r="G260" s="419"/>
      <c r="H260" s="417" t="s">
        <v>11</v>
      </c>
      <c r="I260" s="418"/>
      <c r="J260" s="418"/>
      <c r="K260" s="419"/>
    </row>
    <row r="261" spans="1:11" s="43" customFormat="1" ht="15.75" thickBot="1" x14ac:dyDescent="0.3">
      <c r="A261" s="42"/>
      <c r="B261" s="415"/>
      <c r="C261" s="416"/>
      <c r="D261" s="416" t="s">
        <v>12</v>
      </c>
      <c r="E261" s="396" t="s">
        <v>210</v>
      </c>
      <c r="F261" s="387" t="s">
        <v>14</v>
      </c>
      <c r="G261" s="389"/>
      <c r="H261" s="397" t="s">
        <v>12</v>
      </c>
      <c r="I261" s="399" t="s">
        <v>15</v>
      </c>
      <c r="J261" s="387" t="s">
        <v>14</v>
      </c>
      <c r="K261" s="389"/>
    </row>
    <row r="262" spans="1:11" s="43" customFormat="1" ht="45.75" thickBot="1" x14ac:dyDescent="0.3">
      <c r="A262" s="42"/>
      <c r="B262" s="400"/>
      <c r="C262" s="416"/>
      <c r="D262" s="416"/>
      <c r="E262" s="396"/>
      <c r="F262" s="46" t="s">
        <v>16</v>
      </c>
      <c r="G262" s="47" t="s">
        <v>17</v>
      </c>
      <c r="H262" s="398"/>
      <c r="I262" s="400"/>
      <c r="J262" s="46" t="s">
        <v>16</v>
      </c>
      <c r="K262" s="47" t="s">
        <v>17</v>
      </c>
    </row>
    <row r="263" spans="1:11" s="43" customFormat="1" ht="15.75" thickBot="1" x14ac:dyDescent="0.3">
      <c r="A263" s="42"/>
      <c r="B263" s="47">
        <v>1</v>
      </c>
      <c r="C263" s="47">
        <v>2</v>
      </c>
      <c r="D263" s="47">
        <v>3</v>
      </c>
      <c r="E263" s="47">
        <v>4</v>
      </c>
      <c r="F263" s="47">
        <v>5</v>
      </c>
      <c r="G263" s="47">
        <v>6</v>
      </c>
      <c r="H263" s="47">
        <v>7</v>
      </c>
      <c r="I263" s="47">
        <v>8</v>
      </c>
      <c r="J263" s="47">
        <v>9</v>
      </c>
      <c r="K263" s="47">
        <v>10</v>
      </c>
    </row>
    <row r="264" spans="1:11" s="43" customFormat="1" ht="15.75" thickBot="1" x14ac:dyDescent="0.3">
      <c r="A264" s="42"/>
      <c r="B264" s="85">
        <v>139380</v>
      </c>
      <c r="C264" s="86"/>
      <c r="D264" s="54" t="s">
        <v>232</v>
      </c>
      <c r="E264" s="57">
        <v>0.15</v>
      </c>
      <c r="F264" s="87"/>
      <c r="G264" s="87"/>
      <c r="H264" s="92"/>
      <c r="I264" s="88"/>
      <c r="J264" s="87"/>
      <c r="K264" s="89"/>
    </row>
    <row r="265" spans="1:11" s="43" customFormat="1" ht="15.75" thickBot="1" x14ac:dyDescent="0.3">
      <c r="A265" s="42"/>
      <c r="B265" s="393" t="s">
        <v>19</v>
      </c>
      <c r="C265" s="394"/>
      <c r="D265" s="394"/>
      <c r="E265" s="394"/>
      <c r="F265" s="394"/>
      <c r="G265" s="394"/>
      <c r="H265" s="394"/>
      <c r="I265" s="394"/>
      <c r="J265" s="394"/>
      <c r="K265" s="395"/>
    </row>
    <row r="266" spans="1:11" s="43" customFormat="1" x14ac:dyDescent="0.25">
      <c r="A266" s="42"/>
      <c r="B266" s="66"/>
      <c r="C266" s="49"/>
      <c r="D266" s="49"/>
      <c r="E266" s="49"/>
      <c r="F266" s="49"/>
      <c r="G266" s="49"/>
      <c r="H266" s="49"/>
      <c r="I266" s="49"/>
      <c r="J266" s="49"/>
      <c r="K266" s="52"/>
    </row>
    <row r="267" spans="1:11" s="43" customFormat="1" x14ac:dyDescent="0.25">
      <c r="A267" s="42"/>
    </row>
    <row r="268" spans="1:11" s="43" customFormat="1" x14ac:dyDescent="0.25">
      <c r="A268" s="42"/>
    </row>
    <row r="269" spans="1:11" s="43" customFormat="1" x14ac:dyDescent="0.25">
      <c r="A269" s="42"/>
    </row>
    <row r="270" spans="1:11" s="43" customFormat="1" x14ac:dyDescent="0.25">
      <c r="A270" s="42"/>
      <c r="B270" s="420" t="s">
        <v>0</v>
      </c>
      <c r="C270" s="420"/>
    </row>
    <row r="271" spans="1:11" s="43" customFormat="1" x14ac:dyDescent="0.25">
      <c r="A271" s="42"/>
      <c r="B271" s="383" t="s">
        <v>1</v>
      </c>
      <c r="C271" s="383"/>
      <c r="D271" s="383"/>
      <c r="E271" s="383"/>
      <c r="F271" s="383"/>
      <c r="G271" s="383"/>
      <c r="H271" s="383"/>
      <c r="I271" s="383"/>
      <c r="J271" s="383"/>
      <c r="K271" s="383"/>
    </row>
    <row r="272" spans="1:11" s="43" customFormat="1" ht="15.75" thickBot="1" x14ac:dyDescent="0.3">
      <c r="A272" s="42"/>
    </row>
    <row r="273" spans="1:11" s="43" customFormat="1" ht="15.75" thickBot="1" x14ac:dyDescent="0.3">
      <c r="A273" s="42"/>
      <c r="B273" s="384" t="s">
        <v>205</v>
      </c>
      <c r="C273" s="385"/>
      <c r="D273" s="386"/>
      <c r="E273" s="384" t="s">
        <v>3</v>
      </c>
      <c r="F273" s="385"/>
      <c r="G273" s="386"/>
      <c r="H273" s="387" t="s">
        <v>4</v>
      </c>
      <c r="I273" s="388"/>
      <c r="J273" s="388"/>
      <c r="K273" s="389"/>
    </row>
    <row r="274" spans="1:11" s="43" customFormat="1" ht="15.75" thickBot="1" x14ac:dyDescent="0.3">
      <c r="A274" s="42"/>
      <c r="B274" s="390">
        <v>22905196000338</v>
      </c>
      <c r="C274" s="391"/>
      <c r="D274" s="392"/>
      <c r="E274" s="393" t="s">
        <v>79</v>
      </c>
      <c r="F274" s="394"/>
      <c r="G274" s="395"/>
      <c r="H274" s="424" t="s">
        <v>270</v>
      </c>
      <c r="I274" s="394"/>
      <c r="J274" s="394"/>
      <c r="K274" s="395"/>
    </row>
    <row r="275" spans="1:11" s="43" customFormat="1" x14ac:dyDescent="0.25">
      <c r="A275" s="42"/>
      <c r="B275" s="401" t="s">
        <v>5</v>
      </c>
      <c r="C275" s="402"/>
      <c r="D275" s="402"/>
      <c r="E275" s="433" t="s">
        <v>271</v>
      </c>
      <c r="F275" s="434"/>
      <c r="G275" s="435"/>
      <c r="H275" s="411" t="s">
        <v>6</v>
      </c>
      <c r="I275" s="412"/>
      <c r="J275" s="425" t="s">
        <v>272</v>
      </c>
      <c r="K275" s="435"/>
    </row>
    <row r="276" spans="1:11" s="43" customFormat="1" ht="15.75" thickBot="1" x14ac:dyDescent="0.3">
      <c r="A276" s="42"/>
      <c r="B276" s="403"/>
      <c r="C276" s="404"/>
      <c r="D276" s="404"/>
      <c r="E276" s="436"/>
      <c r="F276" s="437"/>
      <c r="G276" s="438"/>
      <c r="H276" s="413"/>
      <c r="I276" s="414"/>
      <c r="J276" s="44"/>
      <c r="K276" s="45"/>
    </row>
    <row r="277" spans="1:11" s="43" customFormat="1" ht="15.75" thickBot="1" x14ac:dyDescent="0.3">
      <c r="A277" s="42"/>
      <c r="B277" s="393" t="s">
        <v>7</v>
      </c>
      <c r="C277" s="394"/>
      <c r="D277" s="394"/>
      <c r="E277" s="394"/>
      <c r="F277" s="394"/>
      <c r="G277" s="394"/>
      <c r="H277" s="394"/>
      <c r="I277" s="394"/>
      <c r="J277" s="394"/>
      <c r="K277" s="395"/>
    </row>
    <row r="278" spans="1:11" s="43" customFormat="1" ht="15.75" thickBot="1" x14ac:dyDescent="0.3">
      <c r="A278" s="42"/>
      <c r="B278" s="399" t="s">
        <v>8</v>
      </c>
      <c r="C278" s="416" t="s">
        <v>9</v>
      </c>
      <c r="D278" s="417" t="s">
        <v>10</v>
      </c>
      <c r="E278" s="418"/>
      <c r="F278" s="418"/>
      <c r="G278" s="419"/>
      <c r="H278" s="417" t="s">
        <v>11</v>
      </c>
      <c r="I278" s="418"/>
      <c r="J278" s="418"/>
      <c r="K278" s="419"/>
    </row>
    <row r="279" spans="1:11" s="43" customFormat="1" ht="15.75" thickBot="1" x14ac:dyDescent="0.3">
      <c r="A279" s="42"/>
      <c r="B279" s="415"/>
      <c r="C279" s="416"/>
      <c r="D279" s="416" t="s">
        <v>12</v>
      </c>
      <c r="E279" s="396" t="s">
        <v>210</v>
      </c>
      <c r="F279" s="387" t="s">
        <v>14</v>
      </c>
      <c r="G279" s="389"/>
      <c r="H279" s="397" t="s">
        <v>12</v>
      </c>
      <c r="I279" s="399" t="s">
        <v>15</v>
      </c>
      <c r="J279" s="387" t="s">
        <v>14</v>
      </c>
      <c r="K279" s="389"/>
    </row>
    <row r="280" spans="1:11" s="43" customFormat="1" ht="45.75" thickBot="1" x14ac:dyDescent="0.3">
      <c r="A280" s="42"/>
      <c r="B280" s="400"/>
      <c r="C280" s="416"/>
      <c r="D280" s="416"/>
      <c r="E280" s="396"/>
      <c r="F280" s="46" t="s">
        <v>16</v>
      </c>
      <c r="G280" s="47" t="s">
        <v>17</v>
      </c>
      <c r="H280" s="398"/>
      <c r="I280" s="400"/>
      <c r="J280" s="46" t="s">
        <v>16</v>
      </c>
      <c r="K280" s="47" t="s">
        <v>17</v>
      </c>
    </row>
    <row r="281" spans="1:11" s="43" customFormat="1" ht="15.75" thickBot="1" x14ac:dyDescent="0.3">
      <c r="A281" s="42"/>
      <c r="B281" s="47">
        <v>1</v>
      </c>
      <c r="C281" s="47">
        <v>2</v>
      </c>
      <c r="D281" s="47">
        <v>3</v>
      </c>
      <c r="E281" s="47">
        <v>4</v>
      </c>
      <c r="F281" s="47">
        <v>5</v>
      </c>
      <c r="G281" s="47">
        <v>6</v>
      </c>
      <c r="H281" s="47">
        <v>7</v>
      </c>
      <c r="I281" s="47">
        <v>8</v>
      </c>
      <c r="J281" s="47">
        <v>9</v>
      </c>
      <c r="K281" s="47">
        <v>10</v>
      </c>
    </row>
    <row r="282" spans="1:11" s="43" customFormat="1" ht="15.75" thickBot="1" x14ac:dyDescent="0.3">
      <c r="A282" s="42"/>
      <c r="B282" s="85">
        <v>221595.3</v>
      </c>
      <c r="C282" s="86"/>
      <c r="D282" s="54"/>
      <c r="E282" s="57"/>
      <c r="F282" s="87"/>
      <c r="G282" s="87"/>
      <c r="H282" s="92"/>
      <c r="I282" s="88"/>
      <c r="J282" s="87"/>
      <c r="K282" s="89"/>
    </row>
    <row r="283" spans="1:11" s="43" customFormat="1" ht="15.75" thickBot="1" x14ac:dyDescent="0.3">
      <c r="A283" s="42"/>
      <c r="B283" s="393" t="s">
        <v>19</v>
      </c>
      <c r="C283" s="394"/>
      <c r="D283" s="394"/>
      <c r="E283" s="394"/>
      <c r="F283" s="394"/>
      <c r="G283" s="394"/>
      <c r="H283" s="394"/>
      <c r="I283" s="394"/>
      <c r="J283" s="394"/>
      <c r="K283" s="395"/>
    </row>
    <row r="284" spans="1:11" s="43" customFormat="1" x14ac:dyDescent="0.25">
      <c r="A284" s="42"/>
      <c r="B284" s="66"/>
      <c r="C284" s="49"/>
      <c r="D284" s="49"/>
      <c r="E284" s="49"/>
      <c r="F284" s="49">
        <v>0</v>
      </c>
      <c r="G284" s="49"/>
      <c r="H284" s="49"/>
      <c r="I284" s="49"/>
      <c r="J284" s="49"/>
      <c r="K284" s="52"/>
    </row>
    <row r="285" spans="1:11" s="43" customFormat="1" x14ac:dyDescent="0.25">
      <c r="A285" s="42"/>
    </row>
    <row r="286" spans="1:11" s="43" customFormat="1" x14ac:dyDescent="0.25">
      <c r="A286" s="42"/>
    </row>
    <row r="287" spans="1:11" s="43" customFormat="1" x14ac:dyDescent="0.25">
      <c r="A287" s="42"/>
    </row>
    <row r="288" spans="1:11" s="43" customFormat="1" x14ac:dyDescent="0.25">
      <c r="A288" s="42"/>
      <c r="B288" s="420" t="s">
        <v>0</v>
      </c>
      <c r="C288" s="420"/>
    </row>
    <row r="289" spans="1:11" s="43" customFormat="1" x14ac:dyDescent="0.25">
      <c r="A289" s="42"/>
      <c r="B289" s="383" t="s">
        <v>1</v>
      </c>
      <c r="C289" s="383"/>
      <c r="D289" s="383"/>
      <c r="E289" s="383"/>
      <c r="F289" s="383"/>
      <c r="G289" s="383"/>
      <c r="H289" s="383"/>
      <c r="I289" s="383"/>
      <c r="J289" s="383"/>
      <c r="K289" s="383"/>
    </row>
    <row r="290" spans="1:11" s="43" customFormat="1" ht="15.75" thickBot="1" x14ac:dyDescent="0.3">
      <c r="A290" s="42"/>
    </row>
    <row r="291" spans="1:11" s="43" customFormat="1" ht="15.75" thickBot="1" x14ac:dyDescent="0.3">
      <c r="A291" s="42"/>
      <c r="B291" s="384" t="s">
        <v>205</v>
      </c>
      <c r="C291" s="385"/>
      <c r="D291" s="386"/>
      <c r="E291" s="384" t="s">
        <v>3</v>
      </c>
      <c r="F291" s="385"/>
      <c r="G291" s="386"/>
      <c r="H291" s="387" t="s">
        <v>4</v>
      </c>
      <c r="I291" s="388"/>
      <c r="J291" s="388"/>
      <c r="K291" s="389"/>
    </row>
    <row r="292" spans="1:11" s="43" customFormat="1" ht="15.75" thickBot="1" x14ac:dyDescent="0.3">
      <c r="A292" s="42"/>
      <c r="B292" s="390">
        <v>22905197700415</v>
      </c>
      <c r="C292" s="391"/>
      <c r="D292" s="392"/>
      <c r="E292" s="393" t="s">
        <v>79</v>
      </c>
      <c r="F292" s="394"/>
      <c r="G292" s="395"/>
      <c r="H292" s="424" t="s">
        <v>273</v>
      </c>
      <c r="I292" s="394"/>
      <c r="J292" s="394"/>
      <c r="K292" s="395"/>
    </row>
    <row r="293" spans="1:11" s="43" customFormat="1" x14ac:dyDescent="0.25">
      <c r="A293" s="42"/>
      <c r="B293" s="401" t="s">
        <v>5</v>
      </c>
      <c r="C293" s="402"/>
      <c r="D293" s="402"/>
      <c r="E293" s="434" t="s">
        <v>274</v>
      </c>
      <c r="F293" s="434"/>
      <c r="G293" s="435"/>
      <c r="H293" s="411" t="s">
        <v>6</v>
      </c>
      <c r="I293" s="412"/>
      <c r="J293" s="425" t="s">
        <v>275</v>
      </c>
      <c r="K293" s="435"/>
    </row>
    <row r="294" spans="1:11" s="43" customFormat="1" ht="15.75" thickBot="1" x14ac:dyDescent="0.3">
      <c r="A294" s="42"/>
      <c r="B294" s="403"/>
      <c r="C294" s="404"/>
      <c r="D294" s="404"/>
      <c r="E294" s="437"/>
      <c r="F294" s="437"/>
      <c r="G294" s="438"/>
      <c r="H294" s="413"/>
      <c r="I294" s="414"/>
      <c r="J294" s="44"/>
      <c r="K294" s="45"/>
    </row>
    <row r="295" spans="1:11" s="43" customFormat="1" ht="15.75" thickBot="1" x14ac:dyDescent="0.3">
      <c r="A295" s="42"/>
      <c r="B295" s="393" t="s">
        <v>7</v>
      </c>
      <c r="C295" s="394"/>
      <c r="D295" s="394"/>
      <c r="E295" s="394"/>
      <c r="F295" s="394"/>
      <c r="G295" s="394"/>
      <c r="H295" s="394"/>
      <c r="I295" s="394"/>
      <c r="J295" s="394"/>
      <c r="K295" s="395"/>
    </row>
    <row r="296" spans="1:11" s="43" customFormat="1" ht="15.75" thickBot="1" x14ac:dyDescent="0.3">
      <c r="A296" s="42"/>
      <c r="B296" s="399" t="s">
        <v>8</v>
      </c>
      <c r="C296" s="416" t="s">
        <v>9</v>
      </c>
      <c r="D296" s="417" t="s">
        <v>10</v>
      </c>
      <c r="E296" s="418"/>
      <c r="F296" s="418"/>
      <c r="G296" s="419"/>
      <c r="H296" s="417" t="s">
        <v>11</v>
      </c>
      <c r="I296" s="418"/>
      <c r="J296" s="418"/>
      <c r="K296" s="419"/>
    </row>
    <row r="297" spans="1:11" s="43" customFormat="1" ht="15.75" thickBot="1" x14ac:dyDescent="0.3">
      <c r="A297" s="42"/>
      <c r="B297" s="415"/>
      <c r="C297" s="416"/>
      <c r="D297" s="416" t="s">
        <v>12</v>
      </c>
      <c r="E297" s="396" t="s">
        <v>210</v>
      </c>
      <c r="F297" s="387" t="s">
        <v>14</v>
      </c>
      <c r="G297" s="389"/>
      <c r="H297" s="397" t="s">
        <v>12</v>
      </c>
      <c r="I297" s="399" t="s">
        <v>15</v>
      </c>
      <c r="J297" s="387" t="s">
        <v>14</v>
      </c>
      <c r="K297" s="389"/>
    </row>
    <row r="298" spans="1:11" s="43" customFormat="1" ht="45.75" thickBot="1" x14ac:dyDescent="0.3">
      <c r="A298" s="42"/>
      <c r="B298" s="400"/>
      <c r="C298" s="416"/>
      <c r="D298" s="416"/>
      <c r="E298" s="396"/>
      <c r="F298" s="46" t="s">
        <v>16</v>
      </c>
      <c r="G298" s="47" t="s">
        <v>17</v>
      </c>
      <c r="H298" s="398"/>
      <c r="I298" s="400"/>
      <c r="J298" s="46" t="s">
        <v>16</v>
      </c>
      <c r="K298" s="47" t="s">
        <v>17</v>
      </c>
    </row>
    <row r="299" spans="1:11" s="43" customFormat="1" ht="15.75" thickBot="1" x14ac:dyDescent="0.3">
      <c r="A299" s="42"/>
      <c r="B299" s="47">
        <v>1</v>
      </c>
      <c r="C299" s="47">
        <v>2</v>
      </c>
      <c r="D299" s="47">
        <v>3</v>
      </c>
      <c r="E299" s="47">
        <v>4</v>
      </c>
      <c r="F299" s="47">
        <v>5</v>
      </c>
      <c r="G299" s="47">
        <v>6</v>
      </c>
      <c r="H299" s="47">
        <v>7</v>
      </c>
      <c r="I299" s="47">
        <v>8</v>
      </c>
      <c r="J299" s="47">
        <v>9</v>
      </c>
      <c r="K299" s="47">
        <v>10</v>
      </c>
    </row>
    <row r="300" spans="1:11" s="43" customFormat="1" ht="60.75" thickBot="1" x14ac:dyDescent="0.3">
      <c r="A300" s="42"/>
      <c r="B300" s="85">
        <v>185511.6</v>
      </c>
      <c r="C300" s="86"/>
      <c r="D300" s="54" t="s">
        <v>232</v>
      </c>
      <c r="E300" s="57" t="s">
        <v>276</v>
      </c>
      <c r="F300" s="87"/>
      <c r="G300" s="87"/>
      <c r="H300" s="51" t="s">
        <v>212</v>
      </c>
      <c r="I300" s="92" t="s">
        <v>121</v>
      </c>
      <c r="J300" s="87" t="s">
        <v>277</v>
      </c>
      <c r="K300" s="89">
        <v>100</v>
      </c>
    </row>
    <row r="301" spans="1:11" s="43" customFormat="1" ht="45" x14ac:dyDescent="0.25">
      <c r="A301" s="42"/>
      <c r="B301" s="53"/>
      <c r="C301" s="90"/>
      <c r="D301" s="54" t="s">
        <v>278</v>
      </c>
      <c r="E301" s="57"/>
      <c r="F301" s="87" t="s">
        <v>277</v>
      </c>
      <c r="G301" s="89">
        <v>100</v>
      </c>
      <c r="H301" s="51" t="s">
        <v>279</v>
      </c>
      <c r="I301" s="54" t="s">
        <v>280</v>
      </c>
      <c r="J301" s="87" t="s">
        <v>277</v>
      </c>
      <c r="K301" s="89">
        <v>100</v>
      </c>
    </row>
    <row r="302" spans="1:11" s="43" customFormat="1" x14ac:dyDescent="0.25">
      <c r="A302" s="42"/>
      <c r="B302" s="54"/>
      <c r="C302" s="54"/>
      <c r="D302" s="54"/>
      <c r="E302" s="57"/>
      <c r="F302" s="54"/>
      <c r="G302" s="54"/>
      <c r="H302" s="54" t="s">
        <v>112</v>
      </c>
      <c r="I302" s="54" t="s">
        <v>112</v>
      </c>
      <c r="J302" s="54" t="s">
        <v>281</v>
      </c>
      <c r="K302" s="54">
        <v>100</v>
      </c>
    </row>
    <row r="303" spans="1:11" s="43" customFormat="1" x14ac:dyDescent="0.25">
      <c r="A303" s="42"/>
      <c r="B303" s="54"/>
      <c r="C303" s="54"/>
      <c r="D303" s="54"/>
      <c r="E303" s="57"/>
      <c r="F303" s="54"/>
      <c r="G303" s="54"/>
      <c r="H303" s="54" t="s">
        <v>57</v>
      </c>
      <c r="I303" s="54" t="s">
        <v>57</v>
      </c>
      <c r="J303" s="54" t="s">
        <v>281</v>
      </c>
      <c r="K303" s="54">
        <v>100</v>
      </c>
    </row>
    <row r="304" spans="1:11" s="43" customFormat="1" ht="15.75" thickBot="1" x14ac:dyDescent="0.3">
      <c r="A304" s="42"/>
      <c r="B304" s="408" t="s">
        <v>19</v>
      </c>
      <c r="C304" s="409"/>
      <c r="D304" s="409"/>
      <c r="E304" s="409"/>
      <c r="F304" s="409"/>
      <c r="G304" s="409"/>
      <c r="H304" s="409"/>
      <c r="I304" s="409"/>
      <c r="J304" s="409"/>
      <c r="K304" s="410"/>
    </row>
    <row r="305" spans="1:11" s="43" customFormat="1" x14ac:dyDescent="0.25">
      <c r="A305" s="42"/>
      <c r="B305" s="66">
        <v>8340</v>
      </c>
      <c r="C305" s="49"/>
      <c r="D305" s="49"/>
      <c r="E305" s="49"/>
      <c r="F305" s="49">
        <v>0</v>
      </c>
      <c r="G305" s="49"/>
      <c r="H305" s="49"/>
      <c r="I305" s="49"/>
      <c r="J305" s="49"/>
      <c r="K305" s="52"/>
    </row>
    <row r="306" spans="1:11" s="43" customFormat="1" x14ac:dyDescent="0.25">
      <c r="A306" s="42"/>
    </row>
    <row r="307" spans="1:11" s="43" customFormat="1" x14ac:dyDescent="0.25">
      <c r="A307" s="42"/>
      <c r="B307" s="420" t="s">
        <v>0</v>
      </c>
      <c r="C307" s="420"/>
    </row>
    <row r="308" spans="1:11" s="43" customFormat="1" x14ac:dyDescent="0.25">
      <c r="A308" s="42"/>
      <c r="B308" s="383" t="s">
        <v>1</v>
      </c>
      <c r="C308" s="383"/>
      <c r="D308" s="383"/>
      <c r="E308" s="383"/>
      <c r="F308" s="383"/>
      <c r="G308" s="383"/>
      <c r="H308" s="383"/>
      <c r="I308" s="383"/>
      <c r="J308" s="383"/>
      <c r="K308" s="383"/>
    </row>
    <row r="309" spans="1:11" s="43" customFormat="1" ht="15.75" thickBot="1" x14ac:dyDescent="0.3">
      <c r="A309" s="42"/>
    </row>
    <row r="310" spans="1:11" s="43" customFormat="1" ht="15.75" thickBot="1" x14ac:dyDescent="0.3">
      <c r="A310" s="42"/>
      <c r="B310" s="384" t="s">
        <v>205</v>
      </c>
      <c r="C310" s="385"/>
      <c r="D310" s="386"/>
      <c r="E310" s="384" t="s">
        <v>3</v>
      </c>
      <c r="F310" s="385"/>
      <c r="G310" s="386"/>
      <c r="H310" s="387" t="s">
        <v>4</v>
      </c>
      <c r="I310" s="388"/>
      <c r="J310" s="388"/>
      <c r="K310" s="389"/>
    </row>
    <row r="311" spans="1:11" s="43" customFormat="1" ht="15.75" thickBot="1" x14ac:dyDescent="0.3">
      <c r="A311" s="42"/>
      <c r="B311" s="390">
        <v>22908196400092</v>
      </c>
      <c r="C311" s="391"/>
      <c r="D311" s="392"/>
      <c r="E311" s="393" t="s">
        <v>79</v>
      </c>
      <c r="F311" s="394"/>
      <c r="G311" s="395"/>
      <c r="H311" s="424" t="s">
        <v>282</v>
      </c>
      <c r="I311" s="394"/>
      <c r="J311" s="394"/>
      <c r="K311" s="395"/>
    </row>
    <row r="312" spans="1:11" s="43" customFormat="1" x14ac:dyDescent="0.25">
      <c r="A312" s="42"/>
      <c r="B312" s="401" t="s">
        <v>5</v>
      </c>
      <c r="C312" s="402"/>
      <c r="D312" s="402"/>
      <c r="E312" s="433" t="s">
        <v>283</v>
      </c>
      <c r="F312" s="434"/>
      <c r="G312" s="435"/>
      <c r="H312" s="411" t="s">
        <v>6</v>
      </c>
      <c r="I312" s="412"/>
      <c r="J312" s="425" t="s">
        <v>284</v>
      </c>
      <c r="K312" s="435"/>
    </row>
    <row r="313" spans="1:11" s="43" customFormat="1" ht="15.75" thickBot="1" x14ac:dyDescent="0.3">
      <c r="A313" s="42"/>
      <c r="B313" s="403"/>
      <c r="C313" s="404"/>
      <c r="D313" s="404"/>
      <c r="E313" s="436"/>
      <c r="F313" s="437"/>
      <c r="G313" s="438"/>
      <c r="H313" s="413"/>
      <c r="I313" s="414"/>
      <c r="J313" s="44"/>
      <c r="K313" s="45"/>
    </row>
    <row r="314" spans="1:11" s="43" customFormat="1" ht="15.75" thickBot="1" x14ac:dyDescent="0.3">
      <c r="A314" s="42"/>
      <c r="B314" s="393" t="s">
        <v>7</v>
      </c>
      <c r="C314" s="394"/>
      <c r="D314" s="394"/>
      <c r="E314" s="394"/>
      <c r="F314" s="394"/>
      <c r="G314" s="394"/>
      <c r="H314" s="394"/>
      <c r="I314" s="394"/>
      <c r="J314" s="394"/>
      <c r="K314" s="395"/>
    </row>
    <row r="315" spans="1:11" s="43" customFormat="1" ht="15.75" thickBot="1" x14ac:dyDescent="0.3">
      <c r="A315" s="42"/>
      <c r="B315" s="399" t="s">
        <v>8</v>
      </c>
      <c r="C315" s="416" t="s">
        <v>9</v>
      </c>
      <c r="D315" s="417" t="s">
        <v>10</v>
      </c>
      <c r="E315" s="418"/>
      <c r="F315" s="418"/>
      <c r="G315" s="419"/>
      <c r="H315" s="417" t="s">
        <v>11</v>
      </c>
      <c r="I315" s="418"/>
      <c r="J315" s="418"/>
      <c r="K315" s="419"/>
    </row>
    <row r="316" spans="1:11" s="43" customFormat="1" ht="15.75" thickBot="1" x14ac:dyDescent="0.3">
      <c r="A316" s="42"/>
      <c r="B316" s="415"/>
      <c r="C316" s="416"/>
      <c r="D316" s="416" t="s">
        <v>12</v>
      </c>
      <c r="E316" s="396" t="s">
        <v>210</v>
      </c>
      <c r="F316" s="387" t="s">
        <v>14</v>
      </c>
      <c r="G316" s="389"/>
      <c r="H316" s="397" t="s">
        <v>12</v>
      </c>
      <c r="I316" s="399" t="s">
        <v>15</v>
      </c>
      <c r="J316" s="387" t="s">
        <v>14</v>
      </c>
      <c r="K316" s="389"/>
    </row>
    <row r="317" spans="1:11" s="43" customFormat="1" ht="45.75" thickBot="1" x14ac:dyDescent="0.3">
      <c r="A317" s="42"/>
      <c r="B317" s="400"/>
      <c r="C317" s="416"/>
      <c r="D317" s="416"/>
      <c r="E317" s="396"/>
      <c r="F317" s="46" t="s">
        <v>16</v>
      </c>
      <c r="G317" s="47" t="s">
        <v>17</v>
      </c>
      <c r="H317" s="398"/>
      <c r="I317" s="400"/>
      <c r="J317" s="46" t="s">
        <v>16</v>
      </c>
      <c r="K317" s="47" t="s">
        <v>17</v>
      </c>
    </row>
    <row r="318" spans="1:11" s="43" customFormat="1" ht="15.75" thickBot="1" x14ac:dyDescent="0.3">
      <c r="A318" s="42"/>
      <c r="B318" s="47">
        <v>1</v>
      </c>
      <c r="C318" s="47">
        <v>2</v>
      </c>
      <c r="D318" s="47">
        <v>3</v>
      </c>
      <c r="E318" s="47">
        <v>4</v>
      </c>
      <c r="F318" s="47">
        <v>5</v>
      </c>
      <c r="G318" s="47">
        <v>6</v>
      </c>
      <c r="H318" s="47">
        <v>7</v>
      </c>
      <c r="I318" s="47">
        <v>8</v>
      </c>
      <c r="J318" s="47">
        <v>9</v>
      </c>
      <c r="K318" s="47">
        <v>10</v>
      </c>
    </row>
    <row r="319" spans="1:11" s="43" customFormat="1" ht="15.75" thickBot="1" x14ac:dyDescent="0.3">
      <c r="A319" s="42"/>
      <c r="B319" s="85">
        <v>172829.31</v>
      </c>
      <c r="C319" s="86"/>
      <c r="D319" s="87"/>
      <c r="E319" s="104"/>
      <c r="F319" s="87"/>
      <c r="G319" s="87"/>
      <c r="H319" s="92"/>
      <c r="I319" s="88"/>
      <c r="J319" s="87"/>
      <c r="K319" s="89"/>
    </row>
    <row r="320" spans="1:11" s="43" customFormat="1" ht="15.75" thickBot="1" x14ac:dyDescent="0.3">
      <c r="A320" s="42"/>
      <c r="B320" s="393" t="s">
        <v>19</v>
      </c>
      <c r="C320" s="394"/>
      <c r="D320" s="394"/>
      <c r="E320" s="394"/>
      <c r="F320" s="394"/>
      <c r="G320" s="394"/>
      <c r="H320" s="394"/>
      <c r="I320" s="394"/>
      <c r="J320" s="394"/>
      <c r="K320" s="395"/>
    </row>
    <row r="321" spans="1:11" s="43" customFormat="1" x14ac:dyDescent="0.25">
      <c r="A321" s="42"/>
      <c r="B321" s="66"/>
      <c r="C321" s="49"/>
      <c r="D321" s="49"/>
      <c r="E321" s="49"/>
      <c r="F321" s="49"/>
      <c r="G321" s="49"/>
      <c r="H321" s="49"/>
      <c r="I321" s="49"/>
      <c r="J321" s="49"/>
      <c r="K321" s="52"/>
    </row>
    <row r="322" spans="1:11" s="43" customFormat="1" x14ac:dyDescent="0.25">
      <c r="A322" s="42"/>
    </row>
    <row r="323" spans="1:11" s="43" customFormat="1" x14ac:dyDescent="0.25">
      <c r="A323" s="42"/>
      <c r="B323" s="420" t="s">
        <v>0</v>
      </c>
      <c r="C323" s="420"/>
    </row>
    <row r="324" spans="1:11" s="43" customFormat="1" x14ac:dyDescent="0.25">
      <c r="A324" s="42"/>
      <c r="B324" s="383" t="s">
        <v>1</v>
      </c>
      <c r="C324" s="383"/>
      <c r="D324" s="383"/>
      <c r="E324" s="383"/>
      <c r="F324" s="383"/>
      <c r="G324" s="383"/>
      <c r="H324" s="383"/>
      <c r="I324" s="383"/>
      <c r="J324" s="383"/>
      <c r="K324" s="383"/>
    </row>
    <row r="325" spans="1:11" s="43" customFormat="1" ht="15.75" thickBot="1" x14ac:dyDescent="0.3">
      <c r="A325" s="42"/>
    </row>
    <row r="326" spans="1:11" s="43" customFormat="1" ht="15.75" thickBot="1" x14ac:dyDescent="0.3">
      <c r="A326" s="42"/>
      <c r="B326" s="384" t="s">
        <v>205</v>
      </c>
      <c r="C326" s="385"/>
      <c r="D326" s="386"/>
      <c r="E326" s="384" t="s">
        <v>3</v>
      </c>
      <c r="F326" s="385"/>
      <c r="G326" s="386"/>
      <c r="H326" s="387" t="s">
        <v>4</v>
      </c>
      <c r="I326" s="388"/>
      <c r="J326" s="388"/>
      <c r="K326" s="389"/>
    </row>
    <row r="327" spans="1:11" s="43" customFormat="1" ht="15.75" thickBot="1" x14ac:dyDescent="0.3">
      <c r="A327" s="42"/>
      <c r="B327" s="390">
        <v>22908197500098</v>
      </c>
      <c r="C327" s="391"/>
      <c r="D327" s="392"/>
      <c r="E327" s="393" t="s">
        <v>79</v>
      </c>
      <c r="F327" s="394"/>
      <c r="G327" s="395"/>
      <c r="H327" s="424" t="s">
        <v>285</v>
      </c>
      <c r="I327" s="394"/>
      <c r="J327" s="394"/>
      <c r="K327" s="395"/>
    </row>
    <row r="328" spans="1:11" s="43" customFormat="1" x14ac:dyDescent="0.25">
      <c r="A328" s="42"/>
      <c r="B328" s="401" t="s">
        <v>5</v>
      </c>
      <c r="C328" s="402"/>
      <c r="D328" s="402"/>
      <c r="E328" s="433" t="s">
        <v>286</v>
      </c>
      <c r="F328" s="434"/>
      <c r="G328" s="435"/>
      <c r="H328" s="411" t="s">
        <v>6</v>
      </c>
      <c r="I328" s="412"/>
      <c r="J328" s="425" t="s">
        <v>272</v>
      </c>
      <c r="K328" s="435"/>
    </row>
    <row r="329" spans="1:11" s="43" customFormat="1" ht="15.75" thickBot="1" x14ac:dyDescent="0.3">
      <c r="A329" s="42"/>
      <c r="B329" s="403"/>
      <c r="C329" s="404"/>
      <c r="D329" s="404"/>
      <c r="E329" s="436"/>
      <c r="F329" s="437"/>
      <c r="G329" s="438"/>
      <c r="H329" s="413"/>
      <c r="I329" s="414"/>
      <c r="J329" s="44"/>
      <c r="K329" s="45"/>
    </row>
    <row r="330" spans="1:11" s="43" customFormat="1" ht="15.75" thickBot="1" x14ac:dyDescent="0.3">
      <c r="A330" s="42"/>
      <c r="B330" s="393" t="s">
        <v>7</v>
      </c>
      <c r="C330" s="394"/>
      <c r="D330" s="394"/>
      <c r="E330" s="394"/>
      <c r="F330" s="394"/>
      <c r="G330" s="394"/>
      <c r="H330" s="394"/>
      <c r="I330" s="394"/>
      <c r="J330" s="394"/>
      <c r="K330" s="395"/>
    </row>
    <row r="331" spans="1:11" s="43" customFormat="1" ht="15.75" thickBot="1" x14ac:dyDescent="0.3">
      <c r="A331" s="42"/>
      <c r="B331" s="399" t="s">
        <v>8</v>
      </c>
      <c r="C331" s="416" t="s">
        <v>9</v>
      </c>
      <c r="D331" s="417" t="s">
        <v>10</v>
      </c>
      <c r="E331" s="418"/>
      <c r="F331" s="418"/>
      <c r="G331" s="419"/>
      <c r="H331" s="417" t="s">
        <v>11</v>
      </c>
      <c r="I331" s="418"/>
      <c r="J331" s="418"/>
      <c r="K331" s="419"/>
    </row>
    <row r="332" spans="1:11" s="43" customFormat="1" ht="15.75" thickBot="1" x14ac:dyDescent="0.3">
      <c r="A332" s="42"/>
      <c r="B332" s="415"/>
      <c r="C332" s="416"/>
      <c r="D332" s="416" t="s">
        <v>12</v>
      </c>
      <c r="E332" s="396" t="s">
        <v>210</v>
      </c>
      <c r="F332" s="387" t="s">
        <v>14</v>
      </c>
      <c r="G332" s="389"/>
      <c r="H332" s="397" t="s">
        <v>12</v>
      </c>
      <c r="I332" s="399" t="s">
        <v>15</v>
      </c>
      <c r="J332" s="387" t="s">
        <v>14</v>
      </c>
      <c r="K332" s="389"/>
    </row>
    <row r="333" spans="1:11" s="43" customFormat="1" ht="45.75" thickBot="1" x14ac:dyDescent="0.3">
      <c r="A333" s="42"/>
      <c r="B333" s="400"/>
      <c r="C333" s="416"/>
      <c r="D333" s="416"/>
      <c r="E333" s="396"/>
      <c r="F333" s="46" t="s">
        <v>16</v>
      </c>
      <c r="G333" s="47" t="s">
        <v>17</v>
      </c>
      <c r="H333" s="398"/>
      <c r="I333" s="400"/>
      <c r="J333" s="46" t="s">
        <v>16</v>
      </c>
      <c r="K333" s="47" t="s">
        <v>17</v>
      </c>
    </row>
    <row r="334" spans="1:11" s="43" customFormat="1" ht="15.75" thickBot="1" x14ac:dyDescent="0.3">
      <c r="A334" s="42"/>
      <c r="B334" s="47">
        <v>1</v>
      </c>
      <c r="C334" s="47">
        <v>2</v>
      </c>
      <c r="D334" s="47">
        <v>3</v>
      </c>
      <c r="E334" s="47">
        <v>4</v>
      </c>
      <c r="F334" s="47">
        <v>5</v>
      </c>
      <c r="G334" s="47">
        <v>6</v>
      </c>
      <c r="H334" s="47">
        <v>7</v>
      </c>
      <c r="I334" s="47">
        <v>8</v>
      </c>
      <c r="J334" s="47">
        <v>9</v>
      </c>
      <c r="K334" s="47">
        <v>10</v>
      </c>
    </row>
    <row r="335" spans="1:11" s="43" customFormat="1" ht="15.75" thickBot="1" x14ac:dyDescent="0.3">
      <c r="A335" s="42"/>
      <c r="B335" s="85">
        <v>146632.5</v>
      </c>
      <c r="C335" s="86"/>
      <c r="D335" s="54" t="s">
        <v>232</v>
      </c>
      <c r="E335" s="57">
        <v>0.02</v>
      </c>
      <c r="F335" s="87"/>
      <c r="G335" s="87"/>
      <c r="H335" s="92"/>
      <c r="I335" s="88"/>
      <c r="J335" s="87"/>
      <c r="K335" s="89"/>
    </row>
    <row r="336" spans="1:11" s="43" customFormat="1" ht="15.75" thickBot="1" x14ac:dyDescent="0.3">
      <c r="A336" s="42"/>
      <c r="B336" s="393" t="s">
        <v>19</v>
      </c>
      <c r="C336" s="394"/>
      <c r="D336" s="394"/>
      <c r="E336" s="394"/>
      <c r="F336" s="394"/>
      <c r="G336" s="394"/>
      <c r="H336" s="394"/>
      <c r="I336" s="394"/>
      <c r="J336" s="394"/>
      <c r="K336" s="395"/>
    </row>
    <row r="337" spans="1:11" s="43" customFormat="1" x14ac:dyDescent="0.25">
      <c r="A337" s="42"/>
      <c r="B337" s="66"/>
      <c r="C337" s="49"/>
      <c r="D337" s="49"/>
      <c r="E337" s="49"/>
      <c r="F337" s="49">
        <v>0</v>
      </c>
      <c r="G337" s="49"/>
      <c r="H337" s="49"/>
      <c r="I337" s="49"/>
      <c r="J337" s="49"/>
      <c r="K337" s="52"/>
    </row>
    <row r="338" spans="1:11" s="43" customFormat="1" x14ac:dyDescent="0.25">
      <c r="A338" s="42"/>
    </row>
    <row r="339" spans="1:11" s="43" customFormat="1" x14ac:dyDescent="0.25">
      <c r="A339" s="42"/>
      <c r="B339" s="105" t="s">
        <v>0</v>
      </c>
      <c r="C339" s="105"/>
    </row>
    <row r="340" spans="1:11" s="43" customFormat="1" x14ac:dyDescent="0.25">
      <c r="A340" s="42"/>
      <c r="B340" s="383" t="s">
        <v>1</v>
      </c>
      <c r="C340" s="383"/>
      <c r="D340" s="383"/>
      <c r="E340" s="383"/>
      <c r="F340" s="383"/>
      <c r="G340" s="383"/>
      <c r="H340" s="383"/>
      <c r="I340" s="383"/>
      <c r="J340" s="383"/>
      <c r="K340" s="383"/>
    </row>
    <row r="341" spans="1:11" s="43" customFormat="1" ht="15.75" thickBot="1" x14ac:dyDescent="0.3">
      <c r="A341" s="42"/>
    </row>
    <row r="342" spans="1:11" s="43" customFormat="1" ht="15.75" thickBot="1" x14ac:dyDescent="0.3">
      <c r="A342" s="42"/>
      <c r="B342" s="417" t="s">
        <v>205</v>
      </c>
      <c r="C342" s="418"/>
      <c r="D342" s="419"/>
      <c r="E342" s="417" t="s">
        <v>3</v>
      </c>
      <c r="F342" s="418"/>
      <c r="G342" s="419"/>
      <c r="H342" s="387" t="s">
        <v>4</v>
      </c>
      <c r="I342" s="388"/>
      <c r="J342" s="388"/>
      <c r="K342" s="389"/>
    </row>
    <row r="343" spans="1:11" s="43" customFormat="1" ht="15.75" thickBot="1" x14ac:dyDescent="0.3">
      <c r="A343" s="42"/>
      <c r="B343" s="390">
        <v>21511195400336</v>
      </c>
      <c r="C343" s="391"/>
      <c r="D343" s="392"/>
      <c r="E343" s="393" t="s">
        <v>287</v>
      </c>
      <c r="F343" s="394"/>
      <c r="G343" s="395"/>
      <c r="H343" s="393" t="s">
        <v>288</v>
      </c>
      <c r="I343" s="394"/>
      <c r="J343" s="394"/>
      <c r="K343" s="395"/>
    </row>
    <row r="344" spans="1:11" s="43" customFormat="1" x14ac:dyDescent="0.25">
      <c r="A344" s="42"/>
      <c r="B344" s="401" t="s">
        <v>5</v>
      </c>
      <c r="C344" s="402"/>
      <c r="D344" s="431"/>
      <c r="E344" s="405" t="s">
        <v>289</v>
      </c>
      <c r="F344" s="406"/>
      <c r="G344" s="407"/>
      <c r="H344" s="442" t="s">
        <v>6</v>
      </c>
      <c r="I344" s="443"/>
      <c r="J344" s="405" t="s">
        <v>290</v>
      </c>
      <c r="K344" s="407"/>
    </row>
    <row r="345" spans="1:11" s="43" customFormat="1" ht="15.75" thickBot="1" x14ac:dyDescent="0.3">
      <c r="A345" s="42"/>
      <c r="B345" s="403"/>
      <c r="C345" s="404"/>
      <c r="D345" s="432"/>
      <c r="E345" s="408"/>
      <c r="F345" s="409"/>
      <c r="G345" s="410"/>
      <c r="H345" s="444"/>
      <c r="I345" s="445"/>
      <c r="J345" s="408"/>
      <c r="K345" s="410"/>
    </row>
    <row r="346" spans="1:11" s="43" customFormat="1" ht="15.75" thickBot="1" x14ac:dyDescent="0.3">
      <c r="A346" s="42"/>
      <c r="B346" s="393" t="s">
        <v>7</v>
      </c>
      <c r="C346" s="394"/>
      <c r="D346" s="394"/>
      <c r="E346" s="394"/>
      <c r="F346" s="394"/>
      <c r="G346" s="394"/>
      <c r="H346" s="394"/>
      <c r="I346" s="394"/>
      <c r="J346" s="394"/>
      <c r="K346" s="395"/>
    </row>
    <row r="347" spans="1:11" s="43" customFormat="1" ht="15.75" thickBot="1" x14ac:dyDescent="0.3">
      <c r="A347" s="42"/>
      <c r="B347" s="399" t="s">
        <v>8</v>
      </c>
      <c r="C347" s="399" t="s">
        <v>9</v>
      </c>
      <c r="D347" s="417" t="s">
        <v>10</v>
      </c>
      <c r="E347" s="418"/>
      <c r="F347" s="418"/>
      <c r="G347" s="419"/>
      <c r="H347" s="417" t="s">
        <v>11</v>
      </c>
      <c r="I347" s="418"/>
      <c r="J347" s="418"/>
      <c r="K347" s="419"/>
    </row>
    <row r="348" spans="1:11" s="43" customFormat="1" ht="15.75" thickBot="1" x14ac:dyDescent="0.3">
      <c r="A348" s="42"/>
      <c r="B348" s="415"/>
      <c r="C348" s="415"/>
      <c r="D348" s="399" t="s">
        <v>12</v>
      </c>
      <c r="E348" s="397" t="s">
        <v>210</v>
      </c>
      <c r="F348" s="387" t="s">
        <v>14</v>
      </c>
      <c r="G348" s="389"/>
      <c r="H348" s="397" t="s">
        <v>12</v>
      </c>
      <c r="I348" s="399" t="s">
        <v>15</v>
      </c>
      <c r="J348" s="387" t="s">
        <v>14</v>
      </c>
      <c r="K348" s="389"/>
    </row>
    <row r="349" spans="1:11" s="43" customFormat="1" ht="45.75" thickBot="1" x14ac:dyDescent="0.3">
      <c r="A349" s="42"/>
      <c r="B349" s="400"/>
      <c r="C349" s="400"/>
      <c r="D349" s="400"/>
      <c r="E349" s="398"/>
      <c r="F349" s="46" t="s">
        <v>16</v>
      </c>
      <c r="G349" s="47" t="s">
        <v>17</v>
      </c>
      <c r="H349" s="398"/>
      <c r="I349" s="400"/>
      <c r="J349" s="46" t="s">
        <v>16</v>
      </c>
      <c r="K349" s="47" t="s">
        <v>17</v>
      </c>
    </row>
    <row r="350" spans="1:11" s="43" customFormat="1" ht="15.75" thickBot="1" x14ac:dyDescent="0.3">
      <c r="A350" s="42"/>
      <c r="B350" s="47">
        <v>1</v>
      </c>
      <c r="C350" s="47">
        <v>2</v>
      </c>
      <c r="D350" s="47">
        <v>3</v>
      </c>
      <c r="E350" s="47">
        <v>4</v>
      </c>
      <c r="F350" s="47">
        <v>5</v>
      </c>
      <c r="G350" s="47">
        <v>6</v>
      </c>
      <c r="H350" s="47">
        <v>7</v>
      </c>
      <c r="I350" s="47">
        <v>8</v>
      </c>
      <c r="J350" s="47">
        <v>9</v>
      </c>
      <c r="K350" s="47">
        <v>10</v>
      </c>
    </row>
    <row r="351" spans="1:11" s="43" customFormat="1" ht="60.75" thickBot="1" x14ac:dyDescent="0.3">
      <c r="A351" s="42"/>
      <c r="B351" s="53">
        <v>401351.7</v>
      </c>
      <c r="C351" s="54"/>
      <c r="D351" s="106" t="s">
        <v>291</v>
      </c>
      <c r="E351" s="54" t="s">
        <v>292</v>
      </c>
      <c r="F351" s="49"/>
      <c r="G351" s="49">
        <v>100</v>
      </c>
      <c r="H351" s="51" t="s">
        <v>212</v>
      </c>
      <c r="I351" s="54" t="s">
        <v>293</v>
      </c>
      <c r="J351" s="49"/>
      <c r="K351" s="52"/>
    </row>
    <row r="352" spans="1:11" s="43" customFormat="1" ht="15.75" thickBot="1" x14ac:dyDescent="0.3">
      <c r="A352" s="42"/>
      <c r="B352" s="393" t="s">
        <v>19</v>
      </c>
      <c r="C352" s="394"/>
      <c r="D352" s="394"/>
      <c r="E352" s="394"/>
      <c r="F352" s="394"/>
      <c r="G352" s="394"/>
      <c r="H352" s="394"/>
      <c r="I352" s="394"/>
      <c r="J352" s="394"/>
      <c r="K352" s="395"/>
    </row>
    <row r="353" spans="1:11" s="43" customFormat="1" x14ac:dyDescent="0.25">
      <c r="A353" s="42"/>
      <c r="B353" s="66"/>
      <c r="C353" s="49"/>
      <c r="D353" s="49"/>
      <c r="E353" s="49"/>
      <c r="F353" s="49"/>
      <c r="G353" s="49"/>
      <c r="H353" s="49"/>
      <c r="I353" s="49"/>
      <c r="J353" s="49"/>
      <c r="K353" s="52"/>
    </row>
    <row r="354" spans="1:11" s="43" customFormat="1" x14ac:dyDescent="0.25">
      <c r="A354" s="42"/>
    </row>
    <row r="355" spans="1:11" s="43" customFormat="1" x14ac:dyDescent="0.25">
      <c r="A355" s="42"/>
      <c r="B355" s="420" t="s">
        <v>0</v>
      </c>
      <c r="C355" s="420"/>
    </row>
    <row r="356" spans="1:11" s="43" customFormat="1" x14ac:dyDescent="0.25">
      <c r="A356" s="42"/>
      <c r="B356" s="383" t="s">
        <v>1</v>
      </c>
      <c r="C356" s="383"/>
      <c r="D356" s="383"/>
      <c r="E356" s="383"/>
      <c r="F356" s="383"/>
      <c r="G356" s="383"/>
      <c r="H356" s="383"/>
      <c r="I356" s="383"/>
      <c r="J356" s="383"/>
      <c r="K356" s="383"/>
    </row>
    <row r="357" spans="1:11" s="43" customFormat="1" ht="15.75" thickBot="1" x14ac:dyDescent="0.3">
      <c r="A357" s="42"/>
    </row>
    <row r="358" spans="1:11" s="43" customFormat="1" ht="15.75" thickBot="1" x14ac:dyDescent="0.3">
      <c r="A358" s="42"/>
      <c r="B358" s="384" t="s">
        <v>205</v>
      </c>
      <c r="C358" s="385"/>
      <c r="D358" s="386"/>
      <c r="E358" s="384" t="s">
        <v>3</v>
      </c>
      <c r="F358" s="385"/>
      <c r="G358" s="386"/>
      <c r="H358" s="387" t="s">
        <v>4</v>
      </c>
      <c r="I358" s="388"/>
      <c r="J358" s="388"/>
      <c r="K358" s="389"/>
    </row>
    <row r="359" spans="1:11" s="43" customFormat="1" ht="15.75" thickBot="1" x14ac:dyDescent="0.3">
      <c r="A359" s="42"/>
      <c r="B359" s="390">
        <v>22610196700237</v>
      </c>
      <c r="C359" s="391"/>
      <c r="D359" s="392"/>
      <c r="E359" s="393" t="s">
        <v>287</v>
      </c>
      <c r="F359" s="394"/>
      <c r="G359" s="395"/>
      <c r="H359" s="393" t="s">
        <v>294</v>
      </c>
      <c r="I359" s="394"/>
      <c r="J359" s="394"/>
      <c r="K359" s="395"/>
    </row>
    <row r="360" spans="1:11" s="43" customFormat="1" x14ac:dyDescent="0.25">
      <c r="A360" s="42"/>
      <c r="B360" s="401" t="s">
        <v>5</v>
      </c>
      <c r="C360" s="402"/>
      <c r="D360" s="402"/>
      <c r="E360" s="405" t="s">
        <v>295</v>
      </c>
      <c r="F360" s="406"/>
      <c r="G360" s="407"/>
      <c r="H360" s="411" t="s">
        <v>6</v>
      </c>
      <c r="I360" s="412"/>
      <c r="J360" s="405" t="s">
        <v>209</v>
      </c>
      <c r="K360" s="407"/>
    </row>
    <row r="361" spans="1:11" s="43" customFormat="1" ht="15.75" thickBot="1" x14ac:dyDescent="0.3">
      <c r="A361" s="42"/>
      <c r="B361" s="403"/>
      <c r="C361" s="404"/>
      <c r="D361" s="404"/>
      <c r="E361" s="408"/>
      <c r="F361" s="409"/>
      <c r="G361" s="410"/>
      <c r="H361" s="413"/>
      <c r="I361" s="414"/>
      <c r="J361" s="44"/>
      <c r="K361" s="45"/>
    </row>
    <row r="362" spans="1:11" s="43" customFormat="1" ht="15.75" thickBot="1" x14ac:dyDescent="0.3">
      <c r="A362" s="42"/>
      <c r="B362" s="393" t="s">
        <v>7</v>
      </c>
      <c r="C362" s="394"/>
      <c r="D362" s="394"/>
      <c r="E362" s="394"/>
      <c r="F362" s="394"/>
      <c r="G362" s="394"/>
      <c r="H362" s="394"/>
      <c r="I362" s="394"/>
      <c r="J362" s="394"/>
      <c r="K362" s="395"/>
    </row>
    <row r="363" spans="1:11" s="43" customFormat="1" ht="15.75" thickBot="1" x14ac:dyDescent="0.3">
      <c r="A363" s="42"/>
      <c r="B363" s="399" t="s">
        <v>8</v>
      </c>
      <c r="C363" s="416" t="s">
        <v>9</v>
      </c>
      <c r="D363" s="417" t="s">
        <v>10</v>
      </c>
      <c r="E363" s="418"/>
      <c r="F363" s="418"/>
      <c r="G363" s="419"/>
      <c r="H363" s="417" t="s">
        <v>11</v>
      </c>
      <c r="I363" s="418"/>
      <c r="J363" s="418"/>
      <c r="K363" s="419"/>
    </row>
    <row r="364" spans="1:11" s="43" customFormat="1" ht="15.75" thickBot="1" x14ac:dyDescent="0.3">
      <c r="A364" s="42"/>
      <c r="B364" s="415"/>
      <c r="C364" s="416"/>
      <c r="D364" s="416" t="s">
        <v>12</v>
      </c>
      <c r="E364" s="396" t="s">
        <v>210</v>
      </c>
      <c r="F364" s="387" t="s">
        <v>14</v>
      </c>
      <c r="G364" s="389"/>
      <c r="H364" s="397" t="s">
        <v>12</v>
      </c>
      <c r="I364" s="399" t="s">
        <v>15</v>
      </c>
      <c r="J364" s="387" t="s">
        <v>14</v>
      </c>
      <c r="K364" s="389"/>
    </row>
    <row r="365" spans="1:11" s="43" customFormat="1" ht="45.75" thickBot="1" x14ac:dyDescent="0.3">
      <c r="A365" s="42"/>
      <c r="B365" s="400"/>
      <c r="C365" s="416"/>
      <c r="D365" s="416"/>
      <c r="E365" s="396"/>
      <c r="F365" s="46" t="s">
        <v>16</v>
      </c>
      <c r="G365" s="47" t="s">
        <v>17</v>
      </c>
      <c r="H365" s="398"/>
      <c r="I365" s="400"/>
      <c r="J365" s="46" t="s">
        <v>16</v>
      </c>
      <c r="K365" s="47" t="s">
        <v>17</v>
      </c>
    </row>
    <row r="366" spans="1:11" s="43" customFormat="1" ht="15.75" thickBot="1" x14ac:dyDescent="0.3">
      <c r="A366" s="42"/>
      <c r="B366" s="47">
        <v>1</v>
      </c>
      <c r="C366" s="47">
        <v>2</v>
      </c>
      <c r="D366" s="47">
        <v>3</v>
      </c>
      <c r="E366" s="47">
        <v>4</v>
      </c>
      <c r="F366" s="47">
        <v>5</v>
      </c>
      <c r="G366" s="47">
        <v>6</v>
      </c>
      <c r="H366" s="47">
        <v>7</v>
      </c>
      <c r="I366" s="47">
        <v>8</v>
      </c>
      <c r="J366" s="47">
        <v>9</v>
      </c>
      <c r="K366" s="47">
        <v>10</v>
      </c>
    </row>
    <row r="367" spans="1:11" s="43" customFormat="1" ht="15.75" thickBot="1" x14ac:dyDescent="0.3">
      <c r="A367" s="42"/>
      <c r="B367" s="54">
        <v>116385</v>
      </c>
      <c r="C367" s="54"/>
      <c r="D367" s="54"/>
      <c r="E367" s="57"/>
      <c r="F367" s="49"/>
      <c r="G367" s="49"/>
      <c r="H367" s="54"/>
      <c r="I367" s="51"/>
      <c r="J367" s="49"/>
      <c r="K367" s="52"/>
    </row>
    <row r="368" spans="1:11" s="43" customFormat="1" ht="15.75" thickBot="1" x14ac:dyDescent="0.3">
      <c r="A368" s="42"/>
      <c r="B368" s="393" t="s">
        <v>19</v>
      </c>
      <c r="C368" s="394"/>
      <c r="D368" s="394"/>
      <c r="E368" s="394"/>
      <c r="F368" s="394"/>
      <c r="G368" s="394"/>
      <c r="H368" s="394"/>
      <c r="I368" s="394"/>
      <c r="J368" s="394"/>
      <c r="K368" s="395"/>
    </row>
    <row r="369" spans="1:11" s="43" customFormat="1" x14ac:dyDescent="0.25">
      <c r="A369" s="42"/>
      <c r="B369" s="66"/>
      <c r="C369" s="49"/>
      <c r="D369" s="49"/>
      <c r="E369" s="49"/>
      <c r="F369" s="49"/>
      <c r="G369" s="49"/>
      <c r="H369" s="49"/>
      <c r="I369" s="49"/>
      <c r="J369" s="49"/>
      <c r="K369" s="52"/>
    </row>
    <row r="370" spans="1:11" s="43" customFormat="1" x14ac:dyDescent="0.25">
      <c r="A370" s="42"/>
    </row>
    <row r="371" spans="1:11" s="43" customFormat="1" x14ac:dyDescent="0.25">
      <c r="A371" s="42"/>
      <c r="B371" s="420" t="s">
        <v>0</v>
      </c>
      <c r="C371" s="420"/>
    </row>
    <row r="372" spans="1:11" s="43" customFormat="1" x14ac:dyDescent="0.25">
      <c r="A372" s="42"/>
      <c r="B372" s="383" t="s">
        <v>1</v>
      </c>
      <c r="C372" s="383"/>
      <c r="D372" s="383"/>
      <c r="E372" s="383"/>
      <c r="F372" s="383"/>
      <c r="G372" s="383"/>
      <c r="H372" s="383"/>
      <c r="I372" s="383"/>
      <c r="J372" s="383"/>
      <c r="K372" s="383"/>
    </row>
    <row r="373" spans="1:11" s="43" customFormat="1" ht="15.75" thickBot="1" x14ac:dyDescent="0.3">
      <c r="A373" s="42"/>
    </row>
    <row r="374" spans="1:11" s="43" customFormat="1" ht="15.75" thickBot="1" x14ac:dyDescent="0.3">
      <c r="A374" s="42"/>
      <c r="B374" s="384" t="s">
        <v>205</v>
      </c>
      <c r="C374" s="385"/>
      <c r="D374" s="386"/>
      <c r="E374" s="384" t="s">
        <v>3</v>
      </c>
      <c r="F374" s="385"/>
      <c r="G374" s="386"/>
      <c r="H374" s="387" t="s">
        <v>4</v>
      </c>
      <c r="I374" s="388"/>
      <c r="J374" s="388"/>
      <c r="K374" s="389"/>
    </row>
    <row r="375" spans="1:11" s="43" customFormat="1" ht="15.75" thickBot="1" x14ac:dyDescent="0.3">
      <c r="A375" s="42"/>
      <c r="B375" s="390">
        <v>20101196201103</v>
      </c>
      <c r="C375" s="391"/>
      <c r="D375" s="392"/>
      <c r="E375" s="393" t="s">
        <v>287</v>
      </c>
      <c r="F375" s="394"/>
      <c r="G375" s="395"/>
      <c r="H375" s="393" t="s">
        <v>296</v>
      </c>
      <c r="I375" s="394"/>
      <c r="J375" s="394"/>
      <c r="K375" s="395"/>
    </row>
    <row r="376" spans="1:11" s="43" customFormat="1" x14ac:dyDescent="0.25">
      <c r="A376" s="42"/>
      <c r="B376" s="401" t="s">
        <v>5</v>
      </c>
      <c r="C376" s="402"/>
      <c r="D376" s="402"/>
      <c r="E376" s="405" t="s">
        <v>297</v>
      </c>
      <c r="F376" s="406"/>
      <c r="G376" s="407"/>
      <c r="H376" s="411" t="s">
        <v>6</v>
      </c>
      <c r="I376" s="412"/>
      <c r="J376" s="405" t="s">
        <v>245</v>
      </c>
      <c r="K376" s="407"/>
    </row>
    <row r="377" spans="1:11" s="43" customFormat="1" ht="15.75" thickBot="1" x14ac:dyDescent="0.3">
      <c r="A377" s="42"/>
      <c r="B377" s="403"/>
      <c r="C377" s="404"/>
      <c r="D377" s="404"/>
      <c r="E377" s="408"/>
      <c r="F377" s="409"/>
      <c r="G377" s="410"/>
      <c r="H377" s="413"/>
      <c r="I377" s="414"/>
      <c r="J377" s="44"/>
      <c r="K377" s="45"/>
    </row>
    <row r="378" spans="1:11" s="43" customFormat="1" ht="15.75" thickBot="1" x14ac:dyDescent="0.3">
      <c r="A378" s="42"/>
      <c r="B378" s="393" t="s">
        <v>7</v>
      </c>
      <c r="C378" s="394"/>
      <c r="D378" s="394"/>
      <c r="E378" s="394"/>
      <c r="F378" s="394"/>
      <c r="G378" s="394"/>
      <c r="H378" s="394"/>
      <c r="I378" s="394"/>
      <c r="J378" s="394"/>
      <c r="K378" s="395"/>
    </row>
    <row r="379" spans="1:11" s="43" customFormat="1" ht="15.75" thickBot="1" x14ac:dyDescent="0.3">
      <c r="A379" s="42"/>
      <c r="B379" s="399" t="s">
        <v>8</v>
      </c>
      <c r="C379" s="416" t="s">
        <v>9</v>
      </c>
      <c r="D379" s="417" t="s">
        <v>10</v>
      </c>
      <c r="E379" s="418"/>
      <c r="F379" s="418"/>
      <c r="G379" s="419"/>
      <c r="H379" s="417" t="s">
        <v>11</v>
      </c>
      <c r="I379" s="418"/>
      <c r="J379" s="418"/>
      <c r="K379" s="419"/>
    </row>
    <row r="380" spans="1:11" s="43" customFormat="1" ht="15.75" thickBot="1" x14ac:dyDescent="0.3">
      <c r="A380" s="42"/>
      <c r="B380" s="415"/>
      <c r="C380" s="416"/>
      <c r="D380" s="416" t="s">
        <v>12</v>
      </c>
      <c r="E380" s="396" t="s">
        <v>210</v>
      </c>
      <c r="F380" s="387" t="s">
        <v>14</v>
      </c>
      <c r="G380" s="389"/>
      <c r="H380" s="397" t="s">
        <v>12</v>
      </c>
      <c r="I380" s="399" t="s">
        <v>15</v>
      </c>
      <c r="J380" s="387" t="s">
        <v>14</v>
      </c>
      <c r="K380" s="389"/>
    </row>
    <row r="381" spans="1:11" s="43" customFormat="1" ht="45.75" thickBot="1" x14ac:dyDescent="0.3">
      <c r="A381" s="42"/>
      <c r="B381" s="400"/>
      <c r="C381" s="416"/>
      <c r="D381" s="416"/>
      <c r="E381" s="396"/>
      <c r="F381" s="46" t="s">
        <v>16</v>
      </c>
      <c r="G381" s="47" t="s">
        <v>17</v>
      </c>
      <c r="H381" s="398"/>
      <c r="I381" s="400"/>
      <c r="J381" s="46" t="s">
        <v>16</v>
      </c>
      <c r="K381" s="47" t="s">
        <v>17</v>
      </c>
    </row>
    <row r="382" spans="1:11" s="43" customFormat="1" ht="15.75" thickBot="1" x14ac:dyDescent="0.3">
      <c r="A382" s="42"/>
      <c r="B382" s="47">
        <v>1</v>
      </c>
      <c r="C382" s="47">
        <v>2</v>
      </c>
      <c r="D382" s="47">
        <v>3</v>
      </c>
      <c r="E382" s="47">
        <v>4</v>
      </c>
      <c r="F382" s="47">
        <v>5</v>
      </c>
      <c r="G382" s="47">
        <v>6</v>
      </c>
      <c r="H382" s="47">
        <v>7</v>
      </c>
      <c r="I382" s="47">
        <v>8</v>
      </c>
      <c r="J382" s="47">
        <v>9</v>
      </c>
      <c r="K382" s="47">
        <v>10</v>
      </c>
    </row>
    <row r="383" spans="1:11" s="43" customFormat="1" x14ac:dyDescent="0.25">
      <c r="A383" s="42"/>
      <c r="B383" s="54">
        <v>313390.68</v>
      </c>
      <c r="C383" s="54"/>
      <c r="D383" s="54" t="s">
        <v>232</v>
      </c>
      <c r="E383" s="54" t="s">
        <v>298</v>
      </c>
      <c r="F383" s="49"/>
      <c r="G383" s="49"/>
      <c r="H383" s="54" t="s">
        <v>111</v>
      </c>
      <c r="I383" s="54" t="s">
        <v>299</v>
      </c>
      <c r="J383" s="49"/>
      <c r="K383" s="52"/>
    </row>
    <row r="384" spans="1:11" s="43" customFormat="1" ht="15.75" thickBot="1" x14ac:dyDescent="0.3">
      <c r="A384" s="42"/>
      <c r="B384" s="53"/>
      <c r="C384" s="54"/>
      <c r="D384" s="69"/>
      <c r="E384" s="57"/>
      <c r="F384" s="54"/>
      <c r="G384" s="49"/>
      <c r="H384" s="54" t="s">
        <v>71</v>
      </c>
      <c r="I384" s="54" t="s">
        <v>300</v>
      </c>
      <c r="J384" s="54"/>
      <c r="K384" s="56"/>
    </row>
    <row r="385" spans="1:11" s="43" customFormat="1" ht="15.75" thickBot="1" x14ac:dyDescent="0.3">
      <c r="A385" s="42"/>
      <c r="B385" s="393" t="s">
        <v>19</v>
      </c>
      <c r="C385" s="394"/>
      <c r="D385" s="394"/>
      <c r="E385" s="394"/>
      <c r="F385" s="394"/>
      <c r="G385" s="394"/>
      <c r="H385" s="394"/>
      <c r="I385" s="394"/>
      <c r="J385" s="394"/>
      <c r="K385" s="395"/>
    </row>
    <row r="386" spans="1:11" s="43" customFormat="1" x14ac:dyDescent="0.25">
      <c r="A386" s="42"/>
      <c r="B386" s="66"/>
      <c r="C386" s="49"/>
      <c r="D386" s="49"/>
      <c r="E386" s="49"/>
      <c r="F386" s="49"/>
      <c r="G386" s="49"/>
      <c r="H386" s="49"/>
      <c r="I386" s="49"/>
      <c r="J386" s="49"/>
      <c r="K386" s="52"/>
    </row>
    <row r="387" spans="1:11" s="43" customFormat="1" x14ac:dyDescent="0.25">
      <c r="A387" s="42"/>
    </row>
    <row r="388" spans="1:11" s="43" customFormat="1" x14ac:dyDescent="0.25">
      <c r="A388" s="42"/>
      <c r="B388" s="420" t="s">
        <v>0</v>
      </c>
      <c r="C388" s="420"/>
    </row>
    <row r="389" spans="1:11" s="43" customFormat="1" x14ac:dyDescent="0.25">
      <c r="A389" s="42"/>
      <c r="B389" s="383" t="s">
        <v>1</v>
      </c>
      <c r="C389" s="383"/>
      <c r="D389" s="383"/>
      <c r="E389" s="383"/>
      <c r="F389" s="383"/>
      <c r="G389" s="383"/>
      <c r="H389" s="383"/>
      <c r="I389" s="383"/>
      <c r="J389" s="383"/>
      <c r="K389" s="383"/>
    </row>
    <row r="390" spans="1:11" s="43" customFormat="1" ht="15.75" thickBot="1" x14ac:dyDescent="0.3">
      <c r="A390" s="42"/>
    </row>
    <row r="391" spans="1:11" s="43" customFormat="1" ht="15.75" thickBot="1" x14ac:dyDescent="0.3">
      <c r="A391" s="42"/>
      <c r="B391" s="384" t="s">
        <v>205</v>
      </c>
      <c r="C391" s="385"/>
      <c r="D391" s="386"/>
      <c r="E391" s="384" t="s">
        <v>3</v>
      </c>
      <c r="F391" s="385"/>
      <c r="G391" s="386"/>
      <c r="H391" s="387" t="s">
        <v>4</v>
      </c>
      <c r="I391" s="388"/>
      <c r="J391" s="388"/>
      <c r="K391" s="389"/>
    </row>
    <row r="392" spans="1:11" s="43" customFormat="1" ht="15.75" thickBot="1" x14ac:dyDescent="0.3">
      <c r="A392" s="42"/>
      <c r="B392" s="390">
        <v>21105198700474</v>
      </c>
      <c r="C392" s="391"/>
      <c r="D392" s="392"/>
      <c r="E392" s="393" t="s">
        <v>287</v>
      </c>
      <c r="F392" s="394"/>
      <c r="G392" s="395"/>
      <c r="H392" s="393" t="s">
        <v>301</v>
      </c>
      <c r="I392" s="394"/>
      <c r="J392" s="394"/>
      <c r="K392" s="395"/>
    </row>
    <row r="393" spans="1:11" s="43" customFormat="1" x14ac:dyDescent="0.25">
      <c r="A393" s="42"/>
      <c r="B393" s="401" t="s">
        <v>5</v>
      </c>
      <c r="C393" s="402"/>
      <c r="D393" s="402"/>
      <c r="E393" s="405" t="s">
        <v>302</v>
      </c>
      <c r="F393" s="406"/>
      <c r="G393" s="407"/>
      <c r="H393" s="411" t="s">
        <v>6</v>
      </c>
      <c r="I393" s="412"/>
      <c r="J393" s="405" t="s">
        <v>245</v>
      </c>
      <c r="K393" s="407"/>
    </row>
    <row r="394" spans="1:11" s="43" customFormat="1" ht="15.75" thickBot="1" x14ac:dyDescent="0.3">
      <c r="A394" s="42"/>
      <c r="B394" s="403"/>
      <c r="C394" s="404"/>
      <c r="D394" s="404"/>
      <c r="E394" s="408"/>
      <c r="F394" s="409"/>
      <c r="G394" s="410"/>
      <c r="H394" s="413"/>
      <c r="I394" s="414"/>
      <c r="J394" s="44"/>
      <c r="K394" s="45"/>
    </row>
    <row r="395" spans="1:11" s="43" customFormat="1" ht="15.75" thickBot="1" x14ac:dyDescent="0.3">
      <c r="A395" s="42"/>
      <c r="B395" s="393" t="s">
        <v>7</v>
      </c>
      <c r="C395" s="394"/>
      <c r="D395" s="394"/>
      <c r="E395" s="394"/>
      <c r="F395" s="394"/>
      <c r="G395" s="394"/>
      <c r="H395" s="394"/>
      <c r="I395" s="394"/>
      <c r="J395" s="394"/>
      <c r="K395" s="395"/>
    </row>
    <row r="396" spans="1:11" s="43" customFormat="1" ht="15.75" thickBot="1" x14ac:dyDescent="0.3">
      <c r="A396" s="42"/>
      <c r="B396" s="399" t="s">
        <v>8</v>
      </c>
      <c r="C396" s="416" t="s">
        <v>9</v>
      </c>
      <c r="D396" s="417" t="s">
        <v>10</v>
      </c>
      <c r="E396" s="418"/>
      <c r="F396" s="418"/>
      <c r="G396" s="419"/>
      <c r="H396" s="417" t="s">
        <v>11</v>
      </c>
      <c r="I396" s="418"/>
      <c r="J396" s="418"/>
      <c r="K396" s="419"/>
    </row>
    <row r="397" spans="1:11" s="43" customFormat="1" ht="15.75" thickBot="1" x14ac:dyDescent="0.3">
      <c r="A397" s="42"/>
      <c r="B397" s="415"/>
      <c r="C397" s="416"/>
      <c r="D397" s="416" t="s">
        <v>12</v>
      </c>
      <c r="E397" s="396" t="s">
        <v>210</v>
      </c>
      <c r="F397" s="387" t="s">
        <v>14</v>
      </c>
      <c r="G397" s="389"/>
      <c r="H397" s="397" t="s">
        <v>12</v>
      </c>
      <c r="I397" s="399" t="s">
        <v>15</v>
      </c>
      <c r="J397" s="387" t="s">
        <v>14</v>
      </c>
      <c r="K397" s="389"/>
    </row>
    <row r="398" spans="1:11" s="43" customFormat="1" ht="45.75" thickBot="1" x14ac:dyDescent="0.3">
      <c r="A398" s="42"/>
      <c r="B398" s="400"/>
      <c r="C398" s="416"/>
      <c r="D398" s="416"/>
      <c r="E398" s="396"/>
      <c r="F398" s="46" t="s">
        <v>16</v>
      </c>
      <c r="G398" s="47" t="s">
        <v>17</v>
      </c>
      <c r="H398" s="398"/>
      <c r="I398" s="400"/>
      <c r="J398" s="46" t="s">
        <v>16</v>
      </c>
      <c r="K398" s="47" t="s">
        <v>17</v>
      </c>
    </row>
    <row r="399" spans="1:11" s="43" customFormat="1" ht="15.75" thickBot="1" x14ac:dyDescent="0.3">
      <c r="A399" s="42"/>
      <c r="B399" s="47">
        <v>1</v>
      </c>
      <c r="C399" s="47">
        <v>2</v>
      </c>
      <c r="D399" s="47">
        <v>3</v>
      </c>
      <c r="E399" s="47">
        <v>4</v>
      </c>
      <c r="F399" s="47">
        <v>5</v>
      </c>
      <c r="G399" s="47">
        <v>6</v>
      </c>
      <c r="H399" s="47">
        <v>7</v>
      </c>
      <c r="I399" s="47">
        <v>8</v>
      </c>
      <c r="J399" s="47">
        <v>9</v>
      </c>
      <c r="K399" s="47">
        <v>10</v>
      </c>
    </row>
    <row r="400" spans="1:11" s="43" customFormat="1" ht="15.75" thickBot="1" x14ac:dyDescent="0.3">
      <c r="A400" s="42"/>
      <c r="B400" s="54">
        <v>97990.1</v>
      </c>
      <c r="C400" s="54"/>
      <c r="D400" s="54"/>
      <c r="E400" s="57"/>
      <c r="F400" s="49"/>
      <c r="G400" s="49"/>
      <c r="H400" s="54"/>
      <c r="I400" s="51"/>
      <c r="J400" s="49"/>
      <c r="K400" s="52"/>
    </row>
    <row r="401" spans="1:11" s="43" customFormat="1" ht="15.75" thickBot="1" x14ac:dyDescent="0.3">
      <c r="A401" s="42"/>
      <c r="B401" s="393" t="s">
        <v>19</v>
      </c>
      <c r="C401" s="394"/>
      <c r="D401" s="394"/>
      <c r="E401" s="394"/>
      <c r="F401" s="394"/>
      <c r="G401" s="394"/>
      <c r="H401" s="394"/>
      <c r="I401" s="394"/>
      <c r="J401" s="394"/>
      <c r="K401" s="395"/>
    </row>
    <row r="402" spans="1:11" s="43" customFormat="1" x14ac:dyDescent="0.25">
      <c r="A402" s="42"/>
      <c r="B402" s="66"/>
      <c r="C402" s="49"/>
      <c r="D402" s="49"/>
      <c r="E402" s="49"/>
      <c r="F402" s="49"/>
      <c r="G402" s="49"/>
      <c r="H402" s="49"/>
      <c r="I402" s="49"/>
      <c r="J402" s="49"/>
      <c r="K402" s="52"/>
    </row>
    <row r="403" spans="1:11" s="43" customFormat="1" x14ac:dyDescent="0.25">
      <c r="A403" s="42"/>
    </row>
    <row r="404" spans="1:11" s="43" customFormat="1" x14ac:dyDescent="0.25">
      <c r="A404" s="42"/>
      <c r="B404" s="420" t="s">
        <v>0</v>
      </c>
      <c r="C404" s="420"/>
    </row>
    <row r="405" spans="1:11" s="43" customFormat="1" x14ac:dyDescent="0.25">
      <c r="A405" s="42"/>
      <c r="B405" s="383" t="s">
        <v>1</v>
      </c>
      <c r="C405" s="383"/>
      <c r="D405" s="383"/>
      <c r="E405" s="383"/>
      <c r="F405" s="383"/>
      <c r="G405" s="383"/>
      <c r="H405" s="383"/>
      <c r="I405" s="383"/>
      <c r="J405" s="383"/>
      <c r="K405" s="383"/>
    </row>
    <row r="406" spans="1:11" s="43" customFormat="1" ht="15.75" thickBot="1" x14ac:dyDescent="0.3">
      <c r="A406" s="42"/>
    </row>
    <row r="407" spans="1:11" s="43" customFormat="1" ht="15.75" thickBot="1" x14ac:dyDescent="0.3">
      <c r="A407" s="42"/>
      <c r="B407" s="384" t="s">
        <v>205</v>
      </c>
      <c r="C407" s="385"/>
      <c r="D407" s="386"/>
      <c r="E407" s="384" t="s">
        <v>3</v>
      </c>
      <c r="F407" s="385"/>
      <c r="G407" s="386"/>
      <c r="H407" s="387" t="s">
        <v>4</v>
      </c>
      <c r="I407" s="388"/>
      <c r="J407" s="388"/>
      <c r="K407" s="389"/>
    </row>
    <row r="408" spans="1:11" s="43" customFormat="1" ht="15.75" thickBot="1" x14ac:dyDescent="0.3">
      <c r="A408" s="42"/>
      <c r="B408" s="390">
        <v>22404198201152</v>
      </c>
      <c r="C408" s="391"/>
      <c r="D408" s="392"/>
      <c r="E408" s="393" t="s">
        <v>287</v>
      </c>
      <c r="F408" s="394"/>
      <c r="G408" s="395"/>
      <c r="H408" s="393" t="s">
        <v>303</v>
      </c>
      <c r="I408" s="394"/>
      <c r="J408" s="394"/>
      <c r="K408" s="395"/>
    </row>
    <row r="409" spans="1:11" s="43" customFormat="1" x14ac:dyDescent="0.25">
      <c r="A409" s="42"/>
      <c r="B409" s="401" t="s">
        <v>5</v>
      </c>
      <c r="C409" s="402"/>
      <c r="D409" s="402"/>
      <c r="E409" s="405" t="s">
        <v>304</v>
      </c>
      <c r="F409" s="406"/>
      <c r="G409" s="407"/>
      <c r="H409" s="411" t="s">
        <v>6</v>
      </c>
      <c r="I409" s="412"/>
      <c r="J409" s="405" t="s">
        <v>290</v>
      </c>
      <c r="K409" s="407"/>
    </row>
    <row r="410" spans="1:11" s="43" customFormat="1" ht="15.75" thickBot="1" x14ac:dyDescent="0.3">
      <c r="A410" s="42"/>
      <c r="B410" s="403"/>
      <c r="C410" s="404"/>
      <c r="D410" s="404"/>
      <c r="E410" s="408"/>
      <c r="F410" s="409"/>
      <c r="G410" s="410"/>
      <c r="H410" s="413"/>
      <c r="I410" s="414"/>
      <c r="J410" s="44"/>
      <c r="K410" s="45"/>
    </row>
    <row r="411" spans="1:11" s="43" customFormat="1" ht="15.75" thickBot="1" x14ac:dyDescent="0.3">
      <c r="A411" s="42"/>
      <c r="B411" s="393" t="s">
        <v>7</v>
      </c>
      <c r="C411" s="394"/>
      <c r="D411" s="394"/>
      <c r="E411" s="394"/>
      <c r="F411" s="394"/>
      <c r="G411" s="394"/>
      <c r="H411" s="394"/>
      <c r="I411" s="394"/>
      <c r="J411" s="394"/>
      <c r="K411" s="395"/>
    </row>
    <row r="412" spans="1:11" s="43" customFormat="1" ht="15.75" thickBot="1" x14ac:dyDescent="0.3">
      <c r="A412" s="42"/>
      <c r="B412" s="399" t="s">
        <v>8</v>
      </c>
      <c r="C412" s="416" t="s">
        <v>9</v>
      </c>
      <c r="D412" s="417" t="s">
        <v>10</v>
      </c>
      <c r="E412" s="418"/>
      <c r="F412" s="418"/>
      <c r="G412" s="419"/>
      <c r="H412" s="417" t="s">
        <v>11</v>
      </c>
      <c r="I412" s="418"/>
      <c r="J412" s="418"/>
      <c r="K412" s="419"/>
    </row>
    <row r="413" spans="1:11" s="43" customFormat="1" ht="15.75" thickBot="1" x14ac:dyDescent="0.3">
      <c r="A413" s="42"/>
      <c r="B413" s="415"/>
      <c r="C413" s="416"/>
      <c r="D413" s="416" t="s">
        <v>12</v>
      </c>
      <c r="E413" s="396" t="s">
        <v>210</v>
      </c>
      <c r="F413" s="387" t="s">
        <v>14</v>
      </c>
      <c r="G413" s="389"/>
      <c r="H413" s="397" t="s">
        <v>12</v>
      </c>
      <c r="I413" s="399" t="s">
        <v>15</v>
      </c>
      <c r="J413" s="387" t="s">
        <v>14</v>
      </c>
      <c r="K413" s="389"/>
    </row>
    <row r="414" spans="1:11" s="43" customFormat="1" ht="45.75" thickBot="1" x14ac:dyDescent="0.3">
      <c r="A414" s="42"/>
      <c r="B414" s="400"/>
      <c r="C414" s="416"/>
      <c r="D414" s="416"/>
      <c r="E414" s="396"/>
      <c r="F414" s="46" t="s">
        <v>16</v>
      </c>
      <c r="G414" s="47" t="s">
        <v>17</v>
      </c>
      <c r="H414" s="398"/>
      <c r="I414" s="400"/>
      <c r="J414" s="46" t="s">
        <v>16</v>
      </c>
      <c r="K414" s="47" t="s">
        <v>17</v>
      </c>
    </row>
    <row r="415" spans="1:11" s="43" customFormat="1" ht="15.75" thickBot="1" x14ac:dyDescent="0.3">
      <c r="A415" s="42"/>
      <c r="B415" s="47">
        <v>1</v>
      </c>
      <c r="C415" s="47">
        <v>2</v>
      </c>
      <c r="D415" s="47">
        <v>3</v>
      </c>
      <c r="E415" s="47">
        <v>4</v>
      </c>
      <c r="F415" s="47">
        <v>5</v>
      </c>
      <c r="G415" s="47">
        <v>6</v>
      </c>
      <c r="H415" s="47">
        <v>7</v>
      </c>
      <c r="I415" s="47">
        <v>8</v>
      </c>
      <c r="J415" s="47">
        <v>9</v>
      </c>
      <c r="K415" s="47">
        <v>10</v>
      </c>
    </row>
    <row r="416" spans="1:11" s="43" customFormat="1" ht="15.75" thickBot="1" x14ac:dyDescent="0.3">
      <c r="A416" s="42"/>
      <c r="B416" s="54">
        <v>227767</v>
      </c>
      <c r="C416" s="54">
        <v>105000</v>
      </c>
      <c r="D416" s="54" t="s">
        <v>305</v>
      </c>
      <c r="E416" s="54" t="s">
        <v>306</v>
      </c>
      <c r="F416" s="49"/>
      <c r="G416" s="49"/>
      <c r="H416" s="69"/>
      <c r="I416" s="51"/>
      <c r="J416" s="49"/>
      <c r="K416" s="52"/>
    </row>
    <row r="417" spans="1:11" s="43" customFormat="1" ht="15.75" thickBot="1" x14ac:dyDescent="0.3">
      <c r="A417" s="42"/>
      <c r="B417" s="393" t="s">
        <v>19</v>
      </c>
      <c r="C417" s="394"/>
      <c r="D417" s="394"/>
      <c r="E417" s="394"/>
      <c r="F417" s="394"/>
      <c r="G417" s="394"/>
      <c r="H417" s="394"/>
      <c r="I417" s="394"/>
      <c r="J417" s="394"/>
      <c r="K417" s="395"/>
    </row>
    <row r="418" spans="1:11" s="43" customFormat="1" x14ac:dyDescent="0.25">
      <c r="A418" s="42"/>
      <c r="B418" s="66"/>
      <c r="C418" s="49"/>
      <c r="D418" s="49"/>
      <c r="E418" s="49"/>
      <c r="F418" s="49"/>
      <c r="G418" s="49"/>
      <c r="H418" s="49"/>
      <c r="I418" s="49"/>
      <c r="J418" s="49"/>
      <c r="K418" s="52"/>
    </row>
    <row r="419" spans="1:11" s="43" customFormat="1" x14ac:dyDescent="0.25">
      <c r="A419" s="42"/>
    </row>
    <row r="420" spans="1:11" s="43" customFormat="1" x14ac:dyDescent="0.25">
      <c r="A420" s="42"/>
      <c r="B420" s="420" t="s">
        <v>0</v>
      </c>
      <c r="C420" s="420"/>
    </row>
    <row r="421" spans="1:11" s="43" customFormat="1" x14ac:dyDescent="0.25">
      <c r="A421" s="42"/>
      <c r="B421" s="383" t="s">
        <v>1</v>
      </c>
      <c r="C421" s="383"/>
      <c r="D421" s="383"/>
      <c r="E421" s="383"/>
      <c r="F421" s="383"/>
      <c r="G421" s="383"/>
      <c r="H421" s="383"/>
      <c r="I421" s="383"/>
      <c r="J421" s="383"/>
      <c r="K421" s="383"/>
    </row>
    <row r="422" spans="1:11" s="43" customFormat="1" x14ac:dyDescent="0.25">
      <c r="A422" s="42"/>
    </row>
    <row r="423" spans="1:11" s="43" customFormat="1" x14ac:dyDescent="0.25">
      <c r="A423" s="42"/>
      <c r="B423" s="446" t="s">
        <v>205</v>
      </c>
      <c r="C423" s="446"/>
      <c r="D423" s="446"/>
      <c r="E423" s="446" t="s">
        <v>307</v>
      </c>
      <c r="F423" s="446"/>
      <c r="G423" s="446"/>
      <c r="H423" s="446" t="s">
        <v>308</v>
      </c>
      <c r="I423" s="446"/>
      <c r="J423" s="446"/>
      <c r="K423" s="446"/>
    </row>
    <row r="424" spans="1:11" s="43" customFormat="1" x14ac:dyDescent="0.25">
      <c r="A424" s="42"/>
      <c r="B424" s="447" t="s">
        <v>309</v>
      </c>
      <c r="C424" s="447"/>
      <c r="D424" s="447"/>
      <c r="E424" s="448" t="s">
        <v>310</v>
      </c>
      <c r="F424" s="448"/>
      <c r="G424" s="448"/>
      <c r="H424" s="448" t="s">
        <v>311</v>
      </c>
      <c r="I424" s="448"/>
      <c r="J424" s="448"/>
      <c r="K424" s="448"/>
    </row>
    <row r="425" spans="1:11" s="43" customFormat="1" x14ac:dyDescent="0.25">
      <c r="A425" s="42"/>
      <c r="B425" s="456" t="s">
        <v>312</v>
      </c>
      <c r="C425" s="457"/>
      <c r="D425" s="457"/>
      <c r="E425" s="457" t="s">
        <v>313</v>
      </c>
      <c r="F425" s="457"/>
      <c r="G425" s="458"/>
      <c r="H425" s="448" t="s">
        <v>314</v>
      </c>
      <c r="I425" s="448"/>
      <c r="J425" s="448" t="s">
        <v>315</v>
      </c>
      <c r="K425" s="448"/>
    </row>
    <row r="426" spans="1:11" s="43" customFormat="1" x14ac:dyDescent="0.25">
      <c r="A426" s="42"/>
      <c r="B426" s="453" t="s">
        <v>7</v>
      </c>
      <c r="C426" s="454"/>
      <c r="D426" s="454"/>
      <c r="E426" s="454"/>
      <c r="F426" s="454"/>
      <c r="G426" s="454"/>
      <c r="H426" s="454"/>
      <c r="I426" s="454"/>
      <c r="J426" s="454"/>
      <c r="K426" s="455"/>
    </row>
    <row r="427" spans="1:11" s="43" customFormat="1" x14ac:dyDescent="0.25">
      <c r="A427" s="42"/>
      <c r="B427" s="459" t="s">
        <v>316</v>
      </c>
      <c r="C427" s="452" t="s">
        <v>317</v>
      </c>
      <c r="D427" s="452" t="s">
        <v>10</v>
      </c>
      <c r="E427" s="452"/>
      <c r="F427" s="452"/>
      <c r="G427" s="452"/>
      <c r="H427" s="452" t="s">
        <v>11</v>
      </c>
      <c r="I427" s="452"/>
      <c r="J427" s="452"/>
      <c r="K427" s="452"/>
    </row>
    <row r="428" spans="1:11" s="43" customFormat="1" x14ac:dyDescent="0.25">
      <c r="A428" s="42"/>
      <c r="B428" s="460"/>
      <c r="C428" s="452"/>
      <c r="D428" s="452" t="s">
        <v>12</v>
      </c>
      <c r="E428" s="452" t="s">
        <v>210</v>
      </c>
      <c r="F428" s="452" t="s">
        <v>14</v>
      </c>
      <c r="G428" s="452"/>
      <c r="H428" s="452" t="s">
        <v>12</v>
      </c>
      <c r="I428" s="452" t="s">
        <v>15</v>
      </c>
      <c r="J428" s="452" t="s">
        <v>14</v>
      </c>
      <c r="K428" s="452"/>
    </row>
    <row r="429" spans="1:11" s="43" customFormat="1" ht="45" x14ac:dyDescent="0.25">
      <c r="A429" s="42"/>
      <c r="B429" s="461"/>
      <c r="C429" s="452"/>
      <c r="D429" s="452"/>
      <c r="E429" s="452"/>
      <c r="F429" s="107" t="s">
        <v>16</v>
      </c>
      <c r="G429" s="107" t="s">
        <v>17</v>
      </c>
      <c r="H429" s="452"/>
      <c r="I429" s="452"/>
      <c r="J429" s="107" t="s">
        <v>16</v>
      </c>
      <c r="K429" s="107" t="s">
        <v>17</v>
      </c>
    </row>
    <row r="430" spans="1:11" s="43" customFormat="1" x14ac:dyDescent="0.25">
      <c r="A430" s="42"/>
      <c r="B430" s="107">
        <v>1</v>
      </c>
      <c r="C430" s="107">
        <v>2</v>
      </c>
      <c r="D430" s="107">
        <v>3</v>
      </c>
      <c r="E430" s="107">
        <v>4</v>
      </c>
      <c r="F430" s="107">
        <v>5</v>
      </c>
      <c r="G430" s="107">
        <v>6</v>
      </c>
      <c r="H430" s="107">
        <v>7</v>
      </c>
      <c r="I430" s="107">
        <v>8</v>
      </c>
      <c r="J430" s="107">
        <v>9</v>
      </c>
      <c r="K430" s="107">
        <v>10</v>
      </c>
    </row>
    <row r="431" spans="1:11" s="43" customFormat="1" ht="60" x14ac:dyDescent="0.25">
      <c r="A431" s="42"/>
      <c r="B431" s="108">
        <v>142762.29999999999</v>
      </c>
      <c r="C431" s="108">
        <v>0</v>
      </c>
      <c r="D431" s="109" t="s">
        <v>318</v>
      </c>
      <c r="E431" s="110" t="s">
        <v>319</v>
      </c>
      <c r="F431" s="109">
        <v>0</v>
      </c>
      <c r="G431" s="109">
        <v>0</v>
      </c>
      <c r="H431" s="51" t="s">
        <v>212</v>
      </c>
      <c r="I431" s="109" t="s">
        <v>320</v>
      </c>
      <c r="J431" s="109">
        <v>0</v>
      </c>
      <c r="K431" s="109">
        <v>0</v>
      </c>
    </row>
    <row r="432" spans="1:11" s="43" customFormat="1" ht="30" x14ac:dyDescent="0.25">
      <c r="A432" s="42"/>
      <c r="B432" s="108">
        <v>0</v>
      </c>
      <c r="C432" s="108">
        <v>0</v>
      </c>
      <c r="D432" s="109">
        <v>0</v>
      </c>
      <c r="E432" s="109">
        <v>0</v>
      </c>
      <c r="F432" s="109">
        <v>0</v>
      </c>
      <c r="G432" s="109">
        <v>0</v>
      </c>
      <c r="H432" s="109" t="s">
        <v>321</v>
      </c>
      <c r="I432" s="109" t="s">
        <v>322</v>
      </c>
      <c r="J432" s="109">
        <v>0</v>
      </c>
      <c r="K432" s="109">
        <v>0</v>
      </c>
    </row>
    <row r="433" spans="1:11" s="43" customFormat="1" x14ac:dyDescent="0.25">
      <c r="A433" s="42"/>
      <c r="B433" s="453" t="s">
        <v>19</v>
      </c>
      <c r="C433" s="454"/>
      <c r="D433" s="454"/>
      <c r="E433" s="454"/>
      <c r="F433" s="454"/>
      <c r="G433" s="454"/>
      <c r="H433" s="454"/>
      <c r="I433" s="454"/>
      <c r="J433" s="454"/>
      <c r="K433" s="455"/>
    </row>
    <row r="434" spans="1:11" s="43" customFormat="1" x14ac:dyDescent="0.25">
      <c r="A434" s="42"/>
      <c r="B434" s="111">
        <v>0</v>
      </c>
      <c r="C434" s="111">
        <v>0</v>
      </c>
      <c r="D434" s="112">
        <v>0</v>
      </c>
      <c r="E434" s="112">
        <v>0</v>
      </c>
      <c r="F434" s="112">
        <v>0</v>
      </c>
      <c r="G434" s="112">
        <v>0</v>
      </c>
      <c r="H434" s="112">
        <v>0</v>
      </c>
      <c r="I434" s="112">
        <v>0</v>
      </c>
      <c r="J434" s="112">
        <v>0</v>
      </c>
      <c r="K434" s="112">
        <v>0</v>
      </c>
    </row>
    <row r="435" spans="1:11" s="43" customFormat="1" x14ac:dyDescent="0.25">
      <c r="A435" s="42"/>
      <c r="B435" s="113"/>
      <c r="C435" s="113"/>
      <c r="D435" s="114"/>
      <c r="E435" s="114"/>
      <c r="F435" s="114"/>
      <c r="G435" s="114"/>
      <c r="H435" s="114"/>
      <c r="I435" s="114"/>
      <c r="J435" s="114"/>
      <c r="K435" s="114"/>
    </row>
    <row r="436" spans="1:11" s="43" customFormat="1" x14ac:dyDescent="0.25">
      <c r="A436" s="42"/>
      <c r="B436" s="420" t="s">
        <v>0</v>
      </c>
      <c r="C436" s="420"/>
    </row>
    <row r="437" spans="1:11" s="43" customFormat="1" x14ac:dyDescent="0.25">
      <c r="A437" s="42"/>
      <c r="B437" s="449" t="s">
        <v>1</v>
      </c>
      <c r="C437" s="449"/>
      <c r="D437" s="449"/>
      <c r="E437" s="449"/>
      <c r="F437" s="449"/>
      <c r="G437" s="449"/>
      <c r="H437" s="449"/>
      <c r="I437" s="449"/>
      <c r="J437" s="449"/>
      <c r="K437" s="449"/>
    </row>
    <row r="438" spans="1:11" s="43" customFormat="1" x14ac:dyDescent="0.25">
      <c r="A438" s="42"/>
      <c r="B438" s="115"/>
      <c r="C438" s="115"/>
      <c r="D438" s="115"/>
      <c r="E438" s="115"/>
      <c r="F438" s="115"/>
      <c r="G438" s="115"/>
      <c r="H438" s="115"/>
      <c r="I438" s="115"/>
      <c r="J438" s="115"/>
      <c r="K438" s="115"/>
    </row>
    <row r="439" spans="1:11" s="43" customFormat="1" x14ac:dyDescent="0.25">
      <c r="A439" s="42"/>
      <c r="B439" s="450" t="s">
        <v>2</v>
      </c>
      <c r="C439" s="450"/>
      <c r="D439" s="450"/>
      <c r="E439" s="450" t="s">
        <v>3</v>
      </c>
      <c r="F439" s="450"/>
      <c r="G439" s="450"/>
      <c r="H439" s="450" t="s">
        <v>323</v>
      </c>
      <c r="I439" s="450"/>
      <c r="J439" s="450"/>
      <c r="K439" s="450"/>
    </row>
    <row r="440" spans="1:11" s="43" customFormat="1" x14ac:dyDescent="0.25">
      <c r="A440" s="42"/>
      <c r="B440" s="451">
        <v>20811197500930</v>
      </c>
      <c r="C440" s="451"/>
      <c r="D440" s="451"/>
      <c r="E440" s="450" t="s">
        <v>324</v>
      </c>
      <c r="F440" s="450"/>
      <c r="G440" s="450"/>
      <c r="H440" s="450" t="s">
        <v>325</v>
      </c>
      <c r="I440" s="450"/>
      <c r="J440" s="450"/>
      <c r="K440" s="450"/>
    </row>
    <row r="441" spans="1:11" s="43" customFormat="1" x14ac:dyDescent="0.25">
      <c r="A441" s="42"/>
      <c r="B441" s="462" t="s">
        <v>5</v>
      </c>
      <c r="C441" s="463"/>
      <c r="D441" s="463"/>
      <c r="E441" s="450" t="s">
        <v>326</v>
      </c>
      <c r="F441" s="450"/>
      <c r="G441" s="450"/>
      <c r="H441" s="450" t="s">
        <v>6</v>
      </c>
      <c r="I441" s="450"/>
      <c r="J441" s="450" t="s">
        <v>327</v>
      </c>
      <c r="K441" s="450"/>
    </row>
    <row r="442" spans="1:11" s="43" customFormat="1" x14ac:dyDescent="0.25">
      <c r="A442" s="42"/>
      <c r="B442" s="464"/>
      <c r="C442" s="465"/>
      <c r="D442" s="465"/>
      <c r="E442" s="450"/>
      <c r="F442" s="450"/>
      <c r="G442" s="450"/>
      <c r="H442" s="450"/>
      <c r="I442" s="450"/>
      <c r="J442" s="450"/>
      <c r="K442" s="450"/>
    </row>
    <row r="443" spans="1:11" s="43" customFormat="1" x14ac:dyDescent="0.25">
      <c r="A443" s="42"/>
      <c r="B443" s="450" t="s">
        <v>7</v>
      </c>
      <c r="C443" s="450"/>
      <c r="D443" s="450"/>
      <c r="E443" s="450"/>
      <c r="F443" s="450"/>
      <c r="G443" s="450"/>
      <c r="H443" s="450"/>
      <c r="I443" s="450"/>
      <c r="J443" s="450"/>
      <c r="K443" s="450"/>
    </row>
    <row r="444" spans="1:11" s="43" customFormat="1" x14ac:dyDescent="0.25">
      <c r="A444" s="42"/>
      <c r="B444" s="450" t="s">
        <v>8</v>
      </c>
      <c r="C444" s="450" t="s">
        <v>9</v>
      </c>
      <c r="D444" s="450" t="s">
        <v>10</v>
      </c>
      <c r="E444" s="450"/>
      <c r="F444" s="450"/>
      <c r="G444" s="450"/>
      <c r="H444" s="450" t="s">
        <v>11</v>
      </c>
      <c r="I444" s="450"/>
      <c r="J444" s="450"/>
      <c r="K444" s="450"/>
    </row>
    <row r="445" spans="1:11" s="43" customFormat="1" x14ac:dyDescent="0.25">
      <c r="A445" s="42"/>
      <c r="B445" s="450"/>
      <c r="C445" s="450"/>
      <c r="D445" s="450" t="s">
        <v>12</v>
      </c>
      <c r="E445" s="450" t="s">
        <v>328</v>
      </c>
      <c r="F445" s="450" t="s">
        <v>14</v>
      </c>
      <c r="G445" s="450"/>
      <c r="H445" s="450" t="s">
        <v>12</v>
      </c>
      <c r="I445" s="450" t="s">
        <v>15</v>
      </c>
      <c r="J445" s="450" t="s">
        <v>14</v>
      </c>
      <c r="K445" s="450"/>
    </row>
    <row r="446" spans="1:11" s="43" customFormat="1" ht="45" x14ac:dyDescent="0.25">
      <c r="A446" s="42"/>
      <c r="B446" s="450"/>
      <c r="C446" s="450"/>
      <c r="D446" s="450"/>
      <c r="E446" s="450"/>
      <c r="F446" s="116" t="s">
        <v>16</v>
      </c>
      <c r="G446" s="116" t="s">
        <v>17</v>
      </c>
      <c r="H446" s="450"/>
      <c r="I446" s="450"/>
      <c r="J446" s="116" t="s">
        <v>16</v>
      </c>
      <c r="K446" s="116" t="s">
        <v>17</v>
      </c>
    </row>
    <row r="447" spans="1:11" s="43" customFormat="1" x14ac:dyDescent="0.25">
      <c r="A447" s="42"/>
      <c r="B447" s="116">
        <v>1</v>
      </c>
      <c r="C447" s="116">
        <v>2</v>
      </c>
      <c r="D447" s="116">
        <v>3</v>
      </c>
      <c r="E447" s="116">
        <v>4</v>
      </c>
      <c r="F447" s="116">
        <v>5</v>
      </c>
      <c r="G447" s="116">
        <v>6</v>
      </c>
      <c r="H447" s="116">
        <v>7</v>
      </c>
      <c r="I447" s="116">
        <v>8</v>
      </c>
      <c r="J447" s="116">
        <v>9</v>
      </c>
      <c r="K447" s="116">
        <v>10</v>
      </c>
    </row>
    <row r="448" spans="1:11" s="43" customFormat="1" x14ac:dyDescent="0.25">
      <c r="A448" s="42"/>
      <c r="B448" s="117">
        <v>55080</v>
      </c>
      <c r="C448" s="117">
        <v>0</v>
      </c>
      <c r="D448" s="116" t="s">
        <v>329</v>
      </c>
      <c r="E448" s="117">
        <v>120</v>
      </c>
      <c r="F448" s="116">
        <v>0</v>
      </c>
      <c r="G448" s="117">
        <v>100</v>
      </c>
      <c r="H448" s="118" t="s">
        <v>330</v>
      </c>
      <c r="I448" s="116">
        <v>0</v>
      </c>
      <c r="J448" s="116">
        <v>0</v>
      </c>
      <c r="K448" s="117">
        <v>0</v>
      </c>
    </row>
    <row r="449" spans="1:11" s="43" customFormat="1" ht="30" x14ac:dyDescent="0.25">
      <c r="A449" s="42"/>
      <c r="B449" s="117"/>
      <c r="C449" s="117"/>
      <c r="D449" s="116" t="s">
        <v>331</v>
      </c>
      <c r="E449" s="117">
        <v>0.15</v>
      </c>
      <c r="F449" s="116">
        <v>0</v>
      </c>
      <c r="G449" s="117">
        <v>100</v>
      </c>
      <c r="H449" s="118" t="s">
        <v>330</v>
      </c>
      <c r="I449" s="116">
        <v>0</v>
      </c>
      <c r="J449" s="116">
        <v>0</v>
      </c>
      <c r="K449" s="117">
        <v>0</v>
      </c>
    </row>
    <row r="450" spans="1:11" s="43" customFormat="1" ht="30" x14ac:dyDescent="0.25">
      <c r="A450" s="42"/>
      <c r="B450" s="117"/>
      <c r="C450" s="117"/>
      <c r="D450" s="116" t="s">
        <v>332</v>
      </c>
      <c r="E450" s="117">
        <v>0.17</v>
      </c>
      <c r="F450" s="116">
        <v>0</v>
      </c>
      <c r="G450" s="117">
        <v>100</v>
      </c>
      <c r="H450" s="118" t="s">
        <v>330</v>
      </c>
      <c r="I450" s="116">
        <v>0</v>
      </c>
      <c r="J450" s="116">
        <v>0</v>
      </c>
      <c r="K450" s="117">
        <v>0</v>
      </c>
    </row>
    <row r="451" spans="1:11" s="43" customFormat="1" ht="30" x14ac:dyDescent="0.25">
      <c r="A451" s="42"/>
      <c r="B451" s="117"/>
      <c r="C451" s="117"/>
      <c r="D451" s="116" t="s">
        <v>333</v>
      </c>
      <c r="E451" s="117">
        <v>108</v>
      </c>
      <c r="F451" s="116">
        <v>0</v>
      </c>
      <c r="G451" s="117">
        <v>100</v>
      </c>
      <c r="H451" s="118" t="s">
        <v>330</v>
      </c>
      <c r="I451" s="116">
        <v>0</v>
      </c>
      <c r="J451" s="116">
        <v>0</v>
      </c>
      <c r="K451" s="117">
        <v>0</v>
      </c>
    </row>
    <row r="452" spans="1:11" s="43" customFormat="1" ht="30" x14ac:dyDescent="0.25">
      <c r="A452" s="42"/>
      <c r="B452" s="117"/>
      <c r="C452" s="117"/>
      <c r="D452" s="116" t="s">
        <v>334</v>
      </c>
      <c r="E452" s="117">
        <v>8500</v>
      </c>
      <c r="F452" s="116">
        <v>0</v>
      </c>
      <c r="G452" s="117">
        <v>100</v>
      </c>
      <c r="H452" s="118" t="s">
        <v>330</v>
      </c>
      <c r="I452" s="116">
        <v>0</v>
      </c>
      <c r="J452" s="116">
        <v>0</v>
      </c>
      <c r="K452" s="117">
        <v>0</v>
      </c>
    </row>
    <row r="453" spans="1:11" s="43" customFormat="1" x14ac:dyDescent="0.25">
      <c r="A453" s="42"/>
      <c r="B453" s="450" t="s">
        <v>19</v>
      </c>
      <c r="C453" s="450"/>
      <c r="D453" s="450"/>
      <c r="E453" s="450"/>
      <c r="F453" s="450"/>
      <c r="G453" s="450"/>
      <c r="H453" s="450"/>
      <c r="I453" s="450"/>
      <c r="J453" s="450"/>
      <c r="K453" s="450"/>
    </row>
    <row r="454" spans="1:11" s="43" customFormat="1" x14ac:dyDescent="0.25">
      <c r="A454" s="42"/>
      <c r="B454" s="116">
        <v>0</v>
      </c>
      <c r="C454" s="116">
        <v>0</v>
      </c>
      <c r="D454" s="116"/>
      <c r="E454" s="116"/>
      <c r="F454" s="116"/>
      <c r="G454" s="116"/>
      <c r="H454" s="116" t="s">
        <v>335</v>
      </c>
      <c r="I454" s="116" t="s">
        <v>335</v>
      </c>
      <c r="J454" s="116"/>
      <c r="K454" s="116" t="s">
        <v>335</v>
      </c>
    </row>
    <row r="455" spans="1:11" s="43" customFormat="1" x14ac:dyDescent="0.25">
      <c r="A455" s="42"/>
    </row>
    <row r="456" spans="1:11" s="43" customFormat="1" x14ac:dyDescent="0.25">
      <c r="A456" s="42"/>
      <c r="B456" s="449" t="s">
        <v>0</v>
      </c>
      <c r="C456" s="449"/>
      <c r="D456" s="115"/>
      <c r="E456" s="115"/>
      <c r="F456" s="115"/>
      <c r="G456" s="115"/>
      <c r="H456" s="115"/>
      <c r="I456" s="115"/>
      <c r="J456" s="115"/>
      <c r="K456" s="115"/>
    </row>
    <row r="457" spans="1:11" s="43" customFormat="1" x14ac:dyDescent="0.25">
      <c r="A457" s="42"/>
      <c r="B457" s="449" t="s">
        <v>1</v>
      </c>
      <c r="C457" s="449"/>
      <c r="D457" s="449"/>
      <c r="E457" s="449"/>
      <c r="F457" s="449"/>
      <c r="G457" s="449"/>
      <c r="H457" s="449"/>
      <c r="I457" s="449"/>
      <c r="J457" s="449"/>
      <c r="K457" s="449"/>
    </row>
    <row r="458" spans="1:11" s="43" customFormat="1" x14ac:dyDescent="0.25">
      <c r="A458" s="42"/>
      <c r="B458" s="115"/>
      <c r="C458" s="115"/>
      <c r="D458" s="115"/>
      <c r="E458" s="115"/>
      <c r="F458" s="115"/>
      <c r="G458" s="115"/>
      <c r="H458" s="115"/>
      <c r="I458" s="115"/>
      <c r="J458" s="115"/>
      <c r="K458" s="115"/>
    </row>
    <row r="459" spans="1:11" s="43" customFormat="1" x14ac:dyDescent="0.25">
      <c r="A459" s="42"/>
      <c r="B459" s="450" t="s">
        <v>2</v>
      </c>
      <c r="C459" s="450"/>
      <c r="D459" s="450"/>
      <c r="E459" s="450" t="s">
        <v>3</v>
      </c>
      <c r="F459" s="450"/>
      <c r="G459" s="450"/>
      <c r="H459" s="450" t="s">
        <v>323</v>
      </c>
      <c r="I459" s="450"/>
      <c r="J459" s="450"/>
      <c r="K459" s="450"/>
    </row>
    <row r="460" spans="1:11" s="43" customFormat="1" x14ac:dyDescent="0.25">
      <c r="A460" s="42"/>
      <c r="B460" s="451">
        <v>22110196900645</v>
      </c>
      <c r="C460" s="451"/>
      <c r="D460" s="451"/>
      <c r="E460" s="450" t="s">
        <v>324</v>
      </c>
      <c r="F460" s="450"/>
      <c r="G460" s="450"/>
      <c r="H460" s="450" t="s">
        <v>325</v>
      </c>
      <c r="I460" s="450"/>
      <c r="J460" s="450"/>
      <c r="K460" s="450"/>
    </row>
    <row r="461" spans="1:11" s="43" customFormat="1" x14ac:dyDescent="0.25">
      <c r="A461" s="42"/>
      <c r="B461" s="462" t="s">
        <v>5</v>
      </c>
      <c r="C461" s="463"/>
      <c r="D461" s="463"/>
      <c r="E461" s="450" t="s">
        <v>336</v>
      </c>
      <c r="F461" s="450"/>
      <c r="G461" s="450"/>
      <c r="H461" s="450" t="s">
        <v>6</v>
      </c>
      <c r="I461" s="450"/>
      <c r="J461" s="450" t="s">
        <v>284</v>
      </c>
      <c r="K461" s="450"/>
    </row>
    <row r="462" spans="1:11" s="43" customFormat="1" x14ac:dyDescent="0.25">
      <c r="A462" s="42"/>
      <c r="B462" s="464"/>
      <c r="C462" s="465"/>
      <c r="D462" s="465"/>
      <c r="E462" s="450"/>
      <c r="F462" s="450"/>
      <c r="G462" s="450"/>
      <c r="H462" s="450"/>
      <c r="I462" s="450"/>
      <c r="J462" s="450"/>
      <c r="K462" s="450"/>
    </row>
    <row r="463" spans="1:11" s="43" customFormat="1" x14ac:dyDescent="0.25">
      <c r="A463" s="42"/>
      <c r="B463" s="450" t="s">
        <v>7</v>
      </c>
      <c r="C463" s="450"/>
      <c r="D463" s="450"/>
      <c r="E463" s="450"/>
      <c r="F463" s="450"/>
      <c r="G463" s="450"/>
      <c r="H463" s="450"/>
      <c r="I463" s="450"/>
      <c r="J463" s="450"/>
      <c r="K463" s="450"/>
    </row>
    <row r="464" spans="1:11" s="43" customFormat="1" x14ac:dyDescent="0.25">
      <c r="A464" s="42"/>
      <c r="B464" s="450" t="s">
        <v>8</v>
      </c>
      <c r="C464" s="450" t="s">
        <v>9</v>
      </c>
      <c r="D464" s="450" t="s">
        <v>10</v>
      </c>
      <c r="E464" s="450"/>
      <c r="F464" s="450"/>
      <c r="G464" s="450"/>
      <c r="H464" s="450" t="s">
        <v>11</v>
      </c>
      <c r="I464" s="450"/>
      <c r="J464" s="450"/>
      <c r="K464" s="450"/>
    </row>
    <row r="465" spans="1:11" s="43" customFormat="1" x14ac:dyDescent="0.25">
      <c r="A465" s="42"/>
      <c r="B465" s="450"/>
      <c r="C465" s="450"/>
      <c r="D465" s="450" t="s">
        <v>12</v>
      </c>
      <c r="E465" s="450" t="s">
        <v>328</v>
      </c>
      <c r="F465" s="450" t="s">
        <v>14</v>
      </c>
      <c r="G465" s="450"/>
      <c r="H465" s="450" t="s">
        <v>12</v>
      </c>
      <c r="I465" s="450" t="s">
        <v>15</v>
      </c>
      <c r="J465" s="450" t="s">
        <v>14</v>
      </c>
      <c r="K465" s="450"/>
    </row>
    <row r="466" spans="1:11" s="43" customFormat="1" ht="45" x14ac:dyDescent="0.25">
      <c r="A466" s="42"/>
      <c r="B466" s="450"/>
      <c r="C466" s="450"/>
      <c r="D466" s="450"/>
      <c r="E466" s="450"/>
      <c r="F466" s="116" t="s">
        <v>16</v>
      </c>
      <c r="G466" s="116" t="s">
        <v>17</v>
      </c>
      <c r="H466" s="450"/>
      <c r="I466" s="450"/>
      <c r="J466" s="116" t="s">
        <v>16</v>
      </c>
      <c r="K466" s="116" t="s">
        <v>17</v>
      </c>
    </row>
    <row r="467" spans="1:11" s="43" customFormat="1" x14ac:dyDescent="0.25">
      <c r="A467" s="42"/>
      <c r="B467" s="116">
        <v>1</v>
      </c>
      <c r="C467" s="116">
        <v>2</v>
      </c>
      <c r="D467" s="116">
        <v>3</v>
      </c>
      <c r="E467" s="116">
        <v>4</v>
      </c>
      <c r="F467" s="116">
        <v>5</v>
      </c>
      <c r="G467" s="116">
        <v>6</v>
      </c>
      <c r="H467" s="116">
        <v>7</v>
      </c>
      <c r="I467" s="116">
        <v>8</v>
      </c>
      <c r="J467" s="116">
        <v>9</v>
      </c>
      <c r="K467" s="116">
        <v>10</v>
      </c>
    </row>
    <row r="468" spans="1:11" s="43" customFormat="1" ht="45" x14ac:dyDescent="0.25">
      <c r="A468" s="42"/>
      <c r="B468" s="117">
        <v>331865</v>
      </c>
      <c r="C468" s="117">
        <v>0</v>
      </c>
      <c r="D468" s="116" t="s">
        <v>337</v>
      </c>
      <c r="E468" s="117">
        <v>0.24</v>
      </c>
      <c r="F468" s="116">
        <v>0</v>
      </c>
      <c r="G468" s="117">
        <v>0</v>
      </c>
      <c r="H468" s="118" t="s">
        <v>330</v>
      </c>
      <c r="I468" s="116">
        <v>0</v>
      </c>
      <c r="J468" s="116">
        <v>0</v>
      </c>
      <c r="K468" s="117">
        <v>0</v>
      </c>
    </row>
    <row r="469" spans="1:11" s="43" customFormat="1" x14ac:dyDescent="0.25">
      <c r="A469" s="42"/>
      <c r="B469" s="450" t="s">
        <v>19</v>
      </c>
      <c r="C469" s="450"/>
      <c r="D469" s="450"/>
      <c r="E469" s="450"/>
      <c r="F469" s="450"/>
      <c r="G469" s="450"/>
      <c r="H469" s="450"/>
      <c r="I469" s="450"/>
      <c r="J469" s="450"/>
      <c r="K469" s="450"/>
    </row>
    <row r="470" spans="1:11" s="43" customFormat="1" x14ac:dyDescent="0.25">
      <c r="A470" s="42"/>
      <c r="B470" s="116">
        <v>0</v>
      </c>
      <c r="C470" s="116">
        <v>0</v>
      </c>
      <c r="D470" s="116"/>
      <c r="E470" s="116"/>
      <c r="F470" s="116"/>
      <c r="G470" s="116">
        <v>0</v>
      </c>
      <c r="H470" s="116" t="s">
        <v>335</v>
      </c>
      <c r="I470" s="116" t="s">
        <v>335</v>
      </c>
      <c r="J470" s="116"/>
      <c r="K470" s="116">
        <v>0</v>
      </c>
    </row>
    <row r="471" spans="1:11" s="43" customFormat="1" x14ac:dyDescent="0.25">
      <c r="A471" s="42"/>
    </row>
    <row r="472" spans="1:11" s="43" customFormat="1" x14ac:dyDescent="0.25">
      <c r="A472" s="42"/>
      <c r="B472" s="449" t="s">
        <v>0</v>
      </c>
      <c r="C472" s="449"/>
      <c r="D472" s="115"/>
      <c r="E472" s="115"/>
      <c r="F472" s="115"/>
      <c r="G472" s="115"/>
      <c r="H472" s="115"/>
      <c r="I472" s="115"/>
      <c r="J472" s="115"/>
      <c r="K472" s="115"/>
    </row>
    <row r="473" spans="1:11" s="43" customFormat="1" x14ac:dyDescent="0.25">
      <c r="A473" s="42"/>
      <c r="B473" s="449" t="s">
        <v>1</v>
      </c>
      <c r="C473" s="449"/>
      <c r="D473" s="449"/>
      <c r="E473" s="449"/>
      <c r="F473" s="449"/>
      <c r="G473" s="449"/>
      <c r="H473" s="449"/>
      <c r="I473" s="449"/>
      <c r="J473" s="449"/>
      <c r="K473" s="449"/>
    </row>
    <row r="474" spans="1:11" s="43" customFormat="1" x14ac:dyDescent="0.25">
      <c r="A474" s="42"/>
      <c r="B474" s="115"/>
      <c r="C474" s="115"/>
      <c r="D474" s="115"/>
      <c r="E474" s="115"/>
      <c r="F474" s="115"/>
      <c r="G474" s="115"/>
      <c r="H474" s="115"/>
      <c r="I474" s="115"/>
      <c r="J474" s="115"/>
      <c r="K474" s="115"/>
    </row>
    <row r="475" spans="1:11" s="43" customFormat="1" x14ac:dyDescent="0.25">
      <c r="A475" s="42"/>
      <c r="B475" s="450" t="s">
        <v>2</v>
      </c>
      <c r="C475" s="450"/>
      <c r="D475" s="450"/>
      <c r="E475" s="450" t="s">
        <v>3</v>
      </c>
      <c r="F475" s="450"/>
      <c r="G475" s="450"/>
      <c r="H475" s="450" t="s">
        <v>323</v>
      </c>
      <c r="I475" s="450"/>
      <c r="J475" s="450"/>
      <c r="K475" s="450"/>
    </row>
    <row r="476" spans="1:11" s="43" customFormat="1" x14ac:dyDescent="0.25">
      <c r="A476" s="42"/>
      <c r="B476" s="451">
        <v>22303196100164</v>
      </c>
      <c r="C476" s="451"/>
      <c r="D476" s="451"/>
      <c r="E476" s="450" t="s">
        <v>324</v>
      </c>
      <c r="F476" s="450"/>
      <c r="G476" s="450"/>
      <c r="H476" s="450" t="s">
        <v>325</v>
      </c>
      <c r="I476" s="450"/>
      <c r="J476" s="450"/>
      <c r="K476" s="450"/>
    </row>
    <row r="477" spans="1:11" s="43" customFormat="1" x14ac:dyDescent="0.25">
      <c r="A477" s="42"/>
      <c r="B477" s="462" t="s">
        <v>5</v>
      </c>
      <c r="C477" s="463"/>
      <c r="D477" s="463"/>
      <c r="E477" s="450" t="s">
        <v>338</v>
      </c>
      <c r="F477" s="450"/>
      <c r="G477" s="450"/>
      <c r="H477" s="450" t="s">
        <v>6</v>
      </c>
      <c r="I477" s="450"/>
      <c r="J477" s="450" t="s">
        <v>327</v>
      </c>
      <c r="K477" s="450"/>
    </row>
    <row r="478" spans="1:11" s="43" customFormat="1" x14ac:dyDescent="0.25">
      <c r="A478" s="42"/>
      <c r="B478" s="464"/>
      <c r="C478" s="465"/>
      <c r="D478" s="465"/>
      <c r="E478" s="450"/>
      <c r="F478" s="450"/>
      <c r="G478" s="450"/>
      <c r="H478" s="450"/>
      <c r="I478" s="450"/>
      <c r="J478" s="450"/>
      <c r="K478" s="450"/>
    </row>
    <row r="479" spans="1:11" s="43" customFormat="1" x14ac:dyDescent="0.25">
      <c r="A479" s="42"/>
      <c r="B479" s="450" t="s">
        <v>7</v>
      </c>
      <c r="C479" s="450"/>
      <c r="D479" s="450"/>
      <c r="E479" s="450"/>
      <c r="F479" s="450"/>
      <c r="G479" s="450"/>
      <c r="H479" s="450"/>
      <c r="I479" s="450"/>
      <c r="J479" s="450"/>
      <c r="K479" s="450"/>
    </row>
    <row r="480" spans="1:11" s="43" customFormat="1" x14ac:dyDescent="0.25">
      <c r="A480" s="42"/>
      <c r="B480" s="450" t="s">
        <v>8</v>
      </c>
      <c r="C480" s="450" t="s">
        <v>9</v>
      </c>
      <c r="D480" s="450" t="s">
        <v>10</v>
      </c>
      <c r="E480" s="450"/>
      <c r="F480" s="450"/>
      <c r="G480" s="450"/>
      <c r="H480" s="450" t="s">
        <v>11</v>
      </c>
      <c r="I480" s="450"/>
      <c r="J480" s="450"/>
      <c r="K480" s="450"/>
    </row>
    <row r="481" spans="1:11" s="43" customFormat="1" x14ac:dyDescent="0.25">
      <c r="A481" s="42"/>
      <c r="B481" s="450"/>
      <c r="C481" s="450"/>
      <c r="D481" s="450" t="s">
        <v>12</v>
      </c>
      <c r="E481" s="450" t="s">
        <v>328</v>
      </c>
      <c r="F481" s="450" t="s">
        <v>14</v>
      </c>
      <c r="G481" s="450"/>
      <c r="H481" s="450" t="s">
        <v>12</v>
      </c>
      <c r="I481" s="450" t="s">
        <v>15</v>
      </c>
      <c r="J481" s="450" t="s">
        <v>14</v>
      </c>
      <c r="K481" s="450"/>
    </row>
    <row r="482" spans="1:11" s="43" customFormat="1" ht="45" x14ac:dyDescent="0.25">
      <c r="A482" s="42"/>
      <c r="B482" s="450"/>
      <c r="C482" s="450"/>
      <c r="D482" s="450"/>
      <c r="E482" s="450"/>
      <c r="F482" s="116" t="s">
        <v>16</v>
      </c>
      <c r="G482" s="116" t="s">
        <v>17</v>
      </c>
      <c r="H482" s="450"/>
      <c r="I482" s="450"/>
      <c r="J482" s="116" t="s">
        <v>16</v>
      </c>
      <c r="K482" s="116" t="s">
        <v>17</v>
      </c>
    </row>
    <row r="483" spans="1:11" s="43" customFormat="1" x14ac:dyDescent="0.25">
      <c r="A483" s="42"/>
      <c r="B483" s="116">
        <v>1</v>
      </c>
      <c r="C483" s="116">
        <v>2</v>
      </c>
      <c r="D483" s="116">
        <v>3</v>
      </c>
      <c r="E483" s="116">
        <v>4</v>
      </c>
      <c r="F483" s="116">
        <v>5</v>
      </c>
      <c r="G483" s="116">
        <v>6</v>
      </c>
      <c r="H483" s="116">
        <v>7</v>
      </c>
      <c r="I483" s="116">
        <v>8</v>
      </c>
      <c r="J483" s="116">
        <v>9</v>
      </c>
      <c r="K483" s="116">
        <v>10</v>
      </c>
    </row>
    <row r="484" spans="1:11" s="43" customFormat="1" ht="30" x14ac:dyDescent="0.25">
      <c r="A484" s="42"/>
      <c r="B484" s="117">
        <v>512314.7</v>
      </c>
      <c r="C484" s="117">
        <v>0</v>
      </c>
      <c r="D484" s="116" t="s">
        <v>339</v>
      </c>
      <c r="E484" s="117">
        <v>0.96</v>
      </c>
      <c r="F484" s="116">
        <v>0</v>
      </c>
      <c r="G484" s="117">
        <v>0</v>
      </c>
      <c r="H484" s="118" t="s">
        <v>340</v>
      </c>
      <c r="I484" s="118" t="s">
        <v>341</v>
      </c>
      <c r="J484" s="116">
        <v>0</v>
      </c>
      <c r="K484" s="117">
        <v>0</v>
      </c>
    </row>
    <row r="485" spans="1:11" s="43" customFormat="1" x14ac:dyDescent="0.25">
      <c r="A485" s="42"/>
      <c r="B485" s="117"/>
      <c r="C485" s="117"/>
      <c r="D485" s="117"/>
      <c r="E485" s="117">
        <v>0</v>
      </c>
      <c r="F485" s="116"/>
      <c r="G485" s="117">
        <v>0</v>
      </c>
      <c r="H485" s="118" t="s">
        <v>224</v>
      </c>
      <c r="I485" s="116" t="s">
        <v>342</v>
      </c>
      <c r="J485" s="116">
        <v>0</v>
      </c>
      <c r="K485" s="117">
        <v>0</v>
      </c>
    </row>
    <row r="486" spans="1:11" s="43" customFormat="1" x14ac:dyDescent="0.25">
      <c r="A486" s="42"/>
      <c r="B486" s="117"/>
      <c r="C486" s="117"/>
      <c r="D486" s="116"/>
      <c r="E486" s="117">
        <v>0</v>
      </c>
      <c r="F486" s="116"/>
      <c r="G486" s="117">
        <v>0</v>
      </c>
      <c r="H486" s="118" t="s">
        <v>343</v>
      </c>
      <c r="I486" s="116" t="s">
        <v>344</v>
      </c>
      <c r="J486" s="116">
        <v>0</v>
      </c>
      <c r="K486" s="117">
        <v>0</v>
      </c>
    </row>
    <row r="487" spans="1:11" s="43" customFormat="1" x14ac:dyDescent="0.25">
      <c r="A487" s="42"/>
      <c r="B487" s="450" t="s">
        <v>19</v>
      </c>
      <c r="C487" s="450"/>
      <c r="D487" s="450"/>
      <c r="E487" s="450"/>
      <c r="F487" s="450"/>
      <c r="G487" s="450"/>
      <c r="H487" s="450"/>
      <c r="I487" s="450"/>
      <c r="J487" s="450"/>
      <c r="K487" s="450"/>
    </row>
    <row r="488" spans="1:11" s="43" customFormat="1" x14ac:dyDescent="0.25">
      <c r="A488" s="42"/>
      <c r="B488" s="116">
        <v>233597.07</v>
      </c>
      <c r="C488" s="116">
        <v>0</v>
      </c>
      <c r="D488" s="116"/>
      <c r="E488" s="116">
        <v>0</v>
      </c>
      <c r="F488" s="116"/>
      <c r="G488" s="116">
        <v>0</v>
      </c>
      <c r="H488" s="116" t="s">
        <v>335</v>
      </c>
      <c r="I488" s="116" t="s">
        <v>335</v>
      </c>
      <c r="J488" s="116"/>
      <c r="K488" s="116">
        <v>0</v>
      </c>
    </row>
    <row r="489" spans="1:11" s="43" customFormat="1" x14ac:dyDescent="0.25">
      <c r="A489" s="42"/>
    </row>
    <row r="490" spans="1:11" s="43" customFormat="1" x14ac:dyDescent="0.25">
      <c r="A490" s="42"/>
      <c r="B490" s="449" t="s">
        <v>0</v>
      </c>
      <c r="C490" s="449"/>
      <c r="D490" s="115"/>
      <c r="E490" s="115"/>
      <c r="F490" s="115"/>
      <c r="G490" s="115"/>
      <c r="H490" s="115"/>
      <c r="I490" s="115"/>
      <c r="J490" s="115"/>
      <c r="K490" s="115"/>
    </row>
    <row r="491" spans="1:11" s="43" customFormat="1" x14ac:dyDescent="0.25">
      <c r="A491" s="42"/>
      <c r="B491" s="449" t="s">
        <v>1</v>
      </c>
      <c r="C491" s="449"/>
      <c r="D491" s="449"/>
      <c r="E491" s="449"/>
      <c r="F491" s="449"/>
      <c r="G491" s="449"/>
      <c r="H491" s="449"/>
      <c r="I491" s="449"/>
      <c r="J491" s="449"/>
      <c r="K491" s="449"/>
    </row>
    <row r="492" spans="1:11" s="43" customFormat="1" x14ac:dyDescent="0.25">
      <c r="A492" s="42"/>
      <c r="B492" s="115"/>
      <c r="C492" s="115"/>
      <c r="D492" s="115"/>
      <c r="E492" s="115"/>
      <c r="F492" s="115"/>
      <c r="G492" s="115"/>
      <c r="H492" s="115"/>
      <c r="I492" s="115"/>
      <c r="J492" s="115"/>
      <c r="K492" s="115"/>
    </row>
    <row r="493" spans="1:11" s="43" customFormat="1" x14ac:dyDescent="0.25">
      <c r="A493" s="42"/>
      <c r="B493" s="450" t="s">
        <v>2</v>
      </c>
      <c r="C493" s="450"/>
      <c r="D493" s="450"/>
      <c r="E493" s="450" t="s">
        <v>3</v>
      </c>
      <c r="F493" s="450"/>
      <c r="G493" s="450"/>
      <c r="H493" s="450" t="s">
        <v>323</v>
      </c>
      <c r="I493" s="450"/>
      <c r="J493" s="450"/>
      <c r="K493" s="450"/>
    </row>
    <row r="494" spans="1:11" s="43" customFormat="1" x14ac:dyDescent="0.25">
      <c r="A494" s="42"/>
      <c r="B494" s="451">
        <v>20703195400638</v>
      </c>
      <c r="C494" s="451"/>
      <c r="D494" s="451"/>
      <c r="E494" s="450">
        <v>0.42</v>
      </c>
      <c r="F494" s="450"/>
      <c r="G494" s="450"/>
      <c r="H494" s="450" t="s">
        <v>325</v>
      </c>
      <c r="I494" s="450"/>
      <c r="J494" s="450"/>
      <c r="K494" s="450"/>
    </row>
    <row r="495" spans="1:11" s="43" customFormat="1" x14ac:dyDescent="0.25">
      <c r="A495" s="42"/>
      <c r="B495" s="450" t="s">
        <v>5</v>
      </c>
      <c r="C495" s="450"/>
      <c r="D495" s="450" t="s">
        <v>345</v>
      </c>
      <c r="E495" s="450"/>
      <c r="F495" s="450"/>
      <c r="G495" s="450"/>
      <c r="H495" s="450" t="s">
        <v>6</v>
      </c>
      <c r="I495" s="450"/>
      <c r="J495" s="450" t="s">
        <v>346</v>
      </c>
      <c r="K495" s="450"/>
    </row>
    <row r="496" spans="1:11" s="43" customFormat="1" x14ac:dyDescent="0.25">
      <c r="A496" s="42"/>
      <c r="B496" s="450"/>
      <c r="C496" s="450"/>
      <c r="D496" s="450"/>
      <c r="E496" s="450"/>
      <c r="F496" s="450"/>
      <c r="G496" s="450"/>
      <c r="H496" s="450"/>
      <c r="I496" s="450"/>
      <c r="J496" s="450"/>
      <c r="K496" s="450"/>
    </row>
    <row r="497" spans="1:11" s="43" customFormat="1" x14ac:dyDescent="0.25">
      <c r="A497" s="42"/>
      <c r="B497" s="450" t="s">
        <v>7</v>
      </c>
      <c r="C497" s="450"/>
      <c r="D497" s="450"/>
      <c r="E497" s="450"/>
      <c r="F497" s="450"/>
      <c r="G497" s="450"/>
      <c r="H497" s="450"/>
      <c r="I497" s="450"/>
      <c r="J497" s="450"/>
      <c r="K497" s="450"/>
    </row>
    <row r="498" spans="1:11" s="43" customFormat="1" x14ac:dyDescent="0.25">
      <c r="A498" s="42"/>
      <c r="B498" s="450" t="s">
        <v>8</v>
      </c>
      <c r="C498" s="450" t="s">
        <v>9</v>
      </c>
      <c r="D498" s="450" t="s">
        <v>10</v>
      </c>
      <c r="E498" s="450"/>
      <c r="F498" s="450"/>
      <c r="G498" s="450"/>
      <c r="H498" s="450" t="s">
        <v>11</v>
      </c>
      <c r="I498" s="450"/>
      <c r="J498" s="450"/>
      <c r="K498" s="450"/>
    </row>
    <row r="499" spans="1:11" s="43" customFormat="1" x14ac:dyDescent="0.25">
      <c r="A499" s="42"/>
      <c r="B499" s="450"/>
      <c r="C499" s="450"/>
      <c r="D499" s="450" t="s">
        <v>12</v>
      </c>
      <c r="E499" s="450" t="s">
        <v>328</v>
      </c>
      <c r="F499" s="450" t="s">
        <v>14</v>
      </c>
      <c r="G499" s="450"/>
      <c r="H499" s="450" t="s">
        <v>12</v>
      </c>
      <c r="I499" s="450" t="s">
        <v>15</v>
      </c>
      <c r="J499" s="450" t="s">
        <v>14</v>
      </c>
      <c r="K499" s="450"/>
    </row>
    <row r="500" spans="1:11" s="43" customFormat="1" ht="45" x14ac:dyDescent="0.25">
      <c r="A500" s="42"/>
      <c r="B500" s="450"/>
      <c r="C500" s="450"/>
      <c r="D500" s="450"/>
      <c r="E500" s="450"/>
      <c r="F500" s="116" t="s">
        <v>16</v>
      </c>
      <c r="G500" s="116" t="s">
        <v>17</v>
      </c>
      <c r="H500" s="450"/>
      <c r="I500" s="450"/>
      <c r="J500" s="116" t="s">
        <v>16</v>
      </c>
      <c r="K500" s="116" t="s">
        <v>17</v>
      </c>
    </row>
    <row r="501" spans="1:11" s="43" customFormat="1" x14ac:dyDescent="0.25">
      <c r="A501" s="42"/>
      <c r="B501" s="116">
        <v>1</v>
      </c>
      <c r="C501" s="116">
        <v>2</v>
      </c>
      <c r="D501" s="116">
        <v>3</v>
      </c>
      <c r="E501" s="116">
        <v>4</v>
      </c>
      <c r="F501" s="116">
        <v>5</v>
      </c>
      <c r="G501" s="116">
        <v>6</v>
      </c>
      <c r="H501" s="116">
        <v>7</v>
      </c>
      <c r="I501" s="116">
        <v>8</v>
      </c>
      <c r="J501" s="116">
        <v>9</v>
      </c>
      <c r="K501" s="116">
        <v>10</v>
      </c>
    </row>
    <row r="502" spans="1:11" s="43" customFormat="1" ht="60" x14ac:dyDescent="0.25">
      <c r="A502" s="42"/>
      <c r="B502" s="117">
        <v>280778</v>
      </c>
      <c r="C502" s="117">
        <v>0</v>
      </c>
      <c r="D502" s="116" t="s">
        <v>329</v>
      </c>
      <c r="E502" s="117">
        <v>110</v>
      </c>
      <c r="F502" s="116">
        <v>0</v>
      </c>
      <c r="G502" s="117">
        <v>0</v>
      </c>
      <c r="H502" s="51" t="s">
        <v>212</v>
      </c>
      <c r="I502" s="116" t="s">
        <v>347</v>
      </c>
      <c r="J502" s="116">
        <v>0</v>
      </c>
      <c r="K502" s="117">
        <v>0</v>
      </c>
    </row>
    <row r="503" spans="1:11" s="43" customFormat="1" ht="30" x14ac:dyDescent="0.25">
      <c r="A503" s="42"/>
      <c r="B503" s="117"/>
      <c r="C503" s="117"/>
      <c r="D503" s="116" t="s">
        <v>348</v>
      </c>
      <c r="E503" s="117">
        <v>0.08</v>
      </c>
      <c r="F503" s="116">
        <v>0</v>
      </c>
      <c r="G503" s="117">
        <v>0</v>
      </c>
      <c r="H503" s="118" t="s">
        <v>224</v>
      </c>
      <c r="I503" s="116" t="s">
        <v>349</v>
      </c>
      <c r="J503" s="116">
        <v>0</v>
      </c>
      <c r="K503" s="117">
        <v>0</v>
      </c>
    </row>
    <row r="504" spans="1:11" s="43" customFormat="1" x14ac:dyDescent="0.25">
      <c r="A504" s="42"/>
      <c r="B504" s="117"/>
      <c r="C504" s="117"/>
      <c r="D504" s="116"/>
      <c r="E504" s="117">
        <v>0</v>
      </c>
      <c r="F504" s="116">
        <v>0</v>
      </c>
      <c r="G504" s="117">
        <v>0</v>
      </c>
      <c r="H504" s="118" t="s">
        <v>350</v>
      </c>
      <c r="I504" s="116" t="s">
        <v>351</v>
      </c>
      <c r="J504" s="116">
        <v>0</v>
      </c>
      <c r="K504" s="117">
        <v>0</v>
      </c>
    </row>
    <row r="505" spans="1:11" s="43" customFormat="1" ht="30" x14ac:dyDescent="0.25">
      <c r="A505" s="42"/>
      <c r="B505" s="117"/>
      <c r="C505" s="117"/>
      <c r="D505" s="116"/>
      <c r="E505" s="117">
        <v>0</v>
      </c>
      <c r="F505" s="116">
        <v>0</v>
      </c>
      <c r="G505" s="117">
        <v>0</v>
      </c>
      <c r="H505" s="118" t="s">
        <v>57</v>
      </c>
      <c r="I505" s="116" t="s">
        <v>242</v>
      </c>
      <c r="J505" s="116">
        <v>0</v>
      </c>
      <c r="K505" s="117">
        <v>0</v>
      </c>
    </row>
    <row r="506" spans="1:11" s="43" customFormat="1" x14ac:dyDescent="0.25">
      <c r="A506" s="42"/>
      <c r="B506" s="117"/>
      <c r="C506" s="117"/>
      <c r="D506" s="116"/>
      <c r="E506" s="117">
        <v>0</v>
      </c>
      <c r="F506" s="116">
        <v>0</v>
      </c>
      <c r="G506" s="117">
        <v>0</v>
      </c>
      <c r="H506" s="118" t="s">
        <v>112</v>
      </c>
      <c r="I506" s="116" t="s">
        <v>241</v>
      </c>
      <c r="J506" s="116">
        <v>0</v>
      </c>
      <c r="K506" s="117">
        <v>0</v>
      </c>
    </row>
    <row r="507" spans="1:11" s="43" customFormat="1" x14ac:dyDescent="0.25">
      <c r="A507" s="42"/>
      <c r="B507" s="450" t="s">
        <v>19</v>
      </c>
      <c r="C507" s="450"/>
      <c r="D507" s="450"/>
      <c r="E507" s="450"/>
      <c r="F507" s="450"/>
      <c r="G507" s="450"/>
      <c r="H507" s="450"/>
      <c r="I507" s="450"/>
      <c r="J507" s="450"/>
      <c r="K507" s="450"/>
    </row>
    <row r="508" spans="1:11" s="43" customFormat="1" x14ac:dyDescent="0.25">
      <c r="A508" s="42"/>
      <c r="B508" s="116"/>
      <c r="C508" s="116"/>
      <c r="D508" s="116" t="s">
        <v>329</v>
      </c>
      <c r="E508" s="116">
        <v>120</v>
      </c>
      <c r="F508" s="116"/>
      <c r="G508" s="116"/>
      <c r="H508" s="116"/>
      <c r="I508" s="116"/>
      <c r="J508" s="116"/>
      <c r="K508" s="116"/>
    </row>
    <row r="509" spans="1:11" s="43" customFormat="1" ht="30" x14ac:dyDescent="0.25">
      <c r="A509" s="42"/>
      <c r="B509" s="116">
        <v>0</v>
      </c>
      <c r="C509" s="116">
        <v>0</v>
      </c>
      <c r="D509" s="116" t="s">
        <v>348</v>
      </c>
      <c r="E509" s="116">
        <v>0.08</v>
      </c>
      <c r="F509" s="116">
        <v>0</v>
      </c>
      <c r="G509" s="116">
        <v>0</v>
      </c>
      <c r="H509" s="116" t="s">
        <v>330</v>
      </c>
      <c r="I509" s="116">
        <v>0</v>
      </c>
      <c r="J509" s="116">
        <v>0</v>
      </c>
      <c r="K509" s="116">
        <v>0</v>
      </c>
    </row>
    <row r="510" spans="1:11" s="43" customFormat="1" x14ac:dyDescent="0.25">
      <c r="A510" s="42"/>
    </row>
    <row r="511" spans="1:11" s="43" customFormat="1" x14ac:dyDescent="0.25">
      <c r="A511" s="42"/>
    </row>
    <row r="512" spans="1:11" s="43" customFormat="1" x14ac:dyDescent="0.25">
      <c r="A512" s="42"/>
      <c r="B512" s="420" t="s">
        <v>0</v>
      </c>
      <c r="C512" s="420"/>
    </row>
    <row r="513" spans="1:11" s="43" customFormat="1" x14ac:dyDescent="0.25">
      <c r="A513" s="42"/>
      <c r="B513" s="383" t="s">
        <v>1</v>
      </c>
      <c r="C513" s="383"/>
      <c r="D513" s="383"/>
      <c r="E513" s="383"/>
      <c r="F513" s="383"/>
      <c r="G513" s="383"/>
      <c r="H513" s="383"/>
      <c r="I513" s="383"/>
      <c r="J513" s="383"/>
      <c r="K513" s="383"/>
    </row>
    <row r="514" spans="1:11" s="43" customFormat="1" ht="15.75" thickBot="1" x14ac:dyDescent="0.3">
      <c r="A514" s="42"/>
    </row>
    <row r="515" spans="1:11" s="43" customFormat="1" ht="15.75" thickBot="1" x14ac:dyDescent="0.3">
      <c r="A515" s="42"/>
      <c r="B515" s="384" t="s">
        <v>2</v>
      </c>
      <c r="C515" s="385"/>
      <c r="D515" s="386"/>
      <c r="E515" s="384" t="s">
        <v>3</v>
      </c>
      <c r="F515" s="385"/>
      <c r="G515" s="386"/>
      <c r="H515" s="387" t="s">
        <v>4</v>
      </c>
      <c r="I515" s="388"/>
      <c r="J515" s="388"/>
      <c r="K515" s="389"/>
    </row>
    <row r="516" spans="1:11" s="43" customFormat="1" ht="15.75" thickBot="1" x14ac:dyDescent="0.3">
      <c r="A516" s="42"/>
      <c r="B516" s="391">
        <v>11607196600537</v>
      </c>
      <c r="C516" s="391"/>
      <c r="D516" s="392"/>
      <c r="E516" s="393" t="s">
        <v>352</v>
      </c>
      <c r="F516" s="394"/>
      <c r="G516" s="395"/>
      <c r="H516" s="393" t="s">
        <v>353</v>
      </c>
      <c r="I516" s="394"/>
      <c r="J516" s="394"/>
      <c r="K516" s="395"/>
    </row>
    <row r="517" spans="1:11" s="43" customFormat="1" x14ac:dyDescent="0.25">
      <c r="A517" s="42"/>
      <c r="B517" s="466" t="s">
        <v>5</v>
      </c>
      <c r="C517" s="467"/>
      <c r="D517" s="405" t="s">
        <v>354</v>
      </c>
      <c r="E517" s="406"/>
      <c r="F517" s="406"/>
      <c r="G517" s="407"/>
      <c r="H517" s="411" t="s">
        <v>6</v>
      </c>
      <c r="I517" s="412"/>
      <c r="J517" s="405" t="s">
        <v>355</v>
      </c>
      <c r="K517" s="407"/>
    </row>
    <row r="518" spans="1:11" s="43" customFormat="1" ht="15.75" thickBot="1" x14ac:dyDescent="0.3">
      <c r="A518" s="42"/>
      <c r="B518" s="468"/>
      <c r="C518" s="469"/>
      <c r="D518" s="119"/>
      <c r="E518" s="120"/>
      <c r="F518" s="120"/>
      <c r="G518" s="121"/>
      <c r="H518" s="413"/>
      <c r="I518" s="414"/>
      <c r="J518" s="44"/>
      <c r="K518" s="45"/>
    </row>
    <row r="519" spans="1:11" s="43" customFormat="1" ht="15.75" thickBot="1" x14ac:dyDescent="0.3">
      <c r="A519" s="42"/>
      <c r="B519" s="393" t="s">
        <v>7</v>
      </c>
      <c r="C519" s="394"/>
      <c r="D519" s="394"/>
      <c r="E519" s="394"/>
      <c r="F519" s="394"/>
      <c r="G519" s="394"/>
      <c r="H519" s="394"/>
      <c r="I519" s="394"/>
      <c r="J519" s="394"/>
      <c r="K519" s="395"/>
    </row>
    <row r="520" spans="1:11" s="43" customFormat="1" ht="15.75" thickBot="1" x14ac:dyDescent="0.3">
      <c r="A520" s="42"/>
      <c r="B520" s="399" t="s">
        <v>8</v>
      </c>
      <c r="C520" s="416" t="s">
        <v>9</v>
      </c>
      <c r="D520" s="417" t="s">
        <v>10</v>
      </c>
      <c r="E520" s="418"/>
      <c r="F520" s="418"/>
      <c r="G520" s="419"/>
      <c r="H520" s="417" t="s">
        <v>11</v>
      </c>
      <c r="I520" s="418"/>
      <c r="J520" s="418"/>
      <c r="K520" s="419"/>
    </row>
    <row r="521" spans="1:11" s="43" customFormat="1" ht="15.75" thickBot="1" x14ac:dyDescent="0.3">
      <c r="A521" s="42"/>
      <c r="B521" s="415"/>
      <c r="C521" s="416"/>
      <c r="D521" s="416" t="s">
        <v>12</v>
      </c>
      <c r="E521" s="396" t="s">
        <v>210</v>
      </c>
      <c r="F521" s="387" t="s">
        <v>14</v>
      </c>
      <c r="G521" s="389"/>
      <c r="H521" s="397" t="s">
        <v>12</v>
      </c>
      <c r="I521" s="399" t="s">
        <v>15</v>
      </c>
      <c r="J521" s="387" t="s">
        <v>14</v>
      </c>
      <c r="K521" s="389"/>
    </row>
    <row r="522" spans="1:11" s="43" customFormat="1" ht="45.75" thickBot="1" x14ac:dyDescent="0.3">
      <c r="A522" s="42"/>
      <c r="B522" s="400"/>
      <c r="C522" s="416"/>
      <c r="D522" s="416"/>
      <c r="E522" s="396"/>
      <c r="F522" s="46" t="s">
        <v>16</v>
      </c>
      <c r="G522" s="47" t="s">
        <v>17</v>
      </c>
      <c r="H522" s="398"/>
      <c r="I522" s="400"/>
      <c r="J522" s="46" t="s">
        <v>16</v>
      </c>
      <c r="K522" s="47" t="s">
        <v>17</v>
      </c>
    </row>
    <row r="523" spans="1:11" s="43" customFormat="1" ht="15.75" thickBot="1" x14ac:dyDescent="0.3">
      <c r="A523" s="42"/>
      <c r="B523" s="47">
        <v>1</v>
      </c>
      <c r="C523" s="47">
        <v>2</v>
      </c>
      <c r="D523" s="47">
        <v>3</v>
      </c>
      <c r="E523" s="47">
        <v>4</v>
      </c>
      <c r="F523" s="47">
        <v>5</v>
      </c>
      <c r="G523" s="47">
        <v>6</v>
      </c>
      <c r="H523" s="47">
        <v>7</v>
      </c>
      <c r="I523" s="47">
        <v>8</v>
      </c>
      <c r="J523" s="47">
        <v>9</v>
      </c>
      <c r="K523" s="47">
        <v>10</v>
      </c>
    </row>
    <row r="524" spans="1:11" s="43" customFormat="1" ht="15.75" thickBot="1" x14ac:dyDescent="0.3">
      <c r="A524" s="42"/>
      <c r="B524" s="48">
        <v>160556.46</v>
      </c>
      <c r="C524" s="49"/>
      <c r="D524" s="49" t="s">
        <v>18</v>
      </c>
      <c r="E524" s="81">
        <v>150</v>
      </c>
      <c r="F524" s="49"/>
      <c r="G524" s="49">
        <v>100</v>
      </c>
      <c r="H524" s="60"/>
      <c r="I524" s="51"/>
      <c r="J524" s="49"/>
      <c r="K524" s="52"/>
    </row>
    <row r="525" spans="1:11" s="43" customFormat="1" ht="15.75" thickBot="1" x14ac:dyDescent="0.3">
      <c r="A525" s="42"/>
      <c r="B525" s="393" t="s">
        <v>19</v>
      </c>
      <c r="C525" s="394"/>
      <c r="D525" s="394"/>
      <c r="E525" s="394"/>
      <c r="F525" s="394"/>
      <c r="G525" s="394"/>
      <c r="H525" s="394"/>
      <c r="I525" s="394"/>
      <c r="J525" s="394"/>
      <c r="K525" s="395"/>
    </row>
    <row r="526" spans="1:11" s="43" customFormat="1" x14ac:dyDescent="0.25">
      <c r="A526" s="42"/>
      <c r="B526" s="66">
        <v>0</v>
      </c>
      <c r="C526" s="49">
        <v>0</v>
      </c>
      <c r="D526" s="49">
        <v>0</v>
      </c>
      <c r="E526" s="49">
        <v>0</v>
      </c>
      <c r="F526" s="49">
        <v>0</v>
      </c>
      <c r="G526" s="49">
        <v>0</v>
      </c>
      <c r="H526" s="49">
        <v>0</v>
      </c>
      <c r="I526" s="49">
        <v>0</v>
      </c>
      <c r="J526" s="49">
        <v>0</v>
      </c>
      <c r="K526" s="52">
        <v>0</v>
      </c>
    </row>
    <row r="527" spans="1:11" s="43" customFormat="1" x14ac:dyDescent="0.25">
      <c r="A527" s="42"/>
    </row>
    <row r="528" spans="1:11" s="43" customFormat="1" x14ac:dyDescent="0.25">
      <c r="A528" s="42"/>
    </row>
    <row r="529" spans="1:11" s="43" customFormat="1" x14ac:dyDescent="0.25">
      <c r="A529" s="42"/>
    </row>
    <row r="530" spans="1:11" s="43" customFormat="1" x14ac:dyDescent="0.25">
      <c r="A530" s="42"/>
      <c r="B530" s="420" t="s">
        <v>0</v>
      </c>
      <c r="C530" s="420"/>
    </row>
    <row r="531" spans="1:11" s="43" customFormat="1" x14ac:dyDescent="0.25">
      <c r="A531" s="42"/>
      <c r="B531" s="383" t="s">
        <v>1</v>
      </c>
      <c r="C531" s="383"/>
      <c r="D531" s="383"/>
      <c r="E531" s="383"/>
      <c r="F531" s="383"/>
      <c r="G531" s="383"/>
      <c r="H531" s="383"/>
      <c r="I531" s="383"/>
      <c r="J531" s="383"/>
      <c r="K531" s="383"/>
    </row>
    <row r="532" spans="1:11" s="43" customFormat="1" ht="15.75" thickBot="1" x14ac:dyDescent="0.3">
      <c r="A532" s="42"/>
    </row>
    <row r="533" spans="1:11" s="43" customFormat="1" ht="15.75" thickBot="1" x14ac:dyDescent="0.3">
      <c r="A533" s="42"/>
      <c r="B533" s="384" t="s">
        <v>2</v>
      </c>
      <c r="C533" s="385"/>
      <c r="D533" s="386"/>
      <c r="E533" s="384" t="s">
        <v>3</v>
      </c>
      <c r="F533" s="385"/>
      <c r="G533" s="386"/>
      <c r="H533" s="387" t="s">
        <v>4</v>
      </c>
      <c r="I533" s="388"/>
      <c r="J533" s="388"/>
      <c r="K533" s="389"/>
    </row>
    <row r="534" spans="1:11" s="43" customFormat="1" ht="15.75" thickBot="1" x14ac:dyDescent="0.3">
      <c r="A534" s="42"/>
      <c r="B534" s="391">
        <v>20111196300279</v>
      </c>
      <c r="C534" s="391"/>
      <c r="D534" s="392"/>
      <c r="E534" s="393" t="s">
        <v>352</v>
      </c>
      <c r="F534" s="394"/>
      <c r="G534" s="395"/>
      <c r="H534" s="393" t="s">
        <v>353</v>
      </c>
      <c r="I534" s="394"/>
      <c r="J534" s="394"/>
      <c r="K534" s="395"/>
    </row>
    <row r="535" spans="1:11" s="43" customFormat="1" x14ac:dyDescent="0.25">
      <c r="A535" s="42"/>
      <c r="B535" s="466" t="s">
        <v>5</v>
      </c>
      <c r="C535" s="467"/>
      <c r="D535" s="405" t="s">
        <v>356</v>
      </c>
      <c r="E535" s="406"/>
      <c r="F535" s="406"/>
      <c r="G535" s="407"/>
      <c r="H535" s="411" t="s">
        <v>6</v>
      </c>
      <c r="I535" s="412"/>
      <c r="J535" s="405" t="s">
        <v>355</v>
      </c>
      <c r="K535" s="407"/>
    </row>
    <row r="536" spans="1:11" s="43" customFormat="1" ht="15.75" thickBot="1" x14ac:dyDescent="0.3">
      <c r="A536" s="42"/>
      <c r="B536" s="468"/>
      <c r="C536" s="469"/>
      <c r="D536" s="119"/>
      <c r="E536" s="120"/>
      <c r="F536" s="120"/>
      <c r="G536" s="121"/>
      <c r="H536" s="413"/>
      <c r="I536" s="414"/>
      <c r="J536" s="44"/>
      <c r="K536" s="45"/>
    </row>
    <row r="537" spans="1:11" s="43" customFormat="1" ht="15.75" thickBot="1" x14ac:dyDescent="0.3">
      <c r="A537" s="42"/>
      <c r="B537" s="393" t="s">
        <v>7</v>
      </c>
      <c r="C537" s="394"/>
      <c r="D537" s="394"/>
      <c r="E537" s="394"/>
      <c r="F537" s="394"/>
      <c r="G537" s="394"/>
      <c r="H537" s="394"/>
      <c r="I537" s="394"/>
      <c r="J537" s="394"/>
      <c r="K537" s="395"/>
    </row>
    <row r="538" spans="1:11" s="43" customFormat="1" ht="15.75" thickBot="1" x14ac:dyDescent="0.3">
      <c r="A538" s="42"/>
      <c r="B538" s="399" t="s">
        <v>8</v>
      </c>
      <c r="C538" s="416" t="s">
        <v>9</v>
      </c>
      <c r="D538" s="417" t="s">
        <v>10</v>
      </c>
      <c r="E538" s="418"/>
      <c r="F538" s="418"/>
      <c r="G538" s="419"/>
      <c r="H538" s="417" t="s">
        <v>11</v>
      </c>
      <c r="I538" s="418"/>
      <c r="J538" s="418"/>
      <c r="K538" s="419"/>
    </row>
    <row r="539" spans="1:11" s="43" customFormat="1" ht="15.75" thickBot="1" x14ac:dyDescent="0.3">
      <c r="A539" s="42"/>
      <c r="B539" s="415"/>
      <c r="C539" s="416"/>
      <c r="D539" s="416" t="s">
        <v>12</v>
      </c>
      <c r="E539" s="396" t="s">
        <v>210</v>
      </c>
      <c r="F539" s="387" t="s">
        <v>14</v>
      </c>
      <c r="G539" s="389"/>
      <c r="H539" s="397" t="s">
        <v>12</v>
      </c>
      <c r="I539" s="399" t="s">
        <v>15</v>
      </c>
      <c r="J539" s="387" t="s">
        <v>14</v>
      </c>
      <c r="K539" s="389"/>
    </row>
    <row r="540" spans="1:11" s="43" customFormat="1" ht="45.75" thickBot="1" x14ac:dyDescent="0.3">
      <c r="A540" s="42"/>
      <c r="B540" s="400"/>
      <c r="C540" s="416"/>
      <c r="D540" s="416"/>
      <c r="E540" s="396"/>
      <c r="F540" s="46" t="s">
        <v>16</v>
      </c>
      <c r="G540" s="47" t="s">
        <v>17</v>
      </c>
      <c r="H540" s="398"/>
      <c r="I540" s="400"/>
      <c r="J540" s="46" t="s">
        <v>16</v>
      </c>
      <c r="K540" s="47" t="s">
        <v>17</v>
      </c>
    </row>
    <row r="541" spans="1:11" s="43" customFormat="1" ht="15.75" thickBot="1" x14ac:dyDescent="0.3">
      <c r="A541" s="42"/>
      <c r="B541" s="47">
        <v>1</v>
      </c>
      <c r="C541" s="47">
        <v>2</v>
      </c>
      <c r="D541" s="47">
        <v>3</v>
      </c>
      <c r="E541" s="47">
        <v>4</v>
      </c>
      <c r="F541" s="47">
        <v>5</v>
      </c>
      <c r="G541" s="47">
        <v>6</v>
      </c>
      <c r="H541" s="47">
        <v>7</v>
      </c>
      <c r="I541" s="47">
        <v>8</v>
      </c>
      <c r="J541" s="47">
        <v>9</v>
      </c>
      <c r="K541" s="47">
        <v>10</v>
      </c>
    </row>
    <row r="542" spans="1:11" s="43" customFormat="1" x14ac:dyDescent="0.25">
      <c r="A542" s="42"/>
      <c r="B542" s="48">
        <v>203988.4</v>
      </c>
      <c r="C542" s="49">
        <v>0</v>
      </c>
      <c r="D542" s="49" t="s">
        <v>357</v>
      </c>
      <c r="E542" s="81" t="s">
        <v>358</v>
      </c>
      <c r="F542" s="49"/>
      <c r="G542" s="49"/>
      <c r="H542" s="60"/>
      <c r="I542" s="51"/>
      <c r="J542" s="49"/>
      <c r="K542" s="52"/>
    </row>
    <row r="543" spans="1:11" s="43" customFormat="1" ht="15.75" thickBot="1" x14ac:dyDescent="0.3">
      <c r="A543" s="42"/>
      <c r="B543" s="73"/>
      <c r="C543" s="58"/>
      <c r="D543" s="49" t="s">
        <v>357</v>
      </c>
      <c r="E543" s="82" t="s">
        <v>359</v>
      </c>
      <c r="F543" s="58"/>
      <c r="G543" s="58"/>
      <c r="H543" s="74"/>
      <c r="I543" s="75"/>
      <c r="J543" s="58"/>
      <c r="K543" s="72"/>
    </row>
    <row r="544" spans="1:11" s="43" customFormat="1" ht="15.75" thickBot="1" x14ac:dyDescent="0.3">
      <c r="A544" s="42"/>
      <c r="B544" s="393" t="s">
        <v>19</v>
      </c>
      <c r="C544" s="394"/>
      <c r="D544" s="394"/>
      <c r="E544" s="394"/>
      <c r="F544" s="394"/>
      <c r="G544" s="394"/>
      <c r="H544" s="394"/>
      <c r="I544" s="394"/>
      <c r="J544" s="394"/>
      <c r="K544" s="395"/>
    </row>
    <row r="545" spans="1:11" s="43" customFormat="1" x14ac:dyDescent="0.25">
      <c r="A545" s="42"/>
      <c r="B545" s="66">
        <v>0</v>
      </c>
      <c r="C545" s="49">
        <v>0</v>
      </c>
      <c r="D545" s="49">
        <v>0</v>
      </c>
      <c r="E545" s="49">
        <v>0</v>
      </c>
      <c r="F545" s="49">
        <v>0</v>
      </c>
      <c r="G545" s="49">
        <v>0</v>
      </c>
      <c r="H545" s="49">
        <v>0</v>
      </c>
      <c r="I545" s="49">
        <v>0</v>
      </c>
      <c r="J545" s="49">
        <v>0</v>
      </c>
      <c r="K545" s="52">
        <v>0</v>
      </c>
    </row>
    <row r="546" spans="1:11" s="43" customFormat="1" x14ac:dyDescent="0.25">
      <c r="A546" s="42"/>
    </row>
    <row r="547" spans="1:11" s="43" customFormat="1" x14ac:dyDescent="0.25">
      <c r="A547" s="42"/>
      <c r="B547" s="420" t="s">
        <v>0</v>
      </c>
      <c r="C547" s="420"/>
    </row>
    <row r="548" spans="1:11" s="43" customFormat="1" x14ac:dyDescent="0.25">
      <c r="A548" s="42"/>
      <c r="B548" s="383" t="s">
        <v>1</v>
      </c>
      <c r="C548" s="383"/>
      <c r="D548" s="383"/>
      <c r="E548" s="383"/>
      <c r="F548" s="383"/>
      <c r="G548" s="383"/>
      <c r="H548" s="383"/>
      <c r="I548" s="383"/>
      <c r="J548" s="383"/>
      <c r="K548" s="383"/>
    </row>
    <row r="549" spans="1:11" s="43" customFormat="1" ht="15.75" thickBot="1" x14ac:dyDescent="0.3">
      <c r="A549" s="42"/>
    </row>
    <row r="550" spans="1:11" s="43" customFormat="1" ht="15.75" thickBot="1" x14ac:dyDescent="0.3">
      <c r="A550" s="42"/>
      <c r="B550" s="384" t="s">
        <v>2</v>
      </c>
      <c r="C550" s="385"/>
      <c r="D550" s="386"/>
      <c r="E550" s="384" t="s">
        <v>3</v>
      </c>
      <c r="F550" s="385"/>
      <c r="G550" s="386"/>
      <c r="H550" s="387" t="s">
        <v>4</v>
      </c>
      <c r="I550" s="388"/>
      <c r="J550" s="388"/>
      <c r="K550" s="389"/>
    </row>
    <row r="551" spans="1:11" s="43" customFormat="1" ht="15.75" thickBot="1" x14ac:dyDescent="0.3">
      <c r="A551" s="42"/>
      <c r="B551" s="391">
        <v>20303198000268</v>
      </c>
      <c r="C551" s="391"/>
      <c r="D551" s="392"/>
      <c r="E551" s="393" t="s">
        <v>352</v>
      </c>
      <c r="F551" s="394"/>
      <c r="G551" s="395"/>
      <c r="H551" s="393" t="s">
        <v>360</v>
      </c>
      <c r="I551" s="394"/>
      <c r="J551" s="394"/>
      <c r="K551" s="395"/>
    </row>
    <row r="552" spans="1:11" s="43" customFormat="1" x14ac:dyDescent="0.25">
      <c r="A552" s="42"/>
      <c r="B552" s="466" t="s">
        <v>5</v>
      </c>
      <c r="C552" s="467"/>
      <c r="D552" s="405" t="s">
        <v>361</v>
      </c>
      <c r="E552" s="406"/>
      <c r="F552" s="406"/>
      <c r="G552" s="407"/>
      <c r="H552" s="411" t="s">
        <v>6</v>
      </c>
      <c r="I552" s="412"/>
      <c r="J552" s="405" t="s">
        <v>355</v>
      </c>
      <c r="K552" s="407"/>
    </row>
    <row r="553" spans="1:11" s="43" customFormat="1" ht="15.75" thickBot="1" x14ac:dyDescent="0.3">
      <c r="A553" s="42"/>
      <c r="B553" s="468"/>
      <c r="C553" s="469"/>
      <c r="D553" s="119"/>
      <c r="E553" s="120"/>
      <c r="F553" s="120"/>
      <c r="G553" s="121"/>
      <c r="H553" s="413"/>
      <c r="I553" s="414"/>
      <c r="J553" s="44"/>
      <c r="K553" s="45"/>
    </row>
    <row r="554" spans="1:11" s="43" customFormat="1" ht="15.75" thickBot="1" x14ac:dyDescent="0.3">
      <c r="A554" s="42"/>
      <c r="B554" s="393" t="s">
        <v>7</v>
      </c>
      <c r="C554" s="394"/>
      <c r="D554" s="394"/>
      <c r="E554" s="394"/>
      <c r="F554" s="394"/>
      <c r="G554" s="394"/>
      <c r="H554" s="394"/>
      <c r="I554" s="394"/>
      <c r="J554" s="394"/>
      <c r="K554" s="395"/>
    </row>
    <row r="555" spans="1:11" s="43" customFormat="1" ht="15.75" thickBot="1" x14ac:dyDescent="0.3">
      <c r="A555" s="42"/>
      <c r="B555" s="399" t="s">
        <v>8</v>
      </c>
      <c r="C555" s="416" t="s">
        <v>9</v>
      </c>
      <c r="D555" s="417" t="s">
        <v>10</v>
      </c>
      <c r="E555" s="418"/>
      <c r="F555" s="418"/>
      <c r="G555" s="419"/>
      <c r="H555" s="417" t="s">
        <v>11</v>
      </c>
      <c r="I555" s="418"/>
      <c r="J555" s="418"/>
      <c r="K555" s="419"/>
    </row>
    <row r="556" spans="1:11" s="43" customFormat="1" ht="15.75" thickBot="1" x14ac:dyDescent="0.3">
      <c r="A556" s="42"/>
      <c r="B556" s="415"/>
      <c r="C556" s="416"/>
      <c r="D556" s="416" t="s">
        <v>12</v>
      </c>
      <c r="E556" s="396" t="s">
        <v>210</v>
      </c>
      <c r="F556" s="387" t="s">
        <v>14</v>
      </c>
      <c r="G556" s="389"/>
      <c r="H556" s="397" t="s">
        <v>12</v>
      </c>
      <c r="I556" s="399" t="s">
        <v>15</v>
      </c>
      <c r="J556" s="387" t="s">
        <v>14</v>
      </c>
      <c r="K556" s="389"/>
    </row>
    <row r="557" spans="1:11" s="43" customFormat="1" ht="45.75" thickBot="1" x14ac:dyDescent="0.3">
      <c r="A557" s="42"/>
      <c r="B557" s="400"/>
      <c r="C557" s="416"/>
      <c r="D557" s="416"/>
      <c r="E557" s="396"/>
      <c r="F557" s="46" t="s">
        <v>16</v>
      </c>
      <c r="G557" s="47" t="s">
        <v>17</v>
      </c>
      <c r="H557" s="398"/>
      <c r="I557" s="400"/>
      <c r="J557" s="46" t="s">
        <v>16</v>
      </c>
      <c r="K557" s="47" t="s">
        <v>17</v>
      </c>
    </row>
    <row r="558" spans="1:11" s="43" customFormat="1" ht="15.75" thickBot="1" x14ac:dyDescent="0.3">
      <c r="A558" s="42"/>
      <c r="B558" s="47">
        <v>1</v>
      </c>
      <c r="C558" s="47">
        <v>2</v>
      </c>
      <c r="D558" s="47">
        <v>3</v>
      </c>
      <c r="E558" s="47">
        <v>4</v>
      </c>
      <c r="F558" s="47">
        <v>5</v>
      </c>
      <c r="G558" s="47">
        <v>6</v>
      </c>
      <c r="H558" s="47">
        <v>7</v>
      </c>
      <c r="I558" s="47">
        <v>8</v>
      </c>
      <c r="J558" s="47">
        <v>9</v>
      </c>
      <c r="K558" s="47">
        <v>10</v>
      </c>
    </row>
    <row r="559" spans="1:11" s="43" customFormat="1" ht="15.75" thickBot="1" x14ac:dyDescent="0.3">
      <c r="A559" s="42"/>
      <c r="B559" s="122">
        <v>138451</v>
      </c>
      <c r="C559" s="49"/>
      <c r="D559" s="49"/>
      <c r="E559" s="81"/>
      <c r="F559" s="49"/>
      <c r="G559" s="49"/>
      <c r="H559" s="60"/>
      <c r="I559" s="51"/>
      <c r="J559" s="49"/>
      <c r="K559" s="52"/>
    </row>
    <row r="560" spans="1:11" s="43" customFormat="1" ht="15.75" thickBot="1" x14ac:dyDescent="0.3">
      <c r="A560" s="42"/>
      <c r="B560" s="393" t="s">
        <v>19</v>
      </c>
      <c r="C560" s="394"/>
      <c r="D560" s="394"/>
      <c r="E560" s="394"/>
      <c r="F560" s="394"/>
      <c r="G560" s="394"/>
      <c r="H560" s="394"/>
      <c r="I560" s="394"/>
      <c r="J560" s="394"/>
      <c r="K560" s="395"/>
    </row>
    <row r="561" spans="1:11" s="43" customFormat="1" x14ac:dyDescent="0.25">
      <c r="A561" s="42"/>
      <c r="B561" s="66">
        <v>110000</v>
      </c>
      <c r="C561" s="49"/>
      <c r="D561" s="49"/>
      <c r="E561" s="49"/>
      <c r="F561" s="49"/>
      <c r="G561" s="49"/>
      <c r="H561" s="49"/>
      <c r="I561" s="49"/>
      <c r="J561" s="49"/>
      <c r="K561" s="52"/>
    </row>
    <row r="562" spans="1:11" s="43" customFormat="1" x14ac:dyDescent="0.25">
      <c r="A562" s="42"/>
    </row>
    <row r="563" spans="1:11" s="43" customFormat="1" x14ac:dyDescent="0.25">
      <c r="A563" s="42"/>
      <c r="B563" s="420" t="s">
        <v>0</v>
      </c>
      <c r="C563" s="420"/>
    </row>
    <row r="564" spans="1:11" s="43" customFormat="1" x14ac:dyDescent="0.25">
      <c r="A564" s="42"/>
      <c r="B564" s="383" t="s">
        <v>1</v>
      </c>
      <c r="C564" s="383"/>
      <c r="D564" s="383"/>
      <c r="E564" s="383"/>
      <c r="F564" s="383"/>
      <c r="G564" s="383"/>
      <c r="H564" s="383"/>
      <c r="I564" s="383"/>
      <c r="J564" s="383"/>
      <c r="K564" s="383"/>
    </row>
    <row r="565" spans="1:11" s="43" customFormat="1" ht="15.75" thickBot="1" x14ac:dyDescent="0.3">
      <c r="A565" s="42"/>
    </row>
    <row r="566" spans="1:11" s="43" customFormat="1" ht="15.75" thickBot="1" x14ac:dyDescent="0.3">
      <c r="A566" s="42"/>
      <c r="B566" s="384" t="s">
        <v>2</v>
      </c>
      <c r="C566" s="385"/>
      <c r="D566" s="386"/>
      <c r="E566" s="384" t="s">
        <v>3</v>
      </c>
      <c r="F566" s="385"/>
      <c r="G566" s="386"/>
      <c r="H566" s="387" t="s">
        <v>4</v>
      </c>
      <c r="I566" s="388"/>
      <c r="J566" s="388"/>
      <c r="K566" s="389"/>
    </row>
    <row r="567" spans="1:11" s="43" customFormat="1" ht="15.75" thickBot="1" x14ac:dyDescent="0.3">
      <c r="A567" s="42"/>
      <c r="B567" s="391">
        <v>20507198500072</v>
      </c>
      <c r="C567" s="391"/>
      <c r="D567" s="392"/>
      <c r="E567" s="393" t="s">
        <v>352</v>
      </c>
      <c r="F567" s="394"/>
      <c r="G567" s="395"/>
      <c r="H567" s="393" t="s">
        <v>362</v>
      </c>
      <c r="I567" s="394"/>
      <c r="J567" s="394"/>
      <c r="K567" s="395"/>
    </row>
    <row r="568" spans="1:11" s="43" customFormat="1" x14ac:dyDescent="0.25">
      <c r="A568" s="42"/>
      <c r="B568" s="466" t="s">
        <v>5</v>
      </c>
      <c r="C568" s="467"/>
      <c r="D568" s="405" t="s">
        <v>363</v>
      </c>
      <c r="E568" s="406"/>
      <c r="F568" s="406"/>
      <c r="G568" s="407"/>
      <c r="H568" s="411" t="s">
        <v>6</v>
      </c>
      <c r="I568" s="412"/>
      <c r="J568" s="405" t="s">
        <v>355</v>
      </c>
      <c r="K568" s="407"/>
    </row>
    <row r="569" spans="1:11" s="43" customFormat="1" ht="15.75" thickBot="1" x14ac:dyDescent="0.3">
      <c r="A569" s="42"/>
      <c r="B569" s="468"/>
      <c r="C569" s="469"/>
      <c r="D569" s="119"/>
      <c r="E569" s="120"/>
      <c r="F569" s="120"/>
      <c r="G569" s="121"/>
      <c r="H569" s="413"/>
      <c r="I569" s="414"/>
      <c r="J569" s="44"/>
      <c r="K569" s="45"/>
    </row>
    <row r="570" spans="1:11" s="43" customFormat="1" ht="15.75" thickBot="1" x14ac:dyDescent="0.3">
      <c r="A570" s="42"/>
      <c r="B570" s="393" t="s">
        <v>7</v>
      </c>
      <c r="C570" s="394"/>
      <c r="D570" s="394"/>
      <c r="E570" s="394"/>
      <c r="F570" s="394"/>
      <c r="G570" s="394"/>
      <c r="H570" s="394"/>
      <c r="I570" s="394"/>
      <c r="J570" s="394"/>
      <c r="K570" s="395"/>
    </row>
    <row r="571" spans="1:11" s="43" customFormat="1" ht="15.75" thickBot="1" x14ac:dyDescent="0.3">
      <c r="A571" s="42"/>
      <c r="B571" s="399" t="s">
        <v>8</v>
      </c>
      <c r="C571" s="416" t="s">
        <v>9</v>
      </c>
      <c r="D571" s="417" t="s">
        <v>10</v>
      </c>
      <c r="E571" s="418"/>
      <c r="F571" s="418"/>
      <c r="G571" s="419"/>
      <c r="H571" s="417" t="s">
        <v>11</v>
      </c>
      <c r="I571" s="418"/>
      <c r="J571" s="418"/>
      <c r="K571" s="419"/>
    </row>
    <row r="572" spans="1:11" s="43" customFormat="1" ht="15.75" thickBot="1" x14ac:dyDescent="0.3">
      <c r="A572" s="42"/>
      <c r="B572" s="415"/>
      <c r="C572" s="416"/>
      <c r="D572" s="416" t="s">
        <v>12</v>
      </c>
      <c r="E572" s="396" t="s">
        <v>210</v>
      </c>
      <c r="F572" s="387" t="s">
        <v>14</v>
      </c>
      <c r="G572" s="389"/>
      <c r="H572" s="397" t="s">
        <v>12</v>
      </c>
      <c r="I572" s="399" t="s">
        <v>15</v>
      </c>
      <c r="J572" s="387" t="s">
        <v>14</v>
      </c>
      <c r="K572" s="389"/>
    </row>
    <row r="573" spans="1:11" s="43" customFormat="1" ht="45.75" thickBot="1" x14ac:dyDescent="0.3">
      <c r="A573" s="42"/>
      <c r="B573" s="400"/>
      <c r="C573" s="416"/>
      <c r="D573" s="416"/>
      <c r="E573" s="396"/>
      <c r="F573" s="46" t="s">
        <v>16</v>
      </c>
      <c r="G573" s="47" t="s">
        <v>17</v>
      </c>
      <c r="H573" s="398"/>
      <c r="I573" s="400"/>
      <c r="J573" s="46" t="s">
        <v>16</v>
      </c>
      <c r="K573" s="47" t="s">
        <v>17</v>
      </c>
    </row>
    <row r="574" spans="1:11" s="43" customFormat="1" ht="15.75" thickBot="1" x14ac:dyDescent="0.3">
      <c r="A574" s="42"/>
      <c r="B574" s="47">
        <v>1</v>
      </c>
      <c r="C574" s="47">
        <v>2</v>
      </c>
      <c r="D574" s="47">
        <v>3</v>
      </c>
      <c r="E574" s="47">
        <v>4</v>
      </c>
      <c r="F574" s="47">
        <v>5</v>
      </c>
      <c r="G574" s="47">
        <v>6</v>
      </c>
      <c r="H574" s="47">
        <v>7</v>
      </c>
      <c r="I574" s="47">
        <v>8</v>
      </c>
      <c r="J574" s="47">
        <v>9</v>
      </c>
      <c r="K574" s="47">
        <v>10</v>
      </c>
    </row>
    <row r="575" spans="1:11" s="43" customFormat="1" ht="15.75" thickBot="1" x14ac:dyDescent="0.3">
      <c r="A575" s="42"/>
      <c r="B575" s="122">
        <v>1110893.2</v>
      </c>
      <c r="C575" s="49">
        <v>0</v>
      </c>
      <c r="D575" s="49"/>
      <c r="E575" s="81"/>
      <c r="F575" s="49"/>
      <c r="G575" s="49"/>
      <c r="H575" s="60"/>
      <c r="I575" s="51"/>
      <c r="J575" s="49"/>
      <c r="K575" s="52"/>
    </row>
    <row r="576" spans="1:11" s="43" customFormat="1" ht="15.75" thickBot="1" x14ac:dyDescent="0.3">
      <c r="A576" s="42"/>
      <c r="B576" s="393" t="s">
        <v>19</v>
      </c>
      <c r="C576" s="394"/>
      <c r="D576" s="394"/>
      <c r="E576" s="394"/>
      <c r="F576" s="394"/>
      <c r="G576" s="394"/>
      <c r="H576" s="394"/>
      <c r="I576" s="394"/>
      <c r="J576" s="394"/>
      <c r="K576" s="395"/>
    </row>
    <row r="577" spans="1:11" s="43" customFormat="1" x14ac:dyDescent="0.25">
      <c r="A577" s="42"/>
      <c r="B577" s="66">
        <v>0</v>
      </c>
      <c r="C577" s="49">
        <v>0</v>
      </c>
      <c r="D577" s="49">
        <v>0</v>
      </c>
      <c r="E577" s="49">
        <v>0</v>
      </c>
      <c r="F577" s="49">
        <v>0</v>
      </c>
      <c r="G577" s="49">
        <v>0</v>
      </c>
      <c r="H577" s="49">
        <v>0</v>
      </c>
      <c r="I577" s="49">
        <v>0</v>
      </c>
      <c r="J577" s="49">
        <v>0</v>
      </c>
      <c r="K577" s="52">
        <v>0</v>
      </c>
    </row>
    <row r="578" spans="1:11" s="43" customFormat="1" x14ac:dyDescent="0.25">
      <c r="A578" s="42"/>
    </row>
    <row r="579" spans="1:11" s="43" customFormat="1" x14ac:dyDescent="0.25">
      <c r="A579" s="42"/>
      <c r="B579" s="420" t="s">
        <v>0</v>
      </c>
      <c r="C579" s="420"/>
    </row>
    <row r="580" spans="1:11" s="43" customFormat="1" x14ac:dyDescent="0.25">
      <c r="A580" s="42"/>
      <c r="B580" s="383" t="s">
        <v>1</v>
      </c>
      <c r="C580" s="383"/>
      <c r="D580" s="383"/>
      <c r="E580" s="383"/>
      <c r="F580" s="383"/>
      <c r="G580" s="383"/>
      <c r="H580" s="383"/>
      <c r="I580" s="383"/>
      <c r="J580" s="383"/>
      <c r="K580" s="383"/>
    </row>
    <row r="581" spans="1:11" s="43" customFormat="1" ht="15.75" thickBot="1" x14ac:dyDescent="0.3">
      <c r="A581" s="42"/>
    </row>
    <row r="582" spans="1:11" s="43" customFormat="1" ht="15.75" thickBot="1" x14ac:dyDescent="0.3">
      <c r="A582" s="42"/>
      <c r="B582" s="384" t="s">
        <v>2</v>
      </c>
      <c r="C582" s="385"/>
      <c r="D582" s="386"/>
      <c r="E582" s="384" t="s">
        <v>3</v>
      </c>
      <c r="F582" s="385"/>
      <c r="G582" s="386"/>
      <c r="H582" s="387" t="s">
        <v>4</v>
      </c>
      <c r="I582" s="388"/>
      <c r="J582" s="388"/>
      <c r="K582" s="389"/>
    </row>
    <row r="583" spans="1:11" s="43" customFormat="1" ht="15.75" thickBot="1" x14ac:dyDescent="0.3">
      <c r="A583" s="42"/>
      <c r="B583" s="391">
        <v>20908196400204</v>
      </c>
      <c r="C583" s="391"/>
      <c r="D583" s="392"/>
      <c r="E583" s="393" t="s">
        <v>352</v>
      </c>
      <c r="F583" s="394"/>
      <c r="G583" s="395"/>
      <c r="H583" s="393" t="s">
        <v>353</v>
      </c>
      <c r="I583" s="394"/>
      <c r="J583" s="394"/>
      <c r="K583" s="395"/>
    </row>
    <row r="584" spans="1:11" s="43" customFormat="1" x14ac:dyDescent="0.25">
      <c r="A584" s="42"/>
      <c r="B584" s="466" t="s">
        <v>5</v>
      </c>
      <c r="C584" s="467"/>
      <c r="D584" s="405" t="s">
        <v>364</v>
      </c>
      <c r="E584" s="406"/>
      <c r="F584" s="406"/>
      <c r="G584" s="407"/>
      <c r="H584" s="411" t="s">
        <v>6</v>
      </c>
      <c r="I584" s="412"/>
      <c r="J584" s="405" t="s">
        <v>355</v>
      </c>
      <c r="K584" s="407"/>
    </row>
    <row r="585" spans="1:11" s="43" customFormat="1" ht="15.75" thickBot="1" x14ac:dyDescent="0.3">
      <c r="A585" s="42"/>
      <c r="B585" s="468"/>
      <c r="C585" s="469"/>
      <c r="D585" s="119"/>
      <c r="E585" s="120"/>
      <c r="F585" s="120"/>
      <c r="G585" s="121"/>
      <c r="H585" s="413"/>
      <c r="I585" s="414"/>
      <c r="J585" s="44"/>
      <c r="K585" s="45"/>
    </row>
    <row r="586" spans="1:11" s="43" customFormat="1" ht="15.75" thickBot="1" x14ac:dyDescent="0.3">
      <c r="A586" s="42"/>
      <c r="B586" s="393" t="s">
        <v>7</v>
      </c>
      <c r="C586" s="394"/>
      <c r="D586" s="394"/>
      <c r="E586" s="394"/>
      <c r="F586" s="394"/>
      <c r="G586" s="394"/>
      <c r="H586" s="394"/>
      <c r="I586" s="394"/>
      <c r="J586" s="394"/>
      <c r="K586" s="395"/>
    </row>
    <row r="587" spans="1:11" s="43" customFormat="1" ht="15.75" thickBot="1" x14ac:dyDescent="0.3">
      <c r="A587" s="42"/>
      <c r="B587" s="399" t="s">
        <v>8</v>
      </c>
      <c r="C587" s="416" t="s">
        <v>9</v>
      </c>
      <c r="D587" s="417" t="s">
        <v>10</v>
      </c>
      <c r="E587" s="418"/>
      <c r="F587" s="418"/>
      <c r="G587" s="419"/>
      <c r="H587" s="417" t="s">
        <v>11</v>
      </c>
      <c r="I587" s="418"/>
      <c r="J587" s="418"/>
      <c r="K587" s="419"/>
    </row>
    <row r="588" spans="1:11" s="43" customFormat="1" ht="15.75" thickBot="1" x14ac:dyDescent="0.3">
      <c r="A588" s="42"/>
      <c r="B588" s="415"/>
      <c r="C588" s="416"/>
      <c r="D588" s="416" t="s">
        <v>12</v>
      </c>
      <c r="E588" s="396" t="s">
        <v>210</v>
      </c>
      <c r="F588" s="387" t="s">
        <v>14</v>
      </c>
      <c r="G588" s="389"/>
      <c r="H588" s="397" t="s">
        <v>12</v>
      </c>
      <c r="I588" s="399" t="s">
        <v>15</v>
      </c>
      <c r="J588" s="387" t="s">
        <v>14</v>
      </c>
      <c r="K588" s="389"/>
    </row>
    <row r="589" spans="1:11" s="43" customFormat="1" ht="45.75" thickBot="1" x14ac:dyDescent="0.3">
      <c r="A589" s="42"/>
      <c r="B589" s="400"/>
      <c r="C589" s="416"/>
      <c r="D589" s="416"/>
      <c r="E589" s="396"/>
      <c r="F589" s="46" t="s">
        <v>16</v>
      </c>
      <c r="G589" s="47" t="s">
        <v>17</v>
      </c>
      <c r="H589" s="398"/>
      <c r="I589" s="400"/>
      <c r="J589" s="46" t="s">
        <v>16</v>
      </c>
      <c r="K589" s="47" t="s">
        <v>17</v>
      </c>
    </row>
    <row r="590" spans="1:11" s="43" customFormat="1" ht="15.75" thickBot="1" x14ac:dyDescent="0.3">
      <c r="A590" s="42"/>
      <c r="B590" s="47">
        <v>1</v>
      </c>
      <c r="C590" s="47">
        <v>2</v>
      </c>
      <c r="D590" s="47">
        <v>3</v>
      </c>
      <c r="E590" s="47">
        <v>4</v>
      </c>
      <c r="F590" s="47">
        <v>5</v>
      </c>
      <c r="G590" s="47">
        <v>6</v>
      </c>
      <c r="H590" s="47">
        <v>7</v>
      </c>
      <c r="I590" s="47">
        <v>8</v>
      </c>
      <c r="J590" s="47">
        <v>9</v>
      </c>
      <c r="K590" s="47">
        <v>10</v>
      </c>
    </row>
    <row r="591" spans="1:11" s="43" customFormat="1" ht="15.75" thickBot="1" x14ac:dyDescent="0.3">
      <c r="A591" s="42"/>
      <c r="B591" s="122">
        <v>6993.09</v>
      </c>
      <c r="C591" s="49">
        <v>0</v>
      </c>
      <c r="D591" s="49" t="s">
        <v>232</v>
      </c>
      <c r="E591" s="81" t="s">
        <v>365</v>
      </c>
      <c r="F591" s="49"/>
      <c r="G591" s="49"/>
      <c r="H591" s="60"/>
      <c r="I591" s="51"/>
      <c r="J591" s="49"/>
      <c r="K591" s="52"/>
    </row>
    <row r="592" spans="1:11" s="43" customFormat="1" ht="15.75" thickBot="1" x14ac:dyDescent="0.3">
      <c r="A592" s="42"/>
      <c r="B592" s="393" t="s">
        <v>19</v>
      </c>
      <c r="C592" s="394"/>
      <c r="D592" s="394"/>
      <c r="E592" s="394"/>
      <c r="F592" s="394"/>
      <c r="G592" s="394"/>
      <c r="H592" s="394"/>
      <c r="I592" s="394"/>
      <c r="J592" s="394"/>
      <c r="K592" s="395"/>
    </row>
    <row r="593" spans="1:11" s="43" customFormat="1" x14ac:dyDescent="0.25">
      <c r="A593" s="42"/>
      <c r="B593" s="66">
        <v>0</v>
      </c>
      <c r="C593" s="49">
        <v>0</v>
      </c>
      <c r="D593" s="49">
        <v>0</v>
      </c>
      <c r="E593" s="49">
        <v>0</v>
      </c>
      <c r="F593" s="49">
        <v>0</v>
      </c>
      <c r="G593" s="49"/>
      <c r="H593" s="49"/>
      <c r="I593" s="49"/>
      <c r="J593" s="49"/>
      <c r="K593" s="52"/>
    </row>
    <row r="594" spans="1:11" s="43" customFormat="1" x14ac:dyDescent="0.25">
      <c r="A594" s="42"/>
    </row>
    <row r="595" spans="1:11" s="43" customFormat="1" x14ac:dyDescent="0.25">
      <c r="A595" s="42"/>
      <c r="B595" s="420" t="s">
        <v>0</v>
      </c>
      <c r="C595" s="420"/>
    </row>
    <row r="596" spans="1:11" s="43" customFormat="1" x14ac:dyDescent="0.25">
      <c r="A596" s="42"/>
      <c r="B596" s="383" t="s">
        <v>1</v>
      </c>
      <c r="C596" s="383"/>
      <c r="D596" s="383"/>
      <c r="E596" s="383"/>
      <c r="F596" s="383"/>
      <c r="G596" s="383"/>
      <c r="H596" s="383"/>
      <c r="I596" s="383"/>
      <c r="J596" s="383"/>
      <c r="K596" s="383"/>
    </row>
    <row r="597" spans="1:11" s="43" customFormat="1" ht="15.75" thickBot="1" x14ac:dyDescent="0.3">
      <c r="A597" s="42"/>
    </row>
    <row r="598" spans="1:11" s="43" customFormat="1" ht="15.75" thickBot="1" x14ac:dyDescent="0.3">
      <c r="A598" s="42"/>
      <c r="B598" s="384" t="s">
        <v>2</v>
      </c>
      <c r="C598" s="385"/>
      <c r="D598" s="386"/>
      <c r="E598" s="384" t="s">
        <v>3</v>
      </c>
      <c r="F598" s="385"/>
      <c r="G598" s="386"/>
      <c r="H598" s="387" t="s">
        <v>4</v>
      </c>
      <c r="I598" s="388"/>
      <c r="J598" s="388"/>
      <c r="K598" s="389"/>
    </row>
    <row r="599" spans="1:11" s="43" customFormat="1" ht="15.75" thickBot="1" x14ac:dyDescent="0.3">
      <c r="A599" s="42"/>
      <c r="B599" s="391">
        <v>21003198100461</v>
      </c>
      <c r="C599" s="391"/>
      <c r="D599" s="392"/>
      <c r="E599" s="393" t="s">
        <v>352</v>
      </c>
      <c r="F599" s="394"/>
      <c r="G599" s="395"/>
      <c r="H599" s="393" t="s">
        <v>366</v>
      </c>
      <c r="I599" s="394"/>
      <c r="J599" s="394"/>
      <c r="K599" s="395"/>
    </row>
    <row r="600" spans="1:11" s="43" customFormat="1" x14ac:dyDescent="0.25">
      <c r="A600" s="42"/>
      <c r="B600" s="466" t="s">
        <v>5</v>
      </c>
      <c r="C600" s="467"/>
      <c r="D600" s="405" t="s">
        <v>367</v>
      </c>
      <c r="E600" s="406"/>
      <c r="F600" s="406"/>
      <c r="G600" s="407"/>
      <c r="H600" s="411" t="s">
        <v>6</v>
      </c>
      <c r="I600" s="412"/>
      <c r="J600" s="405" t="s">
        <v>355</v>
      </c>
      <c r="K600" s="407"/>
    </row>
    <row r="601" spans="1:11" s="43" customFormat="1" ht="15.75" thickBot="1" x14ac:dyDescent="0.3">
      <c r="A601" s="42"/>
      <c r="B601" s="468"/>
      <c r="C601" s="469"/>
      <c r="D601" s="119"/>
      <c r="E601" s="120"/>
      <c r="F601" s="120"/>
      <c r="G601" s="121"/>
      <c r="H601" s="413"/>
      <c r="I601" s="414"/>
      <c r="J601" s="44"/>
      <c r="K601" s="45"/>
    </row>
    <row r="602" spans="1:11" s="43" customFormat="1" ht="15.75" thickBot="1" x14ac:dyDescent="0.3">
      <c r="A602" s="42"/>
      <c r="B602" s="393" t="s">
        <v>7</v>
      </c>
      <c r="C602" s="394"/>
      <c r="D602" s="394"/>
      <c r="E602" s="394"/>
      <c r="F602" s="394"/>
      <c r="G602" s="394"/>
      <c r="H602" s="394"/>
      <c r="I602" s="394"/>
      <c r="J602" s="394"/>
      <c r="K602" s="395"/>
    </row>
    <row r="603" spans="1:11" s="43" customFormat="1" ht="15.75" thickBot="1" x14ac:dyDescent="0.3">
      <c r="A603" s="42"/>
      <c r="B603" s="399" t="s">
        <v>8</v>
      </c>
      <c r="C603" s="416" t="s">
        <v>9</v>
      </c>
      <c r="D603" s="417" t="s">
        <v>10</v>
      </c>
      <c r="E603" s="418"/>
      <c r="F603" s="418"/>
      <c r="G603" s="419"/>
      <c r="H603" s="417" t="s">
        <v>11</v>
      </c>
      <c r="I603" s="418"/>
      <c r="J603" s="418"/>
      <c r="K603" s="419"/>
    </row>
    <row r="604" spans="1:11" s="43" customFormat="1" ht="15.75" thickBot="1" x14ac:dyDescent="0.3">
      <c r="A604" s="42"/>
      <c r="B604" s="415"/>
      <c r="C604" s="416"/>
      <c r="D604" s="416" t="s">
        <v>12</v>
      </c>
      <c r="E604" s="396" t="s">
        <v>210</v>
      </c>
      <c r="F604" s="387" t="s">
        <v>14</v>
      </c>
      <c r="G604" s="389"/>
      <c r="H604" s="397" t="s">
        <v>12</v>
      </c>
      <c r="I604" s="399" t="s">
        <v>15</v>
      </c>
      <c r="J604" s="387" t="s">
        <v>14</v>
      </c>
      <c r="K604" s="389"/>
    </row>
    <row r="605" spans="1:11" s="43" customFormat="1" ht="45.75" thickBot="1" x14ac:dyDescent="0.3">
      <c r="A605" s="42"/>
      <c r="B605" s="400"/>
      <c r="C605" s="416"/>
      <c r="D605" s="416"/>
      <c r="E605" s="396"/>
      <c r="F605" s="46" t="s">
        <v>16</v>
      </c>
      <c r="G605" s="47" t="s">
        <v>17</v>
      </c>
      <c r="H605" s="398"/>
      <c r="I605" s="400"/>
      <c r="J605" s="46" t="s">
        <v>16</v>
      </c>
      <c r="K605" s="47" t="s">
        <v>17</v>
      </c>
    </row>
    <row r="606" spans="1:11" s="43" customFormat="1" ht="15.75" thickBot="1" x14ac:dyDescent="0.3">
      <c r="A606" s="42"/>
      <c r="B606" s="47">
        <v>1</v>
      </c>
      <c r="C606" s="47">
        <v>2</v>
      </c>
      <c r="D606" s="47">
        <v>3</v>
      </c>
      <c r="E606" s="47">
        <v>4</v>
      </c>
      <c r="F606" s="47">
        <v>5</v>
      </c>
      <c r="G606" s="47">
        <v>6</v>
      </c>
      <c r="H606" s="47">
        <v>7</v>
      </c>
      <c r="I606" s="47">
        <v>8</v>
      </c>
      <c r="J606" s="47">
        <v>9</v>
      </c>
      <c r="K606" s="47">
        <v>10</v>
      </c>
    </row>
    <row r="607" spans="1:11" s="43" customFormat="1" ht="15.75" thickBot="1" x14ac:dyDescent="0.3">
      <c r="A607" s="42"/>
      <c r="B607" s="122">
        <v>79351.199999999997</v>
      </c>
      <c r="C607" s="49">
        <v>0</v>
      </c>
      <c r="D607" s="49"/>
      <c r="E607" s="81"/>
      <c r="F607" s="49"/>
      <c r="G607" s="49"/>
      <c r="H607" s="60"/>
      <c r="I607" s="51"/>
      <c r="J607" s="49"/>
      <c r="K607" s="52"/>
    </row>
    <row r="608" spans="1:11" s="43" customFormat="1" ht="15.75" thickBot="1" x14ac:dyDescent="0.3">
      <c r="A608" s="42"/>
      <c r="B608" s="393" t="s">
        <v>19</v>
      </c>
      <c r="C608" s="394"/>
      <c r="D608" s="394"/>
      <c r="E608" s="394"/>
      <c r="F608" s="394"/>
      <c r="G608" s="394"/>
      <c r="H608" s="394"/>
      <c r="I608" s="394"/>
      <c r="J608" s="394"/>
      <c r="K608" s="395"/>
    </row>
    <row r="609" spans="1:11" s="43" customFormat="1" x14ac:dyDescent="0.25">
      <c r="A609" s="42"/>
      <c r="B609" s="66"/>
      <c r="C609" s="49"/>
      <c r="D609" s="49"/>
      <c r="E609" s="49"/>
      <c r="F609" s="49"/>
      <c r="G609" s="49"/>
      <c r="H609" s="49"/>
      <c r="I609" s="49"/>
      <c r="J609" s="49"/>
      <c r="K609" s="52"/>
    </row>
    <row r="610" spans="1:11" s="43" customFormat="1" x14ac:dyDescent="0.25">
      <c r="A610" s="42"/>
    </row>
    <row r="611" spans="1:11" s="43" customFormat="1" x14ac:dyDescent="0.25">
      <c r="A611" s="42"/>
      <c r="B611" s="420" t="s">
        <v>0</v>
      </c>
      <c r="C611" s="420"/>
    </row>
    <row r="612" spans="1:11" s="43" customFormat="1" x14ac:dyDescent="0.25">
      <c r="A612" s="42"/>
      <c r="B612" s="383" t="s">
        <v>1</v>
      </c>
      <c r="C612" s="383"/>
      <c r="D612" s="383"/>
      <c r="E612" s="383"/>
      <c r="F612" s="383"/>
      <c r="G612" s="383"/>
      <c r="H612" s="383"/>
      <c r="I612" s="383"/>
      <c r="J612" s="383"/>
      <c r="K612" s="383"/>
    </row>
    <row r="613" spans="1:11" s="43" customFormat="1" ht="15.75" thickBot="1" x14ac:dyDescent="0.3">
      <c r="A613" s="42"/>
    </row>
    <row r="614" spans="1:11" s="43" customFormat="1" ht="15.75" thickBot="1" x14ac:dyDescent="0.3">
      <c r="A614" s="42"/>
      <c r="B614" s="384" t="s">
        <v>2</v>
      </c>
      <c r="C614" s="385"/>
      <c r="D614" s="386"/>
      <c r="E614" s="384" t="s">
        <v>3</v>
      </c>
      <c r="F614" s="385"/>
      <c r="G614" s="386"/>
      <c r="H614" s="387" t="s">
        <v>4</v>
      </c>
      <c r="I614" s="388"/>
      <c r="J614" s="388"/>
      <c r="K614" s="389"/>
    </row>
    <row r="615" spans="1:11" s="43" customFormat="1" ht="15.75" thickBot="1" x14ac:dyDescent="0.3">
      <c r="A615" s="42"/>
      <c r="B615" s="391">
        <v>21706196400499</v>
      </c>
      <c r="C615" s="391"/>
      <c r="D615" s="392"/>
      <c r="E615" s="393" t="s">
        <v>352</v>
      </c>
      <c r="F615" s="394"/>
      <c r="G615" s="395"/>
      <c r="H615" s="393" t="s">
        <v>368</v>
      </c>
      <c r="I615" s="394"/>
      <c r="J615" s="394"/>
      <c r="K615" s="395"/>
    </row>
    <row r="616" spans="1:11" s="43" customFormat="1" x14ac:dyDescent="0.25">
      <c r="A616" s="42"/>
      <c r="B616" s="466" t="s">
        <v>5</v>
      </c>
      <c r="C616" s="467"/>
      <c r="D616" s="405" t="s">
        <v>369</v>
      </c>
      <c r="E616" s="406"/>
      <c r="F616" s="406"/>
      <c r="G616" s="407"/>
      <c r="H616" s="411" t="s">
        <v>6</v>
      </c>
      <c r="I616" s="412"/>
      <c r="J616" s="405" t="s">
        <v>355</v>
      </c>
      <c r="K616" s="407"/>
    </row>
    <row r="617" spans="1:11" s="43" customFormat="1" ht="15.75" thickBot="1" x14ac:dyDescent="0.3">
      <c r="A617" s="42"/>
      <c r="B617" s="468"/>
      <c r="C617" s="469"/>
      <c r="D617" s="119"/>
      <c r="E617" s="120"/>
      <c r="F617" s="120"/>
      <c r="G617" s="121"/>
      <c r="H617" s="413"/>
      <c r="I617" s="414"/>
      <c r="J617" s="44"/>
      <c r="K617" s="45"/>
    </row>
    <row r="618" spans="1:11" s="43" customFormat="1" ht="15.75" thickBot="1" x14ac:dyDescent="0.3">
      <c r="A618" s="42"/>
      <c r="B618" s="393" t="s">
        <v>7</v>
      </c>
      <c r="C618" s="394"/>
      <c r="D618" s="394"/>
      <c r="E618" s="394"/>
      <c r="F618" s="394"/>
      <c r="G618" s="394"/>
      <c r="H618" s="394"/>
      <c r="I618" s="394"/>
      <c r="J618" s="394"/>
      <c r="K618" s="395"/>
    </row>
    <row r="619" spans="1:11" s="43" customFormat="1" ht="15.75" thickBot="1" x14ac:dyDescent="0.3">
      <c r="A619" s="42"/>
      <c r="B619" s="399" t="s">
        <v>8</v>
      </c>
      <c r="C619" s="416" t="s">
        <v>9</v>
      </c>
      <c r="D619" s="417" t="s">
        <v>10</v>
      </c>
      <c r="E619" s="418"/>
      <c r="F619" s="418"/>
      <c r="G619" s="419"/>
      <c r="H619" s="417" t="s">
        <v>11</v>
      </c>
      <c r="I619" s="418"/>
      <c r="J619" s="418"/>
      <c r="K619" s="419"/>
    </row>
    <row r="620" spans="1:11" s="43" customFormat="1" ht="15.75" thickBot="1" x14ac:dyDescent="0.3">
      <c r="A620" s="42"/>
      <c r="B620" s="415"/>
      <c r="C620" s="416"/>
      <c r="D620" s="416" t="s">
        <v>12</v>
      </c>
      <c r="E620" s="396" t="s">
        <v>210</v>
      </c>
      <c r="F620" s="387" t="s">
        <v>14</v>
      </c>
      <c r="G620" s="389"/>
      <c r="H620" s="397" t="s">
        <v>12</v>
      </c>
      <c r="I620" s="399" t="s">
        <v>15</v>
      </c>
      <c r="J620" s="387" t="s">
        <v>14</v>
      </c>
      <c r="K620" s="389"/>
    </row>
    <row r="621" spans="1:11" s="43" customFormat="1" ht="45.75" thickBot="1" x14ac:dyDescent="0.3">
      <c r="A621" s="42"/>
      <c r="B621" s="400"/>
      <c r="C621" s="416"/>
      <c r="D621" s="416"/>
      <c r="E621" s="396"/>
      <c r="F621" s="46" t="s">
        <v>16</v>
      </c>
      <c r="G621" s="47" t="s">
        <v>17</v>
      </c>
      <c r="H621" s="398"/>
      <c r="I621" s="400"/>
      <c r="J621" s="46" t="s">
        <v>16</v>
      </c>
      <c r="K621" s="47" t="s">
        <v>17</v>
      </c>
    </row>
    <row r="622" spans="1:11" s="43" customFormat="1" ht="15.75" thickBot="1" x14ac:dyDescent="0.3">
      <c r="A622" s="42"/>
      <c r="B622" s="47">
        <v>1</v>
      </c>
      <c r="C622" s="47">
        <v>2</v>
      </c>
      <c r="D622" s="47">
        <v>3</v>
      </c>
      <c r="E622" s="47">
        <v>4</v>
      </c>
      <c r="F622" s="47">
        <v>5</v>
      </c>
      <c r="G622" s="47">
        <v>6</v>
      </c>
      <c r="H622" s="47">
        <v>7</v>
      </c>
      <c r="I622" s="47">
        <v>8</v>
      </c>
      <c r="J622" s="47">
        <v>9</v>
      </c>
      <c r="K622" s="47">
        <v>10</v>
      </c>
    </row>
    <row r="623" spans="1:11" s="43" customFormat="1" x14ac:dyDescent="0.25">
      <c r="A623" s="42"/>
      <c r="B623" s="122">
        <v>188521.8</v>
      </c>
      <c r="C623" s="49">
        <v>0</v>
      </c>
      <c r="D623" s="49" t="s">
        <v>18</v>
      </c>
      <c r="E623" s="81">
        <v>0.16</v>
      </c>
      <c r="F623" s="49"/>
      <c r="G623" s="49"/>
      <c r="H623" s="60"/>
      <c r="I623" s="51"/>
      <c r="J623" s="49"/>
      <c r="K623" s="52"/>
    </row>
    <row r="624" spans="1:11" s="43" customFormat="1" x14ac:dyDescent="0.25">
      <c r="A624" s="42"/>
      <c r="B624" s="53"/>
      <c r="C624" s="54"/>
      <c r="D624" s="54" t="s">
        <v>370</v>
      </c>
      <c r="E624" s="57">
        <v>0.4</v>
      </c>
      <c r="F624" s="54"/>
      <c r="G624" s="49"/>
      <c r="H624" s="54"/>
      <c r="I624" s="54"/>
      <c r="J624" s="54"/>
      <c r="K624" s="56"/>
    </row>
    <row r="625" spans="1:11" s="43" customFormat="1" ht="15.75" thickBot="1" x14ac:dyDescent="0.3">
      <c r="A625" s="42"/>
      <c r="B625" s="53"/>
      <c r="C625" s="54"/>
      <c r="D625" s="54" t="s">
        <v>370</v>
      </c>
      <c r="E625" s="57">
        <v>0.7</v>
      </c>
      <c r="F625" s="54"/>
      <c r="G625" s="49"/>
      <c r="H625" s="54"/>
      <c r="I625" s="54"/>
      <c r="J625" s="54"/>
      <c r="K625" s="56"/>
    </row>
    <row r="626" spans="1:11" s="43" customFormat="1" ht="15.75" thickBot="1" x14ac:dyDescent="0.3">
      <c r="A626" s="42"/>
      <c r="B626" s="393" t="s">
        <v>19</v>
      </c>
      <c r="C626" s="394"/>
      <c r="D626" s="394"/>
      <c r="E626" s="394"/>
      <c r="F626" s="394"/>
      <c r="G626" s="394"/>
      <c r="H626" s="394"/>
      <c r="I626" s="394"/>
      <c r="J626" s="394"/>
      <c r="K626" s="395"/>
    </row>
    <row r="627" spans="1:11" s="43" customFormat="1" x14ac:dyDescent="0.25">
      <c r="A627" s="42"/>
      <c r="B627" s="66">
        <v>252237.36</v>
      </c>
      <c r="C627" s="49"/>
      <c r="D627" s="49"/>
      <c r="E627" s="49"/>
      <c r="F627" s="49"/>
      <c r="G627" s="49"/>
      <c r="H627" s="49"/>
      <c r="I627" s="49"/>
      <c r="J627" s="49"/>
      <c r="K627" s="52"/>
    </row>
    <row r="628" spans="1:11" s="43" customFormat="1" x14ac:dyDescent="0.25">
      <c r="A628" s="42"/>
    </row>
    <row r="629" spans="1:11" s="43" customFormat="1" x14ac:dyDescent="0.25">
      <c r="A629" s="42"/>
      <c r="B629" s="420" t="s">
        <v>0</v>
      </c>
      <c r="C629" s="420"/>
    </row>
    <row r="630" spans="1:11" s="43" customFormat="1" x14ac:dyDescent="0.25">
      <c r="A630" s="42"/>
      <c r="B630" s="383" t="s">
        <v>1</v>
      </c>
      <c r="C630" s="383"/>
      <c r="D630" s="383"/>
      <c r="E630" s="383"/>
      <c r="F630" s="383"/>
      <c r="G630" s="383"/>
      <c r="H630" s="383"/>
      <c r="I630" s="383"/>
      <c r="J630" s="383"/>
      <c r="K630" s="383"/>
    </row>
    <row r="631" spans="1:11" s="43" customFormat="1" ht="15.75" thickBot="1" x14ac:dyDescent="0.3">
      <c r="A631" s="42"/>
    </row>
    <row r="632" spans="1:11" s="43" customFormat="1" ht="15.75" thickBot="1" x14ac:dyDescent="0.3">
      <c r="A632" s="42"/>
      <c r="B632" s="466" t="s">
        <v>2</v>
      </c>
      <c r="C632" s="470"/>
      <c r="D632" s="467"/>
      <c r="E632" s="384" t="s">
        <v>3</v>
      </c>
      <c r="F632" s="385"/>
      <c r="G632" s="386"/>
      <c r="H632" s="387" t="s">
        <v>4</v>
      </c>
      <c r="I632" s="388"/>
      <c r="J632" s="388"/>
      <c r="K632" s="389"/>
    </row>
    <row r="633" spans="1:11" s="43" customFormat="1" ht="15.75" thickBot="1" x14ac:dyDescent="0.3">
      <c r="A633" s="42"/>
      <c r="B633" s="471">
        <v>21710196800147</v>
      </c>
      <c r="C633" s="471"/>
      <c r="D633" s="471"/>
      <c r="E633" s="394" t="s">
        <v>352</v>
      </c>
      <c r="F633" s="394"/>
      <c r="G633" s="395"/>
      <c r="H633" s="393" t="s">
        <v>371</v>
      </c>
      <c r="I633" s="394"/>
      <c r="J633" s="394"/>
      <c r="K633" s="395"/>
    </row>
    <row r="634" spans="1:11" s="43" customFormat="1" x14ac:dyDescent="0.25">
      <c r="A634" s="42"/>
      <c r="B634" s="472" t="s">
        <v>5</v>
      </c>
      <c r="C634" s="473"/>
      <c r="D634" s="474" t="s">
        <v>372</v>
      </c>
      <c r="E634" s="406"/>
      <c r="F634" s="406"/>
      <c r="G634" s="407"/>
      <c r="H634" s="411" t="s">
        <v>6</v>
      </c>
      <c r="I634" s="412"/>
      <c r="J634" s="405" t="s">
        <v>355</v>
      </c>
      <c r="K634" s="407"/>
    </row>
    <row r="635" spans="1:11" s="43" customFormat="1" ht="15.75" thickBot="1" x14ac:dyDescent="0.3">
      <c r="A635" s="42"/>
      <c r="B635" s="468"/>
      <c r="C635" s="469"/>
      <c r="D635" s="119"/>
      <c r="E635" s="120"/>
      <c r="F635" s="120"/>
      <c r="G635" s="121"/>
      <c r="H635" s="413"/>
      <c r="I635" s="414"/>
      <c r="J635" s="44"/>
      <c r="K635" s="45"/>
    </row>
    <row r="636" spans="1:11" s="43" customFormat="1" ht="15.75" thickBot="1" x14ac:dyDescent="0.3">
      <c r="A636" s="42"/>
      <c r="B636" s="393" t="s">
        <v>7</v>
      </c>
      <c r="C636" s="394"/>
      <c r="D636" s="394"/>
      <c r="E636" s="394"/>
      <c r="F636" s="394"/>
      <c r="G636" s="394"/>
      <c r="H636" s="394"/>
      <c r="I636" s="394"/>
      <c r="J636" s="394"/>
      <c r="K636" s="395"/>
    </row>
    <row r="637" spans="1:11" s="43" customFormat="1" ht="15.75" thickBot="1" x14ac:dyDescent="0.3">
      <c r="A637" s="42"/>
      <c r="B637" s="399" t="s">
        <v>8</v>
      </c>
      <c r="C637" s="416" t="s">
        <v>9</v>
      </c>
      <c r="D637" s="417" t="s">
        <v>10</v>
      </c>
      <c r="E637" s="418"/>
      <c r="F637" s="418"/>
      <c r="G637" s="419"/>
      <c r="H637" s="417" t="s">
        <v>11</v>
      </c>
      <c r="I637" s="418"/>
      <c r="J637" s="418"/>
      <c r="K637" s="419"/>
    </row>
    <row r="638" spans="1:11" s="43" customFormat="1" ht="15.75" thickBot="1" x14ac:dyDescent="0.3">
      <c r="A638" s="42"/>
      <c r="B638" s="415"/>
      <c r="C638" s="416"/>
      <c r="D638" s="416" t="s">
        <v>12</v>
      </c>
      <c r="E638" s="396" t="s">
        <v>210</v>
      </c>
      <c r="F638" s="387" t="s">
        <v>14</v>
      </c>
      <c r="G638" s="389"/>
      <c r="H638" s="397" t="s">
        <v>12</v>
      </c>
      <c r="I638" s="399" t="s">
        <v>15</v>
      </c>
      <c r="J638" s="387" t="s">
        <v>14</v>
      </c>
      <c r="K638" s="389"/>
    </row>
    <row r="639" spans="1:11" s="43" customFormat="1" ht="45.75" thickBot="1" x14ac:dyDescent="0.3">
      <c r="A639" s="42"/>
      <c r="B639" s="400"/>
      <c r="C639" s="416"/>
      <c r="D639" s="416"/>
      <c r="E639" s="396"/>
      <c r="F639" s="46" t="s">
        <v>16</v>
      </c>
      <c r="G639" s="47" t="s">
        <v>17</v>
      </c>
      <c r="H639" s="398"/>
      <c r="I639" s="400"/>
      <c r="J639" s="46" t="s">
        <v>16</v>
      </c>
      <c r="K639" s="47" t="s">
        <v>17</v>
      </c>
    </row>
    <row r="640" spans="1:11" s="43" customFormat="1" ht="15.75" thickBot="1" x14ac:dyDescent="0.3">
      <c r="A640" s="42"/>
      <c r="B640" s="47">
        <v>1</v>
      </c>
      <c r="C640" s="47">
        <v>2</v>
      </c>
      <c r="D640" s="47">
        <v>3</v>
      </c>
      <c r="E640" s="47">
        <v>4</v>
      </c>
      <c r="F640" s="47">
        <v>5</v>
      </c>
      <c r="G640" s="47">
        <v>6</v>
      </c>
      <c r="H640" s="47">
        <v>7</v>
      </c>
      <c r="I640" s="47">
        <v>8</v>
      </c>
      <c r="J640" s="47">
        <v>9</v>
      </c>
      <c r="K640" s="47">
        <v>10</v>
      </c>
    </row>
    <row r="641" spans="1:11" s="43" customFormat="1" ht="15.75" thickBot="1" x14ac:dyDescent="0.3">
      <c r="A641" s="42"/>
      <c r="B641" s="122">
        <v>357287.71</v>
      </c>
      <c r="C641" s="49">
        <v>0</v>
      </c>
      <c r="D641" s="49"/>
      <c r="E641" s="81"/>
      <c r="F641" s="49"/>
      <c r="G641" s="49"/>
      <c r="H641" s="60"/>
      <c r="I641" s="51"/>
      <c r="J641" s="49"/>
      <c r="K641" s="52"/>
    </row>
    <row r="642" spans="1:11" s="43" customFormat="1" ht="15.75" thickBot="1" x14ac:dyDescent="0.3">
      <c r="A642" s="42"/>
      <c r="B642" s="393" t="s">
        <v>19</v>
      </c>
      <c r="C642" s="394"/>
      <c r="D642" s="394"/>
      <c r="E642" s="394"/>
      <c r="F642" s="394"/>
      <c r="G642" s="394"/>
      <c r="H642" s="394"/>
      <c r="I642" s="394"/>
      <c r="J642" s="394"/>
      <c r="K642" s="395"/>
    </row>
    <row r="643" spans="1:11" s="43" customFormat="1" x14ac:dyDescent="0.25">
      <c r="A643" s="42"/>
      <c r="B643" s="66"/>
      <c r="C643" s="49"/>
      <c r="D643" s="49"/>
      <c r="E643" s="49"/>
      <c r="F643" s="49"/>
      <c r="G643" s="49"/>
      <c r="H643" s="49"/>
      <c r="I643" s="49"/>
      <c r="J643" s="49"/>
      <c r="K643" s="52"/>
    </row>
    <row r="644" spans="1:11" s="43" customFormat="1" x14ac:dyDescent="0.25">
      <c r="A644" s="42"/>
    </row>
    <row r="645" spans="1:11" s="43" customFormat="1" x14ac:dyDescent="0.25">
      <c r="A645" s="42"/>
      <c r="B645" s="420" t="s">
        <v>0</v>
      </c>
      <c r="C645" s="420"/>
    </row>
    <row r="646" spans="1:11" s="43" customFormat="1" x14ac:dyDescent="0.25">
      <c r="A646" s="42"/>
      <c r="B646" s="383" t="s">
        <v>1</v>
      </c>
      <c r="C646" s="383"/>
      <c r="D646" s="383"/>
      <c r="E646" s="383"/>
      <c r="F646" s="383"/>
      <c r="G646" s="383"/>
      <c r="H646" s="383"/>
      <c r="I646" s="383"/>
      <c r="J646" s="383"/>
      <c r="K646" s="383"/>
    </row>
    <row r="647" spans="1:11" s="43" customFormat="1" ht="15.75" thickBot="1" x14ac:dyDescent="0.3">
      <c r="A647" s="42"/>
    </row>
    <row r="648" spans="1:11" s="43" customFormat="1" ht="15.75" thickBot="1" x14ac:dyDescent="0.3">
      <c r="A648" s="42"/>
      <c r="B648" s="384" t="s">
        <v>2</v>
      </c>
      <c r="C648" s="385"/>
      <c r="D648" s="386"/>
      <c r="E648" s="384" t="s">
        <v>3</v>
      </c>
      <c r="F648" s="385"/>
      <c r="G648" s="386"/>
      <c r="H648" s="387" t="s">
        <v>4</v>
      </c>
      <c r="I648" s="388"/>
      <c r="J648" s="388"/>
      <c r="K648" s="389"/>
    </row>
    <row r="649" spans="1:11" s="43" customFormat="1" ht="15.75" thickBot="1" x14ac:dyDescent="0.3">
      <c r="A649" s="42"/>
      <c r="B649" s="391">
        <v>21805196500132</v>
      </c>
      <c r="C649" s="391"/>
      <c r="D649" s="392"/>
      <c r="E649" s="393" t="s">
        <v>352</v>
      </c>
      <c r="F649" s="394"/>
      <c r="G649" s="395"/>
      <c r="H649" s="393" t="s">
        <v>360</v>
      </c>
      <c r="I649" s="394"/>
      <c r="J649" s="394"/>
      <c r="K649" s="395"/>
    </row>
    <row r="650" spans="1:11" s="43" customFormat="1" x14ac:dyDescent="0.25">
      <c r="A650" s="42"/>
      <c r="B650" s="466" t="s">
        <v>5</v>
      </c>
      <c r="C650" s="467"/>
      <c r="D650" s="405" t="s">
        <v>373</v>
      </c>
      <c r="E650" s="406"/>
      <c r="F650" s="406"/>
      <c r="G650" s="407"/>
      <c r="H650" s="411" t="s">
        <v>6</v>
      </c>
      <c r="I650" s="412"/>
      <c r="J650" s="405" t="s">
        <v>355</v>
      </c>
      <c r="K650" s="407"/>
    </row>
    <row r="651" spans="1:11" s="43" customFormat="1" ht="15.75" thickBot="1" x14ac:dyDescent="0.3">
      <c r="A651" s="42"/>
      <c r="B651" s="468"/>
      <c r="C651" s="469"/>
      <c r="D651" s="119"/>
      <c r="E651" s="120"/>
      <c r="F651" s="120"/>
      <c r="G651" s="121"/>
      <c r="H651" s="413"/>
      <c r="I651" s="414"/>
      <c r="J651" s="44"/>
      <c r="K651" s="45"/>
    </row>
    <row r="652" spans="1:11" s="43" customFormat="1" ht="15.75" thickBot="1" x14ac:dyDescent="0.3">
      <c r="A652" s="42"/>
      <c r="B652" s="393" t="s">
        <v>7</v>
      </c>
      <c r="C652" s="394"/>
      <c r="D652" s="394"/>
      <c r="E652" s="394"/>
      <c r="F652" s="394"/>
      <c r="G652" s="394"/>
      <c r="H652" s="394"/>
      <c r="I652" s="394"/>
      <c r="J652" s="394"/>
      <c r="K652" s="395"/>
    </row>
    <row r="653" spans="1:11" s="43" customFormat="1" ht="15.75" thickBot="1" x14ac:dyDescent="0.3">
      <c r="A653" s="42"/>
      <c r="B653" s="399" t="s">
        <v>8</v>
      </c>
      <c r="C653" s="416" t="s">
        <v>9</v>
      </c>
      <c r="D653" s="417" t="s">
        <v>10</v>
      </c>
      <c r="E653" s="418"/>
      <c r="F653" s="418"/>
      <c r="G653" s="419"/>
      <c r="H653" s="417" t="s">
        <v>11</v>
      </c>
      <c r="I653" s="418"/>
      <c r="J653" s="418"/>
      <c r="K653" s="419"/>
    </row>
    <row r="654" spans="1:11" s="43" customFormat="1" ht="15.75" thickBot="1" x14ac:dyDescent="0.3">
      <c r="A654" s="42"/>
      <c r="B654" s="415"/>
      <c r="C654" s="416"/>
      <c r="D654" s="416" t="s">
        <v>12</v>
      </c>
      <c r="E654" s="396" t="s">
        <v>210</v>
      </c>
      <c r="F654" s="387" t="s">
        <v>14</v>
      </c>
      <c r="G654" s="389"/>
      <c r="H654" s="397" t="s">
        <v>12</v>
      </c>
      <c r="I654" s="399" t="s">
        <v>15</v>
      </c>
      <c r="J654" s="387" t="s">
        <v>14</v>
      </c>
      <c r="K654" s="389"/>
    </row>
    <row r="655" spans="1:11" s="43" customFormat="1" ht="45.75" thickBot="1" x14ac:dyDescent="0.3">
      <c r="A655" s="42"/>
      <c r="B655" s="400"/>
      <c r="C655" s="416"/>
      <c r="D655" s="416"/>
      <c r="E655" s="396"/>
      <c r="F655" s="46" t="s">
        <v>16</v>
      </c>
      <c r="G655" s="47" t="s">
        <v>17</v>
      </c>
      <c r="H655" s="398"/>
      <c r="I655" s="400"/>
      <c r="J655" s="46" t="s">
        <v>16</v>
      </c>
      <c r="K655" s="47" t="s">
        <v>17</v>
      </c>
    </row>
    <row r="656" spans="1:11" s="43" customFormat="1" ht="15.75" thickBot="1" x14ac:dyDescent="0.3">
      <c r="A656" s="42"/>
      <c r="B656" s="123">
        <v>1</v>
      </c>
      <c r="C656" s="47">
        <v>2</v>
      </c>
      <c r="D656" s="47">
        <v>3</v>
      </c>
      <c r="E656" s="47">
        <v>4</v>
      </c>
      <c r="F656" s="47">
        <v>5</v>
      </c>
      <c r="G656" s="47">
        <v>6</v>
      </c>
      <c r="H656" s="47">
        <v>7</v>
      </c>
      <c r="I656" s="47">
        <v>8</v>
      </c>
      <c r="J656" s="47">
        <v>9</v>
      </c>
      <c r="K656" s="47">
        <v>10</v>
      </c>
    </row>
    <row r="657" spans="1:11" s="43" customFormat="1" ht="15.75" thickBot="1" x14ac:dyDescent="0.3">
      <c r="A657" s="42"/>
      <c r="B657" s="57">
        <v>73121.7</v>
      </c>
      <c r="C657" s="49">
        <v>0</v>
      </c>
      <c r="D657" s="49"/>
      <c r="E657" s="81"/>
      <c r="F657" s="49"/>
      <c r="G657" s="49"/>
      <c r="H657" s="60"/>
      <c r="I657" s="51"/>
      <c r="J657" s="49"/>
      <c r="K657" s="52"/>
    </row>
    <row r="658" spans="1:11" s="43" customFormat="1" ht="15.75" thickBot="1" x14ac:dyDescent="0.3">
      <c r="A658" s="42"/>
      <c r="B658" s="408" t="s">
        <v>19</v>
      </c>
      <c r="C658" s="394"/>
      <c r="D658" s="394"/>
      <c r="E658" s="394"/>
      <c r="F658" s="394"/>
      <c r="G658" s="394"/>
      <c r="H658" s="394"/>
      <c r="I658" s="394"/>
      <c r="J658" s="394"/>
      <c r="K658" s="395"/>
    </row>
    <row r="659" spans="1:11" s="43" customFormat="1" x14ac:dyDescent="0.25">
      <c r="A659" s="42"/>
      <c r="B659" s="66"/>
      <c r="C659" s="49"/>
      <c r="D659" s="49"/>
      <c r="E659" s="49"/>
      <c r="F659" s="49"/>
      <c r="G659" s="49"/>
      <c r="H659" s="49"/>
      <c r="I659" s="49"/>
      <c r="J659" s="49"/>
      <c r="K659" s="52"/>
    </row>
    <row r="660" spans="1:11" s="43" customFormat="1" x14ac:dyDescent="0.25">
      <c r="A660" s="42"/>
    </row>
    <row r="661" spans="1:11" s="43" customFormat="1" x14ac:dyDescent="0.25">
      <c r="A661" s="42"/>
      <c r="B661" s="420" t="s">
        <v>0</v>
      </c>
      <c r="C661" s="420"/>
    </row>
    <row r="662" spans="1:11" s="43" customFormat="1" x14ac:dyDescent="0.25">
      <c r="A662" s="42"/>
      <c r="B662" s="383" t="s">
        <v>1</v>
      </c>
      <c r="C662" s="383"/>
      <c r="D662" s="383"/>
      <c r="E662" s="383"/>
      <c r="F662" s="383"/>
      <c r="G662" s="383"/>
      <c r="H662" s="383"/>
      <c r="I662" s="383"/>
      <c r="J662" s="383"/>
      <c r="K662" s="383"/>
    </row>
    <row r="663" spans="1:11" s="43" customFormat="1" ht="15.75" thickBot="1" x14ac:dyDescent="0.3">
      <c r="A663" s="42"/>
    </row>
    <row r="664" spans="1:11" s="43" customFormat="1" ht="15.75" thickBot="1" x14ac:dyDescent="0.3">
      <c r="A664" s="42"/>
      <c r="B664" s="384" t="s">
        <v>2</v>
      </c>
      <c r="C664" s="385"/>
      <c r="D664" s="386"/>
      <c r="E664" s="384" t="s">
        <v>3</v>
      </c>
      <c r="F664" s="385"/>
      <c r="G664" s="386"/>
      <c r="H664" s="387" t="s">
        <v>4</v>
      </c>
      <c r="I664" s="388"/>
      <c r="J664" s="388"/>
      <c r="K664" s="389"/>
    </row>
    <row r="665" spans="1:11" s="43" customFormat="1" ht="15.75" thickBot="1" x14ac:dyDescent="0.3">
      <c r="A665" s="42"/>
      <c r="B665" s="391">
        <v>22303196700607</v>
      </c>
      <c r="C665" s="391"/>
      <c r="D665" s="392"/>
      <c r="E665" s="393" t="s">
        <v>352</v>
      </c>
      <c r="F665" s="394"/>
      <c r="G665" s="395"/>
      <c r="H665" s="393" t="s">
        <v>374</v>
      </c>
      <c r="I665" s="394"/>
      <c r="J665" s="394"/>
      <c r="K665" s="395"/>
    </row>
    <row r="666" spans="1:11" s="43" customFormat="1" x14ac:dyDescent="0.25">
      <c r="A666" s="42"/>
      <c r="B666" s="466" t="s">
        <v>5</v>
      </c>
      <c r="C666" s="467"/>
      <c r="D666" s="405" t="s">
        <v>375</v>
      </c>
      <c r="E666" s="406"/>
      <c r="F666" s="406"/>
      <c r="G666" s="407"/>
      <c r="H666" s="411" t="s">
        <v>6</v>
      </c>
      <c r="I666" s="412"/>
      <c r="J666" s="405" t="s">
        <v>355</v>
      </c>
      <c r="K666" s="407"/>
    </row>
    <row r="667" spans="1:11" s="43" customFormat="1" ht="15.75" thickBot="1" x14ac:dyDescent="0.3">
      <c r="A667" s="42"/>
      <c r="B667" s="468"/>
      <c r="C667" s="469"/>
      <c r="D667" s="119"/>
      <c r="E667" s="120"/>
      <c r="F667" s="120"/>
      <c r="G667" s="121"/>
      <c r="H667" s="413"/>
      <c r="I667" s="414"/>
      <c r="J667" s="44"/>
      <c r="K667" s="45"/>
    </row>
    <row r="668" spans="1:11" s="43" customFormat="1" ht="15.75" thickBot="1" x14ac:dyDescent="0.3">
      <c r="A668" s="42"/>
      <c r="B668" s="393" t="s">
        <v>7</v>
      </c>
      <c r="C668" s="394"/>
      <c r="D668" s="394"/>
      <c r="E668" s="394"/>
      <c r="F668" s="394"/>
      <c r="G668" s="394"/>
      <c r="H668" s="394"/>
      <c r="I668" s="394"/>
      <c r="J668" s="394"/>
      <c r="K668" s="395"/>
    </row>
    <row r="669" spans="1:11" s="43" customFormat="1" ht="15.75" thickBot="1" x14ac:dyDescent="0.3">
      <c r="A669" s="42"/>
      <c r="B669" s="399" t="s">
        <v>8</v>
      </c>
      <c r="C669" s="416" t="s">
        <v>9</v>
      </c>
      <c r="D669" s="417" t="s">
        <v>10</v>
      </c>
      <c r="E669" s="418"/>
      <c r="F669" s="418"/>
      <c r="G669" s="419"/>
      <c r="H669" s="417" t="s">
        <v>11</v>
      </c>
      <c r="I669" s="418"/>
      <c r="J669" s="418"/>
      <c r="K669" s="419"/>
    </row>
    <row r="670" spans="1:11" s="43" customFormat="1" ht="15.75" thickBot="1" x14ac:dyDescent="0.3">
      <c r="A670" s="42"/>
      <c r="B670" s="415"/>
      <c r="C670" s="416"/>
      <c r="D670" s="416" t="s">
        <v>12</v>
      </c>
      <c r="E670" s="396" t="s">
        <v>210</v>
      </c>
      <c r="F670" s="387" t="s">
        <v>14</v>
      </c>
      <c r="G670" s="389"/>
      <c r="H670" s="397" t="s">
        <v>12</v>
      </c>
      <c r="I670" s="399" t="s">
        <v>15</v>
      </c>
      <c r="J670" s="387" t="s">
        <v>14</v>
      </c>
      <c r="K670" s="389"/>
    </row>
    <row r="671" spans="1:11" s="43" customFormat="1" ht="45.75" thickBot="1" x14ac:dyDescent="0.3">
      <c r="A671" s="42"/>
      <c r="B671" s="400"/>
      <c r="C671" s="416"/>
      <c r="D671" s="416"/>
      <c r="E671" s="396"/>
      <c r="F671" s="46" t="s">
        <v>16</v>
      </c>
      <c r="G671" s="47" t="s">
        <v>17</v>
      </c>
      <c r="H671" s="398"/>
      <c r="I671" s="400"/>
      <c r="J671" s="46" t="s">
        <v>16</v>
      </c>
      <c r="K671" s="47" t="s">
        <v>17</v>
      </c>
    </row>
    <row r="672" spans="1:11" s="43" customFormat="1" ht="15.75" thickBot="1" x14ac:dyDescent="0.3">
      <c r="A672" s="42"/>
      <c r="B672" s="47">
        <v>1</v>
      </c>
      <c r="C672" s="47">
        <v>2</v>
      </c>
      <c r="D672" s="47">
        <v>3</v>
      </c>
      <c r="E672" s="47">
        <v>4</v>
      </c>
      <c r="F672" s="47">
        <v>5</v>
      </c>
      <c r="G672" s="47">
        <v>6</v>
      </c>
      <c r="H672" s="47">
        <v>7</v>
      </c>
      <c r="I672" s="47">
        <v>8</v>
      </c>
      <c r="J672" s="47">
        <v>9</v>
      </c>
      <c r="K672" s="47">
        <v>10</v>
      </c>
    </row>
    <row r="673" spans="1:11" s="43" customFormat="1" ht="15.75" thickBot="1" x14ac:dyDescent="0.3">
      <c r="A673" s="42"/>
      <c r="B673" s="122">
        <v>450136.41</v>
      </c>
      <c r="C673" s="49">
        <v>340000</v>
      </c>
      <c r="D673" s="49" t="s">
        <v>329</v>
      </c>
      <c r="E673" s="81">
        <v>1500</v>
      </c>
      <c r="F673" s="49"/>
      <c r="G673" s="49">
        <v>100</v>
      </c>
      <c r="H673" s="43" t="s">
        <v>376</v>
      </c>
      <c r="I673" s="60" t="s">
        <v>377</v>
      </c>
      <c r="J673" s="49"/>
      <c r="K673" s="52">
        <v>100</v>
      </c>
    </row>
    <row r="674" spans="1:11" s="43" customFormat="1" ht="15.75" thickBot="1" x14ac:dyDescent="0.3">
      <c r="A674" s="42"/>
      <c r="B674" s="393" t="s">
        <v>19</v>
      </c>
      <c r="C674" s="394"/>
      <c r="D674" s="394"/>
      <c r="E674" s="394"/>
      <c r="F674" s="394"/>
      <c r="G674" s="394"/>
      <c r="H674" s="394"/>
      <c r="I674" s="394"/>
      <c r="J674" s="394"/>
      <c r="K674" s="395"/>
    </row>
    <row r="675" spans="1:11" s="43" customFormat="1" x14ac:dyDescent="0.25">
      <c r="A675" s="42"/>
      <c r="B675" s="66"/>
      <c r="C675" s="49"/>
      <c r="D675" s="49"/>
      <c r="E675" s="49"/>
      <c r="F675" s="49"/>
      <c r="G675" s="49"/>
      <c r="H675" s="49"/>
      <c r="I675" s="49"/>
      <c r="J675" s="49"/>
      <c r="K675" s="52"/>
    </row>
    <row r="676" spans="1:11" s="43" customFormat="1" x14ac:dyDescent="0.25">
      <c r="A676" s="42"/>
    </row>
    <row r="677" spans="1:11" s="43" customFormat="1" x14ac:dyDescent="0.25">
      <c r="A677" s="42"/>
      <c r="B677" s="420" t="s">
        <v>0</v>
      </c>
      <c r="C677" s="420"/>
    </row>
    <row r="678" spans="1:11" s="43" customFormat="1" x14ac:dyDescent="0.25">
      <c r="A678" s="42"/>
      <c r="B678" s="383" t="s">
        <v>1</v>
      </c>
      <c r="C678" s="383"/>
      <c r="D678" s="383"/>
      <c r="E678" s="383"/>
      <c r="F678" s="383"/>
      <c r="G678" s="383"/>
      <c r="H678" s="383"/>
      <c r="I678" s="383"/>
      <c r="J678" s="383"/>
      <c r="K678" s="383"/>
    </row>
    <row r="679" spans="1:11" s="43" customFormat="1" ht="15.75" thickBot="1" x14ac:dyDescent="0.3">
      <c r="A679" s="42"/>
    </row>
    <row r="680" spans="1:11" s="43" customFormat="1" ht="15.75" thickBot="1" x14ac:dyDescent="0.3">
      <c r="A680" s="42"/>
      <c r="B680" s="384" t="s">
        <v>2</v>
      </c>
      <c r="C680" s="385"/>
      <c r="D680" s="386"/>
      <c r="E680" s="384" t="s">
        <v>3</v>
      </c>
      <c r="F680" s="385"/>
      <c r="G680" s="386"/>
      <c r="H680" s="387" t="s">
        <v>4</v>
      </c>
      <c r="I680" s="388"/>
      <c r="J680" s="388"/>
      <c r="K680" s="389"/>
    </row>
    <row r="681" spans="1:11" s="43" customFormat="1" ht="15.75" thickBot="1" x14ac:dyDescent="0.3">
      <c r="A681" s="42"/>
      <c r="B681" s="391">
        <v>22702197500297</v>
      </c>
      <c r="C681" s="391"/>
      <c r="D681" s="392"/>
      <c r="E681" s="393" t="s">
        <v>352</v>
      </c>
      <c r="F681" s="394"/>
      <c r="G681" s="395"/>
      <c r="H681" s="393" t="s">
        <v>378</v>
      </c>
      <c r="I681" s="394"/>
      <c r="J681" s="394"/>
      <c r="K681" s="395"/>
    </row>
    <row r="682" spans="1:11" s="43" customFormat="1" x14ac:dyDescent="0.25">
      <c r="A682" s="42"/>
      <c r="B682" s="466" t="s">
        <v>5</v>
      </c>
      <c r="C682" s="467"/>
      <c r="D682" s="405" t="s">
        <v>379</v>
      </c>
      <c r="E682" s="406"/>
      <c r="F682" s="406"/>
      <c r="G682" s="407"/>
      <c r="H682" s="411" t="s">
        <v>6</v>
      </c>
      <c r="I682" s="412"/>
      <c r="J682" s="405" t="s">
        <v>355</v>
      </c>
      <c r="K682" s="407"/>
    </row>
    <row r="683" spans="1:11" s="43" customFormat="1" ht="15.75" thickBot="1" x14ac:dyDescent="0.3">
      <c r="A683" s="42"/>
      <c r="B683" s="468"/>
      <c r="C683" s="469"/>
      <c r="D683" s="119"/>
      <c r="E683" s="120"/>
      <c r="F683" s="120"/>
      <c r="G683" s="121"/>
      <c r="H683" s="413"/>
      <c r="I683" s="414"/>
      <c r="J683" s="44"/>
      <c r="K683" s="45"/>
    </row>
    <row r="684" spans="1:11" s="43" customFormat="1" ht="15.75" thickBot="1" x14ac:dyDescent="0.3">
      <c r="A684" s="42"/>
      <c r="B684" s="393" t="s">
        <v>7</v>
      </c>
      <c r="C684" s="394"/>
      <c r="D684" s="394"/>
      <c r="E684" s="394"/>
      <c r="F684" s="394"/>
      <c r="G684" s="394"/>
      <c r="H684" s="394"/>
      <c r="I684" s="394"/>
      <c r="J684" s="394"/>
      <c r="K684" s="395"/>
    </row>
    <row r="685" spans="1:11" s="43" customFormat="1" ht="15.75" thickBot="1" x14ac:dyDescent="0.3">
      <c r="A685" s="42"/>
      <c r="B685" s="399" t="s">
        <v>8</v>
      </c>
      <c r="C685" s="416" t="s">
        <v>9</v>
      </c>
      <c r="D685" s="417" t="s">
        <v>10</v>
      </c>
      <c r="E685" s="418"/>
      <c r="F685" s="418"/>
      <c r="G685" s="419"/>
      <c r="H685" s="417" t="s">
        <v>11</v>
      </c>
      <c r="I685" s="418"/>
      <c r="J685" s="418"/>
      <c r="K685" s="419"/>
    </row>
    <row r="686" spans="1:11" s="43" customFormat="1" ht="15.75" thickBot="1" x14ac:dyDescent="0.3">
      <c r="A686" s="42"/>
      <c r="B686" s="415"/>
      <c r="C686" s="416"/>
      <c r="D686" s="416" t="s">
        <v>12</v>
      </c>
      <c r="E686" s="396" t="s">
        <v>210</v>
      </c>
      <c r="F686" s="387" t="s">
        <v>14</v>
      </c>
      <c r="G686" s="389"/>
      <c r="H686" s="397" t="s">
        <v>12</v>
      </c>
      <c r="I686" s="399" t="s">
        <v>15</v>
      </c>
      <c r="J686" s="387" t="s">
        <v>14</v>
      </c>
      <c r="K686" s="389"/>
    </row>
    <row r="687" spans="1:11" s="43" customFormat="1" ht="45.75" thickBot="1" x14ac:dyDescent="0.3">
      <c r="A687" s="42"/>
      <c r="B687" s="400"/>
      <c r="C687" s="416"/>
      <c r="D687" s="416"/>
      <c r="E687" s="396"/>
      <c r="F687" s="46" t="s">
        <v>16</v>
      </c>
      <c r="G687" s="47" t="s">
        <v>17</v>
      </c>
      <c r="H687" s="398"/>
      <c r="I687" s="400"/>
      <c r="J687" s="46" t="s">
        <v>16</v>
      </c>
      <c r="K687" s="47" t="s">
        <v>17</v>
      </c>
    </row>
    <row r="688" spans="1:11" s="43" customFormat="1" ht="15.75" thickBot="1" x14ac:dyDescent="0.3">
      <c r="A688" s="42"/>
      <c r="B688" s="47">
        <v>1</v>
      </c>
      <c r="C688" s="47">
        <v>2</v>
      </c>
      <c r="D688" s="47">
        <v>3</v>
      </c>
      <c r="E688" s="47">
        <v>4</v>
      </c>
      <c r="F688" s="47">
        <v>5</v>
      </c>
      <c r="G688" s="47">
        <v>6</v>
      </c>
      <c r="H688" s="47">
        <v>7</v>
      </c>
      <c r="I688" s="47">
        <v>8</v>
      </c>
      <c r="J688" s="47">
        <v>9</v>
      </c>
      <c r="K688" s="47">
        <v>10</v>
      </c>
    </row>
    <row r="689" spans="1:11" s="43" customFormat="1" ht="15.75" thickBot="1" x14ac:dyDescent="0.3">
      <c r="A689" s="42"/>
      <c r="B689" s="122">
        <v>179246.1</v>
      </c>
      <c r="C689" s="49">
        <v>0</v>
      </c>
      <c r="D689" s="49" t="s">
        <v>232</v>
      </c>
      <c r="E689" s="81" t="s">
        <v>380</v>
      </c>
      <c r="F689" s="49"/>
      <c r="G689" s="49"/>
      <c r="H689" s="60" t="s">
        <v>376</v>
      </c>
      <c r="I689" s="51" t="s">
        <v>381</v>
      </c>
      <c r="J689" s="49"/>
      <c r="K689" s="52"/>
    </row>
    <row r="690" spans="1:11" s="43" customFormat="1" ht="15.75" thickBot="1" x14ac:dyDescent="0.3">
      <c r="A690" s="42"/>
      <c r="B690" s="393" t="s">
        <v>19</v>
      </c>
      <c r="C690" s="394"/>
      <c r="D690" s="394"/>
      <c r="E690" s="394"/>
      <c r="F690" s="394"/>
      <c r="G690" s="394"/>
      <c r="H690" s="394"/>
      <c r="I690" s="394"/>
      <c r="J690" s="394"/>
      <c r="K690" s="395"/>
    </row>
    <row r="691" spans="1:11" s="43" customFormat="1" x14ac:dyDescent="0.25">
      <c r="A691" s="42"/>
      <c r="B691" s="66"/>
      <c r="C691" s="49"/>
      <c r="D691" s="49"/>
      <c r="E691" s="49"/>
      <c r="F691" s="49"/>
      <c r="G691" s="49"/>
      <c r="H691" s="49"/>
      <c r="I691" s="49"/>
      <c r="J691" s="49"/>
      <c r="K691" s="52"/>
    </row>
    <row r="692" spans="1:11" s="43" customFormat="1" x14ac:dyDescent="0.25">
      <c r="A692" s="42"/>
    </row>
    <row r="693" spans="1:11" s="43" customFormat="1" x14ac:dyDescent="0.25">
      <c r="A693" s="42"/>
      <c r="B693" s="420" t="s">
        <v>0</v>
      </c>
      <c r="C693" s="420"/>
    </row>
    <row r="694" spans="1:11" s="43" customFormat="1" x14ac:dyDescent="0.25">
      <c r="A694" s="42"/>
      <c r="B694" s="383" t="s">
        <v>1</v>
      </c>
      <c r="C694" s="383"/>
      <c r="D694" s="383"/>
      <c r="E694" s="383"/>
      <c r="F694" s="383"/>
      <c r="G694" s="383"/>
      <c r="H694" s="383"/>
      <c r="I694" s="383"/>
      <c r="J694" s="383"/>
      <c r="K694" s="383"/>
    </row>
    <row r="695" spans="1:11" s="43" customFormat="1" ht="15.75" thickBot="1" x14ac:dyDescent="0.3">
      <c r="A695" s="42"/>
    </row>
    <row r="696" spans="1:11" s="43" customFormat="1" ht="15.75" thickBot="1" x14ac:dyDescent="0.3">
      <c r="A696" s="42"/>
      <c r="B696" s="384" t="s">
        <v>2</v>
      </c>
      <c r="C696" s="385"/>
      <c r="D696" s="386"/>
      <c r="E696" s="384" t="s">
        <v>3</v>
      </c>
      <c r="F696" s="385"/>
      <c r="G696" s="386"/>
      <c r="H696" s="387" t="s">
        <v>4</v>
      </c>
      <c r="I696" s="388"/>
      <c r="J696" s="388"/>
      <c r="K696" s="389"/>
    </row>
    <row r="697" spans="1:11" s="43" customFormat="1" ht="15.75" thickBot="1" x14ac:dyDescent="0.3">
      <c r="A697" s="42"/>
      <c r="B697" s="391">
        <v>23003197201098</v>
      </c>
      <c r="C697" s="391"/>
      <c r="D697" s="392"/>
      <c r="E697" s="393" t="s">
        <v>352</v>
      </c>
      <c r="F697" s="394"/>
      <c r="G697" s="395"/>
      <c r="H697" s="393" t="s">
        <v>382</v>
      </c>
      <c r="I697" s="394"/>
      <c r="J697" s="394"/>
      <c r="K697" s="395"/>
    </row>
    <row r="698" spans="1:11" s="43" customFormat="1" x14ac:dyDescent="0.25">
      <c r="A698" s="42"/>
      <c r="B698" s="466" t="s">
        <v>5</v>
      </c>
      <c r="C698" s="467"/>
      <c r="D698" s="405" t="s">
        <v>383</v>
      </c>
      <c r="E698" s="406"/>
      <c r="F698" s="406"/>
      <c r="G698" s="407"/>
      <c r="H698" s="411" t="s">
        <v>6</v>
      </c>
      <c r="I698" s="412"/>
      <c r="J698" s="405" t="s">
        <v>355</v>
      </c>
      <c r="K698" s="407"/>
    </row>
    <row r="699" spans="1:11" s="43" customFormat="1" ht="15.75" thickBot="1" x14ac:dyDescent="0.3">
      <c r="A699" s="42"/>
      <c r="B699" s="468"/>
      <c r="C699" s="469"/>
      <c r="D699" s="119"/>
      <c r="E699" s="120"/>
      <c r="F699" s="120"/>
      <c r="G699" s="121"/>
      <c r="H699" s="413"/>
      <c r="I699" s="414"/>
      <c r="J699" s="44"/>
      <c r="K699" s="45"/>
    </row>
    <row r="700" spans="1:11" s="43" customFormat="1" ht="15.75" thickBot="1" x14ac:dyDescent="0.3">
      <c r="A700" s="42"/>
      <c r="B700" s="393" t="s">
        <v>7</v>
      </c>
      <c r="C700" s="394"/>
      <c r="D700" s="394"/>
      <c r="E700" s="394"/>
      <c r="F700" s="394"/>
      <c r="G700" s="394"/>
      <c r="H700" s="394"/>
      <c r="I700" s="394"/>
      <c r="J700" s="394"/>
      <c r="K700" s="395"/>
    </row>
    <row r="701" spans="1:11" s="43" customFormat="1" ht="15.75" thickBot="1" x14ac:dyDescent="0.3">
      <c r="A701" s="42"/>
      <c r="B701" s="399" t="s">
        <v>8</v>
      </c>
      <c r="C701" s="416" t="s">
        <v>9</v>
      </c>
      <c r="D701" s="417" t="s">
        <v>10</v>
      </c>
      <c r="E701" s="418"/>
      <c r="F701" s="418"/>
      <c r="G701" s="419"/>
      <c r="H701" s="417" t="s">
        <v>11</v>
      </c>
      <c r="I701" s="418"/>
      <c r="J701" s="418"/>
      <c r="K701" s="419"/>
    </row>
    <row r="702" spans="1:11" s="43" customFormat="1" ht="15.75" thickBot="1" x14ac:dyDescent="0.3">
      <c r="A702" s="42"/>
      <c r="B702" s="415"/>
      <c r="C702" s="416"/>
      <c r="D702" s="416" t="s">
        <v>12</v>
      </c>
      <c r="E702" s="396" t="s">
        <v>210</v>
      </c>
      <c r="F702" s="387" t="s">
        <v>14</v>
      </c>
      <c r="G702" s="389"/>
      <c r="H702" s="397" t="s">
        <v>12</v>
      </c>
      <c r="I702" s="399" t="s">
        <v>15</v>
      </c>
      <c r="J702" s="387" t="s">
        <v>14</v>
      </c>
      <c r="K702" s="389"/>
    </row>
    <row r="703" spans="1:11" s="43" customFormat="1" ht="45.75" thickBot="1" x14ac:dyDescent="0.3">
      <c r="A703" s="42"/>
      <c r="B703" s="400"/>
      <c r="C703" s="416"/>
      <c r="D703" s="416"/>
      <c r="E703" s="396"/>
      <c r="F703" s="46" t="s">
        <v>16</v>
      </c>
      <c r="G703" s="47" t="s">
        <v>17</v>
      </c>
      <c r="H703" s="398"/>
      <c r="I703" s="400"/>
      <c r="J703" s="46" t="s">
        <v>16</v>
      </c>
      <c r="K703" s="47" t="s">
        <v>17</v>
      </c>
    </row>
    <row r="704" spans="1:11" s="43" customFormat="1" ht="15.75" thickBot="1" x14ac:dyDescent="0.3">
      <c r="A704" s="42"/>
      <c r="B704" s="47">
        <v>1</v>
      </c>
      <c r="C704" s="47">
        <v>2</v>
      </c>
      <c r="D704" s="47">
        <v>3</v>
      </c>
      <c r="E704" s="47">
        <v>4</v>
      </c>
      <c r="F704" s="47">
        <v>5</v>
      </c>
      <c r="G704" s="47">
        <v>6</v>
      </c>
      <c r="H704" s="47">
        <v>7</v>
      </c>
      <c r="I704" s="47">
        <v>8</v>
      </c>
      <c r="J704" s="47">
        <v>9</v>
      </c>
      <c r="K704" s="47">
        <v>10</v>
      </c>
    </row>
    <row r="705" spans="1:11" s="43" customFormat="1" ht="15.75" thickBot="1" x14ac:dyDescent="0.3">
      <c r="A705" s="42"/>
      <c r="B705" s="122">
        <v>66579.39</v>
      </c>
      <c r="C705" s="49">
        <v>0</v>
      </c>
      <c r="D705" s="49" t="s">
        <v>329</v>
      </c>
      <c r="E705" s="81">
        <v>178.69</v>
      </c>
      <c r="F705" s="49"/>
      <c r="G705" s="49">
        <v>100</v>
      </c>
      <c r="H705" s="60"/>
      <c r="I705" s="51"/>
      <c r="J705" s="49"/>
      <c r="K705" s="52"/>
    </row>
    <row r="706" spans="1:11" s="43" customFormat="1" ht="15.75" thickBot="1" x14ac:dyDescent="0.3">
      <c r="A706" s="42"/>
      <c r="B706" s="393" t="s">
        <v>19</v>
      </c>
      <c r="C706" s="394"/>
      <c r="D706" s="394"/>
      <c r="E706" s="394"/>
      <c r="F706" s="394"/>
      <c r="G706" s="394"/>
      <c r="H706" s="394"/>
      <c r="I706" s="394"/>
      <c r="J706" s="394"/>
      <c r="K706" s="395"/>
    </row>
    <row r="707" spans="1:11" s="43" customFormat="1" x14ac:dyDescent="0.25">
      <c r="A707" s="42"/>
      <c r="B707" s="66"/>
      <c r="C707" s="49"/>
      <c r="D707" s="49"/>
      <c r="E707" s="49"/>
      <c r="F707" s="49"/>
      <c r="G707" s="49"/>
      <c r="H707" s="49"/>
      <c r="I707" s="49"/>
      <c r="J707" s="49"/>
      <c r="K707" s="52"/>
    </row>
    <row r="708" spans="1:11" s="43" customFormat="1" x14ac:dyDescent="0.25">
      <c r="A708" s="42"/>
    </row>
    <row r="709" spans="1:11" s="43" customFormat="1" x14ac:dyDescent="0.25">
      <c r="A709" s="42"/>
      <c r="B709" s="420" t="s">
        <v>0</v>
      </c>
      <c r="C709" s="420"/>
    </row>
    <row r="710" spans="1:11" s="43" customFormat="1" x14ac:dyDescent="0.25">
      <c r="A710" s="42"/>
      <c r="B710" s="383" t="s">
        <v>1</v>
      </c>
      <c r="C710" s="383"/>
      <c r="D710" s="383"/>
      <c r="E710" s="383"/>
      <c r="F710" s="383"/>
      <c r="G710" s="383"/>
      <c r="H710" s="383"/>
      <c r="I710" s="383"/>
      <c r="J710" s="383"/>
      <c r="K710" s="383"/>
    </row>
    <row r="711" spans="1:11" s="43" customFormat="1" ht="15.75" thickBot="1" x14ac:dyDescent="0.3">
      <c r="A711" s="42"/>
    </row>
    <row r="712" spans="1:11" s="43" customFormat="1" ht="15.75" thickBot="1" x14ac:dyDescent="0.3">
      <c r="A712" s="42"/>
      <c r="B712" s="384" t="s">
        <v>2</v>
      </c>
      <c r="C712" s="385"/>
      <c r="D712" s="386"/>
      <c r="E712" s="384" t="s">
        <v>3</v>
      </c>
      <c r="F712" s="385"/>
      <c r="G712" s="386"/>
      <c r="H712" s="387" t="s">
        <v>4</v>
      </c>
      <c r="I712" s="388"/>
      <c r="J712" s="388"/>
      <c r="K712" s="389"/>
    </row>
    <row r="713" spans="1:11" s="43" customFormat="1" ht="15.75" thickBot="1" x14ac:dyDescent="0.3">
      <c r="A713" s="42"/>
      <c r="B713" s="391">
        <v>23008196500199</v>
      </c>
      <c r="C713" s="391"/>
      <c r="D713" s="392"/>
      <c r="E713" s="393" t="s">
        <v>352</v>
      </c>
      <c r="F713" s="394"/>
      <c r="G713" s="395"/>
      <c r="H713" s="393" t="s">
        <v>384</v>
      </c>
      <c r="I713" s="394"/>
      <c r="J713" s="394"/>
      <c r="K713" s="395"/>
    </row>
    <row r="714" spans="1:11" s="43" customFormat="1" x14ac:dyDescent="0.25">
      <c r="A714" s="42"/>
      <c r="B714" s="466" t="s">
        <v>5</v>
      </c>
      <c r="C714" s="467"/>
      <c r="D714" s="405" t="s">
        <v>385</v>
      </c>
      <c r="E714" s="406"/>
      <c r="F714" s="406"/>
      <c r="G714" s="407"/>
      <c r="H714" s="411" t="s">
        <v>6</v>
      </c>
      <c r="I714" s="412"/>
      <c r="J714" s="405" t="s">
        <v>355</v>
      </c>
      <c r="K714" s="407"/>
    </row>
    <row r="715" spans="1:11" s="43" customFormat="1" ht="15.75" thickBot="1" x14ac:dyDescent="0.3">
      <c r="A715" s="42"/>
      <c r="B715" s="468"/>
      <c r="C715" s="469"/>
      <c r="D715" s="119"/>
      <c r="E715" s="120"/>
      <c r="F715" s="120"/>
      <c r="G715" s="121"/>
      <c r="H715" s="413"/>
      <c r="I715" s="414"/>
      <c r="J715" s="44"/>
      <c r="K715" s="45"/>
    </row>
    <row r="716" spans="1:11" s="43" customFormat="1" ht="15.75" thickBot="1" x14ac:dyDescent="0.3">
      <c r="A716" s="42"/>
      <c r="B716" s="393" t="s">
        <v>7</v>
      </c>
      <c r="C716" s="394"/>
      <c r="D716" s="394"/>
      <c r="E716" s="394"/>
      <c r="F716" s="394"/>
      <c r="G716" s="394"/>
      <c r="H716" s="394"/>
      <c r="I716" s="394"/>
      <c r="J716" s="394"/>
      <c r="K716" s="395"/>
    </row>
    <row r="717" spans="1:11" s="43" customFormat="1" ht="15.75" thickBot="1" x14ac:dyDescent="0.3">
      <c r="A717" s="42"/>
      <c r="B717" s="399" t="s">
        <v>8</v>
      </c>
      <c r="C717" s="416" t="s">
        <v>9</v>
      </c>
      <c r="D717" s="417" t="s">
        <v>10</v>
      </c>
      <c r="E717" s="418"/>
      <c r="F717" s="418"/>
      <c r="G717" s="419"/>
      <c r="H717" s="417" t="s">
        <v>11</v>
      </c>
      <c r="I717" s="418"/>
      <c r="J717" s="418"/>
      <c r="K717" s="419"/>
    </row>
    <row r="718" spans="1:11" s="43" customFormat="1" ht="15.75" thickBot="1" x14ac:dyDescent="0.3">
      <c r="A718" s="42"/>
      <c r="B718" s="415"/>
      <c r="C718" s="416"/>
      <c r="D718" s="416" t="s">
        <v>12</v>
      </c>
      <c r="E718" s="396" t="s">
        <v>210</v>
      </c>
      <c r="F718" s="387" t="s">
        <v>14</v>
      </c>
      <c r="G718" s="389"/>
      <c r="H718" s="397" t="s">
        <v>12</v>
      </c>
      <c r="I718" s="399" t="s">
        <v>15</v>
      </c>
      <c r="J718" s="387" t="s">
        <v>14</v>
      </c>
      <c r="K718" s="389"/>
    </row>
    <row r="719" spans="1:11" s="43" customFormat="1" ht="45.75" thickBot="1" x14ac:dyDescent="0.3">
      <c r="A719" s="42"/>
      <c r="B719" s="400"/>
      <c r="C719" s="416"/>
      <c r="D719" s="416"/>
      <c r="E719" s="396"/>
      <c r="F719" s="46" t="s">
        <v>16</v>
      </c>
      <c r="G719" s="47" t="s">
        <v>17</v>
      </c>
      <c r="H719" s="398"/>
      <c r="I719" s="400"/>
      <c r="J719" s="46" t="s">
        <v>16</v>
      </c>
      <c r="K719" s="47" t="s">
        <v>17</v>
      </c>
    </row>
    <row r="720" spans="1:11" s="43" customFormat="1" ht="15.75" thickBot="1" x14ac:dyDescent="0.3">
      <c r="A720" s="42"/>
      <c r="B720" s="47">
        <v>1</v>
      </c>
      <c r="C720" s="47">
        <v>2</v>
      </c>
      <c r="D720" s="47">
        <v>3</v>
      </c>
      <c r="E720" s="47">
        <v>4</v>
      </c>
      <c r="F720" s="47">
        <v>5</v>
      </c>
      <c r="G720" s="47">
        <v>6</v>
      </c>
      <c r="H720" s="47">
        <v>7</v>
      </c>
      <c r="I720" s="47">
        <v>8</v>
      </c>
      <c r="J720" s="47">
        <v>9</v>
      </c>
      <c r="K720" s="47">
        <v>10</v>
      </c>
    </row>
    <row r="721" spans="1:11" s="43" customFormat="1" ht="15.75" thickBot="1" x14ac:dyDescent="0.3">
      <c r="A721" s="42"/>
      <c r="B721" s="122">
        <v>202715.19</v>
      </c>
      <c r="C721" s="49">
        <v>0</v>
      </c>
      <c r="D721" s="49"/>
      <c r="E721" s="81"/>
      <c r="F721" s="49"/>
      <c r="G721" s="49"/>
      <c r="H721" s="60"/>
      <c r="I721" s="51"/>
      <c r="J721" s="49"/>
      <c r="K721" s="52"/>
    </row>
    <row r="722" spans="1:11" s="43" customFormat="1" ht="15.75" thickBot="1" x14ac:dyDescent="0.3">
      <c r="A722" s="42"/>
      <c r="B722" s="393" t="s">
        <v>19</v>
      </c>
      <c r="C722" s="394"/>
      <c r="D722" s="394"/>
      <c r="E722" s="394"/>
      <c r="F722" s="394"/>
      <c r="G722" s="394"/>
      <c r="H722" s="394"/>
      <c r="I722" s="394"/>
      <c r="J722" s="394"/>
      <c r="K722" s="395"/>
    </row>
    <row r="723" spans="1:11" s="43" customFormat="1" x14ac:dyDescent="0.25">
      <c r="A723" s="42"/>
      <c r="B723" s="66"/>
      <c r="C723" s="49"/>
      <c r="D723" s="49"/>
      <c r="E723" s="49"/>
      <c r="F723" s="49"/>
      <c r="G723" s="49"/>
      <c r="H723" s="49"/>
      <c r="I723" s="49"/>
      <c r="J723" s="49"/>
      <c r="K723" s="52"/>
    </row>
    <row r="724" spans="1:11" s="43" customFormat="1" x14ac:dyDescent="0.25">
      <c r="A724" s="42"/>
    </row>
    <row r="725" spans="1:11" s="43" customFormat="1" x14ac:dyDescent="0.25">
      <c r="A725" s="42"/>
      <c r="B725" s="420" t="s">
        <v>0</v>
      </c>
      <c r="C725" s="420"/>
    </row>
    <row r="726" spans="1:11" s="43" customFormat="1" x14ac:dyDescent="0.25">
      <c r="A726" s="42"/>
      <c r="B726" s="383" t="s">
        <v>1</v>
      </c>
      <c r="C726" s="383"/>
      <c r="D726" s="383"/>
      <c r="E726" s="383"/>
      <c r="F726" s="383"/>
      <c r="G726" s="383"/>
      <c r="H726" s="383"/>
      <c r="I726" s="383"/>
      <c r="J726" s="383"/>
      <c r="K726" s="383"/>
    </row>
    <row r="727" spans="1:11" s="43" customFormat="1" ht="15.75" thickBot="1" x14ac:dyDescent="0.3">
      <c r="A727" s="42"/>
    </row>
    <row r="728" spans="1:11" s="43" customFormat="1" ht="15.75" thickBot="1" x14ac:dyDescent="0.3">
      <c r="A728" s="42"/>
      <c r="B728" s="384" t="s">
        <v>2</v>
      </c>
      <c r="C728" s="385"/>
      <c r="D728" s="386"/>
      <c r="E728" s="384" t="s">
        <v>3</v>
      </c>
      <c r="F728" s="385"/>
      <c r="G728" s="386"/>
      <c r="H728" s="387" t="s">
        <v>4</v>
      </c>
      <c r="I728" s="388"/>
      <c r="J728" s="388"/>
      <c r="K728" s="389"/>
    </row>
    <row r="729" spans="1:11" s="43" customFormat="1" ht="15.75" thickBot="1" x14ac:dyDescent="0.3">
      <c r="A729" s="42"/>
      <c r="B729" s="391">
        <v>10101197901751</v>
      </c>
      <c r="C729" s="391"/>
      <c r="D729" s="392"/>
      <c r="E729" s="393" t="s">
        <v>352</v>
      </c>
      <c r="F729" s="394"/>
      <c r="G729" s="395"/>
      <c r="H729" s="393" t="s">
        <v>382</v>
      </c>
      <c r="I729" s="394"/>
      <c r="J729" s="394"/>
      <c r="K729" s="395"/>
    </row>
    <row r="730" spans="1:11" s="43" customFormat="1" x14ac:dyDescent="0.25">
      <c r="A730" s="42"/>
      <c r="B730" s="466" t="s">
        <v>5</v>
      </c>
      <c r="C730" s="467"/>
      <c r="D730" s="405" t="s">
        <v>386</v>
      </c>
      <c r="E730" s="406"/>
      <c r="F730" s="406"/>
      <c r="G730" s="407"/>
      <c r="H730" s="411" t="s">
        <v>6</v>
      </c>
      <c r="I730" s="412"/>
      <c r="J730" s="405" t="s">
        <v>355</v>
      </c>
      <c r="K730" s="407"/>
    </row>
    <row r="731" spans="1:11" s="43" customFormat="1" ht="15.75" thickBot="1" x14ac:dyDescent="0.3">
      <c r="A731" s="42"/>
      <c r="B731" s="468"/>
      <c r="C731" s="469"/>
      <c r="D731" s="119"/>
      <c r="E731" s="120"/>
      <c r="F731" s="120"/>
      <c r="G731" s="121"/>
      <c r="H731" s="413"/>
      <c r="I731" s="414"/>
      <c r="J731" s="44"/>
      <c r="K731" s="45"/>
    </row>
    <row r="732" spans="1:11" s="43" customFormat="1" ht="15.75" thickBot="1" x14ac:dyDescent="0.3">
      <c r="A732" s="42"/>
      <c r="B732" s="393" t="s">
        <v>7</v>
      </c>
      <c r="C732" s="394"/>
      <c r="D732" s="394"/>
      <c r="E732" s="394"/>
      <c r="F732" s="394"/>
      <c r="G732" s="394"/>
      <c r="H732" s="394"/>
      <c r="I732" s="394"/>
      <c r="J732" s="394"/>
      <c r="K732" s="395"/>
    </row>
    <row r="733" spans="1:11" s="43" customFormat="1" ht="15.75" thickBot="1" x14ac:dyDescent="0.3">
      <c r="A733" s="42"/>
      <c r="B733" s="399" t="s">
        <v>8</v>
      </c>
      <c r="C733" s="416" t="s">
        <v>9</v>
      </c>
      <c r="D733" s="417" t="s">
        <v>10</v>
      </c>
      <c r="E733" s="418"/>
      <c r="F733" s="418"/>
      <c r="G733" s="419"/>
      <c r="H733" s="417" t="s">
        <v>11</v>
      </c>
      <c r="I733" s="418"/>
      <c r="J733" s="418"/>
      <c r="K733" s="419"/>
    </row>
    <row r="734" spans="1:11" s="43" customFormat="1" ht="15.75" thickBot="1" x14ac:dyDescent="0.3">
      <c r="A734" s="42"/>
      <c r="B734" s="415"/>
      <c r="C734" s="416"/>
      <c r="D734" s="416" t="s">
        <v>12</v>
      </c>
      <c r="E734" s="396" t="s">
        <v>210</v>
      </c>
      <c r="F734" s="387" t="s">
        <v>14</v>
      </c>
      <c r="G734" s="389"/>
      <c r="H734" s="397" t="s">
        <v>12</v>
      </c>
      <c r="I734" s="399" t="s">
        <v>15</v>
      </c>
      <c r="J734" s="387" t="s">
        <v>14</v>
      </c>
      <c r="K734" s="389"/>
    </row>
    <row r="735" spans="1:11" s="43" customFormat="1" ht="45.75" thickBot="1" x14ac:dyDescent="0.3">
      <c r="A735" s="42"/>
      <c r="B735" s="400"/>
      <c r="C735" s="416"/>
      <c r="D735" s="416"/>
      <c r="E735" s="396"/>
      <c r="F735" s="46" t="s">
        <v>16</v>
      </c>
      <c r="G735" s="47" t="s">
        <v>17</v>
      </c>
      <c r="H735" s="398"/>
      <c r="I735" s="400"/>
      <c r="J735" s="46" t="s">
        <v>16</v>
      </c>
      <c r="K735" s="47" t="s">
        <v>17</v>
      </c>
    </row>
    <row r="736" spans="1:11" s="43" customFormat="1" ht="15.75" thickBot="1" x14ac:dyDescent="0.3">
      <c r="A736" s="42"/>
      <c r="B736" s="47">
        <v>1</v>
      </c>
      <c r="C736" s="47">
        <v>2</v>
      </c>
      <c r="D736" s="47">
        <v>3</v>
      </c>
      <c r="E736" s="47">
        <v>4</v>
      </c>
      <c r="F736" s="47">
        <v>5</v>
      </c>
      <c r="G736" s="47">
        <v>6</v>
      </c>
      <c r="H736" s="47">
        <v>7</v>
      </c>
      <c r="I736" s="47">
        <v>8</v>
      </c>
      <c r="J736" s="47">
        <v>9</v>
      </c>
      <c r="K736" s="47">
        <v>10</v>
      </c>
    </row>
    <row r="737" spans="1:11" s="43" customFormat="1" ht="15.75" thickBot="1" x14ac:dyDescent="0.3">
      <c r="A737" s="42"/>
      <c r="B737" s="122">
        <v>136683.04999999999</v>
      </c>
      <c r="C737" s="49">
        <v>0</v>
      </c>
      <c r="D737" s="49"/>
      <c r="E737" s="81"/>
      <c r="F737" s="49"/>
      <c r="G737" s="49"/>
      <c r="H737" s="60"/>
      <c r="I737" s="51"/>
      <c r="J737" s="49"/>
      <c r="K737" s="52"/>
    </row>
    <row r="738" spans="1:11" s="43" customFormat="1" ht="15.75" thickBot="1" x14ac:dyDescent="0.3">
      <c r="A738" s="42"/>
      <c r="B738" s="393" t="s">
        <v>19</v>
      </c>
      <c r="C738" s="394"/>
      <c r="D738" s="394"/>
      <c r="E738" s="394"/>
      <c r="F738" s="394"/>
      <c r="G738" s="394"/>
      <c r="H738" s="394"/>
      <c r="I738" s="394"/>
      <c r="J738" s="394"/>
      <c r="K738" s="395"/>
    </row>
    <row r="739" spans="1:11" s="43" customFormat="1" x14ac:dyDescent="0.25">
      <c r="A739" s="42"/>
      <c r="B739" s="66"/>
      <c r="C739" s="49"/>
      <c r="D739" s="49"/>
      <c r="E739" s="49"/>
      <c r="F739" s="49"/>
      <c r="G739" s="49"/>
      <c r="H739" s="49"/>
      <c r="I739" s="49"/>
      <c r="J739" s="49"/>
      <c r="K739" s="52"/>
    </row>
    <row r="740" spans="1:11" s="43" customFormat="1" x14ac:dyDescent="0.25">
      <c r="A740" s="42"/>
      <c r="B740" s="58"/>
      <c r="C740" s="58"/>
      <c r="D740" s="58"/>
      <c r="E740" s="58"/>
      <c r="F740" s="58"/>
      <c r="G740" s="58"/>
      <c r="H740" s="58"/>
      <c r="I740" s="58"/>
      <c r="J740" s="58"/>
      <c r="K740" s="58"/>
    </row>
    <row r="741" spans="1:11" s="43" customFormat="1" x14ac:dyDescent="0.25">
      <c r="A741" s="42"/>
      <c r="B741" s="420" t="s">
        <v>0</v>
      </c>
      <c r="C741" s="420"/>
    </row>
    <row r="742" spans="1:11" s="43" customFormat="1" x14ac:dyDescent="0.25">
      <c r="A742" s="42"/>
      <c r="B742" s="475" t="s">
        <v>1</v>
      </c>
      <c r="C742" s="475"/>
      <c r="D742" s="475"/>
      <c r="E742" s="475"/>
      <c r="F742" s="475"/>
      <c r="G742" s="475"/>
      <c r="H742" s="475"/>
      <c r="I742" s="475"/>
      <c r="J742" s="475"/>
      <c r="K742" s="475"/>
    </row>
    <row r="743" spans="1:11" s="43" customFormat="1" ht="15.75" thickBot="1" x14ac:dyDescent="0.3">
      <c r="A743" s="42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</row>
    <row r="744" spans="1:11" s="43" customFormat="1" ht="15.75" thickBot="1" x14ac:dyDescent="0.3">
      <c r="A744" s="42"/>
      <c r="B744" s="384" t="s">
        <v>2</v>
      </c>
      <c r="C744" s="385"/>
      <c r="D744" s="386"/>
      <c r="E744" s="476" t="s">
        <v>3</v>
      </c>
      <c r="F744" s="477"/>
      <c r="G744" s="478"/>
      <c r="H744" s="479" t="s">
        <v>4</v>
      </c>
      <c r="I744" s="480"/>
      <c r="J744" s="480"/>
      <c r="K744" s="481"/>
    </row>
    <row r="745" spans="1:11" s="43" customFormat="1" ht="15.75" thickBot="1" x14ac:dyDescent="0.3">
      <c r="A745" s="42"/>
      <c r="B745" s="391">
        <v>21907197900164</v>
      </c>
      <c r="C745" s="391"/>
      <c r="D745" s="392"/>
      <c r="E745" s="393" t="s">
        <v>387</v>
      </c>
      <c r="F745" s="394"/>
      <c r="G745" s="395"/>
      <c r="H745" s="393" t="s">
        <v>388</v>
      </c>
      <c r="I745" s="394"/>
      <c r="J745" s="394"/>
      <c r="K745" s="395"/>
    </row>
    <row r="746" spans="1:11" s="43" customFormat="1" x14ac:dyDescent="0.25">
      <c r="A746" s="42"/>
      <c r="B746" s="490" t="s">
        <v>5</v>
      </c>
      <c r="C746" s="491"/>
      <c r="D746" s="405"/>
      <c r="E746" s="406"/>
      <c r="F746" s="406"/>
      <c r="G746" s="407"/>
      <c r="H746" s="494" t="s">
        <v>6</v>
      </c>
      <c r="I746" s="495"/>
      <c r="J746" s="405"/>
      <c r="K746" s="407"/>
    </row>
    <row r="747" spans="1:11" s="43" customFormat="1" ht="15.75" thickBot="1" x14ac:dyDescent="0.3">
      <c r="A747" s="42"/>
      <c r="B747" s="492"/>
      <c r="C747" s="493"/>
      <c r="D747" s="125" t="s">
        <v>389</v>
      </c>
      <c r="E747" s="126"/>
      <c r="F747" s="126"/>
      <c r="G747" s="127"/>
      <c r="H747" s="496"/>
      <c r="I747" s="497"/>
      <c r="J747" s="128" t="s">
        <v>390</v>
      </c>
      <c r="K747" s="129"/>
    </row>
    <row r="748" spans="1:11" s="43" customFormat="1" ht="15.75" thickBot="1" x14ac:dyDescent="0.3">
      <c r="A748" s="42"/>
      <c r="B748" s="487" t="s">
        <v>7</v>
      </c>
      <c r="C748" s="488"/>
      <c r="D748" s="488"/>
      <c r="E748" s="488"/>
      <c r="F748" s="488"/>
      <c r="G748" s="488"/>
      <c r="H748" s="488"/>
      <c r="I748" s="488"/>
      <c r="J748" s="488"/>
      <c r="K748" s="489"/>
    </row>
    <row r="749" spans="1:11" s="43" customFormat="1" ht="15.75" thickBot="1" x14ac:dyDescent="0.3">
      <c r="A749" s="42"/>
      <c r="B749" s="485" t="s">
        <v>8</v>
      </c>
      <c r="C749" s="499" t="s">
        <v>9</v>
      </c>
      <c r="D749" s="500" t="s">
        <v>10</v>
      </c>
      <c r="E749" s="501"/>
      <c r="F749" s="501"/>
      <c r="G749" s="502"/>
      <c r="H749" s="500" t="s">
        <v>11</v>
      </c>
      <c r="I749" s="501"/>
      <c r="J749" s="501"/>
      <c r="K749" s="502"/>
    </row>
    <row r="750" spans="1:11" s="43" customFormat="1" ht="15.75" thickBot="1" x14ac:dyDescent="0.3">
      <c r="A750" s="42"/>
      <c r="B750" s="498"/>
      <c r="C750" s="499"/>
      <c r="D750" s="499" t="s">
        <v>12</v>
      </c>
      <c r="E750" s="482" t="s">
        <v>210</v>
      </c>
      <c r="F750" s="479" t="s">
        <v>14</v>
      </c>
      <c r="G750" s="481"/>
      <c r="H750" s="483" t="s">
        <v>12</v>
      </c>
      <c r="I750" s="485" t="s">
        <v>15</v>
      </c>
      <c r="J750" s="479" t="s">
        <v>14</v>
      </c>
      <c r="K750" s="481"/>
    </row>
    <row r="751" spans="1:11" s="43" customFormat="1" ht="45.75" thickBot="1" x14ac:dyDescent="0.3">
      <c r="A751" s="42"/>
      <c r="B751" s="486"/>
      <c r="C751" s="499"/>
      <c r="D751" s="499"/>
      <c r="E751" s="482"/>
      <c r="F751" s="130" t="s">
        <v>16</v>
      </c>
      <c r="G751" s="131" t="s">
        <v>17</v>
      </c>
      <c r="H751" s="484"/>
      <c r="I751" s="486"/>
      <c r="J751" s="130" t="s">
        <v>16</v>
      </c>
      <c r="K751" s="131" t="s">
        <v>17</v>
      </c>
    </row>
    <row r="752" spans="1:11" s="43" customFormat="1" ht="15.75" thickBot="1" x14ac:dyDescent="0.3">
      <c r="A752" s="42"/>
      <c r="B752" s="131">
        <v>1</v>
      </c>
      <c r="C752" s="131">
        <v>2</v>
      </c>
      <c r="D752" s="131">
        <v>3</v>
      </c>
      <c r="E752" s="131">
        <v>4</v>
      </c>
      <c r="F752" s="131">
        <v>5</v>
      </c>
      <c r="G752" s="131">
        <v>6</v>
      </c>
      <c r="H752" s="131">
        <v>7</v>
      </c>
      <c r="I752" s="131">
        <v>8</v>
      </c>
      <c r="J752" s="131">
        <v>9</v>
      </c>
      <c r="K752" s="131">
        <v>10</v>
      </c>
    </row>
    <row r="753" spans="1:11" s="43" customFormat="1" ht="15.75" thickBot="1" x14ac:dyDescent="0.3">
      <c r="A753" s="42"/>
      <c r="B753" s="132">
        <v>195261</v>
      </c>
      <c r="C753" s="133"/>
      <c r="D753" s="133" t="s">
        <v>211</v>
      </c>
      <c r="E753" s="134">
        <v>0.31</v>
      </c>
      <c r="F753" s="133"/>
      <c r="G753" s="133"/>
      <c r="H753" s="43" t="s">
        <v>376</v>
      </c>
      <c r="I753" s="135" t="s">
        <v>391</v>
      </c>
      <c r="J753" s="133"/>
      <c r="K753" s="136"/>
    </row>
    <row r="754" spans="1:11" s="43" customFormat="1" ht="15.75" thickBot="1" x14ac:dyDescent="0.3">
      <c r="A754" s="42"/>
      <c r="B754" s="487" t="s">
        <v>392</v>
      </c>
      <c r="C754" s="488"/>
      <c r="D754" s="488"/>
      <c r="E754" s="488"/>
      <c r="F754" s="488"/>
      <c r="G754" s="488"/>
      <c r="H754" s="488"/>
      <c r="I754" s="488"/>
      <c r="J754" s="488"/>
      <c r="K754" s="489"/>
    </row>
    <row r="755" spans="1:11" s="43" customFormat="1" x14ac:dyDescent="0.25">
      <c r="A755" s="42"/>
      <c r="B755" s="137"/>
      <c r="C755" s="133"/>
      <c r="D755" s="133"/>
      <c r="E755" s="133"/>
      <c r="F755" s="133"/>
      <c r="G755" s="133"/>
      <c r="H755" s="133"/>
      <c r="I755" s="133"/>
      <c r="J755" s="133"/>
      <c r="K755" s="136"/>
    </row>
    <row r="756" spans="1:11" s="43" customFormat="1" x14ac:dyDescent="0.25">
      <c r="A756" s="42"/>
      <c r="B756" s="138"/>
      <c r="C756" s="138"/>
      <c r="D756" s="138"/>
      <c r="E756" s="138"/>
      <c r="F756" s="138"/>
      <c r="G756" s="138"/>
      <c r="H756" s="138"/>
      <c r="I756" s="138"/>
      <c r="J756" s="138"/>
      <c r="K756" s="138"/>
    </row>
    <row r="757" spans="1:11" s="43" customFormat="1" x14ac:dyDescent="0.25">
      <c r="A757" s="42"/>
      <c r="B757" s="420" t="s">
        <v>0</v>
      </c>
      <c r="C757" s="420"/>
    </row>
    <row r="758" spans="1:11" s="43" customFormat="1" x14ac:dyDescent="0.25">
      <c r="A758" s="42"/>
      <c r="B758" s="475" t="s">
        <v>1</v>
      </c>
      <c r="C758" s="475"/>
      <c r="D758" s="475"/>
      <c r="E758" s="475"/>
      <c r="F758" s="475"/>
      <c r="G758" s="475"/>
      <c r="H758" s="475"/>
      <c r="I758" s="475"/>
      <c r="J758" s="475"/>
      <c r="K758" s="475"/>
    </row>
    <row r="759" spans="1:11" s="43" customFormat="1" ht="15.75" thickBot="1" x14ac:dyDescent="0.3">
      <c r="A759" s="42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</row>
    <row r="760" spans="1:11" s="43" customFormat="1" ht="15.75" thickBot="1" x14ac:dyDescent="0.3">
      <c r="A760" s="42"/>
      <c r="B760" s="384" t="s">
        <v>2</v>
      </c>
      <c r="C760" s="385"/>
      <c r="D760" s="386"/>
      <c r="E760" s="476" t="s">
        <v>3</v>
      </c>
      <c r="F760" s="477"/>
      <c r="G760" s="478"/>
      <c r="H760" s="479" t="s">
        <v>4</v>
      </c>
      <c r="I760" s="480"/>
      <c r="J760" s="480"/>
      <c r="K760" s="481"/>
    </row>
    <row r="761" spans="1:11" s="43" customFormat="1" ht="15.75" thickBot="1" x14ac:dyDescent="0.3">
      <c r="A761" s="42"/>
      <c r="B761" s="391">
        <v>21811198500402</v>
      </c>
      <c r="C761" s="391"/>
      <c r="D761" s="392"/>
      <c r="E761" s="393" t="s">
        <v>387</v>
      </c>
      <c r="F761" s="394"/>
      <c r="G761" s="395"/>
      <c r="H761" s="393" t="s">
        <v>393</v>
      </c>
      <c r="I761" s="394"/>
      <c r="J761" s="394"/>
      <c r="K761" s="395"/>
    </row>
    <row r="762" spans="1:11" s="43" customFormat="1" x14ac:dyDescent="0.25">
      <c r="A762" s="42"/>
      <c r="B762" s="490" t="s">
        <v>5</v>
      </c>
      <c r="C762" s="491"/>
      <c r="D762" s="503" t="s">
        <v>394</v>
      </c>
      <c r="E762" s="504"/>
      <c r="F762" s="504"/>
      <c r="G762" s="505"/>
      <c r="H762" s="494" t="s">
        <v>6</v>
      </c>
      <c r="I762" s="495"/>
      <c r="J762" s="405"/>
      <c r="K762" s="407"/>
    </row>
    <row r="763" spans="1:11" s="43" customFormat="1" ht="15.75" thickBot="1" x14ac:dyDescent="0.3">
      <c r="A763" s="42"/>
      <c r="B763" s="492"/>
      <c r="C763" s="493"/>
      <c r="D763" s="506"/>
      <c r="E763" s="507"/>
      <c r="F763" s="507"/>
      <c r="G763" s="508"/>
      <c r="H763" s="496"/>
      <c r="I763" s="497"/>
      <c r="J763" s="128" t="s">
        <v>209</v>
      </c>
      <c r="K763" s="129"/>
    </row>
    <row r="764" spans="1:11" s="43" customFormat="1" ht="15.75" thickBot="1" x14ac:dyDescent="0.3">
      <c r="A764" s="42"/>
      <c r="B764" s="487" t="s">
        <v>7</v>
      </c>
      <c r="C764" s="488"/>
      <c r="D764" s="488"/>
      <c r="E764" s="488"/>
      <c r="F764" s="488"/>
      <c r="G764" s="488"/>
      <c r="H764" s="488"/>
      <c r="I764" s="488"/>
      <c r="J764" s="488"/>
      <c r="K764" s="489"/>
    </row>
    <row r="765" spans="1:11" s="43" customFormat="1" ht="15.75" thickBot="1" x14ac:dyDescent="0.3">
      <c r="A765" s="42"/>
      <c r="B765" s="485" t="s">
        <v>8</v>
      </c>
      <c r="C765" s="499" t="s">
        <v>9</v>
      </c>
      <c r="D765" s="500" t="s">
        <v>10</v>
      </c>
      <c r="E765" s="501"/>
      <c r="F765" s="501"/>
      <c r="G765" s="502"/>
      <c r="H765" s="500" t="s">
        <v>11</v>
      </c>
      <c r="I765" s="501"/>
      <c r="J765" s="501"/>
      <c r="K765" s="502"/>
    </row>
    <row r="766" spans="1:11" s="43" customFormat="1" ht="15.75" thickBot="1" x14ac:dyDescent="0.3">
      <c r="A766" s="42"/>
      <c r="B766" s="498"/>
      <c r="C766" s="499"/>
      <c r="D766" s="499" t="s">
        <v>12</v>
      </c>
      <c r="E766" s="482" t="s">
        <v>210</v>
      </c>
      <c r="F766" s="479" t="s">
        <v>14</v>
      </c>
      <c r="G766" s="481"/>
      <c r="H766" s="483" t="s">
        <v>12</v>
      </c>
      <c r="I766" s="485" t="s">
        <v>15</v>
      </c>
      <c r="J766" s="479" t="s">
        <v>14</v>
      </c>
      <c r="K766" s="481"/>
    </row>
    <row r="767" spans="1:11" s="43" customFormat="1" ht="45.75" thickBot="1" x14ac:dyDescent="0.3">
      <c r="A767" s="42"/>
      <c r="B767" s="486"/>
      <c r="C767" s="499"/>
      <c r="D767" s="499"/>
      <c r="E767" s="482"/>
      <c r="F767" s="130" t="s">
        <v>16</v>
      </c>
      <c r="G767" s="131" t="s">
        <v>17</v>
      </c>
      <c r="H767" s="484"/>
      <c r="I767" s="486"/>
      <c r="J767" s="130" t="s">
        <v>16</v>
      </c>
      <c r="K767" s="131" t="s">
        <v>17</v>
      </c>
    </row>
    <row r="768" spans="1:11" s="43" customFormat="1" ht="15.75" thickBot="1" x14ac:dyDescent="0.3">
      <c r="A768" s="42"/>
      <c r="B768" s="131">
        <v>1</v>
      </c>
      <c r="C768" s="131">
        <v>2</v>
      </c>
      <c r="D768" s="131">
        <v>3</v>
      </c>
      <c r="E768" s="131">
        <v>4</v>
      </c>
      <c r="F768" s="131">
        <v>5</v>
      </c>
      <c r="G768" s="131">
        <v>6</v>
      </c>
      <c r="H768" s="131">
        <v>7</v>
      </c>
      <c r="I768" s="131">
        <v>8</v>
      </c>
      <c r="J768" s="131">
        <v>9</v>
      </c>
      <c r="K768" s="131">
        <v>10</v>
      </c>
    </row>
    <row r="769" spans="1:11" s="43" customFormat="1" ht="15.75" thickBot="1" x14ac:dyDescent="0.3">
      <c r="A769" s="42"/>
      <c r="B769" s="132">
        <v>134251.51</v>
      </c>
      <c r="C769" s="133"/>
      <c r="D769" s="133"/>
      <c r="E769" s="134"/>
      <c r="F769" s="133"/>
      <c r="G769" s="133"/>
      <c r="H769" s="135"/>
      <c r="I769" s="139"/>
      <c r="J769" s="133"/>
      <c r="K769" s="136"/>
    </row>
    <row r="770" spans="1:11" s="43" customFormat="1" ht="15.75" thickBot="1" x14ac:dyDescent="0.3">
      <c r="A770" s="42"/>
      <c r="B770" s="487" t="s">
        <v>395</v>
      </c>
      <c r="C770" s="488"/>
      <c r="D770" s="488"/>
      <c r="E770" s="488"/>
      <c r="F770" s="488"/>
      <c r="G770" s="488"/>
      <c r="H770" s="488"/>
      <c r="I770" s="488"/>
      <c r="J770" s="488"/>
      <c r="K770" s="489"/>
    </row>
    <row r="771" spans="1:11" s="43" customFormat="1" x14ac:dyDescent="0.25">
      <c r="A771" s="42"/>
      <c r="B771" s="137">
        <v>57600</v>
      </c>
      <c r="C771" s="133"/>
      <c r="D771" s="133"/>
      <c r="E771" s="133"/>
      <c r="F771" s="133"/>
      <c r="G771" s="133"/>
      <c r="H771" s="133"/>
      <c r="I771" s="133"/>
      <c r="J771" s="133"/>
      <c r="K771" s="136"/>
    </row>
    <row r="772" spans="1:11" s="43" customFormat="1" x14ac:dyDescent="0.25">
      <c r="A772" s="42"/>
      <c r="B772" s="138"/>
      <c r="C772" s="138"/>
      <c r="D772" s="138"/>
      <c r="E772" s="138"/>
      <c r="F772" s="138"/>
      <c r="G772" s="138"/>
      <c r="H772" s="138"/>
      <c r="I772" s="138"/>
      <c r="J772" s="138"/>
      <c r="K772" s="138"/>
    </row>
    <row r="773" spans="1:11" s="43" customFormat="1" x14ac:dyDescent="0.25">
      <c r="A773" s="42"/>
      <c r="B773" s="420" t="s">
        <v>0</v>
      </c>
      <c r="C773" s="420"/>
      <c r="D773" s="138"/>
      <c r="E773" s="138"/>
      <c r="F773" s="138"/>
      <c r="G773" s="138"/>
      <c r="H773" s="138"/>
      <c r="I773" s="138"/>
      <c r="J773" s="138"/>
      <c r="K773" s="138"/>
    </row>
    <row r="774" spans="1:11" s="43" customFormat="1" x14ac:dyDescent="0.25">
      <c r="A774" s="42"/>
      <c r="B774" s="475" t="s">
        <v>1</v>
      </c>
      <c r="C774" s="475"/>
      <c r="D774" s="475"/>
      <c r="E774" s="475"/>
      <c r="F774" s="475"/>
      <c r="G774" s="475"/>
      <c r="H774" s="475"/>
      <c r="I774" s="475"/>
      <c r="J774" s="475"/>
      <c r="K774" s="475"/>
    </row>
    <row r="775" spans="1:11" s="43" customFormat="1" ht="15.75" thickBot="1" x14ac:dyDescent="0.3">
      <c r="A775" s="42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</row>
    <row r="776" spans="1:11" s="43" customFormat="1" ht="15.75" thickBot="1" x14ac:dyDescent="0.3">
      <c r="A776" s="42"/>
      <c r="B776" s="384" t="s">
        <v>2</v>
      </c>
      <c r="C776" s="385"/>
      <c r="D776" s="386"/>
      <c r="E776" s="476" t="s">
        <v>3</v>
      </c>
      <c r="F776" s="477"/>
      <c r="G776" s="478"/>
      <c r="H776" s="479" t="s">
        <v>4</v>
      </c>
      <c r="I776" s="480"/>
      <c r="J776" s="480"/>
      <c r="K776" s="481"/>
    </row>
    <row r="777" spans="1:11" s="43" customFormat="1" ht="15.75" thickBot="1" x14ac:dyDescent="0.3">
      <c r="A777" s="42"/>
      <c r="B777" s="391">
        <v>20204195910051</v>
      </c>
      <c r="C777" s="391"/>
      <c r="D777" s="392"/>
      <c r="E777" s="393" t="s">
        <v>387</v>
      </c>
      <c r="F777" s="394"/>
      <c r="G777" s="395"/>
      <c r="H777" s="393" t="s">
        <v>396</v>
      </c>
      <c r="I777" s="394"/>
      <c r="J777" s="394"/>
      <c r="K777" s="395"/>
    </row>
    <row r="778" spans="1:11" s="43" customFormat="1" x14ac:dyDescent="0.25">
      <c r="A778" s="42"/>
      <c r="B778" s="490" t="s">
        <v>5</v>
      </c>
      <c r="C778" s="491"/>
      <c r="D778" s="503" t="s">
        <v>397</v>
      </c>
      <c r="E778" s="504"/>
      <c r="F778" s="504"/>
      <c r="G778" s="505"/>
      <c r="H778" s="494" t="s">
        <v>6</v>
      </c>
      <c r="I778" s="495"/>
      <c r="J778" s="405"/>
      <c r="K778" s="407"/>
    </row>
    <row r="779" spans="1:11" s="43" customFormat="1" ht="15.75" thickBot="1" x14ac:dyDescent="0.3">
      <c r="A779" s="42"/>
      <c r="B779" s="492"/>
      <c r="C779" s="493"/>
      <c r="D779" s="506"/>
      <c r="E779" s="507"/>
      <c r="F779" s="507"/>
      <c r="G779" s="508"/>
      <c r="H779" s="496"/>
      <c r="I779" s="497"/>
      <c r="J779" s="128" t="s">
        <v>398</v>
      </c>
      <c r="K779" s="129"/>
    </row>
    <row r="780" spans="1:11" s="43" customFormat="1" ht="15.75" thickBot="1" x14ac:dyDescent="0.3">
      <c r="A780" s="42"/>
      <c r="B780" s="487" t="s">
        <v>7</v>
      </c>
      <c r="C780" s="488"/>
      <c r="D780" s="488"/>
      <c r="E780" s="488"/>
      <c r="F780" s="488"/>
      <c r="G780" s="488"/>
      <c r="H780" s="488"/>
      <c r="I780" s="488"/>
      <c r="J780" s="488"/>
      <c r="K780" s="489"/>
    </row>
    <row r="781" spans="1:11" s="43" customFormat="1" ht="15.75" thickBot="1" x14ac:dyDescent="0.3">
      <c r="A781" s="42"/>
      <c r="B781" s="485" t="s">
        <v>8</v>
      </c>
      <c r="C781" s="499" t="s">
        <v>9</v>
      </c>
      <c r="D781" s="500" t="s">
        <v>10</v>
      </c>
      <c r="E781" s="501"/>
      <c r="F781" s="501"/>
      <c r="G781" s="502"/>
      <c r="H781" s="500" t="s">
        <v>11</v>
      </c>
      <c r="I781" s="501"/>
      <c r="J781" s="501"/>
      <c r="K781" s="502"/>
    </row>
    <row r="782" spans="1:11" s="43" customFormat="1" ht="15.75" thickBot="1" x14ac:dyDescent="0.3">
      <c r="A782" s="42"/>
      <c r="B782" s="498"/>
      <c r="C782" s="499"/>
      <c r="D782" s="499" t="s">
        <v>12</v>
      </c>
      <c r="E782" s="482" t="s">
        <v>210</v>
      </c>
      <c r="F782" s="479" t="s">
        <v>14</v>
      </c>
      <c r="G782" s="481"/>
      <c r="H782" s="483" t="s">
        <v>12</v>
      </c>
      <c r="I782" s="485" t="s">
        <v>15</v>
      </c>
      <c r="J782" s="479" t="s">
        <v>14</v>
      </c>
      <c r="K782" s="481"/>
    </row>
    <row r="783" spans="1:11" s="43" customFormat="1" ht="45.75" thickBot="1" x14ac:dyDescent="0.3">
      <c r="A783" s="42"/>
      <c r="B783" s="486"/>
      <c r="C783" s="499"/>
      <c r="D783" s="499"/>
      <c r="E783" s="482"/>
      <c r="F783" s="130" t="s">
        <v>16</v>
      </c>
      <c r="G783" s="131" t="s">
        <v>17</v>
      </c>
      <c r="H783" s="484"/>
      <c r="I783" s="486"/>
      <c r="J783" s="130" t="s">
        <v>16</v>
      </c>
      <c r="K783" s="131" t="s">
        <v>17</v>
      </c>
    </row>
    <row r="784" spans="1:11" s="43" customFormat="1" ht="15.75" thickBot="1" x14ac:dyDescent="0.3">
      <c r="A784" s="42"/>
      <c r="B784" s="131">
        <v>1</v>
      </c>
      <c r="C784" s="131">
        <v>2</v>
      </c>
      <c r="D784" s="131">
        <v>3</v>
      </c>
      <c r="E784" s="131">
        <v>4</v>
      </c>
      <c r="F784" s="131">
        <v>5</v>
      </c>
      <c r="G784" s="131">
        <v>6</v>
      </c>
      <c r="H784" s="131">
        <v>7</v>
      </c>
      <c r="I784" s="131">
        <v>8</v>
      </c>
      <c r="J784" s="131">
        <v>9</v>
      </c>
      <c r="K784" s="131">
        <v>10</v>
      </c>
    </row>
    <row r="785" spans="1:11" s="43" customFormat="1" x14ac:dyDescent="0.25">
      <c r="A785" s="42"/>
      <c r="B785" s="132">
        <v>229550.16</v>
      </c>
      <c r="C785" s="133">
        <v>278547.84999999998</v>
      </c>
      <c r="D785" s="133" t="s">
        <v>399</v>
      </c>
      <c r="E785" s="134">
        <v>0.34</v>
      </c>
      <c r="F785" s="133"/>
      <c r="G785" s="133"/>
      <c r="H785" s="135" t="s">
        <v>111</v>
      </c>
      <c r="I785" s="139" t="s">
        <v>111</v>
      </c>
      <c r="J785" s="133"/>
      <c r="K785" s="136"/>
    </row>
    <row r="786" spans="1:11" s="43" customFormat="1" ht="15.75" thickBot="1" x14ac:dyDescent="0.3">
      <c r="A786" s="42"/>
      <c r="B786" s="140"/>
      <c r="C786" s="138"/>
      <c r="D786" s="138"/>
      <c r="E786" s="141"/>
      <c r="F786" s="138"/>
      <c r="G786" s="138"/>
      <c r="H786" s="142" t="s">
        <v>71</v>
      </c>
      <c r="I786" s="143" t="s">
        <v>71</v>
      </c>
      <c r="J786" s="138"/>
      <c r="K786" s="144"/>
    </row>
    <row r="787" spans="1:11" s="43" customFormat="1" ht="15.75" thickBot="1" x14ac:dyDescent="0.3">
      <c r="A787" s="42"/>
      <c r="B787" s="487" t="s">
        <v>395</v>
      </c>
      <c r="C787" s="488"/>
      <c r="D787" s="488"/>
      <c r="E787" s="488"/>
      <c r="F787" s="488"/>
      <c r="G787" s="488"/>
      <c r="H787" s="488"/>
      <c r="I787" s="488"/>
      <c r="J787" s="488"/>
      <c r="K787" s="489"/>
    </row>
    <row r="788" spans="1:11" s="43" customFormat="1" x14ac:dyDescent="0.25">
      <c r="A788" s="42"/>
      <c r="B788" s="137">
        <v>59760</v>
      </c>
      <c r="C788" s="133"/>
      <c r="D788" s="133" t="s">
        <v>399</v>
      </c>
      <c r="E788" s="133">
        <v>0.1</v>
      </c>
      <c r="F788" s="133"/>
      <c r="G788" s="133"/>
      <c r="H788" s="133"/>
      <c r="I788" s="133"/>
      <c r="J788" s="133"/>
      <c r="K788" s="136"/>
    </row>
    <row r="789" spans="1:11" s="43" customFormat="1" x14ac:dyDescent="0.25">
      <c r="A789" s="42"/>
      <c r="B789" s="138"/>
      <c r="C789" s="138"/>
      <c r="D789" s="138"/>
      <c r="E789" s="138"/>
      <c r="F789" s="138"/>
      <c r="G789" s="138"/>
      <c r="H789" s="138"/>
      <c r="I789" s="138"/>
      <c r="J789" s="138"/>
      <c r="K789" s="138"/>
    </row>
    <row r="790" spans="1:11" s="43" customFormat="1" x14ac:dyDescent="0.25">
      <c r="A790" s="42"/>
      <c r="B790" s="420" t="s">
        <v>0</v>
      </c>
      <c r="C790" s="420"/>
      <c r="D790" s="138"/>
      <c r="E790" s="138"/>
      <c r="F790" s="138"/>
      <c r="G790" s="138"/>
      <c r="H790" s="138"/>
      <c r="I790" s="138"/>
      <c r="J790" s="138"/>
      <c r="K790" s="138"/>
    </row>
    <row r="791" spans="1:11" s="43" customFormat="1" x14ac:dyDescent="0.25">
      <c r="A791" s="42"/>
      <c r="B791" s="475" t="s">
        <v>1</v>
      </c>
      <c r="C791" s="475"/>
      <c r="D791" s="475"/>
      <c r="E791" s="475"/>
      <c r="F791" s="475"/>
      <c r="G791" s="475"/>
      <c r="H791" s="475"/>
      <c r="I791" s="475"/>
      <c r="J791" s="475"/>
      <c r="K791" s="475"/>
    </row>
    <row r="792" spans="1:11" s="43" customFormat="1" ht="15.75" thickBot="1" x14ac:dyDescent="0.3">
      <c r="A792" s="42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</row>
    <row r="793" spans="1:11" s="43" customFormat="1" ht="15.75" thickBot="1" x14ac:dyDescent="0.3">
      <c r="A793" s="42"/>
      <c r="B793" s="384" t="s">
        <v>2</v>
      </c>
      <c r="C793" s="385"/>
      <c r="D793" s="386"/>
      <c r="E793" s="476" t="s">
        <v>3</v>
      </c>
      <c r="F793" s="477"/>
      <c r="G793" s="478"/>
      <c r="H793" s="479" t="s">
        <v>4</v>
      </c>
      <c r="I793" s="480"/>
      <c r="J793" s="480"/>
      <c r="K793" s="481"/>
    </row>
    <row r="794" spans="1:11" s="43" customFormat="1" ht="15.75" thickBot="1" x14ac:dyDescent="0.3">
      <c r="A794" s="42"/>
      <c r="B794" s="391">
        <v>21001196401324</v>
      </c>
      <c r="C794" s="391"/>
      <c r="D794" s="392"/>
      <c r="E794" s="393" t="s">
        <v>387</v>
      </c>
      <c r="F794" s="394"/>
      <c r="G794" s="395"/>
      <c r="H794" s="393" t="s">
        <v>393</v>
      </c>
      <c r="I794" s="394"/>
      <c r="J794" s="394"/>
      <c r="K794" s="395"/>
    </row>
    <row r="795" spans="1:11" s="43" customFormat="1" x14ac:dyDescent="0.25">
      <c r="A795" s="42"/>
      <c r="B795" s="490" t="s">
        <v>5</v>
      </c>
      <c r="C795" s="491"/>
      <c r="D795" s="405"/>
      <c r="E795" s="406"/>
      <c r="F795" s="406"/>
      <c r="G795" s="407"/>
      <c r="H795" s="494" t="s">
        <v>6</v>
      </c>
      <c r="I795" s="495"/>
      <c r="J795" s="405" t="s">
        <v>398</v>
      </c>
      <c r="K795" s="407"/>
    </row>
    <row r="796" spans="1:11" s="43" customFormat="1" ht="15.75" thickBot="1" x14ac:dyDescent="0.3">
      <c r="A796" s="42"/>
      <c r="B796" s="492"/>
      <c r="C796" s="493"/>
      <c r="D796" s="125" t="s">
        <v>400</v>
      </c>
      <c r="E796" s="126"/>
      <c r="F796" s="126"/>
      <c r="G796" s="127"/>
      <c r="H796" s="496"/>
      <c r="I796" s="497"/>
      <c r="J796" s="128"/>
      <c r="K796" s="129"/>
    </row>
    <row r="797" spans="1:11" s="43" customFormat="1" ht="15.75" thickBot="1" x14ac:dyDescent="0.3">
      <c r="A797" s="42"/>
      <c r="B797" s="487" t="s">
        <v>7</v>
      </c>
      <c r="C797" s="488"/>
      <c r="D797" s="488"/>
      <c r="E797" s="488"/>
      <c r="F797" s="488"/>
      <c r="G797" s="488"/>
      <c r="H797" s="488"/>
      <c r="I797" s="488"/>
      <c r="J797" s="488"/>
      <c r="K797" s="489"/>
    </row>
    <row r="798" spans="1:11" s="43" customFormat="1" ht="15.75" thickBot="1" x14ac:dyDescent="0.3">
      <c r="A798" s="42"/>
      <c r="B798" s="485" t="s">
        <v>8</v>
      </c>
      <c r="C798" s="499" t="s">
        <v>9</v>
      </c>
      <c r="D798" s="500" t="s">
        <v>10</v>
      </c>
      <c r="E798" s="501"/>
      <c r="F798" s="501"/>
      <c r="G798" s="502"/>
      <c r="H798" s="500" t="s">
        <v>11</v>
      </c>
      <c r="I798" s="501"/>
      <c r="J798" s="501"/>
      <c r="K798" s="502"/>
    </row>
    <row r="799" spans="1:11" s="43" customFormat="1" ht="15.75" thickBot="1" x14ac:dyDescent="0.3">
      <c r="A799" s="42"/>
      <c r="B799" s="498"/>
      <c r="C799" s="499"/>
      <c r="D799" s="499" t="s">
        <v>12</v>
      </c>
      <c r="E799" s="482" t="s">
        <v>210</v>
      </c>
      <c r="F799" s="479" t="s">
        <v>14</v>
      </c>
      <c r="G799" s="481"/>
      <c r="H799" s="483" t="s">
        <v>12</v>
      </c>
      <c r="I799" s="485" t="s">
        <v>15</v>
      </c>
      <c r="J799" s="479" t="s">
        <v>14</v>
      </c>
      <c r="K799" s="481"/>
    </row>
    <row r="800" spans="1:11" s="43" customFormat="1" ht="45.75" thickBot="1" x14ac:dyDescent="0.3">
      <c r="A800" s="42"/>
      <c r="B800" s="486"/>
      <c r="C800" s="499"/>
      <c r="D800" s="499"/>
      <c r="E800" s="482"/>
      <c r="F800" s="130" t="s">
        <v>16</v>
      </c>
      <c r="G800" s="131" t="s">
        <v>17</v>
      </c>
      <c r="H800" s="484"/>
      <c r="I800" s="486"/>
      <c r="J800" s="130" t="s">
        <v>16</v>
      </c>
      <c r="K800" s="131" t="s">
        <v>17</v>
      </c>
    </row>
    <row r="801" spans="1:11" s="43" customFormat="1" ht="15.75" thickBot="1" x14ac:dyDescent="0.3">
      <c r="A801" s="42"/>
      <c r="B801" s="131">
        <v>1</v>
      </c>
      <c r="C801" s="131">
        <v>2</v>
      </c>
      <c r="D801" s="131">
        <v>3</v>
      </c>
      <c r="E801" s="131">
        <v>4</v>
      </c>
      <c r="F801" s="131">
        <v>5</v>
      </c>
      <c r="G801" s="131">
        <v>6</v>
      </c>
      <c r="H801" s="131">
        <v>7</v>
      </c>
      <c r="I801" s="131">
        <v>8</v>
      </c>
      <c r="J801" s="131">
        <v>9</v>
      </c>
      <c r="K801" s="131">
        <v>10</v>
      </c>
    </row>
    <row r="802" spans="1:11" s="43" customFormat="1" ht="15.75" thickBot="1" x14ac:dyDescent="0.3">
      <c r="A802" s="42"/>
      <c r="B802" s="132">
        <v>193555.98</v>
      </c>
      <c r="C802" s="133"/>
      <c r="D802" s="133" t="s">
        <v>401</v>
      </c>
      <c r="E802" s="134">
        <v>0.74</v>
      </c>
      <c r="F802" s="133"/>
      <c r="G802" s="133"/>
      <c r="H802" s="135"/>
      <c r="I802" s="139"/>
      <c r="J802" s="133"/>
      <c r="K802" s="136"/>
    </row>
    <row r="803" spans="1:11" s="43" customFormat="1" ht="15.75" thickBot="1" x14ac:dyDescent="0.3">
      <c r="A803" s="42"/>
      <c r="B803" s="487" t="s">
        <v>395</v>
      </c>
      <c r="C803" s="488"/>
      <c r="D803" s="488"/>
      <c r="E803" s="488"/>
      <c r="F803" s="488"/>
      <c r="G803" s="488"/>
      <c r="H803" s="488"/>
      <c r="I803" s="488"/>
      <c r="J803" s="488"/>
      <c r="K803" s="489"/>
    </row>
    <row r="804" spans="1:11" s="43" customFormat="1" x14ac:dyDescent="0.25">
      <c r="A804" s="42"/>
      <c r="B804" s="137"/>
      <c r="C804" s="133"/>
      <c r="D804" s="133"/>
      <c r="E804" s="133"/>
      <c r="F804" s="133"/>
      <c r="G804" s="133"/>
      <c r="H804" s="133"/>
      <c r="I804" s="133"/>
      <c r="J804" s="133"/>
      <c r="K804" s="136"/>
    </row>
    <row r="805" spans="1:11" s="43" customFormat="1" x14ac:dyDescent="0.25">
      <c r="A805" s="42"/>
      <c r="B805" s="138"/>
      <c r="C805" s="138"/>
      <c r="D805" s="138"/>
      <c r="E805" s="138"/>
      <c r="F805" s="138"/>
      <c r="G805" s="138"/>
      <c r="H805" s="138"/>
      <c r="I805" s="138"/>
      <c r="J805" s="138"/>
      <c r="K805" s="138"/>
    </row>
    <row r="806" spans="1:11" s="43" customFormat="1" x14ac:dyDescent="0.25">
      <c r="A806" s="42"/>
      <c r="B806" s="420" t="s">
        <v>0</v>
      </c>
      <c r="C806" s="420"/>
      <c r="D806" s="138"/>
      <c r="E806" s="138"/>
      <c r="F806" s="138"/>
      <c r="G806" s="138"/>
      <c r="H806" s="138"/>
      <c r="I806" s="138"/>
      <c r="J806" s="138"/>
      <c r="K806" s="138"/>
    </row>
    <row r="807" spans="1:11" s="43" customFormat="1" x14ac:dyDescent="0.25">
      <c r="A807" s="42"/>
      <c r="B807" s="475" t="s">
        <v>1</v>
      </c>
      <c r="C807" s="475"/>
      <c r="D807" s="475"/>
      <c r="E807" s="475"/>
      <c r="F807" s="475"/>
      <c r="G807" s="475"/>
      <c r="H807" s="475"/>
      <c r="I807" s="475"/>
      <c r="J807" s="475"/>
      <c r="K807" s="475"/>
    </row>
    <row r="808" spans="1:11" s="43" customFormat="1" ht="15.75" thickBot="1" x14ac:dyDescent="0.3">
      <c r="A808" s="42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</row>
    <row r="809" spans="1:11" s="43" customFormat="1" ht="15.75" thickBot="1" x14ac:dyDescent="0.3">
      <c r="A809" s="42"/>
      <c r="B809" s="384" t="s">
        <v>2</v>
      </c>
      <c r="C809" s="385"/>
      <c r="D809" s="386"/>
      <c r="E809" s="476" t="s">
        <v>3</v>
      </c>
      <c r="F809" s="477"/>
      <c r="G809" s="478"/>
      <c r="H809" s="479" t="s">
        <v>4</v>
      </c>
      <c r="I809" s="480"/>
      <c r="J809" s="480"/>
      <c r="K809" s="481"/>
    </row>
    <row r="810" spans="1:11" s="43" customFormat="1" ht="15.75" thickBot="1" x14ac:dyDescent="0.3">
      <c r="A810" s="42"/>
      <c r="B810" s="391">
        <v>21104197000261</v>
      </c>
      <c r="C810" s="391"/>
      <c r="D810" s="392"/>
      <c r="E810" s="393" t="s">
        <v>387</v>
      </c>
      <c r="F810" s="394"/>
      <c r="G810" s="395"/>
      <c r="H810" s="393" t="s">
        <v>402</v>
      </c>
      <c r="I810" s="394"/>
      <c r="J810" s="394"/>
      <c r="K810" s="395"/>
    </row>
    <row r="811" spans="1:11" s="43" customFormat="1" x14ac:dyDescent="0.25">
      <c r="A811" s="42"/>
      <c r="B811" s="490" t="s">
        <v>5</v>
      </c>
      <c r="C811" s="491"/>
      <c r="D811" s="503" t="s">
        <v>403</v>
      </c>
      <c r="E811" s="504"/>
      <c r="F811" s="504"/>
      <c r="G811" s="505"/>
      <c r="H811" s="494" t="s">
        <v>6</v>
      </c>
      <c r="I811" s="495"/>
      <c r="J811" s="405"/>
      <c r="K811" s="407"/>
    </row>
    <row r="812" spans="1:11" s="43" customFormat="1" ht="15.75" thickBot="1" x14ac:dyDescent="0.3">
      <c r="A812" s="42"/>
      <c r="B812" s="492"/>
      <c r="C812" s="493"/>
      <c r="D812" s="506"/>
      <c r="E812" s="507"/>
      <c r="F812" s="507"/>
      <c r="G812" s="508"/>
      <c r="H812" s="496"/>
      <c r="I812" s="497"/>
      <c r="J812" s="128" t="s">
        <v>398</v>
      </c>
      <c r="K812" s="129"/>
    </row>
    <row r="813" spans="1:11" s="43" customFormat="1" ht="15.75" thickBot="1" x14ac:dyDescent="0.3">
      <c r="A813" s="42"/>
      <c r="B813" s="487" t="s">
        <v>7</v>
      </c>
      <c r="C813" s="488"/>
      <c r="D813" s="488"/>
      <c r="E813" s="488"/>
      <c r="F813" s="488"/>
      <c r="G813" s="488"/>
      <c r="H813" s="488"/>
      <c r="I813" s="488"/>
      <c r="J813" s="488"/>
      <c r="K813" s="489"/>
    </row>
    <row r="814" spans="1:11" s="43" customFormat="1" ht="15.75" thickBot="1" x14ac:dyDescent="0.3">
      <c r="A814" s="42"/>
      <c r="B814" s="485" t="s">
        <v>8</v>
      </c>
      <c r="C814" s="499" t="s">
        <v>9</v>
      </c>
      <c r="D814" s="500" t="s">
        <v>10</v>
      </c>
      <c r="E814" s="501"/>
      <c r="F814" s="501"/>
      <c r="G814" s="502"/>
      <c r="H814" s="500" t="s">
        <v>11</v>
      </c>
      <c r="I814" s="501"/>
      <c r="J814" s="501"/>
      <c r="K814" s="502"/>
    </row>
    <row r="815" spans="1:11" s="43" customFormat="1" ht="15.75" thickBot="1" x14ac:dyDescent="0.3">
      <c r="A815" s="42"/>
      <c r="B815" s="498"/>
      <c r="C815" s="499"/>
      <c r="D815" s="499" t="s">
        <v>12</v>
      </c>
      <c r="E815" s="482" t="s">
        <v>210</v>
      </c>
      <c r="F815" s="479" t="s">
        <v>14</v>
      </c>
      <c r="G815" s="481"/>
      <c r="H815" s="483" t="s">
        <v>12</v>
      </c>
      <c r="I815" s="485" t="s">
        <v>15</v>
      </c>
      <c r="J815" s="479" t="s">
        <v>14</v>
      </c>
      <c r="K815" s="481"/>
    </row>
    <row r="816" spans="1:11" s="43" customFormat="1" ht="45.75" thickBot="1" x14ac:dyDescent="0.3">
      <c r="A816" s="42"/>
      <c r="B816" s="486"/>
      <c r="C816" s="499"/>
      <c r="D816" s="499"/>
      <c r="E816" s="482"/>
      <c r="F816" s="130" t="s">
        <v>16</v>
      </c>
      <c r="G816" s="131" t="s">
        <v>17</v>
      </c>
      <c r="H816" s="484"/>
      <c r="I816" s="486"/>
      <c r="J816" s="130" t="s">
        <v>16</v>
      </c>
      <c r="K816" s="131" t="s">
        <v>17</v>
      </c>
    </row>
    <row r="817" spans="1:11" s="43" customFormat="1" ht="15.75" thickBot="1" x14ac:dyDescent="0.3">
      <c r="A817" s="42"/>
      <c r="B817" s="131">
        <v>1</v>
      </c>
      <c r="C817" s="131">
        <v>2</v>
      </c>
      <c r="D817" s="131">
        <v>3</v>
      </c>
      <c r="E817" s="131">
        <v>4</v>
      </c>
      <c r="F817" s="131">
        <v>5</v>
      </c>
      <c r="G817" s="131">
        <v>6</v>
      </c>
      <c r="H817" s="131">
        <v>7</v>
      </c>
      <c r="I817" s="131">
        <v>8</v>
      </c>
      <c r="J817" s="131">
        <v>9</v>
      </c>
      <c r="K817" s="131">
        <v>10</v>
      </c>
    </row>
    <row r="818" spans="1:11" s="43" customFormat="1" ht="15.75" thickBot="1" x14ac:dyDescent="0.3">
      <c r="A818" s="42"/>
      <c r="B818" s="132">
        <v>152815.99</v>
      </c>
      <c r="C818" s="133"/>
      <c r="D818" s="133"/>
      <c r="E818" s="134"/>
      <c r="F818" s="133"/>
      <c r="G818" s="133"/>
      <c r="H818" s="135"/>
      <c r="I818" s="139"/>
      <c r="J818" s="133"/>
      <c r="K818" s="136"/>
    </row>
    <row r="819" spans="1:11" s="43" customFormat="1" ht="15.75" thickBot="1" x14ac:dyDescent="0.3">
      <c r="A819" s="42"/>
      <c r="B819" s="487" t="s">
        <v>404</v>
      </c>
      <c r="C819" s="488"/>
      <c r="D819" s="488"/>
      <c r="E819" s="488"/>
      <c r="F819" s="488"/>
      <c r="G819" s="488"/>
      <c r="H819" s="488"/>
      <c r="I819" s="488"/>
      <c r="J819" s="488"/>
      <c r="K819" s="489"/>
    </row>
    <row r="820" spans="1:11" s="43" customFormat="1" x14ac:dyDescent="0.25">
      <c r="A820" s="42"/>
      <c r="B820" s="137">
        <f>109200+86400</f>
        <v>195600</v>
      </c>
      <c r="C820" s="133"/>
      <c r="D820" s="133"/>
      <c r="E820" s="133"/>
      <c r="F820" s="133"/>
      <c r="G820" s="133"/>
      <c r="H820" s="133"/>
      <c r="I820" s="133"/>
      <c r="J820" s="133"/>
      <c r="K820" s="136"/>
    </row>
    <row r="821" spans="1:11" s="43" customFormat="1" x14ac:dyDescent="0.25">
      <c r="A821" s="42"/>
      <c r="B821" s="138"/>
      <c r="C821" s="138"/>
      <c r="D821" s="138"/>
      <c r="E821" s="138"/>
      <c r="G821" s="138"/>
      <c r="H821" s="138"/>
      <c r="I821" s="138"/>
      <c r="J821" s="138"/>
      <c r="K821" s="138"/>
    </row>
    <row r="822" spans="1:11" s="43" customFormat="1" x14ac:dyDescent="0.25">
      <c r="A822" s="42"/>
      <c r="B822" s="420" t="s">
        <v>0</v>
      </c>
      <c r="C822" s="420"/>
      <c r="D822" s="138"/>
      <c r="E822" s="138"/>
      <c r="G822" s="138"/>
      <c r="H822" s="138"/>
      <c r="I822" s="138"/>
      <c r="J822" s="138"/>
      <c r="K822" s="138"/>
    </row>
    <row r="823" spans="1:11" s="43" customFormat="1" x14ac:dyDescent="0.25">
      <c r="A823" s="42"/>
      <c r="B823" s="475" t="s">
        <v>1</v>
      </c>
      <c r="C823" s="475"/>
      <c r="D823" s="475"/>
      <c r="E823" s="475"/>
      <c r="F823" s="475"/>
      <c r="G823" s="475"/>
      <c r="H823" s="475"/>
      <c r="I823" s="475"/>
      <c r="J823" s="475"/>
      <c r="K823" s="475"/>
    </row>
    <row r="824" spans="1:11" s="43" customFormat="1" ht="15.75" thickBot="1" x14ac:dyDescent="0.3">
      <c r="A824" s="42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</row>
    <row r="825" spans="1:11" s="43" customFormat="1" ht="15.75" thickBot="1" x14ac:dyDescent="0.3">
      <c r="A825" s="42"/>
      <c r="B825" s="384" t="s">
        <v>2</v>
      </c>
      <c r="C825" s="385"/>
      <c r="D825" s="386"/>
      <c r="E825" s="476" t="s">
        <v>3</v>
      </c>
      <c r="F825" s="477"/>
      <c r="G825" s="478"/>
      <c r="H825" s="479" t="s">
        <v>4</v>
      </c>
      <c r="I825" s="480"/>
      <c r="J825" s="480"/>
      <c r="K825" s="481"/>
    </row>
    <row r="826" spans="1:11" s="43" customFormat="1" ht="15.75" thickBot="1" x14ac:dyDescent="0.3">
      <c r="A826" s="42"/>
      <c r="B826" s="391">
        <v>21808197200038</v>
      </c>
      <c r="C826" s="391"/>
      <c r="D826" s="392"/>
      <c r="E826" s="393" t="s">
        <v>387</v>
      </c>
      <c r="F826" s="394"/>
      <c r="G826" s="395"/>
      <c r="H826" s="393" t="s">
        <v>405</v>
      </c>
      <c r="I826" s="394"/>
      <c r="J826" s="394"/>
      <c r="K826" s="395"/>
    </row>
    <row r="827" spans="1:11" s="43" customFormat="1" x14ac:dyDescent="0.25">
      <c r="A827" s="42"/>
      <c r="B827" s="490" t="s">
        <v>5</v>
      </c>
      <c r="C827" s="491"/>
      <c r="D827" s="503" t="s">
        <v>406</v>
      </c>
      <c r="E827" s="504"/>
      <c r="F827" s="504"/>
      <c r="G827" s="505"/>
      <c r="H827" s="494" t="s">
        <v>6</v>
      </c>
      <c r="I827" s="495"/>
      <c r="J827" s="405"/>
      <c r="K827" s="407"/>
    </row>
    <row r="828" spans="1:11" s="43" customFormat="1" ht="15.75" thickBot="1" x14ac:dyDescent="0.3">
      <c r="A828" s="42"/>
      <c r="B828" s="492"/>
      <c r="C828" s="493"/>
      <c r="D828" s="506"/>
      <c r="E828" s="507"/>
      <c r="F828" s="507"/>
      <c r="G828" s="508"/>
      <c r="H828" s="496"/>
      <c r="I828" s="497"/>
      <c r="J828" s="128" t="s">
        <v>398</v>
      </c>
      <c r="K828" s="129"/>
    </row>
    <row r="829" spans="1:11" s="43" customFormat="1" ht="15.75" thickBot="1" x14ac:dyDescent="0.3">
      <c r="A829" s="42"/>
      <c r="B829" s="487" t="s">
        <v>7</v>
      </c>
      <c r="C829" s="488"/>
      <c r="D829" s="488"/>
      <c r="E829" s="488"/>
      <c r="F829" s="488"/>
      <c r="G829" s="488"/>
      <c r="H829" s="488"/>
      <c r="I829" s="488"/>
      <c r="J829" s="488"/>
      <c r="K829" s="489"/>
    </row>
    <row r="830" spans="1:11" s="43" customFormat="1" ht="15.75" thickBot="1" x14ac:dyDescent="0.3">
      <c r="A830" s="42"/>
      <c r="B830" s="485" t="s">
        <v>8</v>
      </c>
      <c r="C830" s="499" t="s">
        <v>9</v>
      </c>
      <c r="D830" s="500" t="s">
        <v>10</v>
      </c>
      <c r="E830" s="501"/>
      <c r="F830" s="501"/>
      <c r="G830" s="502"/>
      <c r="H830" s="500" t="s">
        <v>11</v>
      </c>
      <c r="I830" s="501"/>
      <c r="J830" s="501"/>
      <c r="K830" s="502"/>
    </row>
    <row r="831" spans="1:11" s="43" customFormat="1" ht="15.75" thickBot="1" x14ac:dyDescent="0.3">
      <c r="A831" s="42"/>
      <c r="B831" s="498"/>
      <c r="C831" s="499"/>
      <c r="D831" s="499" t="s">
        <v>12</v>
      </c>
      <c r="E831" s="482" t="s">
        <v>210</v>
      </c>
      <c r="F831" s="479" t="s">
        <v>14</v>
      </c>
      <c r="G831" s="481"/>
      <c r="H831" s="483" t="s">
        <v>12</v>
      </c>
      <c r="I831" s="485" t="s">
        <v>15</v>
      </c>
      <c r="J831" s="479" t="s">
        <v>14</v>
      </c>
      <c r="K831" s="481"/>
    </row>
    <row r="832" spans="1:11" s="43" customFormat="1" ht="45.75" thickBot="1" x14ac:dyDescent="0.3">
      <c r="A832" s="42"/>
      <c r="B832" s="486"/>
      <c r="C832" s="499"/>
      <c r="D832" s="499"/>
      <c r="E832" s="482"/>
      <c r="F832" s="130" t="s">
        <v>16</v>
      </c>
      <c r="G832" s="131" t="s">
        <v>17</v>
      </c>
      <c r="H832" s="484"/>
      <c r="I832" s="486"/>
      <c r="J832" s="130" t="s">
        <v>16</v>
      </c>
      <c r="K832" s="131" t="s">
        <v>17</v>
      </c>
    </row>
    <row r="833" spans="1:11" s="43" customFormat="1" ht="15.75" thickBot="1" x14ac:dyDescent="0.3">
      <c r="A833" s="42"/>
      <c r="B833" s="131">
        <v>1</v>
      </c>
      <c r="C833" s="131">
        <v>2</v>
      </c>
      <c r="D833" s="131">
        <v>3</v>
      </c>
      <c r="E833" s="131">
        <v>4</v>
      </c>
      <c r="F833" s="131">
        <v>5</v>
      </c>
      <c r="G833" s="131">
        <v>6</v>
      </c>
      <c r="H833" s="131">
        <v>7</v>
      </c>
      <c r="I833" s="131">
        <v>8</v>
      </c>
      <c r="J833" s="131">
        <v>9</v>
      </c>
      <c r="K833" s="131">
        <v>10</v>
      </c>
    </row>
    <row r="834" spans="1:11" s="43" customFormat="1" ht="60.75" thickBot="1" x14ac:dyDescent="0.3">
      <c r="A834" s="42"/>
      <c r="B834" s="132">
        <v>144362.28</v>
      </c>
      <c r="C834" s="133"/>
      <c r="D834" s="133" t="s">
        <v>399</v>
      </c>
      <c r="E834" s="134">
        <v>28.8</v>
      </c>
      <c r="F834" s="133"/>
      <c r="G834" s="133"/>
      <c r="H834" s="51" t="s">
        <v>212</v>
      </c>
      <c r="I834" s="135" t="s">
        <v>407</v>
      </c>
      <c r="J834" s="133"/>
      <c r="K834" s="136"/>
    </row>
    <row r="835" spans="1:11" s="43" customFormat="1" ht="15.75" thickBot="1" x14ac:dyDescent="0.3">
      <c r="A835" s="42"/>
      <c r="B835" s="487" t="s">
        <v>392</v>
      </c>
      <c r="C835" s="488"/>
      <c r="D835" s="488"/>
      <c r="E835" s="488"/>
      <c r="F835" s="488"/>
      <c r="G835" s="488"/>
      <c r="H835" s="488"/>
      <c r="I835" s="488"/>
      <c r="J835" s="488"/>
      <c r="K835" s="489"/>
    </row>
    <row r="836" spans="1:11" s="43" customFormat="1" x14ac:dyDescent="0.25">
      <c r="A836" s="42"/>
      <c r="B836" s="137"/>
      <c r="C836" s="133"/>
      <c r="D836" s="133"/>
      <c r="E836" s="133"/>
      <c r="F836" s="133"/>
      <c r="G836" s="133"/>
      <c r="H836" s="133"/>
      <c r="I836" s="133"/>
      <c r="J836" s="133"/>
      <c r="K836" s="136"/>
    </row>
    <row r="837" spans="1:11" s="43" customFormat="1" x14ac:dyDescent="0.25">
      <c r="A837" s="42"/>
    </row>
    <row r="838" spans="1:11" s="43" customFormat="1" x14ac:dyDescent="0.25">
      <c r="A838" s="42"/>
      <c r="B838" s="420" t="s">
        <v>0</v>
      </c>
      <c r="C838" s="420"/>
    </row>
    <row r="839" spans="1:11" s="43" customFormat="1" x14ac:dyDescent="0.25">
      <c r="A839" s="42"/>
      <c r="B839" s="383" t="s">
        <v>1</v>
      </c>
      <c r="C839" s="383"/>
      <c r="D839" s="383"/>
      <c r="E839" s="383"/>
      <c r="F839" s="383"/>
      <c r="G839" s="383"/>
      <c r="H839" s="383"/>
      <c r="I839" s="383"/>
      <c r="J839" s="383"/>
      <c r="K839" s="383"/>
    </row>
    <row r="840" spans="1:11" s="43" customFormat="1" ht="15.75" thickBot="1" x14ac:dyDescent="0.3">
      <c r="A840" s="42"/>
    </row>
    <row r="841" spans="1:11" s="43" customFormat="1" ht="15.75" thickBot="1" x14ac:dyDescent="0.3">
      <c r="A841" s="42"/>
      <c r="B841" s="384" t="s">
        <v>2</v>
      </c>
      <c r="C841" s="385"/>
      <c r="D841" s="386"/>
      <c r="E841" s="384" t="s">
        <v>3</v>
      </c>
      <c r="F841" s="385"/>
      <c r="G841" s="386"/>
      <c r="H841" s="387" t="s">
        <v>4</v>
      </c>
      <c r="I841" s="388"/>
      <c r="J841" s="388"/>
      <c r="K841" s="389"/>
    </row>
    <row r="842" spans="1:11" s="43" customFormat="1" ht="15.75" thickBot="1" x14ac:dyDescent="0.3">
      <c r="A842" s="42"/>
      <c r="B842" s="391">
        <v>22107198100072</v>
      </c>
      <c r="C842" s="391"/>
      <c r="D842" s="392"/>
      <c r="E842" s="393" t="s">
        <v>408</v>
      </c>
      <c r="F842" s="394"/>
      <c r="G842" s="395"/>
      <c r="H842" s="393" t="s">
        <v>409</v>
      </c>
      <c r="I842" s="394"/>
      <c r="J842" s="394"/>
      <c r="K842" s="395"/>
    </row>
    <row r="843" spans="1:11" s="43" customFormat="1" x14ac:dyDescent="0.25">
      <c r="A843" s="42"/>
      <c r="B843" s="466" t="s">
        <v>5</v>
      </c>
      <c r="C843" s="467"/>
      <c r="D843" s="405" t="s">
        <v>410</v>
      </c>
      <c r="E843" s="406"/>
      <c r="F843" s="406"/>
      <c r="G843" s="407"/>
      <c r="H843" s="411" t="s">
        <v>6</v>
      </c>
      <c r="I843" s="412"/>
      <c r="J843" s="405" t="s">
        <v>284</v>
      </c>
      <c r="K843" s="407"/>
    </row>
    <row r="844" spans="1:11" s="43" customFormat="1" ht="15.75" thickBot="1" x14ac:dyDescent="0.3">
      <c r="A844" s="42"/>
      <c r="B844" s="468"/>
      <c r="C844" s="469"/>
      <c r="D844" s="408"/>
      <c r="E844" s="409"/>
      <c r="F844" s="409"/>
      <c r="G844" s="410"/>
      <c r="H844" s="413"/>
      <c r="I844" s="414"/>
      <c r="J844" s="44"/>
      <c r="K844" s="45"/>
    </row>
    <row r="845" spans="1:11" s="43" customFormat="1" ht="15.75" thickBot="1" x14ac:dyDescent="0.3">
      <c r="A845" s="42"/>
      <c r="B845" s="393" t="s">
        <v>7</v>
      </c>
      <c r="C845" s="394"/>
      <c r="D845" s="394"/>
      <c r="E845" s="394"/>
      <c r="F845" s="394"/>
      <c r="G845" s="394"/>
      <c r="H845" s="394"/>
      <c r="I845" s="394"/>
      <c r="J845" s="394"/>
      <c r="K845" s="395"/>
    </row>
    <row r="846" spans="1:11" s="43" customFormat="1" ht="15.75" thickBot="1" x14ac:dyDescent="0.3">
      <c r="A846" s="42"/>
      <c r="B846" s="399" t="s">
        <v>8</v>
      </c>
      <c r="C846" s="416" t="s">
        <v>9</v>
      </c>
      <c r="D846" s="417" t="s">
        <v>10</v>
      </c>
      <c r="E846" s="418"/>
      <c r="F846" s="418"/>
      <c r="G846" s="419"/>
      <c r="H846" s="417" t="s">
        <v>11</v>
      </c>
      <c r="I846" s="418"/>
      <c r="J846" s="418"/>
      <c r="K846" s="419"/>
    </row>
    <row r="847" spans="1:11" s="43" customFormat="1" ht="15.75" thickBot="1" x14ac:dyDescent="0.3">
      <c r="A847" s="42"/>
      <c r="B847" s="415"/>
      <c r="C847" s="416"/>
      <c r="D847" s="416" t="s">
        <v>12</v>
      </c>
      <c r="E847" s="396" t="s">
        <v>210</v>
      </c>
      <c r="F847" s="387" t="s">
        <v>14</v>
      </c>
      <c r="G847" s="389"/>
      <c r="H847" s="397" t="s">
        <v>12</v>
      </c>
      <c r="I847" s="399" t="s">
        <v>15</v>
      </c>
      <c r="J847" s="387" t="s">
        <v>14</v>
      </c>
      <c r="K847" s="389"/>
    </row>
    <row r="848" spans="1:11" s="43" customFormat="1" ht="45.75" thickBot="1" x14ac:dyDescent="0.3">
      <c r="A848" s="42"/>
      <c r="B848" s="400"/>
      <c r="C848" s="416"/>
      <c r="D848" s="416"/>
      <c r="E848" s="396"/>
      <c r="F848" s="46" t="s">
        <v>16</v>
      </c>
      <c r="G848" s="47" t="s">
        <v>17</v>
      </c>
      <c r="H848" s="398"/>
      <c r="I848" s="400"/>
      <c r="J848" s="46" t="s">
        <v>16</v>
      </c>
      <c r="K848" s="47" t="s">
        <v>17</v>
      </c>
    </row>
    <row r="849" spans="1:11" s="43" customFormat="1" ht="15.75" thickBot="1" x14ac:dyDescent="0.3">
      <c r="A849" s="42"/>
      <c r="B849" s="47">
        <v>1</v>
      </c>
      <c r="C849" s="47">
        <v>2</v>
      </c>
      <c r="D849" s="47">
        <v>3</v>
      </c>
      <c r="E849" s="47">
        <v>4</v>
      </c>
      <c r="F849" s="47">
        <v>5</v>
      </c>
      <c r="G849" s="47">
        <v>6</v>
      </c>
      <c r="H849" s="47">
        <v>7</v>
      </c>
      <c r="I849" s="47">
        <v>8</v>
      </c>
      <c r="J849" s="47">
        <v>9</v>
      </c>
      <c r="K849" s="47">
        <v>10</v>
      </c>
    </row>
    <row r="850" spans="1:11" s="43" customFormat="1" ht="60.75" thickBot="1" x14ac:dyDescent="0.3">
      <c r="A850" s="42"/>
      <c r="B850" s="48">
        <v>438434.1</v>
      </c>
      <c r="C850" s="49"/>
      <c r="D850" s="49" t="s">
        <v>18</v>
      </c>
      <c r="E850" s="81" t="s">
        <v>411</v>
      </c>
      <c r="F850" s="145" t="s">
        <v>412</v>
      </c>
      <c r="G850" s="145" t="s">
        <v>412</v>
      </c>
      <c r="H850" s="51" t="s">
        <v>212</v>
      </c>
      <c r="I850" s="43" t="s">
        <v>413</v>
      </c>
      <c r="J850" s="145" t="s">
        <v>414</v>
      </c>
      <c r="K850" s="145" t="s">
        <v>414</v>
      </c>
    </row>
    <row r="851" spans="1:11" s="43" customFormat="1" ht="15.75" thickBot="1" x14ac:dyDescent="0.3">
      <c r="A851" s="42"/>
      <c r="B851" s="393" t="s">
        <v>19</v>
      </c>
      <c r="C851" s="394"/>
      <c r="D851" s="394"/>
      <c r="E851" s="394"/>
      <c r="F851" s="406"/>
      <c r="G851" s="406"/>
      <c r="H851" s="394"/>
      <c r="I851" s="394"/>
      <c r="J851" s="394"/>
      <c r="K851" s="395"/>
    </row>
    <row r="852" spans="1:11" s="43" customFormat="1" x14ac:dyDescent="0.25">
      <c r="A852" s="42"/>
      <c r="B852" s="53">
        <v>87000</v>
      </c>
      <c r="C852" s="54"/>
      <c r="D852" s="54"/>
      <c r="E852" s="54"/>
      <c r="F852" s="146" t="s">
        <v>415</v>
      </c>
      <c r="G852" s="146" t="s">
        <v>415</v>
      </c>
      <c r="H852" s="54"/>
      <c r="I852" s="54"/>
      <c r="J852" s="54"/>
      <c r="K852" s="56"/>
    </row>
    <row r="853" spans="1:11" s="43" customFormat="1" x14ac:dyDescent="0.25">
      <c r="A853" s="42"/>
    </row>
    <row r="854" spans="1:11" s="43" customFormat="1" x14ac:dyDescent="0.25">
      <c r="A854" s="42"/>
      <c r="B854" s="420" t="s">
        <v>0</v>
      </c>
      <c r="C854" s="420"/>
    </row>
    <row r="855" spans="1:11" s="43" customFormat="1" x14ac:dyDescent="0.25">
      <c r="A855" s="42"/>
      <c r="B855" s="383" t="s">
        <v>1</v>
      </c>
      <c r="C855" s="383"/>
      <c r="D855" s="383"/>
      <c r="E855" s="383"/>
      <c r="F855" s="383"/>
      <c r="G855" s="383"/>
      <c r="H855" s="383"/>
      <c r="I855" s="383"/>
      <c r="J855" s="383"/>
      <c r="K855" s="383"/>
    </row>
    <row r="856" spans="1:11" s="43" customFormat="1" ht="15.75" thickBot="1" x14ac:dyDescent="0.3">
      <c r="A856" s="42"/>
    </row>
    <row r="857" spans="1:11" s="43" customFormat="1" ht="15.75" thickBot="1" x14ac:dyDescent="0.3">
      <c r="A857" s="42"/>
      <c r="B857" s="384" t="s">
        <v>2</v>
      </c>
      <c r="C857" s="385"/>
      <c r="D857" s="386"/>
      <c r="E857" s="384" t="s">
        <v>3</v>
      </c>
      <c r="F857" s="385"/>
      <c r="G857" s="386"/>
      <c r="H857" s="387" t="s">
        <v>4</v>
      </c>
      <c r="I857" s="388"/>
      <c r="J857" s="388"/>
      <c r="K857" s="389"/>
    </row>
    <row r="858" spans="1:11" s="43" customFormat="1" ht="15.75" thickBot="1" x14ac:dyDescent="0.3">
      <c r="A858" s="42"/>
      <c r="B858" s="391">
        <v>21301197300875</v>
      </c>
      <c r="C858" s="391"/>
      <c r="D858" s="392"/>
      <c r="E858" s="393" t="s">
        <v>408</v>
      </c>
      <c r="F858" s="394"/>
      <c r="G858" s="395"/>
      <c r="H858" s="393" t="s">
        <v>416</v>
      </c>
      <c r="I858" s="394"/>
      <c r="J858" s="394"/>
      <c r="K858" s="395"/>
    </row>
    <row r="859" spans="1:11" s="43" customFormat="1" x14ac:dyDescent="0.25">
      <c r="A859" s="42"/>
      <c r="B859" s="466" t="s">
        <v>5</v>
      </c>
      <c r="C859" s="467"/>
      <c r="D859" s="401" t="s">
        <v>417</v>
      </c>
      <c r="E859" s="402"/>
      <c r="F859" s="402"/>
      <c r="G859" s="431"/>
      <c r="H859" s="411" t="s">
        <v>6</v>
      </c>
      <c r="I859" s="412"/>
      <c r="J859" s="405" t="s">
        <v>284</v>
      </c>
      <c r="K859" s="407"/>
    </row>
    <row r="860" spans="1:11" s="43" customFormat="1" ht="15.75" thickBot="1" x14ac:dyDescent="0.3">
      <c r="A860" s="42"/>
      <c r="B860" s="468"/>
      <c r="C860" s="469"/>
      <c r="D860" s="403"/>
      <c r="E860" s="404"/>
      <c r="F860" s="404"/>
      <c r="G860" s="432"/>
      <c r="H860" s="413"/>
      <c r="I860" s="414"/>
      <c r="J860" s="44"/>
      <c r="K860" s="45"/>
    </row>
    <row r="861" spans="1:11" s="43" customFormat="1" ht="15.75" thickBot="1" x14ac:dyDescent="0.3">
      <c r="A861" s="42"/>
      <c r="B861" s="393" t="s">
        <v>7</v>
      </c>
      <c r="C861" s="394"/>
      <c r="D861" s="394"/>
      <c r="E861" s="394"/>
      <c r="F861" s="394"/>
      <c r="G861" s="394"/>
      <c r="H861" s="394"/>
      <c r="I861" s="394"/>
      <c r="J861" s="394"/>
      <c r="K861" s="395"/>
    </row>
    <row r="862" spans="1:11" s="43" customFormat="1" ht="15.75" thickBot="1" x14ac:dyDescent="0.3">
      <c r="A862" s="42"/>
      <c r="B862" s="399" t="s">
        <v>8</v>
      </c>
      <c r="C862" s="416" t="s">
        <v>9</v>
      </c>
      <c r="D862" s="417" t="s">
        <v>10</v>
      </c>
      <c r="E862" s="418"/>
      <c r="F862" s="418"/>
      <c r="G862" s="419"/>
      <c r="H862" s="417" t="s">
        <v>11</v>
      </c>
      <c r="I862" s="418"/>
      <c r="J862" s="418"/>
      <c r="K862" s="419"/>
    </row>
    <row r="863" spans="1:11" s="43" customFormat="1" ht="15.75" thickBot="1" x14ac:dyDescent="0.3">
      <c r="A863" s="42"/>
      <c r="B863" s="415"/>
      <c r="C863" s="416"/>
      <c r="D863" s="416" t="s">
        <v>12</v>
      </c>
      <c r="E863" s="396" t="s">
        <v>210</v>
      </c>
      <c r="F863" s="387" t="s">
        <v>14</v>
      </c>
      <c r="G863" s="389"/>
      <c r="H863" s="397" t="s">
        <v>12</v>
      </c>
      <c r="I863" s="399" t="s">
        <v>15</v>
      </c>
      <c r="J863" s="387" t="s">
        <v>14</v>
      </c>
      <c r="K863" s="389"/>
    </row>
    <row r="864" spans="1:11" s="43" customFormat="1" ht="45.75" thickBot="1" x14ac:dyDescent="0.3">
      <c r="A864" s="42"/>
      <c r="B864" s="400"/>
      <c r="C864" s="416"/>
      <c r="D864" s="416"/>
      <c r="E864" s="396"/>
      <c r="F864" s="46" t="s">
        <v>16</v>
      </c>
      <c r="G864" s="47" t="s">
        <v>17</v>
      </c>
      <c r="H864" s="398"/>
      <c r="I864" s="400"/>
      <c r="J864" s="46" t="s">
        <v>16</v>
      </c>
      <c r="K864" s="47" t="s">
        <v>17</v>
      </c>
    </row>
    <row r="865" spans="1:11" s="43" customFormat="1" ht="15.75" thickBot="1" x14ac:dyDescent="0.3">
      <c r="A865" s="42"/>
      <c r="B865" s="47">
        <v>1</v>
      </c>
      <c r="C865" s="47">
        <v>2</v>
      </c>
      <c r="D865" s="47">
        <v>3</v>
      </c>
      <c r="E865" s="47">
        <v>4</v>
      </c>
      <c r="F865" s="47">
        <v>5</v>
      </c>
      <c r="G865" s="47">
        <v>6</v>
      </c>
      <c r="H865" s="47">
        <v>7</v>
      </c>
      <c r="I865" s="47">
        <v>8</v>
      </c>
      <c r="J865" s="47">
        <v>9</v>
      </c>
      <c r="K865" s="47">
        <v>10</v>
      </c>
    </row>
    <row r="866" spans="1:11" s="43" customFormat="1" ht="15.75" thickBot="1" x14ac:dyDescent="0.3">
      <c r="A866" s="42"/>
      <c r="B866" s="147">
        <v>186659.64</v>
      </c>
      <c r="C866" s="49"/>
      <c r="D866" s="49"/>
      <c r="E866" s="81"/>
      <c r="F866" s="49"/>
      <c r="G866" s="49"/>
      <c r="H866" s="60"/>
      <c r="I866" s="51"/>
      <c r="J866" s="49"/>
      <c r="K866" s="52"/>
    </row>
    <row r="867" spans="1:11" s="43" customFormat="1" ht="15.75" thickBot="1" x14ac:dyDescent="0.3">
      <c r="A867" s="42"/>
      <c r="B867" s="393" t="s">
        <v>19</v>
      </c>
      <c r="C867" s="394"/>
      <c r="D867" s="394"/>
      <c r="E867" s="394"/>
      <c r="F867" s="394"/>
      <c r="G867" s="394"/>
      <c r="H867" s="394"/>
      <c r="I867" s="394"/>
      <c r="J867" s="394"/>
      <c r="K867" s="395"/>
    </row>
    <row r="868" spans="1:11" s="43" customFormat="1" x14ac:dyDescent="0.25">
      <c r="A868" s="42"/>
      <c r="B868" s="66"/>
      <c r="C868" s="49"/>
      <c r="D868" s="49"/>
      <c r="E868" s="49"/>
      <c r="F868" s="49"/>
      <c r="G868" s="49"/>
      <c r="H868" s="49"/>
      <c r="I868" s="49"/>
      <c r="J868" s="49"/>
      <c r="K868" s="52"/>
    </row>
    <row r="869" spans="1:11" s="43" customFormat="1" x14ac:dyDescent="0.25">
      <c r="A869" s="42"/>
    </row>
    <row r="870" spans="1:11" s="43" customFormat="1" x14ac:dyDescent="0.25">
      <c r="A870" s="42"/>
      <c r="B870" s="420" t="s">
        <v>0</v>
      </c>
      <c r="C870" s="420"/>
    </row>
    <row r="871" spans="1:11" s="43" customFormat="1" x14ac:dyDescent="0.25">
      <c r="A871" s="42"/>
      <c r="B871" s="383" t="s">
        <v>1</v>
      </c>
      <c r="C871" s="383"/>
      <c r="D871" s="383"/>
      <c r="E871" s="383"/>
      <c r="F871" s="383"/>
      <c r="G871" s="383"/>
      <c r="H871" s="383"/>
      <c r="I871" s="383"/>
      <c r="J871" s="383"/>
      <c r="K871" s="383"/>
    </row>
    <row r="872" spans="1:11" s="43" customFormat="1" ht="15.75" thickBot="1" x14ac:dyDescent="0.3">
      <c r="A872" s="42"/>
    </row>
    <row r="873" spans="1:11" s="43" customFormat="1" ht="15.75" thickBot="1" x14ac:dyDescent="0.3">
      <c r="A873" s="42"/>
      <c r="B873" s="384" t="s">
        <v>2</v>
      </c>
      <c r="C873" s="385"/>
      <c r="D873" s="386"/>
      <c r="E873" s="384" t="s">
        <v>3</v>
      </c>
      <c r="F873" s="385"/>
      <c r="G873" s="386"/>
      <c r="H873" s="387" t="s">
        <v>4</v>
      </c>
      <c r="I873" s="388"/>
      <c r="J873" s="388"/>
      <c r="K873" s="389"/>
    </row>
    <row r="874" spans="1:11" s="43" customFormat="1" ht="15.75" thickBot="1" x14ac:dyDescent="0.3">
      <c r="A874" s="42"/>
      <c r="B874" s="391">
        <v>23006197600205</v>
      </c>
      <c r="C874" s="391"/>
      <c r="D874" s="392"/>
      <c r="E874" s="393" t="s">
        <v>408</v>
      </c>
      <c r="F874" s="394"/>
      <c r="G874" s="395"/>
      <c r="H874" s="393" t="s">
        <v>418</v>
      </c>
      <c r="I874" s="394"/>
      <c r="J874" s="394"/>
      <c r="K874" s="395"/>
    </row>
    <row r="875" spans="1:11" s="43" customFormat="1" x14ac:dyDescent="0.25">
      <c r="A875" s="42"/>
      <c r="B875" s="466" t="s">
        <v>5</v>
      </c>
      <c r="C875" s="467"/>
      <c r="D875" s="405" t="s">
        <v>419</v>
      </c>
      <c r="E875" s="406"/>
      <c r="F875" s="406"/>
      <c r="G875" s="407"/>
      <c r="H875" s="411" t="s">
        <v>6</v>
      </c>
      <c r="I875" s="412"/>
      <c r="J875" s="405" t="s">
        <v>420</v>
      </c>
      <c r="K875" s="407"/>
    </row>
    <row r="876" spans="1:11" s="43" customFormat="1" ht="15.75" thickBot="1" x14ac:dyDescent="0.3">
      <c r="A876" s="42"/>
      <c r="B876" s="468"/>
      <c r="C876" s="469"/>
      <c r="D876" s="119"/>
      <c r="E876" s="120"/>
      <c r="F876" s="120"/>
      <c r="G876" s="121"/>
      <c r="H876" s="413"/>
      <c r="I876" s="414"/>
      <c r="J876" s="44"/>
      <c r="K876" s="45"/>
    </row>
    <row r="877" spans="1:11" s="43" customFormat="1" ht="15.75" thickBot="1" x14ac:dyDescent="0.3">
      <c r="A877" s="42"/>
      <c r="B877" s="393" t="s">
        <v>7</v>
      </c>
      <c r="C877" s="394"/>
      <c r="D877" s="394"/>
      <c r="E877" s="394"/>
      <c r="F877" s="394"/>
      <c r="G877" s="394"/>
      <c r="H877" s="394"/>
      <c r="I877" s="394"/>
      <c r="J877" s="394"/>
      <c r="K877" s="395"/>
    </row>
    <row r="878" spans="1:11" s="43" customFormat="1" ht="15.75" thickBot="1" x14ac:dyDescent="0.3">
      <c r="A878" s="42"/>
      <c r="B878" s="399" t="s">
        <v>8</v>
      </c>
      <c r="C878" s="399" t="s">
        <v>9</v>
      </c>
      <c r="D878" s="417" t="s">
        <v>10</v>
      </c>
      <c r="E878" s="418"/>
      <c r="F878" s="418"/>
      <c r="G878" s="419"/>
      <c r="H878" s="417" t="s">
        <v>11</v>
      </c>
      <c r="I878" s="418"/>
      <c r="J878" s="418"/>
      <c r="K878" s="419"/>
    </row>
    <row r="879" spans="1:11" s="43" customFormat="1" ht="15.75" thickBot="1" x14ac:dyDescent="0.3">
      <c r="A879" s="42"/>
      <c r="B879" s="415"/>
      <c r="C879" s="415"/>
      <c r="D879" s="399" t="s">
        <v>12</v>
      </c>
      <c r="E879" s="397" t="s">
        <v>210</v>
      </c>
      <c r="F879" s="387" t="s">
        <v>14</v>
      </c>
      <c r="G879" s="389"/>
      <c r="H879" s="397" t="s">
        <v>12</v>
      </c>
      <c r="I879" s="399" t="s">
        <v>15</v>
      </c>
      <c r="J879" s="387" t="s">
        <v>14</v>
      </c>
      <c r="K879" s="389"/>
    </row>
    <row r="880" spans="1:11" s="43" customFormat="1" ht="45.75" thickBot="1" x14ac:dyDescent="0.3">
      <c r="A880" s="42"/>
      <c r="B880" s="400"/>
      <c r="C880" s="400"/>
      <c r="D880" s="400"/>
      <c r="E880" s="398"/>
      <c r="F880" s="46" t="s">
        <v>16</v>
      </c>
      <c r="G880" s="47" t="s">
        <v>17</v>
      </c>
      <c r="H880" s="398"/>
      <c r="I880" s="400"/>
      <c r="J880" s="46" t="s">
        <v>16</v>
      </c>
      <c r="K880" s="47" t="s">
        <v>17</v>
      </c>
    </row>
    <row r="881" spans="1:11" s="43" customFormat="1" ht="15.75" thickBot="1" x14ac:dyDescent="0.3">
      <c r="A881" s="42"/>
      <c r="B881" s="47">
        <v>1</v>
      </c>
      <c r="C881" s="47">
        <v>2</v>
      </c>
      <c r="D881" s="47">
        <v>3</v>
      </c>
      <c r="E881" s="47">
        <v>4</v>
      </c>
      <c r="F881" s="47">
        <v>5</v>
      </c>
      <c r="G881" s="47">
        <v>6</v>
      </c>
      <c r="H881" s="47">
        <v>7</v>
      </c>
      <c r="I881" s="47">
        <v>8</v>
      </c>
      <c r="J881" s="47">
        <v>9</v>
      </c>
      <c r="K881" s="47">
        <v>10</v>
      </c>
    </row>
    <row r="882" spans="1:11" s="43" customFormat="1" ht="15.75" thickBot="1" x14ac:dyDescent="0.3">
      <c r="A882" s="42"/>
      <c r="B882" s="147">
        <v>198926.7</v>
      </c>
      <c r="C882" s="49"/>
      <c r="D882" s="49" t="s">
        <v>421</v>
      </c>
      <c r="E882" s="81" t="s">
        <v>422</v>
      </c>
      <c r="F882" s="145" t="s">
        <v>414</v>
      </c>
      <c r="G882" s="145" t="s">
        <v>414</v>
      </c>
      <c r="H882" s="60"/>
      <c r="I882" s="51"/>
      <c r="J882" s="49"/>
      <c r="K882" s="52"/>
    </row>
    <row r="883" spans="1:11" s="43" customFormat="1" ht="15.75" thickBot="1" x14ac:dyDescent="0.3">
      <c r="A883" s="42"/>
      <c r="B883" s="393" t="s">
        <v>19</v>
      </c>
      <c r="C883" s="394"/>
      <c r="D883" s="394"/>
      <c r="E883" s="394"/>
      <c r="F883" s="394"/>
      <c r="G883" s="394"/>
      <c r="H883" s="394"/>
      <c r="I883" s="394"/>
      <c r="J883" s="394"/>
      <c r="K883" s="395"/>
    </row>
    <row r="884" spans="1:11" s="43" customFormat="1" ht="45" x14ac:dyDescent="0.25">
      <c r="A884" s="42"/>
      <c r="B884" s="66"/>
      <c r="C884" s="49"/>
      <c r="D884" s="91" t="s">
        <v>266</v>
      </c>
      <c r="E884" s="81" t="s">
        <v>422</v>
      </c>
      <c r="F884" s="145" t="s">
        <v>423</v>
      </c>
      <c r="G884" s="145" t="s">
        <v>423</v>
      </c>
      <c r="H884" s="49"/>
      <c r="I884" s="49"/>
      <c r="J884" s="49"/>
      <c r="K884" s="52"/>
    </row>
    <row r="885" spans="1:11" s="43" customFormat="1" x14ac:dyDescent="0.25">
      <c r="A885" s="42"/>
    </row>
    <row r="886" spans="1:11" s="43" customFormat="1" x14ac:dyDescent="0.25">
      <c r="A886" s="42"/>
      <c r="B886" s="420" t="s">
        <v>0</v>
      </c>
      <c r="C886" s="420"/>
    </row>
    <row r="887" spans="1:11" s="43" customFormat="1" x14ac:dyDescent="0.25">
      <c r="A887" s="42"/>
      <c r="B887" s="383" t="s">
        <v>1</v>
      </c>
      <c r="C887" s="383"/>
      <c r="D887" s="383"/>
      <c r="E887" s="383"/>
      <c r="F887" s="383"/>
      <c r="G887" s="383"/>
      <c r="H887" s="383"/>
      <c r="I887" s="383"/>
      <c r="J887" s="383"/>
      <c r="K887" s="383"/>
    </row>
    <row r="888" spans="1:11" s="43" customFormat="1" ht="15.75" thickBot="1" x14ac:dyDescent="0.3">
      <c r="A888" s="42"/>
    </row>
    <row r="889" spans="1:11" s="43" customFormat="1" ht="15.75" thickBot="1" x14ac:dyDescent="0.3">
      <c r="A889" s="42"/>
      <c r="B889" s="384" t="s">
        <v>2</v>
      </c>
      <c r="C889" s="385"/>
      <c r="D889" s="386"/>
      <c r="E889" s="384" t="s">
        <v>3</v>
      </c>
      <c r="F889" s="385"/>
      <c r="G889" s="386"/>
      <c r="H889" s="387" t="s">
        <v>4</v>
      </c>
      <c r="I889" s="388"/>
      <c r="J889" s="388"/>
      <c r="K889" s="389"/>
    </row>
    <row r="890" spans="1:11" s="43" customFormat="1" ht="15.75" thickBot="1" x14ac:dyDescent="0.3">
      <c r="A890" s="42"/>
      <c r="B890" s="391">
        <v>20605197300945</v>
      </c>
      <c r="C890" s="391"/>
      <c r="D890" s="392"/>
      <c r="E890" s="393" t="s">
        <v>408</v>
      </c>
      <c r="F890" s="394"/>
      <c r="G890" s="395"/>
      <c r="H890" s="393" t="s">
        <v>424</v>
      </c>
      <c r="I890" s="394"/>
      <c r="J890" s="394"/>
      <c r="K890" s="395"/>
    </row>
    <row r="891" spans="1:11" s="43" customFormat="1" x14ac:dyDescent="0.25">
      <c r="A891" s="42"/>
      <c r="B891" s="466" t="s">
        <v>5</v>
      </c>
      <c r="C891" s="467"/>
      <c r="D891" s="405" t="s">
        <v>425</v>
      </c>
      <c r="E891" s="406"/>
      <c r="F891" s="406"/>
      <c r="G891" s="407"/>
      <c r="H891" s="411" t="s">
        <v>6</v>
      </c>
      <c r="I891" s="412"/>
      <c r="J891" s="405" t="s">
        <v>284</v>
      </c>
      <c r="K891" s="407"/>
    </row>
    <row r="892" spans="1:11" s="43" customFormat="1" ht="15.75" thickBot="1" x14ac:dyDescent="0.3">
      <c r="A892" s="42"/>
      <c r="B892" s="468"/>
      <c r="C892" s="469"/>
      <c r="D892" s="119"/>
      <c r="E892" s="120"/>
      <c r="F892" s="120"/>
      <c r="G892" s="121"/>
      <c r="H892" s="413"/>
      <c r="I892" s="414"/>
      <c r="J892" s="44"/>
      <c r="K892" s="45"/>
    </row>
    <row r="893" spans="1:11" s="43" customFormat="1" ht="15.75" thickBot="1" x14ac:dyDescent="0.3">
      <c r="A893" s="42"/>
      <c r="B893" s="393" t="s">
        <v>7</v>
      </c>
      <c r="C893" s="394"/>
      <c r="D893" s="394"/>
      <c r="E893" s="394"/>
      <c r="F893" s="394"/>
      <c r="G893" s="394"/>
      <c r="H893" s="394"/>
      <c r="I893" s="394"/>
      <c r="J893" s="394"/>
      <c r="K893" s="395"/>
    </row>
    <row r="894" spans="1:11" s="43" customFormat="1" ht="15.75" thickBot="1" x14ac:dyDescent="0.3">
      <c r="A894" s="42"/>
      <c r="B894" s="399" t="s">
        <v>8</v>
      </c>
      <c r="C894" s="416" t="s">
        <v>9</v>
      </c>
      <c r="D894" s="417" t="s">
        <v>10</v>
      </c>
      <c r="E894" s="418"/>
      <c r="F894" s="418"/>
      <c r="G894" s="419"/>
      <c r="H894" s="417" t="s">
        <v>11</v>
      </c>
      <c r="I894" s="418"/>
      <c r="J894" s="418"/>
      <c r="K894" s="419"/>
    </row>
    <row r="895" spans="1:11" s="43" customFormat="1" ht="15.75" thickBot="1" x14ac:dyDescent="0.3">
      <c r="A895" s="42"/>
      <c r="B895" s="415"/>
      <c r="C895" s="416"/>
      <c r="D895" s="416" t="s">
        <v>12</v>
      </c>
      <c r="E895" s="396" t="s">
        <v>210</v>
      </c>
      <c r="F895" s="387" t="s">
        <v>14</v>
      </c>
      <c r="G895" s="389"/>
      <c r="H895" s="397" t="s">
        <v>12</v>
      </c>
      <c r="I895" s="399" t="s">
        <v>15</v>
      </c>
      <c r="J895" s="387" t="s">
        <v>14</v>
      </c>
      <c r="K895" s="389"/>
    </row>
    <row r="896" spans="1:11" s="43" customFormat="1" ht="45.75" thickBot="1" x14ac:dyDescent="0.3">
      <c r="A896" s="42"/>
      <c r="B896" s="400"/>
      <c r="C896" s="416"/>
      <c r="D896" s="416"/>
      <c r="E896" s="396"/>
      <c r="F896" s="46" t="s">
        <v>16</v>
      </c>
      <c r="G896" s="47" t="s">
        <v>17</v>
      </c>
      <c r="H896" s="398"/>
      <c r="I896" s="400"/>
      <c r="J896" s="46" t="s">
        <v>16</v>
      </c>
      <c r="K896" s="47" t="s">
        <v>17</v>
      </c>
    </row>
    <row r="897" spans="1:11" s="43" customFormat="1" ht="15.75" thickBot="1" x14ac:dyDescent="0.3">
      <c r="A897" s="42"/>
      <c r="B897" s="47">
        <v>1</v>
      </c>
      <c r="C897" s="47">
        <v>2</v>
      </c>
      <c r="D897" s="47">
        <v>3</v>
      </c>
      <c r="E897" s="47">
        <v>4</v>
      </c>
      <c r="F897" s="47">
        <v>5</v>
      </c>
      <c r="G897" s="47">
        <v>6</v>
      </c>
      <c r="H897" s="47">
        <v>7</v>
      </c>
      <c r="I897" s="47">
        <v>8</v>
      </c>
      <c r="J897" s="47">
        <v>9</v>
      </c>
      <c r="K897" s="47">
        <v>10</v>
      </c>
    </row>
    <row r="898" spans="1:11" s="43" customFormat="1" x14ac:dyDescent="0.25">
      <c r="A898" s="42"/>
      <c r="B898" s="147">
        <v>148830.94</v>
      </c>
      <c r="C898" s="49"/>
      <c r="D898" s="43" t="s">
        <v>426</v>
      </c>
      <c r="E898" s="81">
        <v>3288</v>
      </c>
      <c r="F898" s="145" t="s">
        <v>427</v>
      </c>
      <c r="G898" s="145" t="s">
        <v>427</v>
      </c>
      <c r="H898" s="43" t="s">
        <v>428</v>
      </c>
      <c r="I898" s="60" t="s">
        <v>111</v>
      </c>
      <c r="J898" s="49"/>
      <c r="K898" s="52"/>
    </row>
    <row r="899" spans="1:11" s="43" customFormat="1" x14ac:dyDescent="0.25">
      <c r="A899" s="42"/>
      <c r="B899" s="53"/>
      <c r="C899" s="54"/>
      <c r="D899" s="54"/>
      <c r="E899" s="57"/>
      <c r="F899" s="54"/>
      <c r="G899" s="49"/>
      <c r="H899" s="43" t="s">
        <v>429</v>
      </c>
      <c r="I899" s="54" t="s">
        <v>71</v>
      </c>
      <c r="J899" s="54"/>
      <c r="K899" s="56"/>
    </row>
    <row r="900" spans="1:11" s="43" customFormat="1" ht="15.75" thickBot="1" x14ac:dyDescent="0.3">
      <c r="A900" s="42"/>
      <c r="B900" s="53"/>
      <c r="C900" s="54"/>
      <c r="D900" s="54"/>
      <c r="E900" s="57"/>
      <c r="F900" s="54"/>
      <c r="G900" s="49"/>
      <c r="H900" s="54" t="s">
        <v>430</v>
      </c>
      <c r="I900" s="54" t="s">
        <v>430</v>
      </c>
      <c r="J900" s="54"/>
      <c r="K900" s="56"/>
    </row>
    <row r="901" spans="1:11" s="43" customFormat="1" ht="15.75" thickBot="1" x14ac:dyDescent="0.3">
      <c r="A901" s="42"/>
      <c r="B901" s="393" t="s">
        <v>19</v>
      </c>
      <c r="C901" s="394"/>
      <c r="D901" s="394"/>
      <c r="E901" s="394"/>
      <c r="F901" s="394"/>
      <c r="G901" s="394"/>
      <c r="H901" s="394"/>
      <c r="I901" s="394"/>
      <c r="J901" s="394"/>
      <c r="K901" s="395"/>
    </row>
    <row r="902" spans="1:11" s="43" customFormat="1" x14ac:dyDescent="0.25">
      <c r="A902" s="42"/>
      <c r="B902" s="66"/>
      <c r="C902" s="49"/>
      <c r="D902" s="49"/>
      <c r="E902" s="49"/>
      <c r="F902" s="49"/>
      <c r="G902" s="49"/>
      <c r="H902" s="49" t="s">
        <v>431</v>
      </c>
      <c r="I902" s="49" t="s">
        <v>431</v>
      </c>
      <c r="J902" s="49"/>
      <c r="K902" s="52"/>
    </row>
    <row r="903" spans="1:11" s="43" customFormat="1" x14ac:dyDescent="0.25">
      <c r="A903" s="42"/>
      <c r="B903" s="53"/>
      <c r="C903" s="54"/>
      <c r="D903" s="54"/>
      <c r="E903" s="54"/>
      <c r="G903" s="54"/>
      <c r="H903" s="54" t="s">
        <v>242</v>
      </c>
      <c r="I903" s="54" t="s">
        <v>242</v>
      </c>
      <c r="J903" s="54"/>
      <c r="K903" s="56"/>
    </row>
    <row r="904" spans="1:11" s="43" customFormat="1" x14ac:dyDescent="0.25">
      <c r="A904" s="42"/>
      <c r="B904" s="53"/>
      <c r="C904" s="54"/>
      <c r="D904" s="54"/>
      <c r="E904" s="54"/>
      <c r="F904" s="54"/>
      <c r="G904" s="54"/>
      <c r="H904" s="54" t="s">
        <v>432</v>
      </c>
      <c r="I904" s="54" t="s">
        <v>432</v>
      </c>
      <c r="J904" s="54"/>
      <c r="K904" s="56"/>
    </row>
    <row r="905" spans="1:11" s="43" customFormat="1" x14ac:dyDescent="0.25">
      <c r="A905" s="42"/>
    </row>
    <row r="906" spans="1:11" s="43" customFormat="1" x14ac:dyDescent="0.25">
      <c r="A906" s="42"/>
      <c r="B906" s="420" t="s">
        <v>0</v>
      </c>
      <c r="C906" s="420"/>
    </row>
    <row r="907" spans="1:11" s="43" customFormat="1" x14ac:dyDescent="0.25">
      <c r="A907" s="42"/>
      <c r="B907" s="383" t="s">
        <v>1</v>
      </c>
      <c r="C907" s="383"/>
      <c r="D907" s="383"/>
      <c r="E907" s="383"/>
      <c r="F907" s="383"/>
      <c r="G907" s="383"/>
      <c r="H907" s="383"/>
      <c r="I907" s="383"/>
      <c r="J907" s="383"/>
      <c r="K907" s="383"/>
    </row>
    <row r="908" spans="1:11" s="43" customFormat="1" ht="15.75" thickBot="1" x14ac:dyDescent="0.3">
      <c r="A908" s="42"/>
    </row>
    <row r="909" spans="1:11" s="43" customFormat="1" ht="15.75" thickBot="1" x14ac:dyDescent="0.3">
      <c r="A909" s="42"/>
      <c r="B909" s="384" t="s">
        <v>2</v>
      </c>
      <c r="C909" s="385"/>
      <c r="D909" s="386"/>
      <c r="E909" s="384" t="s">
        <v>3</v>
      </c>
      <c r="F909" s="385"/>
      <c r="G909" s="386"/>
      <c r="H909" s="387" t="s">
        <v>4</v>
      </c>
      <c r="I909" s="388"/>
      <c r="J909" s="388"/>
      <c r="K909" s="389"/>
    </row>
    <row r="910" spans="1:11" s="43" customFormat="1" ht="15.75" thickBot="1" x14ac:dyDescent="0.3">
      <c r="A910" s="42"/>
      <c r="B910" s="391">
        <v>21302197400979</v>
      </c>
      <c r="C910" s="391"/>
      <c r="D910" s="392"/>
      <c r="E910" s="393" t="s">
        <v>433</v>
      </c>
      <c r="F910" s="394"/>
      <c r="G910" s="395"/>
      <c r="H910" s="393" t="s">
        <v>434</v>
      </c>
      <c r="I910" s="394"/>
      <c r="J910" s="394"/>
      <c r="K910" s="395"/>
    </row>
    <row r="911" spans="1:11" s="43" customFormat="1" x14ac:dyDescent="0.25">
      <c r="A911" s="42"/>
      <c r="B911" s="466" t="s">
        <v>5</v>
      </c>
      <c r="C911" s="467"/>
      <c r="D911" s="509" t="s">
        <v>435</v>
      </c>
      <c r="E911" s="510"/>
      <c r="F911" s="510"/>
      <c r="G911" s="511"/>
      <c r="H911" s="411" t="s">
        <v>6</v>
      </c>
      <c r="I911" s="412"/>
      <c r="J911" s="405" t="s">
        <v>436</v>
      </c>
      <c r="K911" s="407"/>
    </row>
    <row r="912" spans="1:11" s="43" customFormat="1" ht="15.75" thickBot="1" x14ac:dyDescent="0.3">
      <c r="A912" s="42"/>
      <c r="B912" s="468"/>
      <c r="C912" s="469"/>
      <c r="D912" s="512"/>
      <c r="E912" s="513"/>
      <c r="F912" s="513"/>
      <c r="G912" s="514"/>
      <c r="H912" s="413"/>
      <c r="I912" s="414"/>
      <c r="J912" s="44"/>
      <c r="K912" s="45"/>
    </row>
    <row r="913" spans="1:11" s="43" customFormat="1" ht="15.75" thickBot="1" x14ac:dyDescent="0.3">
      <c r="A913" s="42"/>
      <c r="B913" s="393" t="s">
        <v>7</v>
      </c>
      <c r="C913" s="394"/>
      <c r="D913" s="394"/>
      <c r="E913" s="394"/>
      <c r="F913" s="394"/>
      <c r="G913" s="394"/>
      <c r="H913" s="394"/>
      <c r="I913" s="394"/>
      <c r="J913" s="394"/>
      <c r="K913" s="395"/>
    </row>
    <row r="914" spans="1:11" s="43" customFormat="1" ht="15.75" thickBot="1" x14ac:dyDescent="0.3">
      <c r="A914" s="42"/>
      <c r="B914" s="399" t="s">
        <v>8</v>
      </c>
      <c r="C914" s="416" t="s">
        <v>9</v>
      </c>
      <c r="D914" s="417" t="s">
        <v>10</v>
      </c>
      <c r="E914" s="418"/>
      <c r="F914" s="418"/>
      <c r="G914" s="419"/>
      <c r="H914" s="417" t="s">
        <v>11</v>
      </c>
      <c r="I914" s="418"/>
      <c r="J914" s="418"/>
      <c r="K914" s="419"/>
    </row>
    <row r="915" spans="1:11" s="43" customFormat="1" ht="15.75" thickBot="1" x14ac:dyDescent="0.3">
      <c r="A915" s="42"/>
      <c r="B915" s="415"/>
      <c r="C915" s="416"/>
      <c r="D915" s="416" t="s">
        <v>12</v>
      </c>
      <c r="E915" s="396" t="s">
        <v>210</v>
      </c>
      <c r="F915" s="387" t="s">
        <v>14</v>
      </c>
      <c r="G915" s="389"/>
      <c r="H915" s="397" t="s">
        <v>12</v>
      </c>
      <c r="I915" s="399" t="s">
        <v>15</v>
      </c>
      <c r="J915" s="387" t="s">
        <v>14</v>
      </c>
      <c r="K915" s="389"/>
    </row>
    <row r="916" spans="1:11" s="43" customFormat="1" ht="45.75" thickBot="1" x14ac:dyDescent="0.3">
      <c r="A916" s="42"/>
      <c r="B916" s="400"/>
      <c r="C916" s="416"/>
      <c r="D916" s="416"/>
      <c r="E916" s="396"/>
      <c r="F916" s="46" t="s">
        <v>16</v>
      </c>
      <c r="G916" s="47" t="s">
        <v>17</v>
      </c>
      <c r="H916" s="398"/>
      <c r="I916" s="400"/>
      <c r="J916" s="46" t="s">
        <v>16</v>
      </c>
      <c r="K916" s="47" t="s">
        <v>17</v>
      </c>
    </row>
    <row r="917" spans="1:11" s="43" customFormat="1" ht="15.75" thickBot="1" x14ac:dyDescent="0.3">
      <c r="A917" s="42"/>
      <c r="B917" s="47">
        <v>1</v>
      </c>
      <c r="C917" s="47">
        <v>2</v>
      </c>
      <c r="D917" s="47">
        <v>3</v>
      </c>
      <c r="E917" s="47">
        <v>4</v>
      </c>
      <c r="F917" s="47">
        <v>5</v>
      </c>
      <c r="G917" s="47">
        <v>6</v>
      </c>
      <c r="H917" s="47">
        <v>7</v>
      </c>
      <c r="I917" s="47">
        <v>8</v>
      </c>
      <c r="J917" s="47">
        <v>9</v>
      </c>
      <c r="K917" s="47">
        <v>10</v>
      </c>
    </row>
    <row r="918" spans="1:11" s="43" customFormat="1" ht="15.75" thickBot="1" x14ac:dyDescent="0.3">
      <c r="A918" s="42"/>
      <c r="B918" s="148">
        <v>344891.4</v>
      </c>
      <c r="C918" s="49"/>
      <c r="D918" s="49"/>
      <c r="E918" s="81"/>
      <c r="F918" s="49"/>
      <c r="G918" s="49"/>
      <c r="H918" s="60"/>
      <c r="I918" s="51"/>
      <c r="J918" s="49"/>
      <c r="K918" s="52"/>
    </row>
    <row r="919" spans="1:11" s="43" customFormat="1" ht="15.75" thickBot="1" x14ac:dyDescent="0.3">
      <c r="A919" s="42"/>
      <c r="B919" s="393" t="s">
        <v>19</v>
      </c>
      <c r="C919" s="394"/>
      <c r="D919" s="394"/>
      <c r="E919" s="394"/>
      <c r="F919" s="394"/>
      <c r="G919" s="394"/>
      <c r="H919" s="394"/>
      <c r="I919" s="394"/>
      <c r="J919" s="394"/>
      <c r="K919" s="395"/>
    </row>
    <row r="920" spans="1:11" s="43" customFormat="1" x14ac:dyDescent="0.25">
      <c r="A920" s="42"/>
      <c r="B920" s="66"/>
      <c r="C920" s="49"/>
      <c r="D920" s="49"/>
      <c r="E920" s="49"/>
      <c r="F920" s="49"/>
      <c r="G920" s="49"/>
      <c r="H920" s="49"/>
      <c r="I920" s="49"/>
      <c r="J920" s="49"/>
      <c r="K920" s="52"/>
    </row>
    <row r="921" spans="1:11" s="43" customFormat="1" x14ac:dyDescent="0.25">
      <c r="A921" s="42"/>
    </row>
    <row r="922" spans="1:11" s="43" customFormat="1" x14ac:dyDescent="0.25">
      <c r="A922" s="42"/>
      <c r="B922" s="420" t="s">
        <v>0</v>
      </c>
      <c r="C922" s="420"/>
    </row>
    <row r="923" spans="1:11" s="43" customFormat="1" x14ac:dyDescent="0.25">
      <c r="A923" s="42"/>
      <c r="B923" s="383" t="s">
        <v>1</v>
      </c>
      <c r="C923" s="383"/>
      <c r="D923" s="383"/>
      <c r="E923" s="383"/>
      <c r="F923" s="383"/>
      <c r="G923" s="383"/>
      <c r="H923" s="383"/>
      <c r="I923" s="383"/>
      <c r="J923" s="383"/>
      <c r="K923" s="383"/>
    </row>
    <row r="924" spans="1:11" s="43" customFormat="1" ht="15.75" thickBot="1" x14ac:dyDescent="0.3">
      <c r="A924" s="42"/>
    </row>
    <row r="925" spans="1:11" s="43" customFormat="1" ht="15.75" thickBot="1" x14ac:dyDescent="0.3">
      <c r="A925" s="42"/>
      <c r="B925" s="384" t="s">
        <v>2</v>
      </c>
      <c r="C925" s="385"/>
      <c r="D925" s="386"/>
      <c r="E925" s="384" t="s">
        <v>3</v>
      </c>
      <c r="F925" s="385"/>
      <c r="G925" s="386"/>
      <c r="H925" s="387" t="s">
        <v>4</v>
      </c>
      <c r="I925" s="388"/>
      <c r="J925" s="388"/>
      <c r="K925" s="389"/>
    </row>
    <row r="926" spans="1:11" s="43" customFormat="1" ht="15.75" thickBot="1" x14ac:dyDescent="0.3">
      <c r="A926" s="42"/>
      <c r="B926" s="391">
        <v>20909198501035</v>
      </c>
      <c r="C926" s="391"/>
      <c r="D926" s="392"/>
      <c r="E926" s="393" t="s">
        <v>437</v>
      </c>
      <c r="F926" s="394"/>
      <c r="G926" s="395"/>
      <c r="H926" s="393" t="s">
        <v>438</v>
      </c>
      <c r="I926" s="394"/>
      <c r="J926" s="394"/>
      <c r="K926" s="395"/>
    </row>
    <row r="927" spans="1:11" s="43" customFormat="1" x14ac:dyDescent="0.25">
      <c r="A927" s="42"/>
      <c r="B927" s="466" t="s">
        <v>5</v>
      </c>
      <c r="C927" s="467"/>
      <c r="D927" s="401" t="s">
        <v>439</v>
      </c>
      <c r="E927" s="402"/>
      <c r="F927" s="402"/>
      <c r="G927" s="431"/>
      <c r="H927" s="411" t="s">
        <v>6</v>
      </c>
      <c r="I927" s="412"/>
      <c r="J927" s="405" t="s">
        <v>284</v>
      </c>
      <c r="K927" s="407"/>
    </row>
    <row r="928" spans="1:11" s="43" customFormat="1" ht="15.75" thickBot="1" x14ac:dyDescent="0.3">
      <c r="A928" s="42"/>
      <c r="B928" s="468"/>
      <c r="C928" s="469"/>
      <c r="D928" s="403"/>
      <c r="E928" s="404"/>
      <c r="F928" s="404"/>
      <c r="G928" s="432"/>
      <c r="H928" s="413"/>
      <c r="I928" s="414"/>
      <c r="J928" s="44"/>
      <c r="K928" s="45"/>
    </row>
    <row r="929" spans="1:11" s="43" customFormat="1" ht="15.75" thickBot="1" x14ac:dyDescent="0.3">
      <c r="A929" s="42"/>
      <c r="B929" s="393" t="s">
        <v>7</v>
      </c>
      <c r="C929" s="394"/>
      <c r="D929" s="394"/>
      <c r="E929" s="394"/>
      <c r="F929" s="394"/>
      <c r="G929" s="394"/>
      <c r="H929" s="394"/>
      <c r="I929" s="394"/>
      <c r="J929" s="394"/>
      <c r="K929" s="395"/>
    </row>
    <row r="930" spans="1:11" s="43" customFormat="1" ht="15.75" thickBot="1" x14ac:dyDescent="0.3">
      <c r="A930" s="42"/>
      <c r="B930" s="399" t="s">
        <v>8</v>
      </c>
      <c r="C930" s="416" t="s">
        <v>9</v>
      </c>
      <c r="D930" s="417" t="s">
        <v>10</v>
      </c>
      <c r="E930" s="418"/>
      <c r="F930" s="418"/>
      <c r="G930" s="419"/>
      <c r="H930" s="417" t="s">
        <v>11</v>
      </c>
      <c r="I930" s="418"/>
      <c r="J930" s="418"/>
      <c r="K930" s="419"/>
    </row>
    <row r="931" spans="1:11" s="43" customFormat="1" ht="15.75" thickBot="1" x14ac:dyDescent="0.3">
      <c r="A931" s="42"/>
      <c r="B931" s="415"/>
      <c r="C931" s="416"/>
      <c r="D931" s="416" t="s">
        <v>12</v>
      </c>
      <c r="E931" s="396" t="s">
        <v>210</v>
      </c>
      <c r="F931" s="387" t="s">
        <v>14</v>
      </c>
      <c r="G931" s="389"/>
      <c r="H931" s="397" t="s">
        <v>12</v>
      </c>
      <c r="I931" s="399" t="s">
        <v>15</v>
      </c>
      <c r="J931" s="387" t="s">
        <v>14</v>
      </c>
      <c r="K931" s="389"/>
    </row>
    <row r="932" spans="1:11" s="43" customFormat="1" ht="45.75" thickBot="1" x14ac:dyDescent="0.3">
      <c r="A932" s="42"/>
      <c r="B932" s="400"/>
      <c r="C932" s="416"/>
      <c r="D932" s="416"/>
      <c r="E932" s="396"/>
      <c r="F932" s="46" t="s">
        <v>16</v>
      </c>
      <c r="G932" s="47" t="s">
        <v>17</v>
      </c>
      <c r="H932" s="398"/>
      <c r="I932" s="400"/>
      <c r="J932" s="46" t="s">
        <v>16</v>
      </c>
      <c r="K932" s="47" t="s">
        <v>17</v>
      </c>
    </row>
    <row r="933" spans="1:11" s="43" customFormat="1" ht="15.75" thickBot="1" x14ac:dyDescent="0.3">
      <c r="A933" s="42"/>
      <c r="B933" s="47">
        <v>1</v>
      </c>
      <c r="C933" s="47">
        <v>2</v>
      </c>
      <c r="D933" s="47">
        <v>3</v>
      </c>
      <c r="E933" s="47">
        <v>4</v>
      </c>
      <c r="F933" s="47">
        <v>5</v>
      </c>
      <c r="G933" s="47">
        <v>6</v>
      </c>
      <c r="H933" s="47">
        <v>7</v>
      </c>
      <c r="I933" s="47">
        <v>8</v>
      </c>
      <c r="J933" s="47">
        <v>9</v>
      </c>
      <c r="K933" s="47">
        <v>10</v>
      </c>
    </row>
    <row r="934" spans="1:11" s="43" customFormat="1" ht="60.75" thickBot="1" x14ac:dyDescent="0.3">
      <c r="A934" s="42"/>
      <c r="B934" s="48">
        <v>182598.18</v>
      </c>
      <c r="C934" s="49"/>
      <c r="D934" s="91"/>
      <c r="E934" s="81"/>
      <c r="F934" s="49"/>
      <c r="G934" s="49"/>
      <c r="H934" s="51" t="s">
        <v>212</v>
      </c>
      <c r="I934" s="42" t="s">
        <v>440</v>
      </c>
      <c r="J934" s="49"/>
      <c r="K934" s="52"/>
    </row>
    <row r="935" spans="1:11" s="43" customFormat="1" ht="15.75" thickBot="1" x14ac:dyDescent="0.3">
      <c r="A935" s="42"/>
      <c r="B935" s="393" t="s">
        <v>19</v>
      </c>
      <c r="C935" s="394"/>
      <c r="D935" s="394"/>
      <c r="E935" s="394"/>
      <c r="F935" s="394"/>
      <c r="G935" s="394"/>
      <c r="H935" s="394"/>
      <c r="I935" s="394"/>
      <c r="J935" s="394"/>
      <c r="K935" s="395"/>
    </row>
    <row r="936" spans="1:11" s="43" customFormat="1" x14ac:dyDescent="0.25">
      <c r="A936" s="42"/>
      <c r="B936" s="66"/>
      <c r="C936" s="49"/>
      <c r="D936" s="49"/>
      <c r="E936" s="49"/>
      <c r="F936" s="49"/>
      <c r="G936" s="49"/>
      <c r="H936" s="49"/>
      <c r="I936" s="49"/>
      <c r="J936" s="49"/>
      <c r="K936" s="52"/>
    </row>
    <row r="937" spans="1:11" s="43" customFormat="1" x14ac:dyDescent="0.25">
      <c r="A937" s="42"/>
    </row>
    <row r="938" spans="1:11" s="43" customFormat="1" x14ac:dyDescent="0.25">
      <c r="A938" s="42"/>
      <c r="B938" s="420" t="s">
        <v>0</v>
      </c>
      <c r="C938" s="420"/>
    </row>
    <row r="939" spans="1:11" s="43" customFormat="1" x14ac:dyDescent="0.25">
      <c r="A939" s="42"/>
      <c r="B939" s="383" t="s">
        <v>1</v>
      </c>
      <c r="C939" s="383"/>
      <c r="D939" s="383"/>
      <c r="E939" s="383"/>
      <c r="F939" s="383"/>
      <c r="G939" s="383"/>
      <c r="H939" s="383"/>
      <c r="I939" s="383"/>
      <c r="J939" s="383"/>
      <c r="K939" s="383"/>
    </row>
    <row r="940" spans="1:11" s="43" customFormat="1" ht="15.75" thickBot="1" x14ac:dyDescent="0.3">
      <c r="A940" s="42"/>
    </row>
    <row r="941" spans="1:11" s="43" customFormat="1" ht="15.75" thickBot="1" x14ac:dyDescent="0.3">
      <c r="A941" s="42"/>
      <c r="B941" s="384" t="s">
        <v>2</v>
      </c>
      <c r="C941" s="385"/>
      <c r="D941" s="386"/>
      <c r="E941" s="384" t="s">
        <v>3</v>
      </c>
      <c r="F941" s="385"/>
      <c r="G941" s="386"/>
      <c r="H941" s="387" t="s">
        <v>4</v>
      </c>
      <c r="I941" s="388"/>
      <c r="J941" s="388"/>
      <c r="K941" s="389"/>
    </row>
    <row r="942" spans="1:11" s="43" customFormat="1" ht="15.75" thickBot="1" x14ac:dyDescent="0.3">
      <c r="A942" s="42"/>
      <c r="B942" s="515">
        <v>20603197400778</v>
      </c>
      <c r="C942" s="516"/>
      <c r="D942" s="517"/>
      <c r="E942" s="393" t="s">
        <v>408</v>
      </c>
      <c r="F942" s="394"/>
      <c r="G942" s="395"/>
      <c r="H942" s="393" t="s">
        <v>441</v>
      </c>
      <c r="I942" s="394"/>
      <c r="J942" s="394"/>
      <c r="K942" s="395"/>
    </row>
    <row r="943" spans="1:11" s="43" customFormat="1" x14ac:dyDescent="0.25">
      <c r="A943" s="42"/>
      <c r="B943" s="466" t="s">
        <v>5</v>
      </c>
      <c r="C943" s="467"/>
      <c r="D943" s="405" t="s">
        <v>442</v>
      </c>
      <c r="E943" s="406"/>
      <c r="F943" s="406"/>
      <c r="G943" s="407"/>
      <c r="H943" s="411" t="s">
        <v>6</v>
      </c>
      <c r="I943" s="412"/>
      <c r="J943" s="405" t="s">
        <v>443</v>
      </c>
      <c r="K943" s="407"/>
    </row>
    <row r="944" spans="1:11" s="43" customFormat="1" ht="15.75" thickBot="1" x14ac:dyDescent="0.3">
      <c r="A944" s="42"/>
      <c r="B944" s="468"/>
      <c r="C944" s="469"/>
      <c r="D944" s="119"/>
      <c r="E944" s="120"/>
      <c r="F944" s="120"/>
      <c r="G944" s="121"/>
      <c r="H944" s="413"/>
      <c r="I944" s="414"/>
      <c r="J944" s="44"/>
      <c r="K944" s="45"/>
    </row>
    <row r="945" spans="1:11" s="43" customFormat="1" ht="15.75" thickBot="1" x14ac:dyDescent="0.3">
      <c r="A945" s="42"/>
      <c r="B945" s="393" t="s">
        <v>7</v>
      </c>
      <c r="C945" s="394"/>
      <c r="D945" s="394"/>
      <c r="E945" s="394"/>
      <c r="F945" s="394"/>
      <c r="G945" s="394"/>
      <c r="H945" s="394"/>
      <c r="I945" s="394"/>
      <c r="J945" s="394"/>
      <c r="K945" s="395"/>
    </row>
    <row r="946" spans="1:11" s="43" customFormat="1" ht="15.75" thickBot="1" x14ac:dyDescent="0.3">
      <c r="A946" s="42"/>
      <c r="B946" s="399" t="s">
        <v>8</v>
      </c>
      <c r="C946" s="416" t="s">
        <v>9</v>
      </c>
      <c r="D946" s="417" t="s">
        <v>10</v>
      </c>
      <c r="E946" s="418"/>
      <c r="F946" s="418"/>
      <c r="G946" s="419"/>
      <c r="H946" s="417" t="s">
        <v>11</v>
      </c>
      <c r="I946" s="418"/>
      <c r="J946" s="418"/>
      <c r="K946" s="419"/>
    </row>
    <row r="947" spans="1:11" s="43" customFormat="1" ht="15.75" thickBot="1" x14ac:dyDescent="0.3">
      <c r="A947" s="42"/>
      <c r="B947" s="415"/>
      <c r="C947" s="416"/>
      <c r="D947" s="416" t="s">
        <v>12</v>
      </c>
      <c r="E947" s="396" t="s">
        <v>210</v>
      </c>
      <c r="F947" s="387" t="s">
        <v>14</v>
      </c>
      <c r="G947" s="389"/>
      <c r="H947" s="397" t="s">
        <v>12</v>
      </c>
      <c r="I947" s="399" t="s">
        <v>15</v>
      </c>
      <c r="J947" s="387" t="s">
        <v>14</v>
      </c>
      <c r="K947" s="389"/>
    </row>
    <row r="948" spans="1:11" s="43" customFormat="1" ht="45.75" thickBot="1" x14ac:dyDescent="0.3">
      <c r="A948" s="42"/>
      <c r="B948" s="400"/>
      <c r="C948" s="416"/>
      <c r="D948" s="416"/>
      <c r="E948" s="396"/>
      <c r="F948" s="46" t="s">
        <v>16</v>
      </c>
      <c r="G948" s="47" t="s">
        <v>17</v>
      </c>
      <c r="H948" s="398"/>
      <c r="I948" s="400"/>
      <c r="J948" s="46" t="s">
        <v>16</v>
      </c>
      <c r="K948" s="47" t="s">
        <v>17</v>
      </c>
    </row>
    <row r="949" spans="1:11" s="43" customFormat="1" ht="15.75" thickBot="1" x14ac:dyDescent="0.3">
      <c r="A949" s="42"/>
      <c r="B949" s="47">
        <v>1</v>
      </c>
      <c r="C949" s="47">
        <v>2</v>
      </c>
      <c r="D949" s="47">
        <v>3</v>
      </c>
      <c r="E949" s="47">
        <v>4</v>
      </c>
      <c r="F949" s="47">
        <v>5</v>
      </c>
      <c r="G949" s="47">
        <v>6</v>
      </c>
      <c r="H949" s="47">
        <v>7</v>
      </c>
      <c r="I949" s="47">
        <v>8</v>
      </c>
      <c r="J949" s="47">
        <v>9</v>
      </c>
      <c r="K949" s="47">
        <v>10</v>
      </c>
    </row>
    <row r="950" spans="1:11" s="43" customFormat="1" ht="15.75" thickBot="1" x14ac:dyDescent="0.3">
      <c r="A950" s="42"/>
      <c r="B950" s="147">
        <v>166071.6</v>
      </c>
      <c r="C950" s="49"/>
      <c r="D950" s="49"/>
      <c r="E950" s="81"/>
      <c r="F950" s="49"/>
      <c r="G950" s="49"/>
      <c r="H950" s="60" t="s">
        <v>111</v>
      </c>
      <c r="I950" s="51" t="s">
        <v>111</v>
      </c>
      <c r="J950" s="49"/>
      <c r="K950" s="52"/>
    </row>
    <row r="951" spans="1:11" s="43" customFormat="1" ht="15.75" thickBot="1" x14ac:dyDescent="0.3">
      <c r="A951" s="42"/>
      <c r="B951" s="393" t="s">
        <v>19</v>
      </c>
      <c r="C951" s="394"/>
      <c r="D951" s="394"/>
      <c r="E951" s="394"/>
      <c r="F951" s="394"/>
      <c r="G951" s="394"/>
      <c r="H951" s="394"/>
      <c r="I951" s="394"/>
      <c r="J951" s="394"/>
      <c r="K951" s="395"/>
    </row>
    <row r="952" spans="1:11" s="43" customFormat="1" x14ac:dyDescent="0.25">
      <c r="A952" s="42"/>
      <c r="B952" s="66"/>
      <c r="C952" s="49"/>
      <c r="D952" s="49"/>
      <c r="E952" s="49"/>
      <c r="F952" s="49"/>
      <c r="G952" s="49"/>
      <c r="H952" s="49"/>
      <c r="I952" s="49"/>
      <c r="J952" s="49"/>
      <c r="K952" s="52"/>
    </row>
    <row r="953" spans="1:11" s="43" customFormat="1" x14ac:dyDescent="0.25">
      <c r="A953" s="42"/>
    </row>
    <row r="954" spans="1:11" s="43" customFormat="1" x14ac:dyDescent="0.25">
      <c r="A954" s="42"/>
      <c r="B954" s="420" t="s">
        <v>0</v>
      </c>
      <c r="C954" s="420"/>
    </row>
    <row r="955" spans="1:11" s="43" customFormat="1" x14ac:dyDescent="0.25">
      <c r="A955" s="42"/>
      <c r="B955" s="383" t="s">
        <v>1</v>
      </c>
      <c r="C955" s="383"/>
      <c r="D955" s="383"/>
      <c r="E955" s="383"/>
      <c r="F955" s="383"/>
      <c r="G955" s="383"/>
      <c r="H955" s="383"/>
      <c r="I955" s="383"/>
      <c r="J955" s="383"/>
      <c r="K955" s="383"/>
    </row>
    <row r="956" spans="1:11" s="43" customFormat="1" ht="15.75" thickBot="1" x14ac:dyDescent="0.3">
      <c r="A956" s="42"/>
    </row>
    <row r="957" spans="1:11" s="43" customFormat="1" ht="15.75" thickBot="1" x14ac:dyDescent="0.3">
      <c r="A957" s="42"/>
      <c r="B957" s="384" t="s">
        <v>2</v>
      </c>
      <c r="C957" s="385"/>
      <c r="D957" s="386"/>
      <c r="E957" s="384" t="s">
        <v>3</v>
      </c>
      <c r="F957" s="385"/>
      <c r="G957" s="386"/>
      <c r="H957" s="387" t="s">
        <v>4</v>
      </c>
      <c r="I957" s="388"/>
      <c r="J957" s="388"/>
      <c r="K957" s="389"/>
    </row>
    <row r="958" spans="1:11" s="43" customFormat="1" ht="15.75" thickBot="1" x14ac:dyDescent="0.3">
      <c r="A958" s="42"/>
      <c r="B958" s="391">
        <v>21204196200251</v>
      </c>
      <c r="C958" s="391"/>
      <c r="D958" s="392"/>
      <c r="E958" s="393" t="s">
        <v>408</v>
      </c>
      <c r="F958" s="394"/>
      <c r="G958" s="395"/>
      <c r="H958" s="393" t="s">
        <v>444</v>
      </c>
      <c r="I958" s="394"/>
      <c r="J958" s="394"/>
      <c r="K958" s="395"/>
    </row>
    <row r="959" spans="1:11" s="43" customFormat="1" x14ac:dyDescent="0.25">
      <c r="A959" s="42"/>
      <c r="B959" s="466" t="s">
        <v>5</v>
      </c>
      <c r="C959" s="467"/>
      <c r="D959" s="401" t="s">
        <v>445</v>
      </c>
      <c r="E959" s="402"/>
      <c r="F959" s="402"/>
      <c r="G959" s="431"/>
      <c r="H959" s="411" t="s">
        <v>6</v>
      </c>
      <c r="I959" s="412"/>
      <c r="J959" s="405" t="s">
        <v>315</v>
      </c>
      <c r="K959" s="407"/>
    </row>
    <row r="960" spans="1:11" s="43" customFormat="1" ht="15.75" thickBot="1" x14ac:dyDescent="0.3">
      <c r="A960" s="42"/>
      <c r="B960" s="468"/>
      <c r="C960" s="469"/>
      <c r="D960" s="403"/>
      <c r="E960" s="404"/>
      <c r="F960" s="404"/>
      <c r="G960" s="432"/>
      <c r="H960" s="413"/>
      <c r="I960" s="414"/>
      <c r="J960" s="44"/>
      <c r="K960" s="45"/>
    </row>
    <row r="961" spans="1:11" s="43" customFormat="1" ht="15.75" thickBot="1" x14ac:dyDescent="0.3">
      <c r="A961" s="42"/>
      <c r="B961" s="393" t="s">
        <v>7</v>
      </c>
      <c r="C961" s="394"/>
      <c r="D961" s="394"/>
      <c r="E961" s="394"/>
      <c r="F961" s="394"/>
      <c r="G961" s="394"/>
      <c r="H961" s="394"/>
      <c r="I961" s="394"/>
      <c r="J961" s="394"/>
      <c r="K961" s="395"/>
    </row>
    <row r="962" spans="1:11" s="43" customFormat="1" ht="15.75" thickBot="1" x14ac:dyDescent="0.3">
      <c r="A962" s="42"/>
      <c r="B962" s="399" t="s">
        <v>8</v>
      </c>
      <c r="C962" s="416" t="s">
        <v>9</v>
      </c>
      <c r="D962" s="417" t="s">
        <v>10</v>
      </c>
      <c r="E962" s="418"/>
      <c r="F962" s="418"/>
      <c r="G962" s="419"/>
      <c r="H962" s="417" t="s">
        <v>11</v>
      </c>
      <c r="I962" s="418"/>
      <c r="J962" s="418"/>
      <c r="K962" s="419"/>
    </row>
    <row r="963" spans="1:11" s="43" customFormat="1" ht="15.75" thickBot="1" x14ac:dyDescent="0.3">
      <c r="A963" s="42"/>
      <c r="B963" s="415"/>
      <c r="C963" s="416"/>
      <c r="D963" s="416" t="s">
        <v>12</v>
      </c>
      <c r="E963" s="396" t="s">
        <v>210</v>
      </c>
      <c r="F963" s="387" t="s">
        <v>14</v>
      </c>
      <c r="G963" s="389"/>
      <c r="H963" s="397" t="s">
        <v>12</v>
      </c>
      <c r="I963" s="399" t="s">
        <v>15</v>
      </c>
      <c r="J963" s="387" t="s">
        <v>14</v>
      </c>
      <c r="K963" s="389"/>
    </row>
    <row r="964" spans="1:11" s="43" customFormat="1" ht="45.75" thickBot="1" x14ac:dyDescent="0.3">
      <c r="A964" s="42"/>
      <c r="B964" s="400"/>
      <c r="C964" s="416"/>
      <c r="D964" s="416"/>
      <c r="E964" s="396"/>
      <c r="F964" s="46" t="s">
        <v>16</v>
      </c>
      <c r="G964" s="47" t="s">
        <v>17</v>
      </c>
      <c r="H964" s="398"/>
      <c r="I964" s="400"/>
      <c r="J964" s="46" t="s">
        <v>16</v>
      </c>
      <c r="K964" s="47" t="s">
        <v>17</v>
      </c>
    </row>
    <row r="965" spans="1:11" s="43" customFormat="1" ht="15.75" thickBot="1" x14ac:dyDescent="0.3">
      <c r="A965" s="42"/>
      <c r="B965" s="47">
        <v>1</v>
      </c>
      <c r="C965" s="47">
        <v>2</v>
      </c>
      <c r="D965" s="47">
        <v>3</v>
      </c>
      <c r="E965" s="47">
        <v>4</v>
      </c>
      <c r="F965" s="47">
        <v>5</v>
      </c>
      <c r="G965" s="47">
        <v>6</v>
      </c>
      <c r="H965" s="47">
        <v>7</v>
      </c>
      <c r="I965" s="123">
        <v>8</v>
      </c>
      <c r="J965" s="47">
        <v>9</v>
      </c>
      <c r="K965" s="47">
        <v>10</v>
      </c>
    </row>
    <row r="966" spans="1:11" s="43" customFormat="1" ht="15.75" thickBot="1" x14ac:dyDescent="0.3">
      <c r="A966" s="42"/>
      <c r="B966" s="48">
        <v>211284</v>
      </c>
      <c r="C966" s="49"/>
      <c r="D966" s="49"/>
      <c r="E966" s="81"/>
      <c r="F966" s="49"/>
      <c r="G966" s="49"/>
      <c r="H966" s="43" t="s">
        <v>111</v>
      </c>
      <c r="I966" s="54" t="s">
        <v>446</v>
      </c>
      <c r="J966" s="145" t="s">
        <v>423</v>
      </c>
      <c r="K966" s="145" t="s">
        <v>423</v>
      </c>
    </row>
    <row r="967" spans="1:11" s="43" customFormat="1" ht="15.75" thickBot="1" x14ac:dyDescent="0.3">
      <c r="A967" s="42"/>
      <c r="B967" s="393" t="s">
        <v>19</v>
      </c>
      <c r="C967" s="394"/>
      <c r="D967" s="394"/>
      <c r="E967" s="394"/>
      <c r="F967" s="394"/>
      <c r="G967" s="394"/>
      <c r="H967" s="394"/>
      <c r="I967" s="409"/>
      <c r="J967" s="394"/>
      <c r="K967" s="395"/>
    </row>
    <row r="968" spans="1:11" s="43" customFormat="1" x14ac:dyDescent="0.25">
      <c r="A968" s="42"/>
      <c r="B968" s="66">
        <v>0</v>
      </c>
      <c r="C968" s="49">
        <v>0</v>
      </c>
      <c r="D968" s="49">
        <v>0</v>
      </c>
      <c r="E968" s="49">
        <v>0</v>
      </c>
      <c r="F968" s="49">
        <v>0</v>
      </c>
      <c r="G968" s="49">
        <v>0</v>
      </c>
      <c r="H968" s="49">
        <v>0</v>
      </c>
      <c r="I968" s="49">
        <v>0</v>
      </c>
      <c r="J968" s="49">
        <v>0</v>
      </c>
      <c r="K968" s="52">
        <v>0</v>
      </c>
    </row>
    <row r="969" spans="1:11" s="43" customFormat="1" x14ac:dyDescent="0.25">
      <c r="A969" s="42"/>
    </row>
    <row r="970" spans="1:11" s="43" customFormat="1" x14ac:dyDescent="0.25">
      <c r="A970" s="42"/>
      <c r="B970" s="420" t="s">
        <v>0</v>
      </c>
      <c r="C970" s="420"/>
    </row>
    <row r="971" spans="1:11" s="43" customFormat="1" x14ac:dyDescent="0.25">
      <c r="A971" s="42"/>
      <c r="B971" s="383" t="s">
        <v>1</v>
      </c>
      <c r="C971" s="383"/>
      <c r="D971" s="383"/>
      <c r="E971" s="383"/>
      <c r="F971" s="383"/>
      <c r="G971" s="383"/>
      <c r="H971" s="383"/>
      <c r="I971" s="383"/>
      <c r="J971" s="383"/>
      <c r="K971" s="383"/>
    </row>
    <row r="972" spans="1:11" s="43" customFormat="1" ht="15.75" thickBot="1" x14ac:dyDescent="0.3">
      <c r="A972" s="42"/>
    </row>
    <row r="973" spans="1:11" s="43" customFormat="1" ht="15.75" thickBot="1" x14ac:dyDescent="0.3">
      <c r="A973" s="42"/>
      <c r="B973" s="384" t="s">
        <v>2</v>
      </c>
      <c r="C973" s="385"/>
      <c r="D973" s="386"/>
      <c r="E973" s="384" t="s">
        <v>3</v>
      </c>
      <c r="F973" s="385"/>
      <c r="G973" s="386"/>
      <c r="H973" s="387" t="s">
        <v>4</v>
      </c>
      <c r="I973" s="388"/>
      <c r="J973" s="388"/>
      <c r="K973" s="389"/>
    </row>
    <row r="974" spans="1:11" s="43" customFormat="1" ht="15.75" thickBot="1" x14ac:dyDescent="0.3">
      <c r="A974" s="42"/>
      <c r="B974" s="391">
        <v>21408196100119</v>
      </c>
      <c r="C974" s="391"/>
      <c r="D974" s="392"/>
      <c r="E974" s="393" t="s">
        <v>447</v>
      </c>
      <c r="F974" s="394"/>
      <c r="G974" s="395"/>
      <c r="H974" s="393" t="s">
        <v>448</v>
      </c>
      <c r="I974" s="394"/>
      <c r="J974" s="394"/>
      <c r="K974" s="395"/>
    </row>
    <row r="975" spans="1:11" s="43" customFormat="1" x14ac:dyDescent="0.25">
      <c r="A975" s="42"/>
      <c r="B975" s="466" t="s">
        <v>5</v>
      </c>
      <c r="C975" s="467"/>
      <c r="D975" s="405" t="s">
        <v>449</v>
      </c>
      <c r="E975" s="406"/>
      <c r="F975" s="406"/>
      <c r="G975" s="407"/>
      <c r="H975" s="411" t="s">
        <v>6</v>
      </c>
      <c r="I975" s="412"/>
      <c r="J975" s="405" t="s">
        <v>450</v>
      </c>
      <c r="K975" s="407"/>
    </row>
    <row r="976" spans="1:11" s="43" customFormat="1" ht="15.75" thickBot="1" x14ac:dyDescent="0.3">
      <c r="A976" s="42"/>
      <c r="B976" s="468"/>
      <c r="C976" s="469"/>
      <c r="D976" s="119"/>
      <c r="E976" s="120"/>
      <c r="F976" s="120"/>
      <c r="G976" s="121"/>
      <c r="H976" s="413"/>
      <c r="I976" s="414"/>
      <c r="J976" s="44"/>
      <c r="K976" s="45"/>
    </row>
    <row r="977" spans="1:11" s="43" customFormat="1" ht="15.75" thickBot="1" x14ac:dyDescent="0.3">
      <c r="A977" s="42"/>
      <c r="B977" s="393" t="s">
        <v>7</v>
      </c>
      <c r="C977" s="394"/>
      <c r="D977" s="394"/>
      <c r="E977" s="394"/>
      <c r="F977" s="394"/>
      <c r="G977" s="394"/>
      <c r="H977" s="394"/>
      <c r="I977" s="394"/>
      <c r="J977" s="394"/>
      <c r="K977" s="395"/>
    </row>
    <row r="978" spans="1:11" s="43" customFormat="1" ht="15.75" thickBot="1" x14ac:dyDescent="0.3">
      <c r="A978" s="42"/>
      <c r="B978" s="399" t="s">
        <v>8</v>
      </c>
      <c r="C978" s="416" t="s">
        <v>9</v>
      </c>
      <c r="D978" s="417" t="s">
        <v>10</v>
      </c>
      <c r="E978" s="418"/>
      <c r="F978" s="418"/>
      <c r="G978" s="419"/>
      <c r="H978" s="417" t="s">
        <v>11</v>
      </c>
      <c r="I978" s="418"/>
      <c r="J978" s="418"/>
      <c r="K978" s="419"/>
    </row>
    <row r="979" spans="1:11" s="43" customFormat="1" ht="15.75" thickBot="1" x14ac:dyDescent="0.3">
      <c r="A979" s="42"/>
      <c r="B979" s="415"/>
      <c r="C979" s="416"/>
      <c r="D979" s="416" t="s">
        <v>12</v>
      </c>
      <c r="E979" s="396" t="s">
        <v>210</v>
      </c>
      <c r="F979" s="387" t="s">
        <v>14</v>
      </c>
      <c r="G979" s="389"/>
      <c r="H979" s="397" t="s">
        <v>12</v>
      </c>
      <c r="I979" s="399" t="s">
        <v>15</v>
      </c>
      <c r="J979" s="387" t="s">
        <v>14</v>
      </c>
      <c r="K979" s="389"/>
    </row>
    <row r="980" spans="1:11" s="43" customFormat="1" ht="45.75" thickBot="1" x14ac:dyDescent="0.3">
      <c r="A980" s="42"/>
      <c r="B980" s="400"/>
      <c r="C980" s="416"/>
      <c r="D980" s="416"/>
      <c r="E980" s="396"/>
      <c r="F980" s="46" t="s">
        <v>16</v>
      </c>
      <c r="G980" s="47" t="s">
        <v>17</v>
      </c>
      <c r="H980" s="398"/>
      <c r="I980" s="400"/>
      <c r="J980" s="46" t="s">
        <v>16</v>
      </c>
      <c r="K980" s="47" t="s">
        <v>17</v>
      </c>
    </row>
    <row r="981" spans="1:11" s="43" customFormat="1" ht="15.75" thickBot="1" x14ac:dyDescent="0.3">
      <c r="A981" s="42"/>
      <c r="B981" s="47">
        <v>1</v>
      </c>
      <c r="C981" s="47">
        <v>2</v>
      </c>
      <c r="D981" s="47">
        <v>3</v>
      </c>
      <c r="E981" s="47">
        <v>4</v>
      </c>
      <c r="F981" s="47">
        <v>5</v>
      </c>
      <c r="G981" s="47">
        <v>6</v>
      </c>
      <c r="H981" s="47">
        <v>7</v>
      </c>
      <c r="I981" s="47">
        <v>8</v>
      </c>
      <c r="J981" s="47">
        <v>9</v>
      </c>
      <c r="K981" s="47">
        <v>10</v>
      </c>
    </row>
    <row r="982" spans="1:11" s="43" customFormat="1" x14ac:dyDescent="0.25">
      <c r="A982" s="42"/>
      <c r="B982" s="48">
        <v>121058.3</v>
      </c>
      <c r="C982" s="49"/>
      <c r="D982" s="49" t="s">
        <v>329</v>
      </c>
      <c r="E982" s="81">
        <v>83</v>
      </c>
      <c r="F982" s="49"/>
      <c r="G982" s="49"/>
      <c r="H982" s="60"/>
      <c r="I982" s="51"/>
      <c r="J982" s="49"/>
      <c r="K982" s="52"/>
    </row>
    <row r="983" spans="1:11" s="43" customFormat="1" ht="15.75" thickBot="1" x14ac:dyDescent="0.3">
      <c r="A983" s="42"/>
      <c r="B983" s="53"/>
      <c r="C983" s="54"/>
      <c r="D983" s="49" t="s">
        <v>226</v>
      </c>
      <c r="E983" s="57">
        <v>1500</v>
      </c>
      <c r="F983" s="54"/>
      <c r="G983" s="49"/>
      <c r="H983" s="54"/>
      <c r="I983" s="54"/>
      <c r="J983" s="54"/>
      <c r="K983" s="56"/>
    </row>
    <row r="984" spans="1:11" s="43" customFormat="1" ht="15.75" thickBot="1" x14ac:dyDescent="0.3">
      <c r="A984" s="42"/>
      <c r="B984" s="393" t="s">
        <v>19</v>
      </c>
      <c r="C984" s="394"/>
      <c r="D984" s="394"/>
      <c r="E984" s="394"/>
      <c r="F984" s="394"/>
      <c r="G984" s="394"/>
      <c r="H984" s="394"/>
      <c r="I984" s="394"/>
      <c r="J984" s="394"/>
      <c r="K984" s="395"/>
    </row>
    <row r="985" spans="1:11" s="43" customFormat="1" x14ac:dyDescent="0.25">
      <c r="A985" s="42"/>
      <c r="B985" s="66">
        <v>0</v>
      </c>
      <c r="C985" s="49">
        <v>0</v>
      </c>
      <c r="D985" s="49">
        <v>0</v>
      </c>
      <c r="E985" s="49">
        <v>0</v>
      </c>
      <c r="F985" s="49">
        <v>0</v>
      </c>
      <c r="G985" s="49">
        <v>0</v>
      </c>
      <c r="H985" s="49"/>
      <c r="I985" s="49"/>
      <c r="J985" s="49"/>
      <c r="K985" s="52"/>
    </row>
    <row r="986" spans="1:11" s="43" customFormat="1" x14ac:dyDescent="0.25">
      <c r="A986" s="42"/>
    </row>
    <row r="987" spans="1:11" s="43" customFormat="1" x14ac:dyDescent="0.25">
      <c r="A987" s="42"/>
      <c r="B987" s="420" t="s">
        <v>0</v>
      </c>
      <c r="C987" s="420"/>
    </row>
    <row r="988" spans="1:11" s="43" customFormat="1" x14ac:dyDescent="0.25">
      <c r="A988" s="42"/>
      <c r="B988" s="383" t="s">
        <v>1</v>
      </c>
      <c r="C988" s="383"/>
      <c r="D988" s="383"/>
      <c r="E988" s="383"/>
      <c r="F988" s="383"/>
      <c r="G988" s="383"/>
      <c r="H988" s="383"/>
      <c r="I988" s="383"/>
      <c r="J988" s="383"/>
      <c r="K988" s="383"/>
    </row>
    <row r="989" spans="1:11" s="43" customFormat="1" ht="15.75" thickBot="1" x14ac:dyDescent="0.3">
      <c r="A989" s="42"/>
    </row>
    <row r="990" spans="1:11" s="43" customFormat="1" ht="15.75" thickBot="1" x14ac:dyDescent="0.3">
      <c r="A990" s="42"/>
      <c r="B990" s="384" t="s">
        <v>2</v>
      </c>
      <c r="C990" s="385"/>
      <c r="D990" s="386"/>
      <c r="E990" s="384" t="s">
        <v>3</v>
      </c>
      <c r="F990" s="385"/>
      <c r="G990" s="386"/>
      <c r="H990" s="387" t="s">
        <v>4</v>
      </c>
      <c r="I990" s="388"/>
      <c r="J990" s="388"/>
      <c r="K990" s="389"/>
    </row>
    <row r="991" spans="1:11" s="43" customFormat="1" ht="15.75" thickBot="1" x14ac:dyDescent="0.3">
      <c r="A991" s="42"/>
      <c r="B991" s="391">
        <v>10812196400131</v>
      </c>
      <c r="C991" s="391"/>
      <c r="D991" s="392"/>
      <c r="E991" s="393" t="s">
        <v>447</v>
      </c>
      <c r="F991" s="394"/>
      <c r="G991" s="395"/>
      <c r="H991" s="393" t="s">
        <v>451</v>
      </c>
      <c r="I991" s="394"/>
      <c r="J991" s="394"/>
      <c r="K991" s="395"/>
    </row>
    <row r="992" spans="1:11" s="43" customFormat="1" x14ac:dyDescent="0.25">
      <c r="A992" s="42"/>
      <c r="B992" s="466" t="s">
        <v>5</v>
      </c>
      <c r="C992" s="467"/>
      <c r="D992" s="401" t="s">
        <v>452</v>
      </c>
      <c r="E992" s="402"/>
      <c r="F992" s="402"/>
      <c r="G992" s="431"/>
      <c r="H992" s="411" t="s">
        <v>6</v>
      </c>
      <c r="I992" s="412"/>
      <c r="J992" s="405" t="s">
        <v>450</v>
      </c>
      <c r="K992" s="407"/>
    </row>
    <row r="993" spans="1:11" s="43" customFormat="1" ht="15.75" thickBot="1" x14ac:dyDescent="0.3">
      <c r="A993" s="42"/>
      <c r="B993" s="468"/>
      <c r="C993" s="469"/>
      <c r="D993" s="403"/>
      <c r="E993" s="404"/>
      <c r="F993" s="404"/>
      <c r="G993" s="432"/>
      <c r="H993" s="413"/>
      <c r="I993" s="414"/>
      <c r="J993" s="44"/>
      <c r="K993" s="45"/>
    </row>
    <row r="994" spans="1:11" s="43" customFormat="1" ht="15.75" thickBot="1" x14ac:dyDescent="0.3">
      <c r="A994" s="42"/>
      <c r="B994" s="393" t="s">
        <v>7</v>
      </c>
      <c r="C994" s="394"/>
      <c r="D994" s="394"/>
      <c r="E994" s="394"/>
      <c r="F994" s="394"/>
      <c r="G994" s="394"/>
      <c r="H994" s="394"/>
      <c r="I994" s="394"/>
      <c r="J994" s="394"/>
      <c r="K994" s="395"/>
    </row>
    <row r="995" spans="1:11" s="43" customFormat="1" ht="15.75" thickBot="1" x14ac:dyDescent="0.3">
      <c r="A995" s="42"/>
      <c r="B995" s="399" t="s">
        <v>8</v>
      </c>
      <c r="C995" s="416" t="s">
        <v>9</v>
      </c>
      <c r="D995" s="417" t="s">
        <v>10</v>
      </c>
      <c r="E995" s="418"/>
      <c r="F995" s="418"/>
      <c r="G995" s="419"/>
      <c r="H995" s="417" t="s">
        <v>11</v>
      </c>
      <c r="I995" s="418"/>
      <c r="J995" s="418"/>
      <c r="K995" s="419"/>
    </row>
    <row r="996" spans="1:11" s="43" customFormat="1" ht="15.75" thickBot="1" x14ac:dyDescent="0.3">
      <c r="A996" s="42"/>
      <c r="B996" s="415"/>
      <c r="C996" s="416"/>
      <c r="D996" s="416" t="s">
        <v>12</v>
      </c>
      <c r="E996" s="396" t="s">
        <v>210</v>
      </c>
      <c r="F996" s="387" t="s">
        <v>14</v>
      </c>
      <c r="G996" s="389"/>
      <c r="H996" s="397" t="s">
        <v>12</v>
      </c>
      <c r="I996" s="399" t="s">
        <v>15</v>
      </c>
      <c r="J996" s="387" t="s">
        <v>14</v>
      </c>
      <c r="K996" s="389"/>
    </row>
    <row r="997" spans="1:11" s="43" customFormat="1" ht="45.75" thickBot="1" x14ac:dyDescent="0.3">
      <c r="A997" s="42"/>
      <c r="B997" s="400"/>
      <c r="C997" s="416"/>
      <c r="D997" s="416"/>
      <c r="E997" s="396"/>
      <c r="F997" s="46" t="s">
        <v>16</v>
      </c>
      <c r="G997" s="47" t="s">
        <v>17</v>
      </c>
      <c r="H997" s="398"/>
      <c r="I997" s="400"/>
      <c r="J997" s="46" t="s">
        <v>16</v>
      </c>
      <c r="K997" s="47" t="s">
        <v>17</v>
      </c>
    </row>
    <row r="998" spans="1:11" s="43" customFormat="1" ht="15.75" thickBot="1" x14ac:dyDescent="0.3">
      <c r="A998" s="42"/>
      <c r="B998" s="47">
        <v>1</v>
      </c>
      <c r="C998" s="47">
        <v>2</v>
      </c>
      <c r="D998" s="47">
        <v>3</v>
      </c>
      <c r="E998" s="47">
        <v>4</v>
      </c>
      <c r="F998" s="47">
        <v>5</v>
      </c>
      <c r="G998" s="47">
        <v>6</v>
      </c>
      <c r="H998" s="47">
        <v>7</v>
      </c>
      <c r="I998" s="47">
        <v>8</v>
      </c>
      <c r="J998" s="47">
        <v>9</v>
      </c>
      <c r="K998" s="47">
        <v>10</v>
      </c>
    </row>
    <row r="999" spans="1:11" s="43" customFormat="1" ht="15.75" thickBot="1" x14ac:dyDescent="0.3">
      <c r="A999" s="42"/>
      <c r="B999" s="48">
        <v>147729.1</v>
      </c>
      <c r="C999" s="49"/>
      <c r="D999" s="49"/>
      <c r="E999" s="81"/>
      <c r="F999" s="49"/>
      <c r="G999" s="49"/>
      <c r="H999" s="60"/>
      <c r="I999" s="51"/>
      <c r="J999" s="49"/>
      <c r="K999" s="52"/>
    </row>
    <row r="1000" spans="1:11" s="43" customFormat="1" ht="15.75" thickBot="1" x14ac:dyDescent="0.3">
      <c r="A1000" s="42"/>
      <c r="B1000" s="393" t="s">
        <v>19</v>
      </c>
      <c r="C1000" s="394"/>
      <c r="D1000" s="394"/>
      <c r="E1000" s="394"/>
      <c r="F1000" s="394"/>
      <c r="G1000" s="394"/>
      <c r="H1000" s="394"/>
      <c r="I1000" s="394"/>
      <c r="J1000" s="394"/>
      <c r="K1000" s="395"/>
    </row>
    <row r="1001" spans="1:11" s="43" customFormat="1" x14ac:dyDescent="0.25">
      <c r="A1001" s="42"/>
      <c r="B1001" s="66"/>
      <c r="C1001" s="49"/>
      <c r="D1001" s="49"/>
      <c r="E1001" s="49"/>
      <c r="F1001" s="49"/>
      <c r="G1001" s="49"/>
      <c r="H1001" s="49"/>
      <c r="I1001" s="49"/>
      <c r="J1001" s="49"/>
      <c r="K1001" s="52"/>
    </row>
    <row r="1002" spans="1:11" s="43" customFormat="1" x14ac:dyDescent="0.25">
      <c r="A1002" s="42"/>
    </row>
    <row r="1003" spans="1:11" s="43" customFormat="1" x14ac:dyDescent="0.25">
      <c r="A1003" s="42"/>
      <c r="B1003" s="420" t="s">
        <v>0</v>
      </c>
      <c r="C1003" s="420"/>
    </row>
    <row r="1004" spans="1:11" s="43" customFormat="1" x14ac:dyDescent="0.25">
      <c r="A1004" s="42"/>
      <c r="B1004" s="383" t="s">
        <v>1</v>
      </c>
      <c r="C1004" s="383"/>
      <c r="D1004" s="383"/>
      <c r="E1004" s="383"/>
      <c r="F1004" s="383"/>
      <c r="G1004" s="383"/>
      <c r="H1004" s="383"/>
      <c r="I1004" s="383"/>
      <c r="J1004" s="383"/>
      <c r="K1004" s="383"/>
    </row>
    <row r="1005" spans="1:11" s="43" customFormat="1" ht="15.75" thickBot="1" x14ac:dyDescent="0.3">
      <c r="A1005" s="42"/>
    </row>
    <row r="1006" spans="1:11" s="43" customFormat="1" ht="15.75" thickBot="1" x14ac:dyDescent="0.3">
      <c r="A1006" s="42"/>
      <c r="B1006" s="384" t="s">
        <v>2</v>
      </c>
      <c r="C1006" s="385"/>
      <c r="D1006" s="386"/>
      <c r="E1006" s="384" t="s">
        <v>3</v>
      </c>
      <c r="F1006" s="385"/>
      <c r="G1006" s="386"/>
      <c r="H1006" s="387" t="s">
        <v>4</v>
      </c>
      <c r="I1006" s="388"/>
      <c r="J1006" s="388"/>
      <c r="K1006" s="389"/>
    </row>
    <row r="1007" spans="1:11" s="43" customFormat="1" ht="15.75" thickBot="1" x14ac:dyDescent="0.3">
      <c r="A1007" s="42"/>
      <c r="B1007" s="391">
        <v>21809196300045</v>
      </c>
      <c r="C1007" s="391"/>
      <c r="D1007" s="392"/>
      <c r="E1007" s="393" t="s">
        <v>447</v>
      </c>
      <c r="F1007" s="394"/>
      <c r="G1007" s="395"/>
      <c r="H1007" s="393" t="s">
        <v>453</v>
      </c>
      <c r="I1007" s="394"/>
      <c r="J1007" s="394"/>
      <c r="K1007" s="395"/>
    </row>
    <row r="1008" spans="1:11" s="43" customFormat="1" x14ac:dyDescent="0.25">
      <c r="A1008" s="42"/>
      <c r="B1008" s="466" t="s">
        <v>5</v>
      </c>
      <c r="C1008" s="467"/>
      <c r="D1008" s="405" t="s">
        <v>454</v>
      </c>
      <c r="E1008" s="406"/>
      <c r="F1008" s="406"/>
      <c r="G1008" s="407"/>
      <c r="H1008" s="411" t="s">
        <v>6</v>
      </c>
      <c r="I1008" s="412"/>
      <c r="J1008" s="405" t="s">
        <v>450</v>
      </c>
      <c r="K1008" s="407"/>
    </row>
    <row r="1009" spans="1:11" s="43" customFormat="1" ht="15.75" thickBot="1" x14ac:dyDescent="0.3">
      <c r="A1009" s="42"/>
      <c r="B1009" s="468"/>
      <c r="C1009" s="469"/>
      <c r="D1009" s="119"/>
      <c r="E1009" s="120"/>
      <c r="F1009" s="120"/>
      <c r="G1009" s="121"/>
      <c r="H1009" s="413"/>
      <c r="I1009" s="414"/>
      <c r="J1009" s="44"/>
      <c r="K1009" s="45"/>
    </row>
    <row r="1010" spans="1:11" s="43" customFormat="1" ht="15.75" thickBot="1" x14ac:dyDescent="0.3">
      <c r="A1010" s="42"/>
      <c r="B1010" s="393" t="s">
        <v>7</v>
      </c>
      <c r="C1010" s="394"/>
      <c r="D1010" s="394"/>
      <c r="E1010" s="394"/>
      <c r="F1010" s="394"/>
      <c r="G1010" s="394"/>
      <c r="H1010" s="394"/>
      <c r="I1010" s="394"/>
      <c r="J1010" s="394"/>
      <c r="K1010" s="395"/>
    </row>
    <row r="1011" spans="1:11" s="43" customFormat="1" ht="15.75" thickBot="1" x14ac:dyDescent="0.3">
      <c r="A1011" s="42"/>
      <c r="B1011" s="399" t="s">
        <v>8</v>
      </c>
      <c r="C1011" s="416" t="s">
        <v>9</v>
      </c>
      <c r="D1011" s="417" t="s">
        <v>10</v>
      </c>
      <c r="E1011" s="418"/>
      <c r="F1011" s="418"/>
      <c r="G1011" s="419"/>
      <c r="H1011" s="417" t="s">
        <v>11</v>
      </c>
      <c r="I1011" s="418"/>
      <c r="J1011" s="418"/>
      <c r="K1011" s="419"/>
    </row>
    <row r="1012" spans="1:11" s="43" customFormat="1" ht="15.75" thickBot="1" x14ac:dyDescent="0.3">
      <c r="A1012" s="42"/>
      <c r="B1012" s="415"/>
      <c r="C1012" s="416"/>
      <c r="D1012" s="416" t="s">
        <v>12</v>
      </c>
      <c r="E1012" s="396" t="s">
        <v>210</v>
      </c>
      <c r="F1012" s="387" t="s">
        <v>14</v>
      </c>
      <c r="G1012" s="389"/>
      <c r="H1012" s="397" t="s">
        <v>12</v>
      </c>
      <c r="I1012" s="399" t="s">
        <v>15</v>
      </c>
      <c r="J1012" s="387" t="s">
        <v>14</v>
      </c>
      <c r="K1012" s="389"/>
    </row>
    <row r="1013" spans="1:11" s="43" customFormat="1" ht="45.75" thickBot="1" x14ac:dyDescent="0.3">
      <c r="A1013" s="42"/>
      <c r="B1013" s="400"/>
      <c r="C1013" s="416"/>
      <c r="D1013" s="416"/>
      <c r="E1013" s="396"/>
      <c r="F1013" s="46" t="s">
        <v>16</v>
      </c>
      <c r="G1013" s="47" t="s">
        <v>17</v>
      </c>
      <c r="H1013" s="398"/>
      <c r="I1013" s="400"/>
      <c r="J1013" s="46" t="s">
        <v>16</v>
      </c>
      <c r="K1013" s="47" t="s">
        <v>17</v>
      </c>
    </row>
    <row r="1014" spans="1:11" s="43" customFormat="1" ht="15.75" thickBot="1" x14ac:dyDescent="0.3">
      <c r="A1014" s="42"/>
      <c r="B1014" s="47">
        <v>1</v>
      </c>
      <c r="C1014" s="47">
        <v>2</v>
      </c>
      <c r="D1014" s="47">
        <v>3</v>
      </c>
      <c r="E1014" s="47">
        <v>4</v>
      </c>
      <c r="F1014" s="47">
        <v>5</v>
      </c>
      <c r="G1014" s="47">
        <v>6</v>
      </c>
      <c r="H1014" s="47">
        <v>7</v>
      </c>
      <c r="I1014" s="47">
        <v>8</v>
      </c>
      <c r="J1014" s="47">
        <v>9</v>
      </c>
      <c r="K1014" s="47">
        <v>10</v>
      </c>
    </row>
    <row r="1015" spans="1:11" s="43" customFormat="1" x14ac:dyDescent="0.25">
      <c r="A1015" s="42"/>
      <c r="B1015" s="48">
        <v>206994.3</v>
      </c>
      <c r="C1015" s="49"/>
      <c r="D1015" s="49" t="s">
        <v>455</v>
      </c>
      <c r="E1015" s="81">
        <v>1500</v>
      </c>
      <c r="F1015" s="49"/>
      <c r="G1015" s="49"/>
      <c r="H1015" s="60"/>
      <c r="I1015" s="51"/>
      <c r="J1015" s="49"/>
      <c r="K1015" s="52"/>
    </row>
    <row r="1016" spans="1:11" s="43" customFormat="1" ht="15.75" thickBot="1" x14ac:dyDescent="0.3">
      <c r="A1016" s="42"/>
      <c r="B1016" s="53"/>
      <c r="C1016" s="54"/>
      <c r="D1016" s="49" t="s">
        <v>456</v>
      </c>
      <c r="E1016" s="57">
        <v>1.2</v>
      </c>
      <c r="F1016" s="54"/>
      <c r="G1016" s="49"/>
      <c r="H1016" s="54"/>
      <c r="I1016" s="54"/>
      <c r="J1016" s="54"/>
      <c r="K1016" s="56"/>
    </row>
    <row r="1017" spans="1:11" s="43" customFormat="1" ht="15.75" thickBot="1" x14ac:dyDescent="0.3">
      <c r="A1017" s="42"/>
      <c r="B1017" s="393" t="s">
        <v>19</v>
      </c>
      <c r="C1017" s="394"/>
      <c r="D1017" s="394"/>
      <c r="E1017" s="394"/>
      <c r="F1017" s="394"/>
      <c r="G1017" s="394"/>
      <c r="H1017" s="394"/>
      <c r="I1017" s="394"/>
      <c r="J1017" s="394"/>
      <c r="K1017" s="395"/>
    </row>
    <row r="1018" spans="1:11" s="43" customFormat="1" x14ac:dyDescent="0.25">
      <c r="A1018" s="42"/>
      <c r="B1018" s="66">
        <v>209860</v>
      </c>
      <c r="C1018" s="49"/>
      <c r="D1018" s="49"/>
      <c r="E1018" s="49"/>
      <c r="F1018" s="49"/>
      <c r="G1018" s="49"/>
      <c r="H1018" s="49"/>
      <c r="I1018" s="49"/>
      <c r="J1018" s="49"/>
      <c r="K1018" s="52"/>
    </row>
    <row r="1019" spans="1:11" s="43" customFormat="1" x14ac:dyDescent="0.25">
      <c r="A1019" s="42"/>
    </row>
    <row r="1020" spans="1:11" s="43" customFormat="1" x14ac:dyDescent="0.25">
      <c r="A1020" s="42"/>
      <c r="B1020" s="420" t="s">
        <v>0</v>
      </c>
      <c r="C1020" s="420"/>
    </row>
    <row r="1021" spans="1:11" s="43" customFormat="1" x14ac:dyDescent="0.25">
      <c r="A1021" s="42"/>
      <c r="B1021" s="383" t="s">
        <v>1</v>
      </c>
      <c r="C1021" s="383"/>
      <c r="D1021" s="383"/>
      <c r="E1021" s="383"/>
      <c r="F1021" s="383"/>
      <c r="G1021" s="383"/>
      <c r="H1021" s="383"/>
      <c r="I1021" s="383"/>
      <c r="J1021" s="383"/>
      <c r="K1021" s="383"/>
    </row>
    <row r="1022" spans="1:11" s="43" customFormat="1" ht="15.75" thickBot="1" x14ac:dyDescent="0.3">
      <c r="A1022" s="42"/>
    </row>
    <row r="1023" spans="1:11" s="43" customFormat="1" ht="15.75" thickBot="1" x14ac:dyDescent="0.3">
      <c r="A1023" s="42"/>
      <c r="B1023" s="384" t="s">
        <v>2</v>
      </c>
      <c r="C1023" s="385"/>
      <c r="D1023" s="386"/>
      <c r="E1023" s="384" t="s">
        <v>3</v>
      </c>
      <c r="F1023" s="385"/>
      <c r="G1023" s="386"/>
      <c r="H1023" s="387" t="s">
        <v>4</v>
      </c>
      <c r="I1023" s="388"/>
      <c r="J1023" s="388"/>
      <c r="K1023" s="389"/>
    </row>
    <row r="1024" spans="1:11" s="43" customFormat="1" ht="15.75" thickBot="1" x14ac:dyDescent="0.3">
      <c r="A1024" s="42"/>
      <c r="B1024" s="391">
        <v>22801198101126</v>
      </c>
      <c r="C1024" s="391"/>
      <c r="D1024" s="392"/>
      <c r="E1024" s="393" t="s">
        <v>447</v>
      </c>
      <c r="F1024" s="394"/>
      <c r="G1024" s="395"/>
      <c r="H1024" s="393" t="s">
        <v>457</v>
      </c>
      <c r="I1024" s="394"/>
      <c r="J1024" s="394"/>
      <c r="K1024" s="395"/>
    </row>
    <row r="1025" spans="1:11" s="43" customFormat="1" x14ac:dyDescent="0.25">
      <c r="A1025" s="42"/>
      <c r="B1025" s="466" t="s">
        <v>5</v>
      </c>
      <c r="C1025" s="467"/>
      <c r="D1025" s="405" t="s">
        <v>458</v>
      </c>
      <c r="E1025" s="406"/>
      <c r="F1025" s="406"/>
      <c r="G1025" s="407"/>
      <c r="H1025" s="411" t="s">
        <v>6</v>
      </c>
      <c r="I1025" s="412"/>
      <c r="J1025" s="405" t="s">
        <v>450</v>
      </c>
      <c r="K1025" s="407"/>
    </row>
    <row r="1026" spans="1:11" s="43" customFormat="1" ht="15.75" thickBot="1" x14ac:dyDescent="0.3">
      <c r="A1026" s="42"/>
      <c r="B1026" s="468"/>
      <c r="C1026" s="469"/>
      <c r="D1026" s="119"/>
      <c r="E1026" s="120"/>
      <c r="F1026" s="120"/>
      <c r="G1026" s="121"/>
      <c r="H1026" s="413"/>
      <c r="I1026" s="414"/>
      <c r="J1026" s="44"/>
      <c r="K1026" s="45"/>
    </row>
    <row r="1027" spans="1:11" s="43" customFormat="1" ht="15.75" thickBot="1" x14ac:dyDescent="0.3">
      <c r="A1027" s="42"/>
      <c r="B1027" s="393" t="s">
        <v>7</v>
      </c>
      <c r="C1027" s="394"/>
      <c r="D1027" s="394"/>
      <c r="E1027" s="394"/>
      <c r="F1027" s="394"/>
      <c r="G1027" s="394"/>
      <c r="H1027" s="394"/>
      <c r="I1027" s="394"/>
      <c r="J1027" s="394"/>
      <c r="K1027" s="395"/>
    </row>
    <row r="1028" spans="1:11" s="43" customFormat="1" ht="15.75" thickBot="1" x14ac:dyDescent="0.3">
      <c r="A1028" s="42"/>
      <c r="B1028" s="399" t="s">
        <v>8</v>
      </c>
      <c r="C1028" s="416" t="s">
        <v>9</v>
      </c>
      <c r="D1028" s="417" t="s">
        <v>10</v>
      </c>
      <c r="E1028" s="418"/>
      <c r="F1028" s="418"/>
      <c r="G1028" s="419"/>
      <c r="H1028" s="417" t="s">
        <v>11</v>
      </c>
      <c r="I1028" s="418"/>
      <c r="J1028" s="418"/>
      <c r="K1028" s="419"/>
    </row>
    <row r="1029" spans="1:11" s="43" customFormat="1" ht="15.75" thickBot="1" x14ac:dyDescent="0.3">
      <c r="A1029" s="42"/>
      <c r="B1029" s="415"/>
      <c r="C1029" s="416"/>
      <c r="D1029" s="416" t="s">
        <v>12</v>
      </c>
      <c r="E1029" s="396" t="s">
        <v>210</v>
      </c>
      <c r="F1029" s="387" t="s">
        <v>14</v>
      </c>
      <c r="G1029" s="389"/>
      <c r="H1029" s="397" t="s">
        <v>12</v>
      </c>
      <c r="I1029" s="399" t="s">
        <v>15</v>
      </c>
      <c r="J1029" s="387" t="s">
        <v>14</v>
      </c>
      <c r="K1029" s="389"/>
    </row>
    <row r="1030" spans="1:11" s="43" customFormat="1" ht="45.75" thickBot="1" x14ac:dyDescent="0.3">
      <c r="A1030" s="42"/>
      <c r="B1030" s="400"/>
      <c r="C1030" s="416"/>
      <c r="D1030" s="416"/>
      <c r="E1030" s="396"/>
      <c r="F1030" s="46" t="s">
        <v>16</v>
      </c>
      <c r="G1030" s="47" t="s">
        <v>17</v>
      </c>
      <c r="H1030" s="398"/>
      <c r="I1030" s="400"/>
      <c r="J1030" s="46" t="s">
        <v>16</v>
      </c>
      <c r="K1030" s="47" t="s">
        <v>17</v>
      </c>
    </row>
    <row r="1031" spans="1:11" s="43" customFormat="1" ht="15.75" thickBot="1" x14ac:dyDescent="0.3">
      <c r="A1031" s="42"/>
      <c r="B1031" s="47">
        <v>1</v>
      </c>
      <c r="C1031" s="47">
        <v>2</v>
      </c>
      <c r="D1031" s="47">
        <v>3</v>
      </c>
      <c r="E1031" s="47">
        <v>4</v>
      </c>
      <c r="F1031" s="47">
        <v>5</v>
      </c>
      <c r="G1031" s="47">
        <v>6</v>
      </c>
      <c r="H1031" s="47">
        <v>7</v>
      </c>
      <c r="I1031" s="47">
        <v>8</v>
      </c>
      <c r="J1031" s="47">
        <v>9</v>
      </c>
      <c r="K1031" s="47">
        <v>10</v>
      </c>
    </row>
    <row r="1032" spans="1:11" s="43" customFormat="1" x14ac:dyDescent="0.25">
      <c r="A1032" s="42"/>
      <c r="B1032" s="48">
        <v>150900.9</v>
      </c>
      <c r="C1032" s="49"/>
      <c r="D1032" s="49" t="s">
        <v>455</v>
      </c>
      <c r="E1032" s="81">
        <v>3000</v>
      </c>
      <c r="F1032" s="49"/>
      <c r="G1032" s="49"/>
      <c r="H1032" s="60"/>
      <c r="I1032" s="51"/>
      <c r="J1032" s="49"/>
      <c r="K1032" s="52"/>
    </row>
    <row r="1033" spans="1:11" s="43" customFormat="1" ht="15.75" thickBot="1" x14ac:dyDescent="0.3">
      <c r="A1033" s="42"/>
      <c r="B1033" s="53"/>
      <c r="C1033" s="54"/>
      <c r="D1033" s="49" t="s">
        <v>455</v>
      </c>
      <c r="E1033" s="57">
        <v>600</v>
      </c>
      <c r="F1033" s="54"/>
      <c r="G1033" s="49"/>
      <c r="H1033" s="54"/>
      <c r="I1033" s="54"/>
      <c r="J1033" s="54"/>
      <c r="K1033" s="56"/>
    </row>
    <row r="1034" spans="1:11" s="43" customFormat="1" ht="15.75" thickBot="1" x14ac:dyDescent="0.3">
      <c r="A1034" s="42"/>
      <c r="B1034" s="393" t="s">
        <v>19</v>
      </c>
      <c r="C1034" s="394"/>
      <c r="D1034" s="394"/>
      <c r="E1034" s="394"/>
      <c r="F1034" s="394"/>
      <c r="G1034" s="394"/>
      <c r="H1034" s="394"/>
      <c r="I1034" s="394"/>
      <c r="J1034" s="394"/>
      <c r="K1034" s="395"/>
    </row>
    <row r="1035" spans="1:11" s="43" customFormat="1" x14ac:dyDescent="0.25">
      <c r="A1035" s="42"/>
      <c r="B1035" s="66"/>
      <c r="C1035" s="49"/>
      <c r="D1035" s="49"/>
      <c r="E1035" s="49"/>
      <c r="F1035" s="49"/>
      <c r="G1035" s="49"/>
      <c r="H1035" s="49"/>
      <c r="I1035" s="49"/>
      <c r="J1035" s="49"/>
      <c r="K1035" s="52"/>
    </row>
    <row r="1036" spans="1:11" s="43" customFormat="1" x14ac:dyDescent="0.25">
      <c r="A1036" s="42"/>
    </row>
    <row r="1037" spans="1:11" s="43" customFormat="1" x14ac:dyDescent="0.25">
      <c r="A1037" s="42"/>
      <c r="B1037" s="420" t="s">
        <v>0</v>
      </c>
      <c r="C1037" s="420"/>
    </row>
    <row r="1038" spans="1:11" s="43" customFormat="1" x14ac:dyDescent="0.25">
      <c r="A1038" s="42"/>
      <c r="B1038" s="383" t="s">
        <v>1</v>
      </c>
      <c r="C1038" s="383"/>
      <c r="D1038" s="383"/>
      <c r="E1038" s="383"/>
      <c r="F1038" s="383"/>
      <c r="G1038" s="383"/>
      <c r="H1038" s="383"/>
      <c r="I1038" s="383"/>
      <c r="J1038" s="383"/>
      <c r="K1038" s="383"/>
    </row>
    <row r="1039" spans="1:11" s="43" customFormat="1" ht="15.75" thickBot="1" x14ac:dyDescent="0.3">
      <c r="A1039" s="42"/>
    </row>
    <row r="1040" spans="1:11" s="43" customFormat="1" ht="15.75" thickBot="1" x14ac:dyDescent="0.3">
      <c r="A1040" s="42"/>
      <c r="B1040" s="384" t="s">
        <v>2</v>
      </c>
      <c r="C1040" s="385"/>
      <c r="D1040" s="386"/>
      <c r="E1040" s="384" t="s">
        <v>3</v>
      </c>
      <c r="F1040" s="385"/>
      <c r="G1040" s="386"/>
      <c r="H1040" s="387" t="s">
        <v>4</v>
      </c>
      <c r="I1040" s="388"/>
      <c r="J1040" s="388"/>
      <c r="K1040" s="389"/>
    </row>
    <row r="1041" spans="1:11" s="43" customFormat="1" ht="15.75" thickBot="1" x14ac:dyDescent="0.3">
      <c r="A1041" s="42"/>
      <c r="B1041" s="391">
        <v>20701197800838</v>
      </c>
      <c r="C1041" s="391"/>
      <c r="D1041" s="392"/>
      <c r="E1041" s="393" t="s">
        <v>447</v>
      </c>
      <c r="F1041" s="394"/>
      <c r="G1041" s="395"/>
      <c r="H1041" s="393" t="s">
        <v>459</v>
      </c>
      <c r="I1041" s="394"/>
      <c r="J1041" s="394"/>
      <c r="K1041" s="395"/>
    </row>
    <row r="1042" spans="1:11" s="43" customFormat="1" x14ac:dyDescent="0.25">
      <c r="A1042" s="42"/>
      <c r="B1042" s="466" t="s">
        <v>5</v>
      </c>
      <c r="C1042" s="467"/>
      <c r="D1042" s="405" t="s">
        <v>460</v>
      </c>
      <c r="E1042" s="406"/>
      <c r="F1042" s="406"/>
      <c r="G1042" s="407"/>
      <c r="H1042" s="411" t="s">
        <v>6</v>
      </c>
      <c r="I1042" s="412"/>
      <c r="J1042" s="405" t="s">
        <v>450</v>
      </c>
      <c r="K1042" s="407"/>
    </row>
    <row r="1043" spans="1:11" s="43" customFormat="1" ht="15.75" thickBot="1" x14ac:dyDescent="0.3">
      <c r="A1043" s="42"/>
      <c r="B1043" s="468"/>
      <c r="C1043" s="469"/>
      <c r="D1043" s="119"/>
      <c r="E1043" s="120"/>
      <c r="F1043" s="120"/>
      <c r="G1043" s="121"/>
      <c r="H1043" s="413"/>
      <c r="I1043" s="414"/>
      <c r="J1043" s="44"/>
      <c r="K1043" s="45"/>
    </row>
    <row r="1044" spans="1:11" s="43" customFormat="1" ht="15.75" thickBot="1" x14ac:dyDescent="0.3">
      <c r="A1044" s="42"/>
      <c r="B1044" s="393" t="s">
        <v>7</v>
      </c>
      <c r="C1044" s="394"/>
      <c r="D1044" s="394"/>
      <c r="E1044" s="394"/>
      <c r="F1044" s="394"/>
      <c r="G1044" s="394"/>
      <c r="H1044" s="394"/>
      <c r="I1044" s="394"/>
      <c r="J1044" s="394"/>
      <c r="K1044" s="395"/>
    </row>
    <row r="1045" spans="1:11" s="43" customFormat="1" ht="15.75" thickBot="1" x14ac:dyDescent="0.3">
      <c r="A1045" s="42"/>
      <c r="B1045" s="399" t="s">
        <v>8</v>
      </c>
      <c r="C1045" s="416" t="s">
        <v>9</v>
      </c>
      <c r="D1045" s="417" t="s">
        <v>10</v>
      </c>
      <c r="E1045" s="418"/>
      <c r="F1045" s="418"/>
      <c r="G1045" s="419"/>
      <c r="H1045" s="417" t="s">
        <v>11</v>
      </c>
      <c r="I1045" s="418"/>
      <c r="J1045" s="418"/>
      <c r="K1045" s="419"/>
    </row>
    <row r="1046" spans="1:11" s="43" customFormat="1" ht="15.75" thickBot="1" x14ac:dyDescent="0.3">
      <c r="A1046" s="42"/>
      <c r="B1046" s="415"/>
      <c r="C1046" s="416"/>
      <c r="D1046" s="416" t="s">
        <v>12</v>
      </c>
      <c r="E1046" s="396" t="s">
        <v>210</v>
      </c>
      <c r="F1046" s="387" t="s">
        <v>14</v>
      </c>
      <c r="G1046" s="389"/>
      <c r="H1046" s="397" t="s">
        <v>12</v>
      </c>
      <c r="I1046" s="399" t="s">
        <v>15</v>
      </c>
      <c r="J1046" s="387" t="s">
        <v>14</v>
      </c>
      <c r="K1046" s="389"/>
    </row>
    <row r="1047" spans="1:11" s="43" customFormat="1" ht="45.75" thickBot="1" x14ac:dyDescent="0.3">
      <c r="A1047" s="42"/>
      <c r="B1047" s="400"/>
      <c r="C1047" s="416"/>
      <c r="D1047" s="416"/>
      <c r="E1047" s="396"/>
      <c r="F1047" s="46" t="s">
        <v>16</v>
      </c>
      <c r="G1047" s="47" t="s">
        <v>17</v>
      </c>
      <c r="H1047" s="398"/>
      <c r="I1047" s="400"/>
      <c r="J1047" s="46" t="s">
        <v>16</v>
      </c>
      <c r="K1047" s="47" t="s">
        <v>17</v>
      </c>
    </row>
    <row r="1048" spans="1:11" s="43" customFormat="1" ht="15.75" thickBot="1" x14ac:dyDescent="0.3">
      <c r="A1048" s="42"/>
      <c r="B1048" s="47">
        <v>1</v>
      </c>
      <c r="C1048" s="47">
        <v>2</v>
      </c>
      <c r="D1048" s="47">
        <v>3</v>
      </c>
      <c r="E1048" s="47">
        <v>4</v>
      </c>
      <c r="F1048" s="47">
        <v>5</v>
      </c>
      <c r="G1048" s="47">
        <v>6</v>
      </c>
      <c r="H1048" s="47">
        <v>7</v>
      </c>
      <c r="I1048" s="47">
        <v>8</v>
      </c>
      <c r="J1048" s="47">
        <v>9</v>
      </c>
      <c r="K1048" s="47">
        <v>10</v>
      </c>
    </row>
    <row r="1049" spans="1:11" s="43" customFormat="1" ht="15.75" thickBot="1" x14ac:dyDescent="0.3">
      <c r="A1049" s="42"/>
      <c r="B1049" s="48">
        <v>221891.7</v>
      </c>
      <c r="C1049" s="49"/>
      <c r="D1049" s="49"/>
      <c r="E1049" s="81"/>
      <c r="F1049" s="49"/>
      <c r="G1049" s="49"/>
      <c r="H1049" s="60" t="s">
        <v>461</v>
      </c>
      <c r="I1049" s="51" t="s">
        <v>462</v>
      </c>
      <c r="J1049" s="49"/>
      <c r="K1049" s="52"/>
    </row>
    <row r="1050" spans="1:11" s="43" customFormat="1" ht="15.75" thickBot="1" x14ac:dyDescent="0.3">
      <c r="A1050" s="42"/>
      <c r="B1050" s="393" t="s">
        <v>19</v>
      </c>
      <c r="C1050" s="394"/>
      <c r="D1050" s="394"/>
      <c r="E1050" s="394"/>
      <c r="F1050" s="394"/>
      <c r="G1050" s="394"/>
      <c r="H1050" s="394"/>
      <c r="I1050" s="394"/>
      <c r="J1050" s="394"/>
      <c r="K1050" s="395"/>
    </row>
    <row r="1051" spans="1:11" s="43" customFormat="1" x14ac:dyDescent="0.25">
      <c r="A1051" s="42"/>
      <c r="B1051" s="66"/>
      <c r="C1051" s="49"/>
      <c r="D1051" s="49"/>
      <c r="E1051" s="49"/>
      <c r="F1051" s="49"/>
      <c r="G1051" s="49"/>
      <c r="H1051" s="49"/>
      <c r="I1051" s="49"/>
      <c r="J1051" s="49"/>
      <c r="K1051" s="52"/>
    </row>
    <row r="1052" spans="1:11" s="43" customFormat="1" x14ac:dyDescent="0.25">
      <c r="A1052" s="42"/>
    </row>
    <row r="1053" spans="1:11" s="43" customFormat="1" x14ac:dyDescent="0.25">
      <c r="A1053" s="42"/>
      <c r="B1053" s="420" t="s">
        <v>0</v>
      </c>
      <c r="C1053" s="420"/>
    </row>
    <row r="1054" spans="1:11" s="43" customFormat="1" x14ac:dyDescent="0.25">
      <c r="A1054" s="42"/>
      <c r="B1054" s="383" t="s">
        <v>1</v>
      </c>
      <c r="C1054" s="383"/>
      <c r="D1054" s="383"/>
      <c r="E1054" s="383"/>
      <c r="F1054" s="383"/>
      <c r="G1054" s="383"/>
      <c r="H1054" s="383"/>
      <c r="I1054" s="383"/>
      <c r="J1054" s="383"/>
      <c r="K1054" s="383"/>
    </row>
    <row r="1055" spans="1:11" s="43" customFormat="1" ht="15.75" thickBot="1" x14ac:dyDescent="0.3">
      <c r="A1055" s="42"/>
    </row>
    <row r="1056" spans="1:11" s="43" customFormat="1" ht="15.75" thickBot="1" x14ac:dyDescent="0.3">
      <c r="A1056" s="42"/>
      <c r="B1056" s="384" t="s">
        <v>2</v>
      </c>
      <c r="C1056" s="385"/>
      <c r="D1056" s="386"/>
      <c r="E1056" s="384" t="s">
        <v>3</v>
      </c>
      <c r="F1056" s="385"/>
      <c r="G1056" s="386"/>
      <c r="H1056" s="387" t="s">
        <v>4</v>
      </c>
      <c r="I1056" s="388"/>
      <c r="J1056" s="388"/>
      <c r="K1056" s="389"/>
    </row>
    <row r="1057" spans="1:11" s="43" customFormat="1" ht="15.75" thickBot="1" x14ac:dyDescent="0.3">
      <c r="A1057" s="42"/>
      <c r="B1057" s="391">
        <v>22507198300687</v>
      </c>
      <c r="C1057" s="391"/>
      <c r="D1057" s="392"/>
      <c r="E1057" s="393" t="s">
        <v>447</v>
      </c>
      <c r="F1057" s="394"/>
      <c r="G1057" s="395"/>
      <c r="H1057" s="393" t="s">
        <v>463</v>
      </c>
      <c r="I1057" s="394"/>
      <c r="J1057" s="394"/>
      <c r="K1057" s="395"/>
    </row>
    <row r="1058" spans="1:11" s="43" customFormat="1" x14ac:dyDescent="0.25">
      <c r="A1058" s="42"/>
      <c r="B1058" s="466" t="s">
        <v>5</v>
      </c>
      <c r="C1058" s="467"/>
      <c r="D1058" s="405" t="s">
        <v>464</v>
      </c>
      <c r="E1058" s="406"/>
      <c r="F1058" s="406"/>
      <c r="G1058" s="407"/>
      <c r="H1058" s="411" t="s">
        <v>6</v>
      </c>
      <c r="I1058" s="412"/>
      <c r="J1058" s="405" t="s">
        <v>450</v>
      </c>
      <c r="K1058" s="407"/>
    </row>
    <row r="1059" spans="1:11" s="43" customFormat="1" ht="15.75" thickBot="1" x14ac:dyDescent="0.3">
      <c r="A1059" s="42"/>
      <c r="B1059" s="468"/>
      <c r="C1059" s="469"/>
      <c r="D1059" s="119"/>
      <c r="E1059" s="120"/>
      <c r="F1059" s="120"/>
      <c r="G1059" s="121"/>
      <c r="H1059" s="413"/>
      <c r="I1059" s="414"/>
      <c r="J1059" s="44"/>
      <c r="K1059" s="45"/>
    </row>
    <row r="1060" spans="1:11" s="43" customFormat="1" ht="15.75" thickBot="1" x14ac:dyDescent="0.3">
      <c r="A1060" s="42"/>
      <c r="B1060" s="393" t="s">
        <v>7</v>
      </c>
      <c r="C1060" s="394"/>
      <c r="D1060" s="394"/>
      <c r="E1060" s="394"/>
      <c r="F1060" s="394"/>
      <c r="G1060" s="394"/>
      <c r="H1060" s="394"/>
      <c r="I1060" s="394"/>
      <c r="J1060" s="394"/>
      <c r="K1060" s="395"/>
    </row>
    <row r="1061" spans="1:11" s="43" customFormat="1" ht="15.75" thickBot="1" x14ac:dyDescent="0.3">
      <c r="A1061" s="42"/>
      <c r="B1061" s="399" t="s">
        <v>8</v>
      </c>
      <c r="C1061" s="416" t="s">
        <v>9</v>
      </c>
      <c r="D1061" s="417" t="s">
        <v>10</v>
      </c>
      <c r="E1061" s="418"/>
      <c r="F1061" s="418"/>
      <c r="G1061" s="419"/>
      <c r="H1061" s="417" t="s">
        <v>11</v>
      </c>
      <c r="I1061" s="418"/>
      <c r="J1061" s="418"/>
      <c r="K1061" s="419"/>
    </row>
    <row r="1062" spans="1:11" s="43" customFormat="1" ht="15.75" thickBot="1" x14ac:dyDescent="0.3">
      <c r="A1062" s="42"/>
      <c r="B1062" s="415"/>
      <c r="C1062" s="416"/>
      <c r="D1062" s="416" t="s">
        <v>12</v>
      </c>
      <c r="E1062" s="396" t="s">
        <v>210</v>
      </c>
      <c r="F1062" s="387" t="s">
        <v>14</v>
      </c>
      <c r="G1062" s="389"/>
      <c r="H1062" s="397" t="s">
        <v>12</v>
      </c>
      <c r="I1062" s="399" t="s">
        <v>15</v>
      </c>
      <c r="J1062" s="387" t="s">
        <v>14</v>
      </c>
      <c r="K1062" s="389"/>
    </row>
    <row r="1063" spans="1:11" s="43" customFormat="1" ht="45.75" thickBot="1" x14ac:dyDescent="0.3">
      <c r="A1063" s="42"/>
      <c r="B1063" s="400"/>
      <c r="C1063" s="416"/>
      <c r="D1063" s="416"/>
      <c r="E1063" s="396"/>
      <c r="F1063" s="46" t="s">
        <v>16</v>
      </c>
      <c r="G1063" s="47" t="s">
        <v>17</v>
      </c>
      <c r="H1063" s="398"/>
      <c r="I1063" s="400"/>
      <c r="J1063" s="46" t="s">
        <v>16</v>
      </c>
      <c r="K1063" s="47" t="s">
        <v>17</v>
      </c>
    </row>
    <row r="1064" spans="1:11" s="43" customFormat="1" ht="15.75" thickBot="1" x14ac:dyDescent="0.3">
      <c r="A1064" s="42"/>
      <c r="B1064" s="47">
        <v>1</v>
      </c>
      <c r="C1064" s="47">
        <v>2</v>
      </c>
      <c r="D1064" s="47">
        <v>3</v>
      </c>
      <c r="E1064" s="47">
        <v>4</v>
      </c>
      <c r="F1064" s="47">
        <v>5</v>
      </c>
      <c r="G1064" s="47">
        <v>6</v>
      </c>
      <c r="H1064" s="47">
        <v>7</v>
      </c>
      <c r="I1064" s="47">
        <v>8</v>
      </c>
      <c r="J1064" s="47">
        <v>9</v>
      </c>
      <c r="K1064" s="47">
        <v>10</v>
      </c>
    </row>
    <row r="1065" spans="1:11" s="43" customFormat="1" ht="15.75" thickBot="1" x14ac:dyDescent="0.3">
      <c r="A1065" s="42"/>
      <c r="B1065" s="48">
        <v>155328</v>
      </c>
      <c r="C1065" s="49"/>
      <c r="D1065" s="49"/>
      <c r="E1065" s="81"/>
      <c r="F1065" s="49"/>
      <c r="G1065" s="49"/>
      <c r="H1065" s="60"/>
      <c r="I1065" s="51"/>
      <c r="J1065" s="49"/>
      <c r="K1065" s="52"/>
    </row>
    <row r="1066" spans="1:11" s="43" customFormat="1" ht="15.75" thickBot="1" x14ac:dyDescent="0.3">
      <c r="A1066" s="42"/>
      <c r="B1066" s="393" t="s">
        <v>19</v>
      </c>
      <c r="C1066" s="394"/>
      <c r="D1066" s="394"/>
      <c r="E1066" s="394"/>
      <c r="F1066" s="394"/>
      <c r="G1066" s="394"/>
      <c r="H1066" s="394"/>
      <c r="I1066" s="394"/>
      <c r="J1066" s="394"/>
      <c r="K1066" s="395"/>
    </row>
    <row r="1067" spans="1:11" s="43" customFormat="1" x14ac:dyDescent="0.25">
      <c r="A1067" s="42"/>
      <c r="B1067" s="66"/>
      <c r="C1067" s="49"/>
      <c r="D1067" s="49"/>
      <c r="E1067" s="49"/>
      <c r="F1067" s="49"/>
      <c r="G1067" s="49"/>
      <c r="H1067" s="49"/>
      <c r="I1067" s="49"/>
      <c r="J1067" s="49"/>
      <c r="K1067" s="52"/>
    </row>
    <row r="1068" spans="1:11" s="43" customFormat="1" x14ac:dyDescent="0.25">
      <c r="A1068" s="42"/>
    </row>
    <row r="1069" spans="1:11" s="43" customFormat="1" x14ac:dyDescent="0.25">
      <c r="A1069" s="42"/>
      <c r="B1069" s="420" t="s">
        <v>0</v>
      </c>
      <c r="C1069" s="420"/>
    </row>
    <row r="1070" spans="1:11" s="43" customFormat="1" x14ac:dyDescent="0.25">
      <c r="A1070" s="42"/>
      <c r="B1070" s="383" t="s">
        <v>1</v>
      </c>
      <c r="C1070" s="383"/>
      <c r="D1070" s="383"/>
      <c r="E1070" s="383"/>
      <c r="F1070" s="383"/>
      <c r="G1070" s="383"/>
      <c r="H1070" s="383"/>
      <c r="I1070" s="383"/>
      <c r="J1070" s="383"/>
      <c r="K1070" s="383"/>
    </row>
    <row r="1071" spans="1:11" s="43" customFormat="1" ht="15.75" thickBot="1" x14ac:dyDescent="0.3">
      <c r="A1071" s="42"/>
    </row>
    <row r="1072" spans="1:11" s="43" customFormat="1" ht="15.75" thickBot="1" x14ac:dyDescent="0.3">
      <c r="A1072" s="42"/>
      <c r="B1072" s="384" t="s">
        <v>2</v>
      </c>
      <c r="C1072" s="385"/>
      <c r="D1072" s="386"/>
      <c r="E1072" s="384" t="s">
        <v>3</v>
      </c>
      <c r="F1072" s="385"/>
      <c r="G1072" s="386"/>
      <c r="H1072" s="387" t="s">
        <v>4</v>
      </c>
      <c r="I1072" s="388"/>
      <c r="J1072" s="388"/>
      <c r="K1072" s="389"/>
    </row>
    <row r="1073" spans="1:11" s="43" customFormat="1" ht="15.75" thickBot="1" x14ac:dyDescent="0.3">
      <c r="A1073" s="42"/>
      <c r="B1073" s="391">
        <v>20110198300457</v>
      </c>
      <c r="C1073" s="391"/>
      <c r="D1073" s="392"/>
      <c r="E1073" s="393" t="s">
        <v>447</v>
      </c>
      <c r="F1073" s="394"/>
      <c r="G1073" s="395"/>
      <c r="H1073" s="393" t="s">
        <v>465</v>
      </c>
      <c r="I1073" s="394"/>
      <c r="J1073" s="394"/>
      <c r="K1073" s="395"/>
    </row>
    <row r="1074" spans="1:11" s="43" customFormat="1" x14ac:dyDescent="0.25">
      <c r="A1074" s="42"/>
      <c r="B1074" s="466" t="s">
        <v>5</v>
      </c>
      <c r="C1074" s="467"/>
      <c r="D1074" s="401" t="s">
        <v>466</v>
      </c>
      <c r="E1074" s="402"/>
      <c r="F1074" s="402"/>
      <c r="G1074" s="431"/>
      <c r="H1074" s="411" t="s">
        <v>6</v>
      </c>
      <c r="I1074" s="412"/>
      <c r="J1074" s="405" t="s">
        <v>450</v>
      </c>
      <c r="K1074" s="407"/>
    </row>
    <row r="1075" spans="1:11" s="43" customFormat="1" ht="15.75" thickBot="1" x14ac:dyDescent="0.3">
      <c r="A1075" s="42"/>
      <c r="B1075" s="468"/>
      <c r="C1075" s="469"/>
      <c r="D1075" s="403"/>
      <c r="E1075" s="404"/>
      <c r="F1075" s="404"/>
      <c r="G1075" s="432"/>
      <c r="H1075" s="413"/>
      <c r="I1075" s="414"/>
      <c r="J1075" s="44"/>
      <c r="K1075" s="45"/>
    </row>
    <row r="1076" spans="1:11" s="43" customFormat="1" ht="15.75" thickBot="1" x14ac:dyDescent="0.3">
      <c r="A1076" s="42"/>
      <c r="B1076" s="393" t="s">
        <v>7</v>
      </c>
      <c r="C1076" s="394"/>
      <c r="D1076" s="394"/>
      <c r="E1076" s="394"/>
      <c r="F1076" s="394"/>
      <c r="G1076" s="394"/>
      <c r="H1076" s="394"/>
      <c r="I1076" s="394"/>
      <c r="J1076" s="394"/>
      <c r="K1076" s="395"/>
    </row>
    <row r="1077" spans="1:11" s="43" customFormat="1" ht="15.75" thickBot="1" x14ac:dyDescent="0.3">
      <c r="A1077" s="42"/>
      <c r="B1077" s="399" t="s">
        <v>8</v>
      </c>
      <c r="C1077" s="416" t="s">
        <v>9</v>
      </c>
      <c r="D1077" s="417" t="s">
        <v>10</v>
      </c>
      <c r="E1077" s="418"/>
      <c r="F1077" s="418"/>
      <c r="G1077" s="419"/>
      <c r="H1077" s="417" t="s">
        <v>11</v>
      </c>
      <c r="I1077" s="418"/>
      <c r="J1077" s="418"/>
      <c r="K1077" s="419"/>
    </row>
    <row r="1078" spans="1:11" s="43" customFormat="1" ht="15.75" thickBot="1" x14ac:dyDescent="0.3">
      <c r="A1078" s="42"/>
      <c r="B1078" s="415"/>
      <c r="C1078" s="416"/>
      <c r="D1078" s="416" t="s">
        <v>12</v>
      </c>
      <c r="E1078" s="396" t="s">
        <v>210</v>
      </c>
      <c r="F1078" s="387" t="s">
        <v>14</v>
      </c>
      <c r="G1078" s="389"/>
      <c r="H1078" s="397" t="s">
        <v>12</v>
      </c>
      <c r="I1078" s="399" t="s">
        <v>15</v>
      </c>
      <c r="J1078" s="387" t="s">
        <v>14</v>
      </c>
      <c r="K1078" s="389"/>
    </row>
    <row r="1079" spans="1:11" s="43" customFormat="1" ht="45.75" thickBot="1" x14ac:dyDescent="0.3">
      <c r="A1079" s="42"/>
      <c r="B1079" s="400"/>
      <c r="C1079" s="416"/>
      <c r="D1079" s="416"/>
      <c r="E1079" s="396"/>
      <c r="F1079" s="46" t="s">
        <v>16</v>
      </c>
      <c r="G1079" s="47" t="s">
        <v>17</v>
      </c>
      <c r="H1079" s="398"/>
      <c r="I1079" s="400"/>
      <c r="J1079" s="46" t="s">
        <v>16</v>
      </c>
      <c r="K1079" s="47" t="s">
        <v>17</v>
      </c>
    </row>
    <row r="1080" spans="1:11" s="43" customFormat="1" ht="15.75" thickBot="1" x14ac:dyDescent="0.3">
      <c r="A1080" s="42"/>
      <c r="B1080" s="47">
        <v>1</v>
      </c>
      <c r="C1080" s="47">
        <v>2</v>
      </c>
      <c r="D1080" s="47">
        <v>3</v>
      </c>
      <c r="E1080" s="47">
        <v>4</v>
      </c>
      <c r="F1080" s="47">
        <v>5</v>
      </c>
      <c r="G1080" s="47">
        <v>6</v>
      </c>
      <c r="H1080" s="47">
        <v>7</v>
      </c>
      <c r="I1080" s="47">
        <v>8</v>
      </c>
      <c r="J1080" s="47">
        <v>9</v>
      </c>
      <c r="K1080" s="47">
        <v>10</v>
      </c>
    </row>
    <row r="1081" spans="1:11" s="43" customFormat="1" x14ac:dyDescent="0.25">
      <c r="A1081" s="42"/>
      <c r="B1081" s="48">
        <v>168488.58</v>
      </c>
      <c r="C1081" s="49">
        <v>0</v>
      </c>
      <c r="D1081" s="54" t="s">
        <v>249</v>
      </c>
      <c r="E1081" s="81">
        <v>1767</v>
      </c>
      <c r="F1081" s="49"/>
      <c r="G1081" s="49"/>
      <c r="H1081" s="60"/>
      <c r="I1081" s="51"/>
      <c r="J1081" s="49"/>
      <c r="K1081" s="52"/>
    </row>
    <row r="1082" spans="1:11" s="43" customFormat="1" x14ac:dyDescent="0.25">
      <c r="A1082" s="42"/>
      <c r="B1082" s="53"/>
      <c r="C1082" s="54"/>
      <c r="D1082" s="54" t="s">
        <v>249</v>
      </c>
      <c r="E1082" s="57">
        <v>0.1</v>
      </c>
      <c r="F1082" s="54"/>
      <c r="G1082" s="49"/>
      <c r="H1082" s="54"/>
      <c r="I1082" s="54"/>
      <c r="J1082" s="54"/>
      <c r="K1082" s="56"/>
    </row>
    <row r="1083" spans="1:11" s="43" customFormat="1" ht="15.75" thickBot="1" x14ac:dyDescent="0.3">
      <c r="A1083" s="42"/>
      <c r="B1083" s="53"/>
      <c r="C1083" s="54"/>
      <c r="D1083" s="54" t="s">
        <v>456</v>
      </c>
      <c r="E1083" s="57">
        <v>165</v>
      </c>
      <c r="F1083" s="54"/>
      <c r="G1083" s="49"/>
      <c r="H1083" s="54"/>
      <c r="I1083" s="54"/>
      <c r="J1083" s="54"/>
      <c r="K1083" s="56"/>
    </row>
    <row r="1084" spans="1:11" s="43" customFormat="1" ht="15.75" thickBot="1" x14ac:dyDescent="0.3">
      <c r="A1084" s="42"/>
      <c r="B1084" s="393" t="s">
        <v>19</v>
      </c>
      <c r="C1084" s="394"/>
      <c r="D1084" s="394"/>
      <c r="E1084" s="394"/>
      <c r="F1084" s="394"/>
      <c r="G1084" s="394"/>
      <c r="H1084" s="394"/>
      <c r="I1084" s="394"/>
      <c r="J1084" s="394"/>
      <c r="K1084" s="395"/>
    </row>
    <row r="1085" spans="1:11" s="43" customFormat="1" x14ac:dyDescent="0.25">
      <c r="A1085" s="42"/>
      <c r="B1085" s="66"/>
      <c r="C1085" s="49"/>
      <c r="D1085" s="49"/>
      <c r="E1085" s="49"/>
      <c r="F1085" s="49"/>
      <c r="G1085" s="49"/>
      <c r="H1085" s="49"/>
      <c r="I1085" s="49"/>
      <c r="J1085" s="49"/>
      <c r="K1085" s="52"/>
    </row>
    <row r="1086" spans="1:11" s="43" customFormat="1" x14ac:dyDescent="0.25">
      <c r="A1086" s="42"/>
    </row>
    <row r="1087" spans="1:11" s="43" customFormat="1" x14ac:dyDescent="0.25">
      <c r="A1087" s="42"/>
      <c r="B1087" s="420" t="s">
        <v>0</v>
      </c>
      <c r="C1087" s="420"/>
    </row>
    <row r="1088" spans="1:11" s="43" customFormat="1" x14ac:dyDescent="0.25">
      <c r="A1088" s="42"/>
      <c r="B1088" s="383" t="s">
        <v>1</v>
      </c>
      <c r="C1088" s="383"/>
      <c r="D1088" s="383"/>
      <c r="E1088" s="383"/>
      <c r="F1088" s="383"/>
      <c r="G1088" s="383"/>
      <c r="H1088" s="383"/>
      <c r="I1088" s="383"/>
      <c r="J1088" s="383"/>
      <c r="K1088" s="383"/>
    </row>
    <row r="1089" spans="1:11" s="43" customFormat="1" ht="15.75" thickBot="1" x14ac:dyDescent="0.3">
      <c r="A1089" s="42"/>
    </row>
    <row r="1090" spans="1:11" s="43" customFormat="1" ht="15.75" thickBot="1" x14ac:dyDescent="0.3">
      <c r="A1090" s="42"/>
      <c r="B1090" s="384" t="s">
        <v>2</v>
      </c>
      <c r="C1090" s="385"/>
      <c r="D1090" s="386"/>
      <c r="E1090" s="384" t="s">
        <v>3</v>
      </c>
      <c r="F1090" s="385"/>
      <c r="G1090" s="386"/>
      <c r="H1090" s="387" t="s">
        <v>4</v>
      </c>
      <c r="I1090" s="388"/>
      <c r="J1090" s="388"/>
      <c r="K1090" s="389"/>
    </row>
    <row r="1091" spans="1:11" s="43" customFormat="1" ht="15.75" thickBot="1" x14ac:dyDescent="0.3">
      <c r="A1091" s="42"/>
      <c r="B1091" s="391">
        <v>21004197100368</v>
      </c>
      <c r="C1091" s="391"/>
      <c r="D1091" s="392"/>
      <c r="E1091" s="393" t="s">
        <v>447</v>
      </c>
      <c r="F1091" s="394"/>
      <c r="G1091" s="395"/>
      <c r="H1091" s="393" t="s">
        <v>467</v>
      </c>
      <c r="I1091" s="394"/>
      <c r="J1091" s="394"/>
      <c r="K1091" s="395"/>
    </row>
    <row r="1092" spans="1:11" s="43" customFormat="1" x14ac:dyDescent="0.25">
      <c r="A1092" s="42"/>
      <c r="B1092" s="466" t="s">
        <v>5</v>
      </c>
      <c r="C1092" s="467"/>
      <c r="D1092" s="405" t="s">
        <v>468</v>
      </c>
      <c r="E1092" s="406"/>
      <c r="F1092" s="406"/>
      <c r="G1092" s="407"/>
      <c r="H1092" s="411" t="s">
        <v>6</v>
      </c>
      <c r="I1092" s="412"/>
      <c r="J1092" s="405" t="s">
        <v>450</v>
      </c>
      <c r="K1092" s="407"/>
    </row>
    <row r="1093" spans="1:11" s="43" customFormat="1" ht="15.75" thickBot="1" x14ac:dyDescent="0.3">
      <c r="A1093" s="42"/>
      <c r="B1093" s="468"/>
      <c r="C1093" s="469"/>
      <c r="D1093" s="119"/>
      <c r="E1093" s="120"/>
      <c r="F1093" s="120"/>
      <c r="G1093" s="121"/>
      <c r="H1093" s="413"/>
      <c r="I1093" s="414"/>
      <c r="J1093" s="44"/>
      <c r="K1093" s="45"/>
    </row>
    <row r="1094" spans="1:11" s="43" customFormat="1" ht="15.75" thickBot="1" x14ac:dyDescent="0.3">
      <c r="A1094" s="42"/>
      <c r="B1094" s="393" t="s">
        <v>7</v>
      </c>
      <c r="C1094" s="394"/>
      <c r="D1094" s="394"/>
      <c r="E1094" s="394"/>
      <c r="F1094" s="394"/>
      <c r="G1094" s="394"/>
      <c r="H1094" s="394"/>
      <c r="I1094" s="394"/>
      <c r="J1094" s="394"/>
      <c r="K1094" s="395"/>
    </row>
    <row r="1095" spans="1:11" s="43" customFormat="1" ht="15.75" thickBot="1" x14ac:dyDescent="0.3">
      <c r="A1095" s="42"/>
      <c r="B1095" s="399" t="s">
        <v>8</v>
      </c>
      <c r="C1095" s="416" t="s">
        <v>9</v>
      </c>
      <c r="D1095" s="417" t="s">
        <v>10</v>
      </c>
      <c r="E1095" s="418"/>
      <c r="F1095" s="418"/>
      <c r="G1095" s="419"/>
      <c r="H1095" s="417" t="s">
        <v>11</v>
      </c>
      <c r="I1095" s="418"/>
      <c r="J1095" s="418"/>
      <c r="K1095" s="419"/>
    </row>
    <row r="1096" spans="1:11" s="43" customFormat="1" ht="15.75" thickBot="1" x14ac:dyDescent="0.3">
      <c r="A1096" s="42"/>
      <c r="B1096" s="415"/>
      <c r="C1096" s="416"/>
      <c r="D1096" s="416" t="s">
        <v>12</v>
      </c>
      <c r="E1096" s="396" t="s">
        <v>210</v>
      </c>
      <c r="F1096" s="387" t="s">
        <v>14</v>
      </c>
      <c r="G1096" s="389"/>
      <c r="H1096" s="397" t="s">
        <v>12</v>
      </c>
      <c r="I1096" s="399" t="s">
        <v>15</v>
      </c>
      <c r="J1096" s="387" t="s">
        <v>14</v>
      </c>
      <c r="K1096" s="389"/>
    </row>
    <row r="1097" spans="1:11" s="43" customFormat="1" ht="45.75" thickBot="1" x14ac:dyDescent="0.3">
      <c r="A1097" s="42"/>
      <c r="B1097" s="400"/>
      <c r="C1097" s="416"/>
      <c r="D1097" s="416"/>
      <c r="E1097" s="396"/>
      <c r="F1097" s="46" t="s">
        <v>16</v>
      </c>
      <c r="G1097" s="47" t="s">
        <v>17</v>
      </c>
      <c r="H1097" s="398"/>
      <c r="I1097" s="400"/>
      <c r="J1097" s="46" t="s">
        <v>16</v>
      </c>
      <c r="K1097" s="47" t="s">
        <v>17</v>
      </c>
    </row>
    <row r="1098" spans="1:11" s="43" customFormat="1" ht="15.75" thickBot="1" x14ac:dyDescent="0.3">
      <c r="A1098" s="42"/>
      <c r="B1098" s="47">
        <v>1</v>
      </c>
      <c r="C1098" s="47">
        <v>2</v>
      </c>
      <c r="D1098" s="47">
        <v>3</v>
      </c>
      <c r="E1098" s="47">
        <v>4</v>
      </c>
      <c r="F1098" s="47">
        <v>5</v>
      </c>
      <c r="G1098" s="47">
        <v>6</v>
      </c>
      <c r="H1098" s="47">
        <v>7</v>
      </c>
      <c r="I1098" s="47">
        <v>8</v>
      </c>
      <c r="J1098" s="47">
        <v>9</v>
      </c>
      <c r="K1098" s="47">
        <v>10</v>
      </c>
    </row>
    <row r="1099" spans="1:11" s="43" customFormat="1" x14ac:dyDescent="0.25">
      <c r="A1099" s="42"/>
      <c r="B1099" s="48">
        <v>146596.20000000001</v>
      </c>
      <c r="C1099" s="49"/>
      <c r="D1099" s="49" t="s">
        <v>329</v>
      </c>
      <c r="E1099" s="81">
        <v>600</v>
      </c>
      <c r="F1099" s="49"/>
      <c r="G1099" s="49"/>
      <c r="H1099" s="60"/>
      <c r="I1099" s="51"/>
      <c r="J1099" s="49"/>
      <c r="K1099" s="52"/>
    </row>
    <row r="1100" spans="1:11" s="43" customFormat="1" ht="15.75" thickBot="1" x14ac:dyDescent="0.3">
      <c r="A1100" s="42"/>
      <c r="B1100" s="53"/>
      <c r="C1100" s="54"/>
      <c r="D1100" s="54" t="s">
        <v>249</v>
      </c>
      <c r="E1100" s="57">
        <v>600</v>
      </c>
      <c r="F1100" s="54"/>
      <c r="G1100" s="49"/>
      <c r="H1100" s="54"/>
      <c r="I1100" s="54"/>
      <c r="J1100" s="54"/>
      <c r="K1100" s="56"/>
    </row>
    <row r="1101" spans="1:11" s="43" customFormat="1" ht="15.75" thickBot="1" x14ac:dyDescent="0.3">
      <c r="A1101" s="42"/>
      <c r="B1101" s="393" t="s">
        <v>19</v>
      </c>
      <c r="C1101" s="394"/>
      <c r="D1101" s="394"/>
      <c r="E1101" s="394"/>
      <c r="F1101" s="394"/>
      <c r="G1101" s="394"/>
      <c r="H1101" s="394"/>
      <c r="I1101" s="394"/>
      <c r="J1101" s="394"/>
      <c r="K1101" s="395"/>
    </row>
    <row r="1102" spans="1:11" s="43" customFormat="1" x14ac:dyDescent="0.25">
      <c r="A1102" s="42"/>
      <c r="B1102" s="66"/>
      <c r="C1102" s="49"/>
      <c r="D1102" s="49"/>
      <c r="E1102" s="49"/>
      <c r="F1102" s="49"/>
      <c r="G1102" s="49"/>
      <c r="H1102" s="49"/>
      <c r="I1102" s="49"/>
      <c r="J1102" s="49"/>
      <c r="K1102" s="52"/>
    </row>
    <row r="1103" spans="1:11" s="43" customFormat="1" x14ac:dyDescent="0.25">
      <c r="A1103" s="42"/>
    </row>
    <row r="1104" spans="1:11" s="43" customFormat="1" x14ac:dyDescent="0.25">
      <c r="A1104" s="42"/>
      <c r="B1104" s="449" t="s">
        <v>0</v>
      </c>
      <c r="C1104" s="449"/>
      <c r="D1104" s="115"/>
      <c r="E1104" s="115"/>
      <c r="F1104" s="115"/>
      <c r="G1104" s="115"/>
      <c r="H1104" s="115"/>
      <c r="I1104" s="115"/>
      <c r="J1104" s="115"/>
      <c r="K1104" s="115"/>
    </row>
    <row r="1105" spans="1:11" s="43" customFormat="1" x14ac:dyDescent="0.25">
      <c r="A1105" s="42"/>
      <c r="B1105" s="449" t="s">
        <v>1</v>
      </c>
      <c r="C1105" s="449"/>
      <c r="D1105" s="449"/>
      <c r="E1105" s="449"/>
      <c r="F1105" s="449"/>
      <c r="G1105" s="449"/>
      <c r="H1105" s="449"/>
      <c r="I1105" s="449"/>
      <c r="J1105" s="449"/>
      <c r="K1105" s="449"/>
    </row>
    <row r="1106" spans="1:11" s="43" customFormat="1" x14ac:dyDescent="0.25">
      <c r="A1106" s="42"/>
      <c r="B1106" s="115"/>
      <c r="C1106" s="115"/>
      <c r="D1106" s="115"/>
      <c r="E1106" s="115"/>
      <c r="F1106" s="115"/>
      <c r="G1106" s="115"/>
      <c r="H1106" s="115"/>
      <c r="I1106" s="115"/>
      <c r="J1106" s="115"/>
      <c r="K1106" s="115"/>
    </row>
    <row r="1107" spans="1:11" s="43" customFormat="1" x14ac:dyDescent="0.25">
      <c r="A1107" s="42"/>
      <c r="B1107" s="450" t="s">
        <v>2</v>
      </c>
      <c r="C1107" s="450"/>
      <c r="D1107" s="450"/>
      <c r="E1107" s="450" t="s">
        <v>3</v>
      </c>
      <c r="F1107" s="450"/>
      <c r="G1107" s="450"/>
      <c r="H1107" s="450" t="s">
        <v>323</v>
      </c>
      <c r="I1107" s="450"/>
      <c r="J1107" s="450"/>
      <c r="K1107" s="450"/>
    </row>
    <row r="1108" spans="1:11" s="43" customFormat="1" x14ac:dyDescent="0.25">
      <c r="A1108" s="42"/>
      <c r="B1108" s="451">
        <v>22709197300206</v>
      </c>
      <c r="C1108" s="451"/>
      <c r="D1108" s="451"/>
      <c r="E1108" s="450" t="s">
        <v>469</v>
      </c>
      <c r="F1108" s="450"/>
      <c r="G1108" s="450"/>
      <c r="H1108" s="450" t="s">
        <v>470</v>
      </c>
      <c r="I1108" s="450"/>
      <c r="J1108" s="450"/>
      <c r="K1108" s="450"/>
    </row>
    <row r="1109" spans="1:11" s="43" customFormat="1" x14ac:dyDescent="0.25">
      <c r="A1109" s="42"/>
      <c r="B1109" s="450" t="s">
        <v>471</v>
      </c>
      <c r="C1109" s="450"/>
      <c r="D1109" s="462" t="s">
        <v>472</v>
      </c>
      <c r="E1109" s="463"/>
      <c r="F1109" s="463"/>
      <c r="G1109" s="518"/>
      <c r="H1109" s="450" t="s">
        <v>6</v>
      </c>
      <c r="I1109" s="450"/>
      <c r="J1109" s="450" t="s">
        <v>473</v>
      </c>
      <c r="K1109" s="450"/>
    </row>
    <row r="1110" spans="1:11" s="43" customFormat="1" x14ac:dyDescent="0.25">
      <c r="A1110" s="42"/>
      <c r="B1110" s="450"/>
      <c r="C1110" s="450"/>
      <c r="D1110" s="464"/>
      <c r="E1110" s="465"/>
      <c r="F1110" s="465"/>
      <c r="G1110" s="519"/>
      <c r="H1110" s="450"/>
      <c r="I1110" s="450"/>
      <c r="J1110" s="450"/>
      <c r="K1110" s="450"/>
    </row>
    <row r="1111" spans="1:11" s="43" customFormat="1" x14ac:dyDescent="0.25">
      <c r="A1111" s="42"/>
      <c r="B1111" s="450" t="s">
        <v>7</v>
      </c>
      <c r="C1111" s="450"/>
      <c r="D1111" s="450"/>
      <c r="E1111" s="450"/>
      <c r="F1111" s="450"/>
      <c r="G1111" s="450"/>
      <c r="H1111" s="450"/>
      <c r="I1111" s="450"/>
      <c r="J1111" s="450"/>
      <c r="K1111" s="450"/>
    </row>
    <row r="1112" spans="1:11" s="43" customFormat="1" x14ac:dyDescent="0.25">
      <c r="A1112" s="42"/>
      <c r="B1112" s="450" t="s">
        <v>8</v>
      </c>
      <c r="C1112" s="450" t="s">
        <v>9</v>
      </c>
      <c r="D1112" s="450" t="s">
        <v>10</v>
      </c>
      <c r="E1112" s="450"/>
      <c r="F1112" s="450"/>
      <c r="G1112" s="450"/>
      <c r="H1112" s="450" t="s">
        <v>11</v>
      </c>
      <c r="I1112" s="450"/>
      <c r="J1112" s="450"/>
      <c r="K1112" s="450"/>
    </row>
    <row r="1113" spans="1:11" s="43" customFormat="1" x14ac:dyDescent="0.25">
      <c r="A1113" s="42"/>
      <c r="B1113" s="450"/>
      <c r="C1113" s="450"/>
      <c r="D1113" s="450" t="s">
        <v>12</v>
      </c>
      <c r="E1113" s="450" t="s">
        <v>328</v>
      </c>
      <c r="F1113" s="450" t="s">
        <v>14</v>
      </c>
      <c r="G1113" s="450"/>
      <c r="H1113" s="450" t="s">
        <v>12</v>
      </c>
      <c r="I1113" s="450" t="s">
        <v>15</v>
      </c>
      <c r="J1113" s="450" t="s">
        <v>14</v>
      </c>
      <c r="K1113" s="450"/>
    </row>
    <row r="1114" spans="1:11" s="43" customFormat="1" ht="45" x14ac:dyDescent="0.25">
      <c r="A1114" s="42"/>
      <c r="B1114" s="450"/>
      <c r="C1114" s="450"/>
      <c r="D1114" s="450"/>
      <c r="E1114" s="450"/>
      <c r="F1114" s="116" t="s">
        <v>16</v>
      </c>
      <c r="G1114" s="116" t="s">
        <v>17</v>
      </c>
      <c r="H1114" s="450"/>
      <c r="I1114" s="450"/>
      <c r="J1114" s="116" t="s">
        <v>16</v>
      </c>
      <c r="K1114" s="116" t="s">
        <v>17</v>
      </c>
    </row>
    <row r="1115" spans="1:11" s="43" customFormat="1" x14ac:dyDescent="0.25">
      <c r="A1115" s="42"/>
      <c r="B1115" s="116">
        <v>1</v>
      </c>
      <c r="C1115" s="116">
        <v>2</v>
      </c>
      <c r="D1115" s="116">
        <v>3</v>
      </c>
      <c r="E1115" s="116">
        <v>4</v>
      </c>
      <c r="F1115" s="116">
        <v>5</v>
      </c>
      <c r="G1115" s="116">
        <v>6</v>
      </c>
      <c r="H1115" s="116">
        <v>7</v>
      </c>
      <c r="I1115" s="116">
        <v>8</v>
      </c>
      <c r="J1115" s="116">
        <v>9</v>
      </c>
      <c r="K1115" s="116">
        <v>10</v>
      </c>
    </row>
    <row r="1116" spans="1:11" s="43" customFormat="1" x14ac:dyDescent="0.25">
      <c r="A1116" s="42"/>
      <c r="B1116" s="116">
        <v>170843</v>
      </c>
      <c r="C1116" s="116">
        <v>0</v>
      </c>
      <c r="D1116" s="116" t="s">
        <v>232</v>
      </c>
      <c r="E1116" s="116">
        <v>92.39</v>
      </c>
      <c r="F1116" s="116" t="s">
        <v>335</v>
      </c>
      <c r="G1116" s="116"/>
      <c r="H1116" s="118" t="s">
        <v>111</v>
      </c>
      <c r="I1116" s="116" t="s">
        <v>111</v>
      </c>
      <c r="J1116" s="116" t="s">
        <v>335</v>
      </c>
      <c r="K1116" s="116"/>
    </row>
    <row r="1117" spans="1:11" s="43" customFormat="1" ht="30" x14ac:dyDescent="0.25">
      <c r="A1117" s="42"/>
      <c r="B1117" s="149"/>
      <c r="C1117" s="149"/>
      <c r="D1117" s="116" t="s">
        <v>474</v>
      </c>
      <c r="E1117" s="116">
        <v>61.23</v>
      </c>
      <c r="F1117" s="149"/>
      <c r="G1117" s="149"/>
      <c r="H1117" s="116" t="s">
        <v>71</v>
      </c>
      <c r="I1117" s="116" t="s">
        <v>71</v>
      </c>
      <c r="J1117" s="149"/>
      <c r="K1117" s="149"/>
    </row>
    <row r="1118" spans="1:11" s="43" customFormat="1" ht="30" x14ac:dyDescent="0.25">
      <c r="A1118" s="42"/>
      <c r="B1118" s="116">
        <v>0</v>
      </c>
      <c r="C1118" s="116">
        <v>0</v>
      </c>
      <c r="D1118" s="116" t="s">
        <v>475</v>
      </c>
      <c r="E1118" s="116">
        <v>466.9</v>
      </c>
      <c r="F1118" s="116"/>
      <c r="G1118" s="116"/>
      <c r="H1118" s="116" t="s">
        <v>476</v>
      </c>
      <c r="I1118" s="116" t="s">
        <v>476</v>
      </c>
      <c r="J1118" s="116"/>
      <c r="K1118" s="116"/>
    </row>
    <row r="1119" spans="1:11" s="43" customFormat="1" x14ac:dyDescent="0.25">
      <c r="A1119" s="42"/>
      <c r="B1119" s="116"/>
      <c r="C1119" s="116"/>
      <c r="D1119" s="116" t="s">
        <v>477</v>
      </c>
      <c r="E1119" s="116">
        <v>3.5</v>
      </c>
      <c r="F1119" s="116"/>
      <c r="G1119" s="116"/>
      <c r="H1119" s="116"/>
      <c r="I1119" s="116"/>
      <c r="J1119" s="116"/>
      <c r="K1119" s="116"/>
    </row>
    <row r="1120" spans="1:11" s="43" customFormat="1" x14ac:dyDescent="0.25">
      <c r="A1120" s="42"/>
      <c r="B1120" s="450" t="s">
        <v>19</v>
      </c>
      <c r="C1120" s="450"/>
      <c r="D1120" s="450"/>
      <c r="E1120" s="450"/>
      <c r="F1120" s="450"/>
      <c r="G1120" s="450"/>
      <c r="H1120" s="450"/>
      <c r="I1120" s="450"/>
      <c r="J1120" s="450"/>
      <c r="K1120" s="450"/>
    </row>
    <row r="1121" spans="1:11" s="43" customFormat="1" x14ac:dyDescent="0.25">
      <c r="A1121" s="42"/>
      <c r="B1121" s="150">
        <v>144399</v>
      </c>
      <c r="C1121" s="150"/>
      <c r="D1121" s="150">
        <v>0</v>
      </c>
      <c r="E1121" s="150">
        <v>0</v>
      </c>
      <c r="F1121" s="150">
        <v>0</v>
      </c>
      <c r="G1121" s="150">
        <v>0</v>
      </c>
      <c r="H1121" s="150">
        <v>0</v>
      </c>
      <c r="I1121" s="150">
        <v>0</v>
      </c>
      <c r="J1121" s="150">
        <v>0</v>
      </c>
      <c r="K1121" s="150">
        <v>0</v>
      </c>
    </row>
    <row r="1122" spans="1:11" s="43" customFormat="1" x14ac:dyDescent="0.25">
      <c r="A1122" s="42"/>
      <c r="B1122" s="151"/>
      <c r="C1122" s="151"/>
      <c r="D1122" s="151"/>
      <c r="E1122" s="151"/>
      <c r="F1122" s="151"/>
      <c r="G1122" s="151"/>
      <c r="H1122" s="151"/>
      <c r="I1122" s="151"/>
      <c r="J1122" s="151"/>
      <c r="K1122" s="151"/>
    </row>
    <row r="1123" spans="1:11" s="43" customFormat="1" x14ac:dyDescent="0.25">
      <c r="A1123" s="42"/>
      <c r="B1123" s="449" t="s">
        <v>0</v>
      </c>
      <c r="C1123" s="449"/>
      <c r="D1123" s="115"/>
      <c r="E1123" s="115"/>
      <c r="F1123" s="115"/>
      <c r="G1123" s="115"/>
      <c r="H1123" s="115"/>
      <c r="I1123" s="115"/>
      <c r="J1123" s="115"/>
      <c r="K1123" s="115"/>
    </row>
    <row r="1124" spans="1:11" s="43" customFormat="1" x14ac:dyDescent="0.25">
      <c r="A1124" s="42"/>
      <c r="B1124" s="449" t="s">
        <v>1</v>
      </c>
      <c r="C1124" s="449"/>
      <c r="D1124" s="449"/>
      <c r="E1124" s="449"/>
      <c r="F1124" s="449"/>
      <c r="G1124" s="449"/>
      <c r="H1124" s="449"/>
      <c r="I1124" s="449"/>
      <c r="J1124" s="449"/>
      <c r="K1124" s="449"/>
    </row>
    <row r="1125" spans="1:11" s="43" customFormat="1" x14ac:dyDescent="0.25">
      <c r="A1125" s="42"/>
      <c r="B1125" s="115"/>
      <c r="C1125" s="115"/>
      <c r="D1125" s="115"/>
      <c r="E1125" s="115"/>
      <c r="F1125" s="115"/>
      <c r="G1125" s="115"/>
      <c r="H1125" s="115"/>
      <c r="I1125" s="115"/>
      <c r="J1125" s="115"/>
      <c r="K1125" s="115"/>
    </row>
    <row r="1126" spans="1:11" s="43" customFormat="1" x14ac:dyDescent="0.25">
      <c r="A1126" s="42"/>
      <c r="B1126" s="450" t="s">
        <v>2</v>
      </c>
      <c r="C1126" s="450"/>
      <c r="D1126" s="450"/>
      <c r="E1126" s="450" t="s">
        <v>3</v>
      </c>
      <c r="F1126" s="450"/>
      <c r="G1126" s="450"/>
      <c r="H1126" s="450" t="s">
        <v>323</v>
      </c>
      <c r="I1126" s="450"/>
      <c r="J1126" s="450"/>
      <c r="K1126" s="450"/>
    </row>
    <row r="1127" spans="1:11" s="43" customFormat="1" x14ac:dyDescent="0.25">
      <c r="A1127" s="42"/>
      <c r="B1127" s="451">
        <v>21804198801101</v>
      </c>
      <c r="C1127" s="451"/>
      <c r="D1127" s="451"/>
      <c r="E1127" s="450" t="s">
        <v>478</v>
      </c>
      <c r="F1127" s="450"/>
      <c r="G1127" s="450"/>
      <c r="H1127" s="450" t="s">
        <v>479</v>
      </c>
      <c r="I1127" s="450"/>
      <c r="J1127" s="450"/>
      <c r="K1127" s="450"/>
    </row>
    <row r="1128" spans="1:11" s="43" customFormat="1" x14ac:dyDescent="0.25">
      <c r="A1128" s="42"/>
      <c r="B1128" s="450" t="s">
        <v>471</v>
      </c>
      <c r="C1128" s="450"/>
      <c r="D1128" s="462" t="s">
        <v>480</v>
      </c>
      <c r="E1128" s="463"/>
      <c r="F1128" s="463"/>
      <c r="G1128" s="518"/>
      <c r="H1128" s="450" t="s">
        <v>6</v>
      </c>
      <c r="I1128" s="450"/>
      <c r="J1128" s="450" t="s">
        <v>481</v>
      </c>
      <c r="K1128" s="450"/>
    </row>
    <row r="1129" spans="1:11" s="43" customFormat="1" x14ac:dyDescent="0.25">
      <c r="A1129" s="42"/>
      <c r="B1129" s="450"/>
      <c r="C1129" s="450"/>
      <c r="D1129" s="464"/>
      <c r="E1129" s="465"/>
      <c r="F1129" s="465"/>
      <c r="G1129" s="519"/>
      <c r="H1129" s="450"/>
      <c r="I1129" s="450"/>
      <c r="J1129" s="450"/>
      <c r="K1129" s="450"/>
    </row>
    <row r="1130" spans="1:11" s="43" customFormat="1" x14ac:dyDescent="0.25">
      <c r="A1130" s="42"/>
      <c r="B1130" s="450" t="s">
        <v>7</v>
      </c>
      <c r="C1130" s="450"/>
      <c r="D1130" s="450"/>
      <c r="E1130" s="450"/>
      <c r="F1130" s="450"/>
      <c r="G1130" s="450"/>
      <c r="H1130" s="450"/>
      <c r="I1130" s="450"/>
      <c r="J1130" s="450"/>
      <c r="K1130" s="450"/>
    </row>
    <row r="1131" spans="1:11" s="43" customFormat="1" x14ac:dyDescent="0.25">
      <c r="A1131" s="42"/>
      <c r="B1131" s="450" t="s">
        <v>8</v>
      </c>
      <c r="C1131" s="450" t="s">
        <v>9</v>
      </c>
      <c r="D1131" s="450" t="s">
        <v>10</v>
      </c>
      <c r="E1131" s="450"/>
      <c r="F1131" s="450"/>
      <c r="G1131" s="450"/>
      <c r="H1131" s="450" t="s">
        <v>11</v>
      </c>
      <c r="I1131" s="450"/>
      <c r="J1131" s="450"/>
      <c r="K1131" s="450"/>
    </row>
    <row r="1132" spans="1:11" s="43" customFormat="1" x14ac:dyDescent="0.25">
      <c r="A1132" s="42"/>
      <c r="B1132" s="450"/>
      <c r="C1132" s="450"/>
      <c r="D1132" s="450" t="s">
        <v>12</v>
      </c>
      <c r="E1132" s="450" t="s">
        <v>328</v>
      </c>
      <c r="F1132" s="450" t="s">
        <v>14</v>
      </c>
      <c r="G1132" s="450"/>
      <c r="H1132" s="450" t="s">
        <v>12</v>
      </c>
      <c r="I1132" s="450" t="s">
        <v>15</v>
      </c>
      <c r="J1132" s="450" t="s">
        <v>14</v>
      </c>
      <c r="K1132" s="450"/>
    </row>
    <row r="1133" spans="1:11" s="43" customFormat="1" ht="45" x14ac:dyDescent="0.25">
      <c r="A1133" s="42"/>
      <c r="B1133" s="450"/>
      <c r="C1133" s="450"/>
      <c r="D1133" s="450"/>
      <c r="E1133" s="450"/>
      <c r="F1133" s="116" t="s">
        <v>16</v>
      </c>
      <c r="G1133" s="116" t="s">
        <v>17</v>
      </c>
      <c r="H1133" s="450"/>
      <c r="I1133" s="450"/>
      <c r="J1133" s="116" t="s">
        <v>16</v>
      </c>
      <c r="K1133" s="116" t="s">
        <v>17</v>
      </c>
    </row>
    <row r="1134" spans="1:11" s="43" customFormat="1" x14ac:dyDescent="0.25">
      <c r="A1134" s="42"/>
      <c r="B1134" s="116">
        <v>1</v>
      </c>
      <c r="C1134" s="116">
        <v>2</v>
      </c>
      <c r="D1134" s="116">
        <v>3</v>
      </c>
      <c r="E1134" s="116">
        <v>4</v>
      </c>
      <c r="F1134" s="116">
        <v>5</v>
      </c>
      <c r="G1134" s="116">
        <v>6</v>
      </c>
      <c r="H1134" s="116">
        <v>7</v>
      </c>
      <c r="I1134" s="116">
        <v>8</v>
      </c>
      <c r="J1134" s="116">
        <v>9</v>
      </c>
      <c r="K1134" s="116">
        <v>10</v>
      </c>
    </row>
    <row r="1135" spans="1:11" s="43" customFormat="1" x14ac:dyDescent="0.25">
      <c r="A1135" s="42"/>
      <c r="B1135" s="116">
        <v>54680</v>
      </c>
      <c r="C1135" s="116">
        <v>0</v>
      </c>
      <c r="D1135" s="116">
        <v>0</v>
      </c>
      <c r="E1135" s="116">
        <v>0</v>
      </c>
      <c r="F1135" s="116">
        <v>0</v>
      </c>
      <c r="G1135" s="116">
        <v>0</v>
      </c>
      <c r="H1135" s="118">
        <v>0</v>
      </c>
      <c r="I1135" s="116">
        <v>0</v>
      </c>
      <c r="J1135" s="116">
        <v>0</v>
      </c>
      <c r="K1135" s="116">
        <v>0</v>
      </c>
    </row>
    <row r="1136" spans="1:11" s="43" customFormat="1" x14ac:dyDescent="0.25">
      <c r="A1136" s="42"/>
      <c r="B1136" s="450" t="s">
        <v>19</v>
      </c>
      <c r="C1136" s="450"/>
      <c r="D1136" s="450"/>
      <c r="E1136" s="450"/>
      <c r="F1136" s="450"/>
      <c r="G1136" s="450"/>
      <c r="H1136" s="450"/>
      <c r="I1136" s="450"/>
      <c r="J1136" s="450"/>
      <c r="K1136" s="450"/>
    </row>
    <row r="1137" spans="1:11" s="43" customFormat="1" x14ac:dyDescent="0.25">
      <c r="A1137" s="42"/>
      <c r="B1137" s="150"/>
      <c r="C1137" s="150"/>
      <c r="D1137" s="150">
        <v>0</v>
      </c>
      <c r="E1137" s="150">
        <v>0</v>
      </c>
      <c r="F1137" s="150">
        <v>0</v>
      </c>
      <c r="G1137" s="150">
        <v>0</v>
      </c>
      <c r="H1137" s="150">
        <v>0</v>
      </c>
      <c r="I1137" s="150">
        <v>0</v>
      </c>
      <c r="J1137" s="150">
        <v>0</v>
      </c>
      <c r="K1137" s="150">
        <v>0</v>
      </c>
    </row>
    <row r="1138" spans="1:11" s="43" customFormat="1" x14ac:dyDescent="0.25">
      <c r="A1138" s="42"/>
      <c r="B1138" s="151"/>
      <c r="C1138" s="151"/>
      <c r="D1138" s="151"/>
      <c r="E1138" s="151"/>
      <c r="F1138" s="151"/>
      <c r="G1138" s="151"/>
      <c r="H1138" s="151"/>
      <c r="I1138" s="151"/>
      <c r="J1138" s="151"/>
      <c r="K1138" s="151"/>
    </row>
    <row r="1139" spans="1:11" s="43" customFormat="1" x14ac:dyDescent="0.25">
      <c r="A1139" s="42"/>
      <c r="B1139" s="449" t="s">
        <v>0</v>
      </c>
      <c r="C1139" s="449"/>
      <c r="D1139" s="115"/>
      <c r="E1139" s="115"/>
      <c r="F1139" s="115"/>
      <c r="G1139" s="115"/>
      <c r="H1139" s="115"/>
      <c r="I1139" s="115"/>
      <c r="J1139" s="115"/>
      <c r="K1139" s="115"/>
    </row>
    <row r="1140" spans="1:11" s="43" customFormat="1" x14ac:dyDescent="0.25">
      <c r="A1140" s="42"/>
      <c r="B1140" s="449" t="s">
        <v>1</v>
      </c>
      <c r="C1140" s="449"/>
      <c r="D1140" s="449"/>
      <c r="E1140" s="449"/>
      <c r="F1140" s="449"/>
      <c r="G1140" s="449"/>
      <c r="H1140" s="449"/>
      <c r="I1140" s="449"/>
      <c r="J1140" s="449"/>
      <c r="K1140" s="449"/>
    </row>
    <row r="1141" spans="1:11" s="43" customFormat="1" x14ac:dyDescent="0.25">
      <c r="A1141" s="42"/>
      <c r="B1141" s="115"/>
      <c r="C1141" s="115"/>
      <c r="D1141" s="115"/>
      <c r="E1141" s="115"/>
      <c r="F1141" s="115"/>
      <c r="G1141" s="115"/>
      <c r="H1141" s="115"/>
      <c r="I1141" s="115"/>
      <c r="J1141" s="115"/>
      <c r="K1141" s="115"/>
    </row>
    <row r="1142" spans="1:11" s="43" customFormat="1" x14ac:dyDescent="0.25">
      <c r="A1142" s="42"/>
      <c r="B1142" s="450" t="s">
        <v>2</v>
      </c>
      <c r="C1142" s="450"/>
      <c r="D1142" s="450"/>
      <c r="E1142" s="450" t="s">
        <v>3</v>
      </c>
      <c r="F1142" s="450"/>
      <c r="G1142" s="450"/>
      <c r="H1142" s="450" t="s">
        <v>323</v>
      </c>
      <c r="I1142" s="450"/>
      <c r="J1142" s="450"/>
      <c r="K1142" s="450"/>
    </row>
    <row r="1143" spans="1:11" s="43" customFormat="1" x14ac:dyDescent="0.25">
      <c r="A1143" s="42"/>
      <c r="B1143" s="451">
        <v>20101196501372</v>
      </c>
      <c r="C1143" s="451"/>
      <c r="D1143" s="451"/>
      <c r="E1143" s="450" t="s">
        <v>478</v>
      </c>
      <c r="F1143" s="450"/>
      <c r="G1143" s="450"/>
      <c r="H1143" s="450" t="s">
        <v>482</v>
      </c>
      <c r="I1143" s="450"/>
      <c r="J1143" s="450"/>
      <c r="K1143" s="450"/>
    </row>
    <row r="1144" spans="1:11" s="43" customFormat="1" x14ac:dyDescent="0.25">
      <c r="A1144" s="42"/>
      <c r="B1144" s="450" t="s">
        <v>5</v>
      </c>
      <c r="C1144" s="450"/>
      <c r="D1144" s="462" t="s">
        <v>483</v>
      </c>
      <c r="E1144" s="463"/>
      <c r="F1144" s="463"/>
      <c r="G1144" s="518"/>
      <c r="H1144" s="450" t="s">
        <v>6</v>
      </c>
      <c r="I1144" s="450"/>
      <c r="J1144" s="450" t="s">
        <v>481</v>
      </c>
      <c r="K1144" s="450"/>
    </row>
    <row r="1145" spans="1:11" s="43" customFormat="1" x14ac:dyDescent="0.25">
      <c r="A1145" s="42"/>
      <c r="B1145" s="450"/>
      <c r="C1145" s="450"/>
      <c r="D1145" s="464"/>
      <c r="E1145" s="465"/>
      <c r="F1145" s="465"/>
      <c r="G1145" s="519"/>
      <c r="H1145" s="450"/>
      <c r="I1145" s="450"/>
      <c r="J1145" s="450"/>
      <c r="K1145" s="450"/>
    </row>
    <row r="1146" spans="1:11" s="43" customFormat="1" x14ac:dyDescent="0.25">
      <c r="A1146" s="42"/>
      <c r="B1146" s="450" t="s">
        <v>7</v>
      </c>
      <c r="C1146" s="450"/>
      <c r="D1146" s="450"/>
      <c r="E1146" s="450"/>
      <c r="F1146" s="450"/>
      <c r="G1146" s="450"/>
      <c r="H1146" s="450"/>
      <c r="I1146" s="450"/>
      <c r="J1146" s="450"/>
      <c r="K1146" s="450"/>
    </row>
    <row r="1147" spans="1:11" s="43" customFormat="1" x14ac:dyDescent="0.25">
      <c r="A1147" s="42"/>
      <c r="B1147" s="450" t="s">
        <v>8</v>
      </c>
      <c r="C1147" s="450" t="s">
        <v>9</v>
      </c>
      <c r="D1147" s="450" t="s">
        <v>10</v>
      </c>
      <c r="E1147" s="450"/>
      <c r="F1147" s="450"/>
      <c r="G1147" s="450"/>
      <c r="H1147" s="450" t="s">
        <v>11</v>
      </c>
      <c r="I1147" s="450"/>
      <c r="J1147" s="450"/>
      <c r="K1147" s="450"/>
    </row>
    <row r="1148" spans="1:11" s="43" customFormat="1" x14ac:dyDescent="0.25">
      <c r="A1148" s="42"/>
      <c r="B1148" s="450"/>
      <c r="C1148" s="450"/>
      <c r="D1148" s="450" t="s">
        <v>12</v>
      </c>
      <c r="E1148" s="450" t="s">
        <v>328</v>
      </c>
      <c r="F1148" s="450" t="s">
        <v>14</v>
      </c>
      <c r="G1148" s="450"/>
      <c r="H1148" s="450" t="s">
        <v>12</v>
      </c>
      <c r="I1148" s="450" t="s">
        <v>15</v>
      </c>
      <c r="J1148" s="450" t="s">
        <v>14</v>
      </c>
      <c r="K1148" s="450"/>
    </row>
    <row r="1149" spans="1:11" s="43" customFormat="1" ht="45" x14ac:dyDescent="0.25">
      <c r="A1149" s="42"/>
      <c r="B1149" s="450"/>
      <c r="C1149" s="450"/>
      <c r="D1149" s="450"/>
      <c r="E1149" s="450"/>
      <c r="F1149" s="116" t="s">
        <v>16</v>
      </c>
      <c r="G1149" s="116" t="s">
        <v>17</v>
      </c>
      <c r="H1149" s="450"/>
      <c r="I1149" s="450"/>
      <c r="J1149" s="116" t="s">
        <v>16</v>
      </c>
      <c r="K1149" s="116" t="s">
        <v>17</v>
      </c>
    </row>
    <row r="1150" spans="1:11" s="43" customFormat="1" x14ac:dyDescent="0.25">
      <c r="A1150" s="42"/>
      <c r="B1150" s="116">
        <v>1</v>
      </c>
      <c r="C1150" s="116">
        <v>2</v>
      </c>
      <c r="D1150" s="116">
        <v>3</v>
      </c>
      <c r="E1150" s="116">
        <v>4</v>
      </c>
      <c r="F1150" s="116">
        <v>5</v>
      </c>
      <c r="G1150" s="116">
        <v>6</v>
      </c>
      <c r="H1150" s="116">
        <v>7</v>
      </c>
      <c r="I1150" s="116">
        <v>8</v>
      </c>
      <c r="J1150" s="116">
        <v>9</v>
      </c>
      <c r="K1150" s="116">
        <v>10</v>
      </c>
    </row>
    <row r="1151" spans="1:11" s="43" customFormat="1" x14ac:dyDescent="0.25">
      <c r="A1151" s="42"/>
      <c r="B1151" s="116">
        <v>298152.90000000002</v>
      </c>
      <c r="C1151" s="116">
        <v>0</v>
      </c>
      <c r="D1151" s="116" t="s">
        <v>232</v>
      </c>
      <c r="E1151" s="116">
        <v>0.25</v>
      </c>
      <c r="F1151" s="116">
        <v>0</v>
      </c>
      <c r="G1151" s="116">
        <v>0</v>
      </c>
      <c r="H1151" s="118" t="s">
        <v>111</v>
      </c>
      <c r="I1151" s="116" t="s">
        <v>111</v>
      </c>
      <c r="J1151" s="116">
        <v>0</v>
      </c>
      <c r="K1151" s="116">
        <v>0</v>
      </c>
    </row>
    <row r="1152" spans="1:11" s="43" customFormat="1" x14ac:dyDescent="0.25">
      <c r="A1152" s="42"/>
      <c r="B1152" s="149"/>
      <c r="C1152" s="149"/>
      <c r="D1152" s="149"/>
      <c r="E1152" s="149"/>
      <c r="F1152" s="149"/>
      <c r="G1152" s="149"/>
      <c r="H1152" s="116" t="s">
        <v>111</v>
      </c>
      <c r="I1152" s="116" t="s">
        <v>71</v>
      </c>
      <c r="J1152" s="149"/>
      <c r="K1152" s="116">
        <v>0</v>
      </c>
    </row>
    <row r="1153" spans="1:11" s="43" customFormat="1" x14ac:dyDescent="0.25">
      <c r="A1153" s="42"/>
      <c r="B1153" s="450" t="s">
        <v>19</v>
      </c>
      <c r="C1153" s="450"/>
      <c r="D1153" s="450"/>
      <c r="E1153" s="450"/>
      <c r="F1153" s="450"/>
      <c r="G1153" s="450"/>
      <c r="H1153" s="450"/>
      <c r="I1153" s="450"/>
      <c r="J1153" s="450"/>
      <c r="K1153" s="450"/>
    </row>
    <row r="1154" spans="1:11" s="43" customFormat="1" x14ac:dyDescent="0.25">
      <c r="A1154" s="42"/>
      <c r="B1154" s="150">
        <v>117095</v>
      </c>
      <c r="C1154" s="150"/>
      <c r="D1154" s="150">
        <v>0</v>
      </c>
      <c r="E1154" s="150">
        <v>0</v>
      </c>
      <c r="F1154" s="150">
        <v>0</v>
      </c>
      <c r="G1154" s="150">
        <v>0</v>
      </c>
      <c r="H1154" s="150">
        <v>0</v>
      </c>
      <c r="I1154" s="150">
        <v>0</v>
      </c>
      <c r="J1154" s="150">
        <v>0</v>
      </c>
      <c r="K1154" s="150">
        <v>0</v>
      </c>
    </row>
    <row r="1155" spans="1:11" s="43" customFormat="1" x14ac:dyDescent="0.25">
      <c r="A1155" s="42"/>
      <c r="B1155" s="151"/>
      <c r="C1155" s="151"/>
      <c r="D1155" s="151"/>
      <c r="E1155" s="151"/>
      <c r="F1155" s="151"/>
      <c r="G1155" s="151"/>
      <c r="H1155" s="151"/>
      <c r="I1155" s="151"/>
      <c r="J1155" s="151"/>
      <c r="K1155" s="151"/>
    </row>
    <row r="1156" spans="1:11" s="43" customFormat="1" x14ac:dyDescent="0.25">
      <c r="A1156" s="42"/>
      <c r="B1156" s="449" t="s">
        <v>0</v>
      </c>
      <c r="C1156" s="449"/>
      <c r="D1156" s="115"/>
      <c r="E1156" s="115"/>
      <c r="F1156" s="115"/>
      <c r="G1156" s="115"/>
      <c r="H1156" s="115"/>
      <c r="I1156" s="115"/>
      <c r="J1156" s="115"/>
      <c r="K1156" s="115"/>
    </row>
    <row r="1157" spans="1:11" s="43" customFormat="1" x14ac:dyDescent="0.25">
      <c r="A1157" s="42"/>
      <c r="B1157" s="449" t="s">
        <v>1</v>
      </c>
      <c r="C1157" s="449"/>
      <c r="D1157" s="449"/>
      <c r="E1157" s="449"/>
      <c r="F1157" s="449"/>
      <c r="G1157" s="449"/>
      <c r="H1157" s="449"/>
      <c r="I1157" s="449"/>
      <c r="J1157" s="449"/>
      <c r="K1157" s="449"/>
    </row>
    <row r="1158" spans="1:11" s="43" customFormat="1" x14ac:dyDescent="0.25">
      <c r="A1158" s="42"/>
      <c r="B1158" s="115"/>
      <c r="C1158" s="115"/>
      <c r="D1158" s="115"/>
      <c r="E1158" s="115"/>
      <c r="F1158" s="115"/>
      <c r="G1158" s="115"/>
      <c r="H1158" s="115"/>
      <c r="I1158" s="115"/>
      <c r="J1158" s="115"/>
      <c r="K1158" s="115"/>
    </row>
    <row r="1159" spans="1:11" s="43" customFormat="1" x14ac:dyDescent="0.25">
      <c r="A1159" s="42"/>
      <c r="B1159" s="450" t="s">
        <v>2</v>
      </c>
      <c r="C1159" s="450"/>
      <c r="D1159" s="450"/>
      <c r="E1159" s="450" t="s">
        <v>3</v>
      </c>
      <c r="F1159" s="450"/>
      <c r="G1159" s="450"/>
      <c r="H1159" s="450" t="s">
        <v>323</v>
      </c>
      <c r="I1159" s="450"/>
      <c r="J1159" s="450"/>
      <c r="K1159" s="450"/>
    </row>
    <row r="1160" spans="1:11" s="43" customFormat="1" x14ac:dyDescent="0.25">
      <c r="A1160" s="42"/>
      <c r="B1160" s="451">
        <v>21912197900981</v>
      </c>
      <c r="C1160" s="451"/>
      <c r="D1160" s="451"/>
      <c r="E1160" s="450" t="s">
        <v>478</v>
      </c>
      <c r="F1160" s="450"/>
      <c r="G1160" s="450"/>
      <c r="H1160" s="450" t="s">
        <v>484</v>
      </c>
      <c r="I1160" s="450"/>
      <c r="J1160" s="450"/>
      <c r="K1160" s="450"/>
    </row>
    <row r="1161" spans="1:11" s="43" customFormat="1" x14ac:dyDescent="0.25">
      <c r="A1161" s="42"/>
      <c r="B1161" s="450" t="s">
        <v>471</v>
      </c>
      <c r="C1161" s="450"/>
      <c r="D1161" s="462" t="s">
        <v>485</v>
      </c>
      <c r="E1161" s="463"/>
      <c r="F1161" s="463"/>
      <c r="G1161" s="518"/>
      <c r="H1161" s="450" t="s">
        <v>6</v>
      </c>
      <c r="I1161" s="450"/>
      <c r="J1161" s="450" t="s">
        <v>481</v>
      </c>
      <c r="K1161" s="450"/>
    </row>
    <row r="1162" spans="1:11" s="43" customFormat="1" x14ac:dyDescent="0.25">
      <c r="A1162" s="42"/>
      <c r="B1162" s="450"/>
      <c r="C1162" s="450"/>
      <c r="D1162" s="464"/>
      <c r="E1162" s="465"/>
      <c r="F1162" s="465"/>
      <c r="G1162" s="519"/>
      <c r="H1162" s="450"/>
      <c r="I1162" s="450"/>
      <c r="J1162" s="450"/>
      <c r="K1162" s="450"/>
    </row>
    <row r="1163" spans="1:11" s="43" customFormat="1" x14ac:dyDescent="0.25">
      <c r="A1163" s="42"/>
      <c r="B1163" s="450" t="s">
        <v>7</v>
      </c>
      <c r="C1163" s="450"/>
      <c r="D1163" s="450"/>
      <c r="E1163" s="450"/>
      <c r="F1163" s="450"/>
      <c r="G1163" s="450"/>
      <c r="H1163" s="450"/>
      <c r="I1163" s="450"/>
      <c r="J1163" s="450"/>
      <c r="K1163" s="450"/>
    </row>
    <row r="1164" spans="1:11" s="43" customFormat="1" x14ac:dyDescent="0.25">
      <c r="A1164" s="42"/>
      <c r="B1164" s="450" t="s">
        <v>8</v>
      </c>
      <c r="C1164" s="450" t="s">
        <v>9</v>
      </c>
      <c r="D1164" s="450" t="s">
        <v>10</v>
      </c>
      <c r="E1164" s="450"/>
      <c r="F1164" s="450"/>
      <c r="G1164" s="450"/>
      <c r="H1164" s="450" t="s">
        <v>11</v>
      </c>
      <c r="I1164" s="450"/>
      <c r="J1164" s="450"/>
      <c r="K1164" s="450"/>
    </row>
    <row r="1165" spans="1:11" s="43" customFormat="1" x14ac:dyDescent="0.25">
      <c r="A1165" s="42"/>
      <c r="B1165" s="450"/>
      <c r="C1165" s="450"/>
      <c r="D1165" s="450" t="s">
        <v>12</v>
      </c>
      <c r="E1165" s="450" t="s">
        <v>328</v>
      </c>
      <c r="F1165" s="450" t="s">
        <v>14</v>
      </c>
      <c r="G1165" s="450"/>
      <c r="H1165" s="450" t="s">
        <v>12</v>
      </c>
      <c r="I1165" s="450" t="s">
        <v>15</v>
      </c>
      <c r="J1165" s="450" t="s">
        <v>14</v>
      </c>
      <c r="K1165" s="450"/>
    </row>
    <row r="1166" spans="1:11" s="43" customFormat="1" ht="45" x14ac:dyDescent="0.25">
      <c r="A1166" s="42"/>
      <c r="B1166" s="450"/>
      <c r="C1166" s="450"/>
      <c r="D1166" s="450"/>
      <c r="E1166" s="450"/>
      <c r="F1166" s="116" t="s">
        <v>16</v>
      </c>
      <c r="G1166" s="116" t="s">
        <v>17</v>
      </c>
      <c r="H1166" s="450"/>
      <c r="I1166" s="450"/>
      <c r="J1166" s="116" t="s">
        <v>16</v>
      </c>
      <c r="K1166" s="116" t="s">
        <v>17</v>
      </c>
    </row>
    <row r="1167" spans="1:11" s="43" customFormat="1" x14ac:dyDescent="0.25">
      <c r="A1167" s="42"/>
      <c r="B1167" s="116">
        <v>1</v>
      </c>
      <c r="C1167" s="116">
        <v>2</v>
      </c>
      <c r="D1167" s="116">
        <v>3</v>
      </c>
      <c r="E1167" s="116">
        <v>4</v>
      </c>
      <c r="F1167" s="116">
        <v>5</v>
      </c>
      <c r="G1167" s="116">
        <v>6</v>
      </c>
      <c r="H1167" s="116">
        <v>7</v>
      </c>
      <c r="I1167" s="116">
        <v>8</v>
      </c>
      <c r="J1167" s="116">
        <v>9</v>
      </c>
      <c r="K1167" s="116">
        <v>10</v>
      </c>
    </row>
    <row r="1168" spans="1:11" s="43" customFormat="1" x14ac:dyDescent="0.25">
      <c r="A1168" s="42"/>
      <c r="B1168" s="116">
        <v>265128</v>
      </c>
      <c r="C1168" s="116">
        <v>0</v>
      </c>
      <c r="D1168" s="116">
        <v>0</v>
      </c>
      <c r="E1168" s="116">
        <v>0</v>
      </c>
      <c r="F1168" s="116">
        <v>0</v>
      </c>
      <c r="G1168" s="116">
        <v>0</v>
      </c>
      <c r="H1168" s="118">
        <v>0</v>
      </c>
      <c r="I1168" s="116">
        <v>0</v>
      </c>
      <c r="J1168" s="116">
        <v>0</v>
      </c>
      <c r="K1168" s="116">
        <v>0</v>
      </c>
    </row>
    <row r="1169" spans="1:11" s="43" customFormat="1" x14ac:dyDescent="0.25">
      <c r="A1169" s="42"/>
      <c r="B1169" s="450" t="s">
        <v>19</v>
      </c>
      <c r="C1169" s="450"/>
      <c r="D1169" s="450"/>
      <c r="E1169" s="450"/>
      <c r="F1169" s="450"/>
      <c r="G1169" s="450"/>
      <c r="H1169" s="450"/>
      <c r="I1169" s="450"/>
      <c r="J1169" s="450"/>
      <c r="K1169" s="450"/>
    </row>
    <row r="1170" spans="1:11" s="43" customFormat="1" x14ac:dyDescent="0.25">
      <c r="A1170" s="42"/>
      <c r="B1170" s="150">
        <v>0</v>
      </c>
      <c r="C1170" s="150">
        <v>0</v>
      </c>
      <c r="D1170" s="150">
        <v>0</v>
      </c>
      <c r="E1170" s="150">
        <v>0</v>
      </c>
      <c r="F1170" s="150">
        <v>0</v>
      </c>
      <c r="G1170" s="150">
        <v>0</v>
      </c>
      <c r="H1170" s="150">
        <v>0</v>
      </c>
      <c r="I1170" s="150">
        <v>0</v>
      </c>
      <c r="J1170" s="150">
        <v>0</v>
      </c>
      <c r="K1170" s="150">
        <v>0</v>
      </c>
    </row>
    <row r="1171" spans="1:11" s="43" customFormat="1" x14ac:dyDescent="0.25">
      <c r="A1171" s="42"/>
    </row>
    <row r="1172" spans="1:11" s="43" customFormat="1" x14ac:dyDescent="0.25">
      <c r="A1172" s="42"/>
      <c r="B1172" s="520" t="s">
        <v>0</v>
      </c>
      <c r="C1172" s="520"/>
      <c r="D1172" s="152"/>
      <c r="E1172" s="152"/>
      <c r="F1172" s="152"/>
      <c r="G1172" s="152"/>
      <c r="H1172" s="152"/>
      <c r="I1172" s="152"/>
      <c r="J1172" s="152"/>
      <c r="K1172" s="152"/>
    </row>
    <row r="1173" spans="1:11" s="43" customFormat="1" x14ac:dyDescent="0.25">
      <c r="A1173" s="42"/>
      <c r="B1173" s="520" t="s">
        <v>1</v>
      </c>
      <c r="C1173" s="520"/>
      <c r="D1173" s="520"/>
      <c r="E1173" s="520"/>
      <c r="F1173" s="520"/>
      <c r="G1173" s="520"/>
      <c r="H1173" s="520"/>
      <c r="I1173" s="520"/>
      <c r="J1173" s="520"/>
      <c r="K1173" s="520"/>
    </row>
    <row r="1174" spans="1:11" s="43" customFormat="1" x14ac:dyDescent="0.25">
      <c r="A1174" s="42"/>
      <c r="B1174" s="153"/>
      <c r="C1174" s="153"/>
      <c r="D1174" s="153"/>
      <c r="E1174" s="153"/>
      <c r="F1174" s="153"/>
      <c r="G1174" s="153"/>
      <c r="H1174" s="153"/>
      <c r="I1174" s="153"/>
      <c r="J1174" s="153"/>
      <c r="K1174" s="153"/>
    </row>
    <row r="1175" spans="1:11" s="43" customFormat="1" x14ac:dyDescent="0.25">
      <c r="A1175" s="42"/>
      <c r="B1175" s="452" t="s">
        <v>486</v>
      </c>
      <c r="C1175" s="452"/>
      <c r="D1175" s="452"/>
      <c r="E1175" s="452" t="s">
        <v>487</v>
      </c>
      <c r="F1175" s="452"/>
      <c r="G1175" s="452"/>
      <c r="H1175" s="452" t="s">
        <v>488</v>
      </c>
      <c r="I1175" s="452"/>
      <c r="J1175" s="452"/>
      <c r="K1175" s="452"/>
    </row>
    <row r="1176" spans="1:11" s="43" customFormat="1" x14ac:dyDescent="0.25">
      <c r="A1176" s="42"/>
      <c r="B1176" s="521" t="s">
        <v>489</v>
      </c>
      <c r="C1176" s="521"/>
      <c r="D1176" s="521"/>
      <c r="E1176" s="452" t="s">
        <v>490</v>
      </c>
      <c r="F1176" s="452"/>
      <c r="G1176" s="452"/>
      <c r="H1176" s="452" t="s">
        <v>491</v>
      </c>
      <c r="I1176" s="452"/>
      <c r="J1176" s="452"/>
      <c r="K1176" s="452"/>
    </row>
    <row r="1177" spans="1:11" s="43" customFormat="1" x14ac:dyDescent="0.25">
      <c r="A1177" s="42"/>
      <c r="B1177" s="452" t="s">
        <v>492</v>
      </c>
      <c r="C1177" s="452"/>
      <c r="D1177" s="452" t="s">
        <v>493</v>
      </c>
      <c r="E1177" s="452"/>
      <c r="F1177" s="452"/>
      <c r="G1177" s="452"/>
      <c r="H1177" s="452" t="s">
        <v>494</v>
      </c>
      <c r="I1177" s="452"/>
      <c r="J1177" s="452" t="s">
        <v>495</v>
      </c>
      <c r="K1177" s="452"/>
    </row>
    <row r="1178" spans="1:11" s="43" customFormat="1" x14ac:dyDescent="0.25">
      <c r="A1178" s="42"/>
      <c r="B1178" s="452"/>
      <c r="C1178" s="452"/>
      <c r="D1178" s="452"/>
      <c r="E1178" s="452"/>
      <c r="F1178" s="452"/>
      <c r="G1178" s="452"/>
      <c r="H1178" s="452"/>
      <c r="I1178" s="452"/>
      <c r="J1178" s="452"/>
      <c r="K1178" s="452"/>
    </row>
    <row r="1179" spans="1:11" s="43" customFormat="1" x14ac:dyDescent="0.25">
      <c r="A1179" s="42"/>
      <c r="B1179" s="452" t="s">
        <v>496</v>
      </c>
      <c r="C1179" s="452"/>
      <c r="D1179" s="452"/>
      <c r="E1179" s="452"/>
      <c r="F1179" s="452"/>
      <c r="G1179" s="452"/>
      <c r="H1179" s="452"/>
      <c r="I1179" s="452"/>
      <c r="J1179" s="452"/>
      <c r="K1179" s="452"/>
    </row>
    <row r="1180" spans="1:11" s="43" customFormat="1" x14ac:dyDescent="0.25">
      <c r="A1180" s="42"/>
      <c r="B1180" s="452" t="s">
        <v>497</v>
      </c>
      <c r="C1180" s="452" t="s">
        <v>498</v>
      </c>
      <c r="D1180" s="452" t="s">
        <v>499</v>
      </c>
      <c r="E1180" s="452"/>
      <c r="F1180" s="452"/>
      <c r="G1180" s="452"/>
      <c r="H1180" s="452" t="s">
        <v>500</v>
      </c>
      <c r="I1180" s="452"/>
      <c r="J1180" s="452"/>
      <c r="K1180" s="452"/>
    </row>
    <row r="1181" spans="1:11" s="43" customFormat="1" x14ac:dyDescent="0.25">
      <c r="A1181" s="42"/>
      <c r="B1181" s="452"/>
      <c r="C1181" s="452"/>
      <c r="D1181" s="452" t="s">
        <v>501</v>
      </c>
      <c r="E1181" s="452" t="s">
        <v>502</v>
      </c>
      <c r="F1181" s="452" t="s">
        <v>503</v>
      </c>
      <c r="G1181" s="452"/>
      <c r="H1181" s="452" t="s">
        <v>504</v>
      </c>
      <c r="I1181" s="452" t="s">
        <v>505</v>
      </c>
      <c r="J1181" s="452" t="s">
        <v>506</v>
      </c>
      <c r="K1181" s="452"/>
    </row>
    <row r="1182" spans="1:11" s="43" customFormat="1" x14ac:dyDescent="0.25">
      <c r="A1182" s="42"/>
      <c r="B1182" s="452"/>
      <c r="C1182" s="452"/>
      <c r="D1182" s="452"/>
      <c r="E1182" s="452"/>
      <c r="F1182" s="107" t="s">
        <v>507</v>
      </c>
      <c r="G1182" s="107" t="s">
        <v>508</v>
      </c>
      <c r="H1182" s="452"/>
      <c r="I1182" s="452"/>
      <c r="J1182" s="107" t="s">
        <v>507</v>
      </c>
      <c r="K1182" s="107" t="s">
        <v>508</v>
      </c>
    </row>
    <row r="1183" spans="1:11" s="43" customFormat="1" x14ac:dyDescent="0.25">
      <c r="A1183" s="42"/>
      <c r="B1183" s="107">
        <v>1</v>
      </c>
      <c r="C1183" s="107">
        <v>2</v>
      </c>
      <c r="D1183" s="107">
        <v>3</v>
      </c>
      <c r="E1183" s="107">
        <v>4</v>
      </c>
      <c r="F1183" s="107">
        <v>5</v>
      </c>
      <c r="G1183" s="107">
        <v>6</v>
      </c>
      <c r="H1183" s="107">
        <v>7</v>
      </c>
      <c r="I1183" s="107">
        <v>8</v>
      </c>
      <c r="J1183" s="107">
        <v>9</v>
      </c>
      <c r="K1183" s="107">
        <v>10</v>
      </c>
    </row>
    <row r="1184" spans="1:11" s="43" customFormat="1" x14ac:dyDescent="0.25">
      <c r="A1184" s="42"/>
      <c r="B1184" s="107">
        <v>375210.9</v>
      </c>
      <c r="C1184" s="107">
        <v>0</v>
      </c>
      <c r="D1184" s="107" t="s">
        <v>399</v>
      </c>
      <c r="E1184" s="107">
        <v>132.12</v>
      </c>
      <c r="F1184" s="107"/>
      <c r="G1184" s="107"/>
      <c r="H1184" s="154" t="s">
        <v>111</v>
      </c>
      <c r="I1184" s="107">
        <v>100000</v>
      </c>
      <c r="J1184" s="107"/>
      <c r="K1184" s="107"/>
    </row>
    <row r="1185" spans="1:11" s="43" customFormat="1" x14ac:dyDescent="0.25">
      <c r="A1185" s="42"/>
      <c r="B1185" s="107"/>
      <c r="C1185" s="107"/>
      <c r="D1185" s="107"/>
      <c r="E1185" s="107"/>
      <c r="F1185" s="107"/>
      <c r="G1185" s="107"/>
      <c r="H1185" s="154" t="s">
        <v>71</v>
      </c>
      <c r="I1185" s="107">
        <v>30000</v>
      </c>
      <c r="J1185" s="107"/>
      <c r="K1185" s="107"/>
    </row>
    <row r="1186" spans="1:11" s="43" customFormat="1" x14ac:dyDescent="0.25">
      <c r="A1186" s="42"/>
      <c r="B1186" s="107"/>
      <c r="C1186" s="107"/>
      <c r="D1186" s="107"/>
      <c r="E1186" s="107"/>
      <c r="F1186" s="107"/>
      <c r="G1186" s="107"/>
      <c r="H1186" s="154" t="s">
        <v>509</v>
      </c>
      <c r="I1186" s="107">
        <v>120000</v>
      </c>
      <c r="J1186" s="107"/>
      <c r="K1186" s="107"/>
    </row>
    <row r="1187" spans="1:11" s="43" customFormat="1" x14ac:dyDescent="0.25">
      <c r="A1187" s="42"/>
      <c r="B1187" s="452" t="s">
        <v>510</v>
      </c>
      <c r="C1187" s="452"/>
      <c r="D1187" s="452"/>
      <c r="E1187" s="452"/>
      <c r="F1187" s="452"/>
      <c r="G1187" s="452"/>
      <c r="H1187" s="452"/>
      <c r="I1187" s="452"/>
      <c r="J1187" s="452"/>
      <c r="K1187" s="452"/>
    </row>
    <row r="1188" spans="1:11" s="43" customFormat="1" x14ac:dyDescent="0.25">
      <c r="A1188" s="42"/>
      <c r="B1188" s="107">
        <v>325650</v>
      </c>
      <c r="C1188" s="107"/>
      <c r="D1188" s="107"/>
      <c r="E1188" s="107"/>
      <c r="F1188" s="107"/>
      <c r="G1188" s="107"/>
      <c r="H1188" s="107"/>
      <c r="I1188" s="107"/>
      <c r="J1188" s="107"/>
      <c r="K1188" s="107"/>
    </row>
    <row r="1189" spans="1:11" s="43" customFormat="1" x14ac:dyDescent="0.25">
      <c r="A1189" s="42"/>
    </row>
    <row r="1190" spans="1:11" s="43" customFormat="1" x14ac:dyDescent="0.25">
      <c r="A1190" s="42"/>
      <c r="B1190" s="520" t="s">
        <v>0</v>
      </c>
      <c r="C1190" s="520"/>
    </row>
    <row r="1191" spans="1:11" s="43" customFormat="1" x14ac:dyDescent="0.25">
      <c r="A1191" s="42"/>
      <c r="B1191" s="520" t="s">
        <v>1</v>
      </c>
      <c r="C1191" s="520"/>
      <c r="D1191" s="520"/>
      <c r="E1191" s="520"/>
      <c r="F1191" s="520"/>
      <c r="G1191" s="520"/>
      <c r="H1191" s="520"/>
      <c r="I1191" s="520"/>
      <c r="J1191" s="520"/>
      <c r="K1191" s="520"/>
    </row>
    <row r="1192" spans="1:11" s="43" customFormat="1" x14ac:dyDescent="0.25">
      <c r="A1192" s="42"/>
      <c r="B1192" s="153"/>
      <c r="C1192" s="153"/>
      <c r="D1192" s="153"/>
      <c r="E1192" s="153"/>
      <c r="F1192" s="153"/>
      <c r="G1192" s="153"/>
      <c r="H1192" s="153"/>
      <c r="I1192" s="153"/>
      <c r="J1192" s="153"/>
      <c r="K1192" s="153"/>
    </row>
    <row r="1193" spans="1:11" s="43" customFormat="1" x14ac:dyDescent="0.25">
      <c r="A1193" s="42"/>
      <c r="B1193" s="452" t="s">
        <v>511</v>
      </c>
      <c r="C1193" s="452"/>
      <c r="D1193" s="452"/>
      <c r="E1193" s="452" t="s">
        <v>487</v>
      </c>
      <c r="F1193" s="452"/>
      <c r="G1193" s="452"/>
      <c r="H1193" s="452" t="s">
        <v>488</v>
      </c>
      <c r="I1193" s="452"/>
      <c r="J1193" s="452"/>
      <c r="K1193" s="452"/>
    </row>
    <row r="1194" spans="1:11" s="43" customFormat="1" x14ac:dyDescent="0.25">
      <c r="A1194" s="42"/>
      <c r="B1194" s="521" t="s">
        <v>512</v>
      </c>
      <c r="C1194" s="521"/>
      <c r="D1194" s="521"/>
      <c r="E1194" s="452" t="s">
        <v>490</v>
      </c>
      <c r="F1194" s="452"/>
      <c r="G1194" s="452"/>
      <c r="H1194" s="452" t="s">
        <v>513</v>
      </c>
      <c r="I1194" s="452"/>
      <c r="J1194" s="452"/>
      <c r="K1194" s="452"/>
    </row>
    <row r="1195" spans="1:11" s="43" customFormat="1" x14ac:dyDescent="0.25">
      <c r="A1195" s="42"/>
      <c r="B1195" s="452" t="s">
        <v>514</v>
      </c>
      <c r="C1195" s="452"/>
      <c r="D1195" s="452" t="s">
        <v>515</v>
      </c>
      <c r="E1195" s="452"/>
      <c r="F1195" s="452"/>
      <c r="G1195" s="452"/>
      <c r="H1195" s="452" t="s">
        <v>494</v>
      </c>
      <c r="I1195" s="452"/>
      <c r="J1195" s="452" t="s">
        <v>516</v>
      </c>
      <c r="K1195" s="452"/>
    </row>
    <row r="1196" spans="1:11" s="43" customFormat="1" x14ac:dyDescent="0.25">
      <c r="A1196" s="42"/>
      <c r="B1196" s="452"/>
      <c r="C1196" s="452"/>
      <c r="D1196" s="452"/>
      <c r="E1196" s="452"/>
      <c r="F1196" s="452"/>
      <c r="G1196" s="452"/>
      <c r="H1196" s="452"/>
      <c r="I1196" s="452"/>
      <c r="J1196" s="452"/>
      <c r="K1196" s="452"/>
    </row>
    <row r="1197" spans="1:11" s="43" customFormat="1" x14ac:dyDescent="0.25">
      <c r="A1197" s="42"/>
      <c r="B1197" s="452" t="s">
        <v>496</v>
      </c>
      <c r="C1197" s="452"/>
      <c r="D1197" s="452"/>
      <c r="E1197" s="452"/>
      <c r="F1197" s="452"/>
      <c r="G1197" s="452"/>
      <c r="H1197" s="452"/>
      <c r="I1197" s="452"/>
      <c r="J1197" s="452"/>
      <c r="K1197" s="452"/>
    </row>
    <row r="1198" spans="1:11" s="43" customFormat="1" x14ac:dyDescent="0.25">
      <c r="A1198" s="42"/>
      <c r="B1198" s="452" t="s">
        <v>497</v>
      </c>
      <c r="C1198" s="452" t="s">
        <v>498</v>
      </c>
      <c r="D1198" s="452" t="s">
        <v>499</v>
      </c>
      <c r="E1198" s="452"/>
      <c r="F1198" s="452"/>
      <c r="G1198" s="452"/>
      <c r="H1198" s="452" t="s">
        <v>500</v>
      </c>
      <c r="I1198" s="452"/>
      <c r="J1198" s="452"/>
      <c r="K1198" s="452"/>
    </row>
    <row r="1199" spans="1:11" s="43" customFormat="1" x14ac:dyDescent="0.25">
      <c r="A1199" s="42"/>
      <c r="B1199" s="452"/>
      <c r="C1199" s="452"/>
      <c r="D1199" s="452" t="s">
        <v>501</v>
      </c>
      <c r="E1199" s="452" t="s">
        <v>502</v>
      </c>
      <c r="F1199" s="452" t="s">
        <v>503</v>
      </c>
      <c r="G1199" s="452"/>
      <c r="H1199" s="452" t="s">
        <v>504</v>
      </c>
      <c r="I1199" s="452" t="s">
        <v>505</v>
      </c>
      <c r="J1199" s="452" t="s">
        <v>506</v>
      </c>
      <c r="K1199" s="452"/>
    </row>
    <row r="1200" spans="1:11" s="43" customFormat="1" x14ac:dyDescent="0.25">
      <c r="A1200" s="42"/>
      <c r="B1200" s="452"/>
      <c r="C1200" s="452"/>
      <c r="D1200" s="452"/>
      <c r="E1200" s="452"/>
      <c r="F1200" s="107" t="s">
        <v>507</v>
      </c>
      <c r="G1200" s="107" t="s">
        <v>508</v>
      </c>
      <c r="H1200" s="452"/>
      <c r="I1200" s="452"/>
      <c r="J1200" s="107" t="s">
        <v>507</v>
      </c>
      <c r="K1200" s="107" t="s">
        <v>508</v>
      </c>
    </row>
    <row r="1201" spans="1:11" s="43" customFormat="1" x14ac:dyDescent="0.25">
      <c r="A1201" s="42"/>
      <c r="B1201" s="107">
        <v>1</v>
      </c>
      <c r="C1201" s="107">
        <v>2</v>
      </c>
      <c r="D1201" s="107">
        <v>3</v>
      </c>
      <c r="E1201" s="107">
        <v>4</v>
      </c>
      <c r="F1201" s="107">
        <v>5</v>
      </c>
      <c r="G1201" s="107">
        <v>6</v>
      </c>
      <c r="H1201" s="107">
        <v>7</v>
      </c>
      <c r="I1201" s="107">
        <v>8</v>
      </c>
      <c r="J1201" s="107">
        <v>9</v>
      </c>
      <c r="K1201" s="107">
        <v>10</v>
      </c>
    </row>
    <row r="1202" spans="1:11" s="43" customFormat="1" x14ac:dyDescent="0.25">
      <c r="A1202" s="42"/>
      <c r="B1202" s="107">
        <v>53694.68</v>
      </c>
      <c r="C1202" s="107">
        <v>25000</v>
      </c>
      <c r="D1202" s="107" t="s">
        <v>517</v>
      </c>
      <c r="E1202" s="107">
        <v>93.28</v>
      </c>
      <c r="F1202" s="107">
        <v>0</v>
      </c>
      <c r="G1202" s="107">
        <v>0</v>
      </c>
      <c r="H1202" s="154">
        <v>0</v>
      </c>
      <c r="I1202" s="107">
        <v>0</v>
      </c>
      <c r="J1202" s="107">
        <v>0</v>
      </c>
      <c r="K1202" s="107">
        <v>0</v>
      </c>
    </row>
    <row r="1203" spans="1:11" s="43" customFormat="1" x14ac:dyDescent="0.25">
      <c r="A1203" s="42"/>
      <c r="B1203" s="452" t="s">
        <v>510</v>
      </c>
      <c r="C1203" s="452"/>
      <c r="D1203" s="452"/>
      <c r="E1203" s="452"/>
      <c r="F1203" s="452"/>
      <c r="G1203" s="452"/>
      <c r="H1203" s="452"/>
      <c r="I1203" s="452"/>
      <c r="J1203" s="452"/>
      <c r="K1203" s="452"/>
    </row>
    <row r="1204" spans="1:11" s="43" customFormat="1" ht="30" x14ac:dyDescent="0.25">
      <c r="A1204" s="42"/>
      <c r="B1204" s="107">
        <v>259000</v>
      </c>
      <c r="C1204" s="107">
        <v>150000</v>
      </c>
      <c r="D1204" s="107" t="s">
        <v>518</v>
      </c>
      <c r="E1204" s="107">
        <v>142</v>
      </c>
      <c r="F1204" s="107">
        <v>0</v>
      </c>
      <c r="G1204" s="107">
        <v>0</v>
      </c>
      <c r="H1204" s="107">
        <v>0</v>
      </c>
      <c r="I1204" s="107">
        <v>0</v>
      </c>
      <c r="J1204" s="107">
        <v>0</v>
      </c>
      <c r="K1204" s="107">
        <v>0</v>
      </c>
    </row>
    <row r="1205" spans="1:11" s="43" customFormat="1" x14ac:dyDescent="0.25">
      <c r="A1205" s="42"/>
    </row>
    <row r="1206" spans="1:11" s="43" customFormat="1" x14ac:dyDescent="0.25">
      <c r="A1206" s="42"/>
      <c r="B1206" s="449" t="s">
        <v>0</v>
      </c>
      <c r="C1206" s="449"/>
    </row>
    <row r="1207" spans="1:11" s="43" customFormat="1" x14ac:dyDescent="0.25">
      <c r="A1207" s="42"/>
      <c r="B1207" s="520" t="s">
        <v>1</v>
      </c>
      <c r="C1207" s="520"/>
      <c r="D1207" s="520"/>
      <c r="E1207" s="520"/>
      <c r="F1207" s="520"/>
      <c r="G1207" s="520"/>
      <c r="H1207" s="520"/>
      <c r="I1207" s="520"/>
      <c r="J1207" s="520"/>
      <c r="K1207" s="520"/>
    </row>
    <row r="1208" spans="1:11" s="43" customFormat="1" x14ac:dyDescent="0.25">
      <c r="A1208" s="42"/>
      <c r="B1208" s="153"/>
      <c r="C1208" s="153"/>
      <c r="D1208" s="153"/>
      <c r="E1208" s="153"/>
      <c r="F1208" s="153"/>
      <c r="G1208" s="153"/>
      <c r="H1208" s="153"/>
      <c r="I1208" s="153"/>
      <c r="J1208" s="153"/>
      <c r="K1208" s="153"/>
    </row>
    <row r="1209" spans="1:11" s="43" customFormat="1" x14ac:dyDescent="0.25">
      <c r="A1209" s="42"/>
      <c r="B1209" s="452" t="s">
        <v>511</v>
      </c>
      <c r="C1209" s="452"/>
      <c r="D1209" s="452"/>
      <c r="E1209" s="452" t="s">
        <v>487</v>
      </c>
      <c r="F1209" s="452"/>
      <c r="G1209" s="452"/>
      <c r="H1209" s="452" t="s">
        <v>488</v>
      </c>
      <c r="I1209" s="452"/>
      <c r="J1209" s="452"/>
      <c r="K1209" s="452"/>
    </row>
    <row r="1210" spans="1:11" s="43" customFormat="1" x14ac:dyDescent="0.25">
      <c r="A1210" s="42"/>
      <c r="B1210" s="521" t="s">
        <v>519</v>
      </c>
      <c r="C1210" s="521"/>
      <c r="D1210" s="521"/>
      <c r="E1210" s="452" t="s">
        <v>490</v>
      </c>
      <c r="F1210" s="452"/>
      <c r="G1210" s="452"/>
      <c r="H1210" s="452" t="s">
        <v>520</v>
      </c>
      <c r="I1210" s="452"/>
      <c r="J1210" s="452"/>
      <c r="K1210" s="452"/>
    </row>
    <row r="1211" spans="1:11" s="43" customFormat="1" x14ac:dyDescent="0.25">
      <c r="A1211" s="42"/>
      <c r="B1211" s="452" t="s">
        <v>514</v>
      </c>
      <c r="C1211" s="452"/>
      <c r="D1211" s="452" t="s">
        <v>521</v>
      </c>
      <c r="E1211" s="452"/>
      <c r="F1211" s="452"/>
      <c r="G1211" s="452"/>
      <c r="H1211" s="452" t="s">
        <v>494</v>
      </c>
      <c r="I1211" s="452"/>
      <c r="J1211" s="452" t="s">
        <v>522</v>
      </c>
      <c r="K1211" s="452"/>
    </row>
    <row r="1212" spans="1:11" s="43" customFormat="1" x14ac:dyDescent="0.25">
      <c r="A1212" s="42"/>
      <c r="B1212" s="452"/>
      <c r="C1212" s="452"/>
      <c r="D1212" s="452"/>
      <c r="E1212" s="452"/>
      <c r="F1212" s="452"/>
      <c r="G1212" s="452"/>
      <c r="H1212" s="452"/>
      <c r="I1212" s="452"/>
      <c r="J1212" s="452"/>
      <c r="K1212" s="452"/>
    </row>
    <row r="1213" spans="1:11" s="43" customFormat="1" x14ac:dyDescent="0.25">
      <c r="A1213" s="42"/>
      <c r="B1213" s="452" t="s">
        <v>496</v>
      </c>
      <c r="C1213" s="452"/>
      <c r="D1213" s="452"/>
      <c r="E1213" s="452"/>
      <c r="F1213" s="452"/>
      <c r="G1213" s="452"/>
      <c r="H1213" s="452"/>
      <c r="I1213" s="452"/>
      <c r="J1213" s="452"/>
      <c r="K1213" s="452"/>
    </row>
    <row r="1214" spans="1:11" s="43" customFormat="1" x14ac:dyDescent="0.25">
      <c r="A1214" s="42"/>
      <c r="B1214" s="452" t="s">
        <v>497</v>
      </c>
      <c r="C1214" s="452" t="s">
        <v>498</v>
      </c>
      <c r="D1214" s="452" t="s">
        <v>499</v>
      </c>
      <c r="E1214" s="452"/>
      <c r="F1214" s="452"/>
      <c r="G1214" s="452"/>
      <c r="H1214" s="452" t="s">
        <v>500</v>
      </c>
      <c r="I1214" s="452"/>
      <c r="J1214" s="452"/>
      <c r="K1214" s="452"/>
    </row>
    <row r="1215" spans="1:11" s="43" customFormat="1" x14ac:dyDescent="0.25">
      <c r="A1215" s="42"/>
      <c r="B1215" s="452"/>
      <c r="C1215" s="452"/>
      <c r="D1215" s="452" t="s">
        <v>501</v>
      </c>
      <c r="E1215" s="452" t="s">
        <v>502</v>
      </c>
      <c r="F1215" s="452" t="s">
        <v>503</v>
      </c>
      <c r="G1215" s="452"/>
      <c r="H1215" s="452" t="s">
        <v>504</v>
      </c>
      <c r="I1215" s="452" t="s">
        <v>505</v>
      </c>
      <c r="J1215" s="452" t="s">
        <v>506</v>
      </c>
      <c r="K1215" s="452"/>
    </row>
    <row r="1216" spans="1:11" s="43" customFormat="1" x14ac:dyDescent="0.25">
      <c r="A1216" s="42"/>
      <c r="B1216" s="452"/>
      <c r="C1216" s="452"/>
      <c r="D1216" s="452"/>
      <c r="E1216" s="452"/>
      <c r="F1216" s="107" t="s">
        <v>507</v>
      </c>
      <c r="G1216" s="107" t="s">
        <v>508</v>
      </c>
      <c r="H1216" s="452"/>
      <c r="I1216" s="452"/>
      <c r="J1216" s="107" t="s">
        <v>507</v>
      </c>
      <c r="K1216" s="107" t="s">
        <v>508</v>
      </c>
    </row>
    <row r="1217" spans="1:11" s="43" customFormat="1" x14ac:dyDescent="0.25">
      <c r="A1217" s="42"/>
      <c r="B1217" s="107">
        <v>1</v>
      </c>
      <c r="C1217" s="107">
        <v>2</v>
      </c>
      <c r="D1217" s="107">
        <v>3</v>
      </c>
      <c r="E1217" s="107">
        <v>4</v>
      </c>
      <c r="F1217" s="107">
        <v>5</v>
      </c>
      <c r="G1217" s="107">
        <v>6</v>
      </c>
      <c r="H1217" s="107">
        <v>7</v>
      </c>
      <c r="I1217" s="107">
        <v>8</v>
      </c>
      <c r="J1217" s="107">
        <v>9</v>
      </c>
      <c r="K1217" s="107">
        <v>10</v>
      </c>
    </row>
    <row r="1218" spans="1:11" s="43" customFormat="1" x14ac:dyDescent="0.25">
      <c r="A1218" s="42"/>
      <c r="B1218" s="107">
        <v>308114.88</v>
      </c>
      <c r="C1218" s="107">
        <v>590000</v>
      </c>
      <c r="D1218" s="107" t="s">
        <v>523</v>
      </c>
      <c r="E1218" s="107">
        <v>1</v>
      </c>
      <c r="F1218" s="107">
        <v>0</v>
      </c>
      <c r="G1218" s="107">
        <v>0</v>
      </c>
      <c r="H1218" s="154" t="s">
        <v>111</v>
      </c>
      <c r="I1218" s="107">
        <v>3000000</v>
      </c>
      <c r="J1218" s="107">
        <v>0</v>
      </c>
      <c r="K1218" s="107">
        <v>0</v>
      </c>
    </row>
    <row r="1219" spans="1:11" s="43" customFormat="1" x14ac:dyDescent="0.25">
      <c r="A1219" s="42"/>
      <c r="B1219" s="107"/>
      <c r="C1219" s="107"/>
      <c r="D1219" s="107"/>
      <c r="E1219" s="107"/>
      <c r="F1219" s="107"/>
      <c r="G1219" s="107"/>
      <c r="H1219" s="154" t="s">
        <v>71</v>
      </c>
      <c r="I1219" s="107">
        <v>5000000</v>
      </c>
      <c r="J1219" s="107"/>
      <c r="K1219" s="107"/>
    </row>
    <row r="1220" spans="1:11" s="43" customFormat="1" x14ac:dyDescent="0.25">
      <c r="A1220" s="42"/>
      <c r="B1220" s="107"/>
      <c r="C1220" s="107"/>
      <c r="D1220" s="107"/>
      <c r="E1220" s="107"/>
      <c r="F1220" s="107"/>
      <c r="G1220" s="107"/>
      <c r="H1220" s="154" t="s">
        <v>476</v>
      </c>
      <c r="I1220" s="107">
        <v>1500000</v>
      </c>
      <c r="J1220" s="107"/>
      <c r="K1220" s="107"/>
    </row>
    <row r="1221" spans="1:11" s="43" customFormat="1" x14ac:dyDescent="0.25">
      <c r="A1221" s="42"/>
      <c r="B1221" s="452" t="s">
        <v>510</v>
      </c>
      <c r="C1221" s="452"/>
      <c r="D1221" s="452"/>
      <c r="E1221" s="452"/>
      <c r="F1221" s="452"/>
      <c r="G1221" s="452"/>
      <c r="H1221" s="452"/>
      <c r="I1221" s="452"/>
      <c r="J1221" s="452"/>
      <c r="K1221" s="452"/>
    </row>
    <row r="1222" spans="1:11" s="43" customFormat="1" x14ac:dyDescent="0.25">
      <c r="A1222" s="42"/>
      <c r="B1222" s="107">
        <v>0</v>
      </c>
      <c r="C1222" s="107">
        <v>0</v>
      </c>
      <c r="D1222" s="107">
        <v>0</v>
      </c>
      <c r="E1222" s="107">
        <v>0</v>
      </c>
      <c r="F1222" s="107">
        <v>0</v>
      </c>
      <c r="G1222" s="107">
        <v>0</v>
      </c>
      <c r="H1222" s="107">
        <v>0</v>
      </c>
      <c r="I1222" s="107">
        <v>0</v>
      </c>
      <c r="J1222" s="107">
        <v>0</v>
      </c>
      <c r="K1222" s="107">
        <v>0</v>
      </c>
    </row>
    <row r="1223" spans="1:11" s="43" customFormat="1" x14ac:dyDescent="0.25">
      <c r="A1223" s="42"/>
      <c r="B1223" s="153"/>
      <c r="C1223" s="153"/>
      <c r="D1223" s="153"/>
      <c r="E1223" s="153"/>
      <c r="F1223" s="153"/>
      <c r="G1223" s="153"/>
      <c r="H1223" s="153"/>
      <c r="I1223" s="153"/>
      <c r="J1223" s="153"/>
      <c r="K1223" s="153"/>
    </row>
    <row r="1224" spans="1:11" s="43" customFormat="1" x14ac:dyDescent="0.25">
      <c r="A1224" s="42"/>
      <c r="B1224" s="449" t="s">
        <v>0</v>
      </c>
      <c r="C1224" s="449"/>
    </row>
    <row r="1225" spans="1:11" s="43" customFormat="1" x14ac:dyDescent="0.25">
      <c r="A1225" s="42"/>
      <c r="B1225" s="520" t="s">
        <v>1</v>
      </c>
      <c r="C1225" s="520"/>
      <c r="D1225" s="520"/>
      <c r="E1225" s="520"/>
      <c r="F1225" s="520"/>
      <c r="G1225" s="520"/>
      <c r="H1225" s="520"/>
      <c r="I1225" s="520"/>
      <c r="J1225" s="520"/>
      <c r="K1225" s="520"/>
    </row>
    <row r="1226" spans="1:11" s="43" customFormat="1" x14ac:dyDescent="0.25">
      <c r="A1226" s="42"/>
      <c r="B1226" s="153"/>
      <c r="C1226" s="153"/>
      <c r="D1226" s="153"/>
      <c r="E1226" s="153"/>
      <c r="F1226" s="153"/>
      <c r="G1226" s="153"/>
      <c r="H1226" s="153"/>
      <c r="I1226" s="153"/>
      <c r="J1226" s="153"/>
      <c r="K1226" s="153"/>
    </row>
    <row r="1227" spans="1:11" s="43" customFormat="1" x14ac:dyDescent="0.25">
      <c r="A1227" s="42"/>
      <c r="B1227" s="452" t="s">
        <v>511</v>
      </c>
      <c r="C1227" s="452"/>
      <c r="D1227" s="452"/>
      <c r="E1227" s="452" t="s">
        <v>487</v>
      </c>
      <c r="F1227" s="452"/>
      <c r="G1227" s="452"/>
      <c r="H1227" s="452" t="s">
        <v>488</v>
      </c>
      <c r="I1227" s="452"/>
      <c r="J1227" s="452"/>
      <c r="K1227" s="452"/>
    </row>
    <row r="1228" spans="1:11" s="43" customFormat="1" x14ac:dyDescent="0.25">
      <c r="A1228" s="42"/>
      <c r="B1228" s="521" t="s">
        <v>524</v>
      </c>
      <c r="C1228" s="521"/>
      <c r="D1228" s="521"/>
      <c r="E1228" s="452" t="s">
        <v>490</v>
      </c>
      <c r="F1228" s="452"/>
      <c r="G1228" s="452"/>
      <c r="H1228" s="452" t="s">
        <v>525</v>
      </c>
      <c r="I1228" s="452"/>
      <c r="J1228" s="452"/>
      <c r="K1228" s="452"/>
    </row>
    <row r="1229" spans="1:11" s="43" customFormat="1" x14ac:dyDescent="0.25">
      <c r="A1229" s="42"/>
      <c r="B1229" s="452" t="s">
        <v>514</v>
      </c>
      <c r="C1229" s="452"/>
      <c r="D1229" s="452" t="s">
        <v>526</v>
      </c>
      <c r="E1229" s="452"/>
      <c r="F1229" s="452"/>
      <c r="G1229" s="452"/>
      <c r="H1229" s="452" t="s">
        <v>494</v>
      </c>
      <c r="I1229" s="452"/>
      <c r="J1229" s="452" t="s">
        <v>527</v>
      </c>
      <c r="K1229" s="452"/>
    </row>
    <row r="1230" spans="1:11" s="43" customFormat="1" x14ac:dyDescent="0.25">
      <c r="A1230" s="42"/>
      <c r="B1230" s="452"/>
      <c r="C1230" s="452"/>
      <c r="D1230" s="452"/>
      <c r="E1230" s="452"/>
      <c r="F1230" s="452"/>
      <c r="G1230" s="452"/>
      <c r="H1230" s="452"/>
      <c r="I1230" s="452"/>
      <c r="J1230" s="452"/>
      <c r="K1230" s="452"/>
    </row>
    <row r="1231" spans="1:11" s="43" customFormat="1" x14ac:dyDescent="0.25">
      <c r="A1231" s="42"/>
      <c r="B1231" s="452" t="s">
        <v>496</v>
      </c>
      <c r="C1231" s="452"/>
      <c r="D1231" s="452"/>
      <c r="E1231" s="452"/>
      <c r="F1231" s="452"/>
      <c r="G1231" s="452"/>
      <c r="H1231" s="452"/>
      <c r="I1231" s="452"/>
      <c r="J1231" s="452"/>
      <c r="K1231" s="452"/>
    </row>
    <row r="1232" spans="1:11" s="43" customFormat="1" x14ac:dyDescent="0.25">
      <c r="A1232" s="42"/>
      <c r="B1232" s="452" t="s">
        <v>497</v>
      </c>
      <c r="C1232" s="452" t="s">
        <v>498</v>
      </c>
      <c r="D1232" s="452" t="s">
        <v>499</v>
      </c>
      <c r="E1232" s="452"/>
      <c r="F1232" s="452"/>
      <c r="G1232" s="452"/>
      <c r="H1232" s="452" t="s">
        <v>500</v>
      </c>
      <c r="I1232" s="452"/>
      <c r="J1232" s="452"/>
      <c r="K1232" s="452"/>
    </row>
    <row r="1233" spans="1:11" s="43" customFormat="1" x14ac:dyDescent="0.25">
      <c r="A1233" s="42"/>
      <c r="B1233" s="452"/>
      <c r="C1233" s="452"/>
      <c r="D1233" s="452" t="s">
        <v>501</v>
      </c>
      <c r="E1233" s="452" t="s">
        <v>502</v>
      </c>
      <c r="F1233" s="452" t="s">
        <v>503</v>
      </c>
      <c r="G1233" s="452"/>
      <c r="H1233" s="452" t="s">
        <v>504</v>
      </c>
      <c r="I1233" s="452" t="s">
        <v>505</v>
      </c>
      <c r="J1233" s="452" t="s">
        <v>506</v>
      </c>
      <c r="K1233" s="452"/>
    </row>
    <row r="1234" spans="1:11" s="43" customFormat="1" x14ac:dyDescent="0.25">
      <c r="A1234" s="42"/>
      <c r="B1234" s="452"/>
      <c r="C1234" s="452"/>
      <c r="D1234" s="452"/>
      <c r="E1234" s="452"/>
      <c r="F1234" s="107" t="s">
        <v>507</v>
      </c>
      <c r="G1234" s="107" t="s">
        <v>508</v>
      </c>
      <c r="H1234" s="452"/>
      <c r="I1234" s="452"/>
      <c r="J1234" s="107" t="s">
        <v>507</v>
      </c>
      <c r="K1234" s="107" t="s">
        <v>508</v>
      </c>
    </row>
    <row r="1235" spans="1:11" s="43" customFormat="1" x14ac:dyDescent="0.25">
      <c r="A1235" s="42"/>
      <c r="B1235" s="107">
        <v>1</v>
      </c>
      <c r="C1235" s="107">
        <v>2</v>
      </c>
      <c r="D1235" s="107">
        <v>3</v>
      </c>
      <c r="E1235" s="107">
        <v>4</v>
      </c>
      <c r="F1235" s="107">
        <v>5</v>
      </c>
      <c r="G1235" s="107">
        <v>6</v>
      </c>
      <c r="H1235" s="107">
        <v>7</v>
      </c>
      <c r="I1235" s="107">
        <v>8</v>
      </c>
      <c r="J1235" s="107">
        <v>9</v>
      </c>
      <c r="K1235" s="107">
        <v>10</v>
      </c>
    </row>
    <row r="1236" spans="1:11" s="43" customFormat="1" ht="60" x14ac:dyDescent="0.25">
      <c r="A1236" s="42"/>
      <c r="B1236" s="107">
        <v>266628.68</v>
      </c>
      <c r="C1236" s="107">
        <v>60000</v>
      </c>
      <c r="D1236" s="107" t="s">
        <v>528</v>
      </c>
      <c r="E1236" s="107">
        <v>2.15</v>
      </c>
      <c r="F1236" s="107">
        <v>0</v>
      </c>
      <c r="G1236" s="107">
        <v>0</v>
      </c>
      <c r="H1236" s="51" t="s">
        <v>212</v>
      </c>
      <c r="I1236" s="107" t="s">
        <v>529</v>
      </c>
      <c r="J1236" s="107">
        <v>0</v>
      </c>
      <c r="K1236" s="107">
        <v>0</v>
      </c>
    </row>
    <row r="1237" spans="1:11" s="43" customFormat="1" x14ac:dyDescent="0.25">
      <c r="A1237" s="42"/>
      <c r="B1237" s="452" t="s">
        <v>510</v>
      </c>
      <c r="C1237" s="452"/>
      <c r="D1237" s="452"/>
      <c r="E1237" s="452"/>
      <c r="F1237" s="452"/>
      <c r="G1237" s="452"/>
      <c r="H1237" s="452"/>
      <c r="I1237" s="452"/>
      <c r="J1237" s="452"/>
      <c r="K1237" s="452"/>
    </row>
    <row r="1238" spans="1:11" s="43" customFormat="1" x14ac:dyDescent="0.25">
      <c r="A1238" s="42"/>
      <c r="B1238" s="107">
        <v>0</v>
      </c>
      <c r="C1238" s="107">
        <v>0</v>
      </c>
      <c r="D1238" s="107">
        <v>0</v>
      </c>
      <c r="E1238" s="107">
        <v>0</v>
      </c>
      <c r="F1238" s="107">
        <v>0</v>
      </c>
      <c r="G1238" s="107">
        <v>0</v>
      </c>
      <c r="H1238" s="107">
        <v>0</v>
      </c>
      <c r="I1238" s="107">
        <v>0</v>
      </c>
      <c r="J1238" s="107">
        <v>0</v>
      </c>
      <c r="K1238" s="107">
        <v>0</v>
      </c>
    </row>
    <row r="1239" spans="1:11" s="43" customFormat="1" x14ac:dyDescent="0.25">
      <c r="A1239" s="42"/>
      <c r="B1239" s="449" t="s">
        <v>0</v>
      </c>
      <c r="C1239" s="449"/>
    </row>
    <row r="1240" spans="1:11" s="43" customFormat="1" x14ac:dyDescent="0.25">
      <c r="A1240" s="42"/>
      <c r="B1240" s="520" t="s">
        <v>1</v>
      </c>
      <c r="C1240" s="520"/>
      <c r="D1240" s="520"/>
      <c r="E1240" s="520"/>
      <c r="F1240" s="520"/>
      <c r="G1240" s="520"/>
      <c r="H1240" s="520"/>
      <c r="I1240" s="520"/>
      <c r="J1240" s="520"/>
      <c r="K1240" s="520"/>
    </row>
    <row r="1241" spans="1:11" s="43" customFormat="1" x14ac:dyDescent="0.25">
      <c r="A1241" s="42"/>
      <c r="B1241" s="153"/>
      <c r="C1241" s="153"/>
      <c r="D1241" s="153"/>
      <c r="E1241" s="153"/>
      <c r="F1241" s="153"/>
      <c r="G1241" s="153"/>
      <c r="H1241" s="153"/>
      <c r="I1241" s="153"/>
      <c r="J1241" s="153"/>
      <c r="K1241" s="153"/>
    </row>
    <row r="1242" spans="1:11" s="43" customFormat="1" x14ac:dyDescent="0.25">
      <c r="A1242" s="42"/>
      <c r="B1242" s="452" t="s">
        <v>511</v>
      </c>
      <c r="C1242" s="452"/>
      <c r="D1242" s="452"/>
      <c r="E1242" s="452" t="s">
        <v>487</v>
      </c>
      <c r="F1242" s="452"/>
      <c r="G1242" s="452"/>
      <c r="H1242" s="452" t="s">
        <v>488</v>
      </c>
      <c r="I1242" s="452"/>
      <c r="J1242" s="452"/>
      <c r="K1242" s="452"/>
    </row>
    <row r="1243" spans="1:11" s="43" customFormat="1" x14ac:dyDescent="0.25">
      <c r="A1243" s="42"/>
      <c r="B1243" s="521" t="s">
        <v>530</v>
      </c>
      <c r="C1243" s="521"/>
      <c r="D1243" s="521"/>
      <c r="E1243" s="452" t="s">
        <v>490</v>
      </c>
      <c r="F1243" s="452"/>
      <c r="G1243" s="452"/>
      <c r="H1243" s="452" t="s">
        <v>531</v>
      </c>
      <c r="I1243" s="452"/>
      <c r="J1243" s="452"/>
      <c r="K1243" s="452"/>
    </row>
    <row r="1244" spans="1:11" s="43" customFormat="1" x14ac:dyDescent="0.25">
      <c r="A1244" s="42"/>
      <c r="B1244" s="452" t="s">
        <v>514</v>
      </c>
      <c r="C1244" s="452"/>
      <c r="D1244" s="452" t="s">
        <v>532</v>
      </c>
      <c r="E1244" s="452"/>
      <c r="F1244" s="452"/>
      <c r="G1244" s="452"/>
      <c r="H1244" s="452" t="s">
        <v>494</v>
      </c>
      <c r="I1244" s="452"/>
      <c r="J1244" s="452" t="s">
        <v>533</v>
      </c>
      <c r="K1244" s="452"/>
    </row>
    <row r="1245" spans="1:11" s="43" customFormat="1" x14ac:dyDescent="0.25">
      <c r="A1245" s="42"/>
      <c r="B1245" s="452"/>
      <c r="C1245" s="452"/>
      <c r="D1245" s="452"/>
      <c r="E1245" s="452"/>
      <c r="F1245" s="452"/>
      <c r="G1245" s="452"/>
      <c r="H1245" s="452"/>
      <c r="I1245" s="452"/>
      <c r="J1245" s="452"/>
      <c r="K1245" s="452"/>
    </row>
    <row r="1246" spans="1:11" s="43" customFormat="1" x14ac:dyDescent="0.25">
      <c r="A1246" s="42"/>
      <c r="B1246" s="452" t="s">
        <v>496</v>
      </c>
      <c r="C1246" s="452"/>
      <c r="D1246" s="452"/>
      <c r="E1246" s="452"/>
      <c r="F1246" s="452"/>
      <c r="G1246" s="452"/>
      <c r="H1246" s="452"/>
      <c r="I1246" s="452"/>
      <c r="J1246" s="452"/>
      <c r="K1246" s="452"/>
    </row>
    <row r="1247" spans="1:11" s="43" customFormat="1" x14ac:dyDescent="0.25">
      <c r="A1247" s="42"/>
      <c r="B1247" s="452" t="s">
        <v>497</v>
      </c>
      <c r="C1247" s="452" t="s">
        <v>498</v>
      </c>
      <c r="D1247" s="452" t="s">
        <v>499</v>
      </c>
      <c r="E1247" s="452"/>
      <c r="F1247" s="452"/>
      <c r="G1247" s="452"/>
      <c r="H1247" s="452" t="s">
        <v>500</v>
      </c>
      <c r="I1247" s="452"/>
      <c r="J1247" s="452"/>
      <c r="K1247" s="452"/>
    </row>
    <row r="1248" spans="1:11" s="43" customFormat="1" x14ac:dyDescent="0.25">
      <c r="A1248" s="42"/>
      <c r="B1248" s="452"/>
      <c r="C1248" s="452"/>
      <c r="D1248" s="452" t="s">
        <v>501</v>
      </c>
      <c r="E1248" s="452" t="s">
        <v>502</v>
      </c>
      <c r="F1248" s="452" t="s">
        <v>503</v>
      </c>
      <c r="G1248" s="452"/>
      <c r="H1248" s="452" t="s">
        <v>504</v>
      </c>
      <c r="I1248" s="452" t="s">
        <v>505</v>
      </c>
      <c r="J1248" s="452" t="s">
        <v>506</v>
      </c>
      <c r="K1248" s="452"/>
    </row>
    <row r="1249" spans="1:11" s="43" customFormat="1" x14ac:dyDescent="0.25">
      <c r="A1249" s="42"/>
      <c r="B1249" s="452"/>
      <c r="C1249" s="452"/>
      <c r="D1249" s="452"/>
      <c r="E1249" s="452"/>
      <c r="F1249" s="107" t="s">
        <v>507</v>
      </c>
      <c r="G1249" s="107" t="s">
        <v>508</v>
      </c>
      <c r="H1249" s="452"/>
      <c r="I1249" s="452"/>
      <c r="J1249" s="107" t="s">
        <v>507</v>
      </c>
      <c r="K1249" s="107" t="s">
        <v>508</v>
      </c>
    </row>
    <row r="1250" spans="1:11" s="43" customFormat="1" x14ac:dyDescent="0.25">
      <c r="A1250" s="42"/>
      <c r="B1250" s="107">
        <v>1</v>
      </c>
      <c r="C1250" s="107">
        <v>2</v>
      </c>
      <c r="D1250" s="107">
        <v>3</v>
      </c>
      <c r="E1250" s="107">
        <v>4</v>
      </c>
      <c r="F1250" s="107">
        <v>5</v>
      </c>
      <c r="G1250" s="107">
        <v>6</v>
      </c>
      <c r="H1250" s="107">
        <v>7</v>
      </c>
      <c r="I1250" s="107">
        <v>8</v>
      </c>
      <c r="J1250" s="107">
        <v>9</v>
      </c>
      <c r="K1250" s="107">
        <v>10</v>
      </c>
    </row>
    <row r="1251" spans="1:11" s="43" customFormat="1" ht="60" x14ac:dyDescent="0.25">
      <c r="A1251" s="42"/>
      <c r="B1251" s="107">
        <v>233557.3</v>
      </c>
      <c r="C1251" s="107">
        <v>0</v>
      </c>
      <c r="D1251" s="107" t="s">
        <v>528</v>
      </c>
      <c r="E1251" s="107">
        <v>13.5</v>
      </c>
      <c r="F1251" s="107">
        <v>0</v>
      </c>
      <c r="G1251" s="107">
        <v>0</v>
      </c>
      <c r="H1251" s="51" t="s">
        <v>212</v>
      </c>
      <c r="I1251" s="107" t="s">
        <v>534</v>
      </c>
      <c r="J1251" s="107">
        <v>0</v>
      </c>
      <c r="K1251" s="107">
        <v>0</v>
      </c>
    </row>
    <row r="1252" spans="1:11" s="43" customFormat="1" x14ac:dyDescent="0.25">
      <c r="A1252" s="42"/>
      <c r="B1252" s="107"/>
      <c r="C1252" s="107"/>
      <c r="D1252" s="107"/>
      <c r="E1252" s="107"/>
      <c r="F1252" s="107"/>
      <c r="G1252" s="107"/>
      <c r="H1252" s="154"/>
      <c r="I1252" s="107"/>
      <c r="J1252" s="107"/>
      <c r="K1252" s="107"/>
    </row>
    <row r="1253" spans="1:11" s="43" customFormat="1" x14ac:dyDescent="0.25">
      <c r="A1253" s="42"/>
      <c r="B1253" s="107"/>
      <c r="C1253" s="107"/>
      <c r="D1253" s="107"/>
      <c r="E1253" s="107"/>
      <c r="F1253" s="107"/>
      <c r="G1253" s="107"/>
      <c r="H1253" s="154"/>
      <c r="I1253" s="107"/>
      <c r="J1253" s="107"/>
      <c r="K1253" s="107"/>
    </row>
    <row r="1254" spans="1:11" s="43" customFormat="1" x14ac:dyDescent="0.25">
      <c r="A1254" s="42"/>
      <c r="B1254" s="452" t="s">
        <v>510</v>
      </c>
      <c r="C1254" s="452"/>
      <c r="D1254" s="452"/>
      <c r="E1254" s="452"/>
      <c r="F1254" s="452"/>
      <c r="G1254" s="452"/>
      <c r="H1254" s="452"/>
      <c r="I1254" s="452"/>
      <c r="J1254" s="452"/>
      <c r="K1254" s="452"/>
    </row>
    <row r="1255" spans="1:11" s="43" customFormat="1" x14ac:dyDescent="0.25">
      <c r="A1255" s="42"/>
      <c r="B1255" s="107">
        <v>0</v>
      </c>
      <c r="C1255" s="107">
        <v>0</v>
      </c>
      <c r="D1255" s="107">
        <v>0</v>
      </c>
      <c r="E1255" s="107">
        <v>0</v>
      </c>
      <c r="F1255" s="107">
        <v>0</v>
      </c>
      <c r="G1255" s="107">
        <v>0</v>
      </c>
      <c r="H1255" s="107">
        <v>0</v>
      </c>
      <c r="I1255" s="107">
        <v>0</v>
      </c>
      <c r="J1255" s="107">
        <v>0</v>
      </c>
      <c r="K1255" s="107">
        <v>0</v>
      </c>
    </row>
    <row r="1256" spans="1:11" s="43" customFormat="1" x14ac:dyDescent="0.25">
      <c r="A1256" s="42"/>
      <c r="B1256" s="153"/>
      <c r="C1256" s="153"/>
      <c r="D1256" s="153"/>
      <c r="E1256" s="153"/>
      <c r="F1256" s="153"/>
      <c r="G1256" s="153"/>
      <c r="H1256" s="153"/>
      <c r="I1256" s="153"/>
      <c r="J1256" s="153"/>
      <c r="K1256" s="153"/>
    </row>
    <row r="1257" spans="1:11" s="43" customFormat="1" x14ac:dyDescent="0.25">
      <c r="A1257" s="42"/>
      <c r="B1257" s="449" t="s">
        <v>0</v>
      </c>
      <c r="C1257" s="449"/>
    </row>
    <row r="1258" spans="1:11" s="43" customFormat="1" x14ac:dyDescent="0.25">
      <c r="A1258" s="42"/>
      <c r="B1258" s="520" t="s">
        <v>1</v>
      </c>
      <c r="C1258" s="520"/>
      <c r="D1258" s="520"/>
      <c r="E1258" s="520"/>
      <c r="F1258" s="520"/>
      <c r="G1258" s="520"/>
      <c r="H1258" s="520"/>
      <c r="I1258" s="520"/>
      <c r="J1258" s="520"/>
      <c r="K1258" s="520"/>
    </row>
    <row r="1259" spans="1:11" s="43" customFormat="1" x14ac:dyDescent="0.25">
      <c r="A1259" s="42"/>
      <c r="B1259" s="153"/>
      <c r="C1259" s="153"/>
      <c r="D1259" s="153"/>
      <c r="E1259" s="153"/>
      <c r="F1259" s="153"/>
      <c r="G1259" s="153"/>
      <c r="H1259" s="153"/>
      <c r="I1259" s="153"/>
      <c r="J1259" s="153"/>
      <c r="K1259" s="153"/>
    </row>
    <row r="1260" spans="1:11" s="43" customFormat="1" x14ac:dyDescent="0.25">
      <c r="A1260" s="42"/>
      <c r="B1260" s="452" t="s">
        <v>511</v>
      </c>
      <c r="C1260" s="452"/>
      <c r="D1260" s="452"/>
      <c r="E1260" s="452" t="s">
        <v>487</v>
      </c>
      <c r="F1260" s="452"/>
      <c r="G1260" s="452"/>
      <c r="H1260" s="452" t="s">
        <v>488</v>
      </c>
      <c r="I1260" s="452"/>
      <c r="J1260" s="452"/>
      <c r="K1260" s="452"/>
    </row>
    <row r="1261" spans="1:11" s="43" customFormat="1" x14ac:dyDescent="0.25">
      <c r="A1261" s="42"/>
      <c r="B1261" s="521" t="s">
        <v>535</v>
      </c>
      <c r="C1261" s="521"/>
      <c r="D1261" s="521"/>
      <c r="E1261" s="452" t="s">
        <v>490</v>
      </c>
      <c r="F1261" s="452"/>
      <c r="G1261" s="452"/>
      <c r="H1261" s="452" t="s">
        <v>536</v>
      </c>
      <c r="I1261" s="452"/>
      <c r="J1261" s="452"/>
      <c r="K1261" s="452"/>
    </row>
    <row r="1262" spans="1:11" s="43" customFormat="1" x14ac:dyDescent="0.25">
      <c r="A1262" s="42"/>
      <c r="B1262" s="452" t="s">
        <v>514</v>
      </c>
      <c r="C1262" s="452"/>
      <c r="D1262" s="452" t="s">
        <v>537</v>
      </c>
      <c r="E1262" s="452"/>
      <c r="F1262" s="452"/>
      <c r="G1262" s="452"/>
      <c r="H1262" s="452" t="s">
        <v>494</v>
      </c>
      <c r="I1262" s="452"/>
      <c r="J1262" s="452" t="s">
        <v>538</v>
      </c>
      <c r="K1262" s="452"/>
    </row>
    <row r="1263" spans="1:11" s="43" customFormat="1" x14ac:dyDescent="0.25">
      <c r="A1263" s="42"/>
      <c r="B1263" s="452"/>
      <c r="C1263" s="452"/>
      <c r="D1263" s="452"/>
      <c r="E1263" s="452"/>
      <c r="F1263" s="452"/>
      <c r="G1263" s="452"/>
      <c r="H1263" s="452"/>
      <c r="I1263" s="452"/>
      <c r="J1263" s="452"/>
      <c r="K1263" s="452"/>
    </row>
    <row r="1264" spans="1:11" s="43" customFormat="1" x14ac:dyDescent="0.25">
      <c r="A1264" s="42"/>
      <c r="B1264" s="452" t="s">
        <v>496</v>
      </c>
      <c r="C1264" s="452"/>
      <c r="D1264" s="452"/>
      <c r="E1264" s="452"/>
      <c r="F1264" s="452"/>
      <c r="G1264" s="452"/>
      <c r="H1264" s="452"/>
      <c r="I1264" s="452"/>
      <c r="J1264" s="452"/>
      <c r="K1264" s="452"/>
    </row>
    <row r="1265" spans="1:11" s="43" customFormat="1" x14ac:dyDescent="0.25">
      <c r="A1265" s="42"/>
      <c r="B1265" s="452" t="s">
        <v>497</v>
      </c>
      <c r="C1265" s="452" t="s">
        <v>498</v>
      </c>
      <c r="D1265" s="452" t="s">
        <v>499</v>
      </c>
      <c r="E1265" s="452"/>
      <c r="F1265" s="452"/>
      <c r="G1265" s="452"/>
      <c r="H1265" s="452" t="s">
        <v>500</v>
      </c>
      <c r="I1265" s="452"/>
      <c r="J1265" s="452"/>
      <c r="K1265" s="452"/>
    </row>
    <row r="1266" spans="1:11" s="43" customFormat="1" x14ac:dyDescent="0.25">
      <c r="A1266" s="42"/>
      <c r="B1266" s="452"/>
      <c r="C1266" s="452"/>
      <c r="D1266" s="452" t="s">
        <v>501</v>
      </c>
      <c r="E1266" s="452" t="s">
        <v>502</v>
      </c>
      <c r="F1266" s="452" t="s">
        <v>503</v>
      </c>
      <c r="G1266" s="452"/>
      <c r="H1266" s="452" t="s">
        <v>504</v>
      </c>
      <c r="I1266" s="452" t="s">
        <v>505</v>
      </c>
      <c r="J1266" s="452" t="s">
        <v>506</v>
      </c>
      <c r="K1266" s="452"/>
    </row>
    <row r="1267" spans="1:11" s="43" customFormat="1" x14ac:dyDescent="0.25">
      <c r="A1267" s="42"/>
      <c r="B1267" s="452"/>
      <c r="C1267" s="452"/>
      <c r="D1267" s="452"/>
      <c r="E1267" s="452"/>
      <c r="F1267" s="107" t="s">
        <v>507</v>
      </c>
      <c r="G1267" s="107" t="s">
        <v>508</v>
      </c>
      <c r="H1267" s="452"/>
      <c r="I1267" s="452"/>
      <c r="J1267" s="107" t="s">
        <v>507</v>
      </c>
      <c r="K1267" s="107" t="s">
        <v>508</v>
      </c>
    </row>
    <row r="1268" spans="1:11" s="43" customFormat="1" x14ac:dyDescent="0.25">
      <c r="A1268" s="42"/>
      <c r="B1268" s="107">
        <v>1</v>
      </c>
      <c r="C1268" s="107">
        <v>2</v>
      </c>
      <c r="D1268" s="107">
        <v>3</v>
      </c>
      <c r="E1268" s="107">
        <v>4</v>
      </c>
      <c r="F1268" s="107">
        <v>5</v>
      </c>
      <c r="G1268" s="107">
        <v>6</v>
      </c>
      <c r="H1268" s="107">
        <v>7</v>
      </c>
      <c r="I1268" s="107">
        <v>8</v>
      </c>
      <c r="J1268" s="107">
        <v>9</v>
      </c>
      <c r="K1268" s="107">
        <v>10</v>
      </c>
    </row>
    <row r="1269" spans="1:11" s="43" customFormat="1" x14ac:dyDescent="0.25">
      <c r="A1269" s="42"/>
      <c r="B1269" s="107">
        <v>157279</v>
      </c>
      <c r="C1269" s="107">
        <v>0</v>
      </c>
      <c r="D1269" s="107">
        <v>0</v>
      </c>
      <c r="E1269" s="107">
        <v>0</v>
      </c>
      <c r="F1269" s="107">
        <v>0</v>
      </c>
      <c r="G1269" s="107">
        <v>0</v>
      </c>
      <c r="H1269" s="154" t="s">
        <v>111</v>
      </c>
      <c r="I1269" s="154" t="s">
        <v>111</v>
      </c>
      <c r="J1269" s="107">
        <v>0</v>
      </c>
      <c r="K1269" s="107">
        <v>0</v>
      </c>
    </row>
    <row r="1270" spans="1:11" s="43" customFormat="1" x14ac:dyDescent="0.25">
      <c r="A1270" s="42"/>
      <c r="B1270" s="107"/>
      <c r="C1270" s="107"/>
      <c r="D1270" s="107"/>
      <c r="E1270" s="107"/>
      <c r="F1270" s="107"/>
      <c r="G1270" s="107"/>
      <c r="H1270" s="154" t="s">
        <v>71</v>
      </c>
      <c r="I1270" s="154" t="s">
        <v>71</v>
      </c>
      <c r="J1270" s="107"/>
      <c r="K1270" s="107"/>
    </row>
    <row r="1271" spans="1:11" s="43" customFormat="1" x14ac:dyDescent="0.25">
      <c r="A1271" s="42"/>
      <c r="B1271" s="107"/>
      <c r="C1271" s="107"/>
      <c r="D1271" s="107"/>
      <c r="E1271" s="107"/>
      <c r="F1271" s="107"/>
      <c r="G1271" s="107"/>
      <c r="H1271" s="154" t="s">
        <v>509</v>
      </c>
      <c r="I1271" s="154" t="s">
        <v>509</v>
      </c>
      <c r="J1271" s="107"/>
      <c r="K1271" s="107"/>
    </row>
    <row r="1272" spans="1:11" s="43" customFormat="1" x14ac:dyDescent="0.25">
      <c r="A1272" s="42"/>
      <c r="B1272" s="452" t="s">
        <v>510</v>
      </c>
      <c r="C1272" s="452"/>
      <c r="D1272" s="452"/>
      <c r="E1272" s="452"/>
      <c r="F1272" s="452"/>
      <c r="G1272" s="452"/>
      <c r="H1272" s="452"/>
      <c r="I1272" s="452"/>
      <c r="J1272" s="452"/>
      <c r="K1272" s="452"/>
    </row>
    <row r="1273" spans="1:11" s="43" customFormat="1" x14ac:dyDescent="0.25">
      <c r="A1273" s="42"/>
      <c r="B1273" s="107">
        <v>579480.9</v>
      </c>
      <c r="C1273" s="107">
        <v>0</v>
      </c>
      <c r="D1273" s="107" t="s">
        <v>539</v>
      </c>
      <c r="E1273" s="107">
        <v>61.04</v>
      </c>
      <c r="F1273" s="107">
        <v>0</v>
      </c>
      <c r="G1273" s="107">
        <v>0</v>
      </c>
      <c r="H1273" s="107" t="s">
        <v>540</v>
      </c>
      <c r="I1273" s="107" t="s">
        <v>540</v>
      </c>
      <c r="J1273" s="107">
        <v>0</v>
      </c>
      <c r="K1273" s="107">
        <v>0</v>
      </c>
    </row>
    <row r="1274" spans="1:11" s="43" customFormat="1" x14ac:dyDescent="0.25">
      <c r="A1274" s="42"/>
      <c r="B1274" s="107"/>
      <c r="C1274" s="107"/>
      <c r="D1274" s="107"/>
      <c r="E1274" s="107"/>
      <c r="F1274" s="107"/>
      <c r="G1274" s="107"/>
      <c r="H1274" s="107" t="s">
        <v>541</v>
      </c>
      <c r="I1274" s="107" t="s">
        <v>541</v>
      </c>
      <c r="J1274" s="107"/>
      <c r="K1274" s="107"/>
    </row>
    <row r="1275" spans="1:11" s="43" customFormat="1" x14ac:dyDescent="0.25">
      <c r="A1275" s="42"/>
      <c r="B1275" s="107"/>
      <c r="C1275" s="107"/>
      <c r="D1275" s="107"/>
      <c r="E1275" s="107"/>
      <c r="F1275" s="107"/>
      <c r="G1275" s="107"/>
      <c r="H1275" s="107" t="s">
        <v>542</v>
      </c>
      <c r="I1275" s="107" t="s">
        <v>542</v>
      </c>
      <c r="J1275" s="107"/>
      <c r="K1275" s="107"/>
    </row>
    <row r="1276" spans="1:11" s="43" customFormat="1" x14ac:dyDescent="0.25">
      <c r="A1276" s="42"/>
      <c r="B1276" s="151"/>
      <c r="C1276" s="151"/>
      <c r="D1276" s="151"/>
      <c r="E1276" s="151"/>
      <c r="F1276" s="151"/>
      <c r="G1276" s="151"/>
      <c r="H1276" s="151"/>
      <c r="I1276" s="151"/>
      <c r="J1276" s="151"/>
      <c r="K1276" s="151"/>
    </row>
    <row r="1277" spans="1:11" s="43" customFormat="1" x14ac:dyDescent="0.25">
      <c r="A1277" s="42"/>
      <c r="B1277" s="420" t="s">
        <v>0</v>
      </c>
      <c r="C1277" s="420"/>
    </row>
    <row r="1278" spans="1:11" s="43" customFormat="1" x14ac:dyDescent="0.25">
      <c r="A1278" s="42"/>
      <c r="B1278" s="383" t="s">
        <v>1</v>
      </c>
      <c r="C1278" s="383"/>
      <c r="D1278" s="383"/>
      <c r="E1278" s="383"/>
      <c r="F1278" s="383"/>
      <c r="G1278" s="383"/>
      <c r="H1278" s="383"/>
      <c r="I1278" s="383"/>
      <c r="J1278" s="383"/>
      <c r="K1278" s="383"/>
    </row>
    <row r="1279" spans="1:11" s="43" customFormat="1" ht="15.75" thickBot="1" x14ac:dyDescent="0.3">
      <c r="A1279" s="42"/>
    </row>
    <row r="1280" spans="1:11" s="43" customFormat="1" ht="15.75" thickBot="1" x14ac:dyDescent="0.3">
      <c r="A1280" s="42"/>
      <c r="B1280" s="384" t="s">
        <v>2</v>
      </c>
      <c r="C1280" s="385"/>
      <c r="D1280" s="386"/>
      <c r="E1280" s="384" t="s">
        <v>3</v>
      </c>
      <c r="F1280" s="385"/>
      <c r="G1280" s="386"/>
      <c r="H1280" s="387" t="s">
        <v>4</v>
      </c>
      <c r="I1280" s="388"/>
      <c r="J1280" s="388"/>
      <c r="K1280" s="389"/>
    </row>
    <row r="1281" spans="1:11" s="43" customFormat="1" ht="15.75" thickBot="1" x14ac:dyDescent="0.3">
      <c r="A1281" s="42"/>
      <c r="B1281" s="391">
        <v>22110197300339</v>
      </c>
      <c r="C1281" s="391"/>
      <c r="D1281" s="392"/>
      <c r="E1281" s="393" t="s">
        <v>543</v>
      </c>
      <c r="F1281" s="394"/>
      <c r="G1281" s="395"/>
      <c r="H1281" s="393" t="s">
        <v>544</v>
      </c>
      <c r="I1281" s="394"/>
      <c r="J1281" s="394"/>
      <c r="K1281" s="395"/>
    </row>
    <row r="1282" spans="1:11" s="43" customFormat="1" x14ac:dyDescent="0.25">
      <c r="A1282" s="42"/>
      <c r="B1282" s="466" t="s">
        <v>5</v>
      </c>
      <c r="C1282" s="467"/>
      <c r="D1282" s="401" t="s">
        <v>545</v>
      </c>
      <c r="E1282" s="402"/>
      <c r="F1282" s="402"/>
      <c r="G1282" s="431"/>
      <c r="H1282" s="411" t="s">
        <v>6</v>
      </c>
      <c r="I1282" s="412"/>
      <c r="J1282" s="405" t="s">
        <v>546</v>
      </c>
      <c r="K1282" s="407"/>
    </row>
    <row r="1283" spans="1:11" s="43" customFormat="1" ht="15.75" thickBot="1" x14ac:dyDescent="0.3">
      <c r="A1283" s="42"/>
      <c r="B1283" s="468"/>
      <c r="C1283" s="469"/>
      <c r="D1283" s="403"/>
      <c r="E1283" s="404"/>
      <c r="F1283" s="404"/>
      <c r="G1283" s="432"/>
      <c r="H1283" s="413"/>
      <c r="I1283" s="414"/>
      <c r="J1283" s="44"/>
      <c r="K1283" s="45"/>
    </row>
    <row r="1284" spans="1:11" s="43" customFormat="1" ht="15.75" thickBot="1" x14ac:dyDescent="0.3">
      <c r="A1284" s="42"/>
      <c r="B1284" s="393" t="s">
        <v>7</v>
      </c>
      <c r="C1284" s="394"/>
      <c r="D1284" s="394"/>
      <c r="E1284" s="394"/>
      <c r="F1284" s="394"/>
      <c r="G1284" s="394"/>
      <c r="H1284" s="394"/>
      <c r="I1284" s="394"/>
      <c r="J1284" s="394"/>
      <c r="K1284" s="395"/>
    </row>
    <row r="1285" spans="1:11" s="43" customFormat="1" ht="15.75" thickBot="1" x14ac:dyDescent="0.3">
      <c r="A1285" s="42"/>
      <c r="B1285" s="399" t="s">
        <v>8</v>
      </c>
      <c r="C1285" s="416" t="s">
        <v>9</v>
      </c>
      <c r="D1285" s="417" t="s">
        <v>10</v>
      </c>
      <c r="E1285" s="418"/>
      <c r="F1285" s="418"/>
      <c r="G1285" s="419"/>
      <c r="H1285" s="417" t="s">
        <v>11</v>
      </c>
      <c r="I1285" s="418"/>
      <c r="J1285" s="418"/>
      <c r="K1285" s="419"/>
    </row>
    <row r="1286" spans="1:11" s="43" customFormat="1" ht="15.75" thickBot="1" x14ac:dyDescent="0.3">
      <c r="A1286" s="42"/>
      <c r="B1286" s="415"/>
      <c r="C1286" s="416"/>
      <c r="D1286" s="416" t="s">
        <v>12</v>
      </c>
      <c r="E1286" s="396" t="s">
        <v>210</v>
      </c>
      <c r="F1286" s="387" t="s">
        <v>14</v>
      </c>
      <c r="G1286" s="389"/>
      <c r="H1286" s="397" t="s">
        <v>12</v>
      </c>
      <c r="I1286" s="399" t="s">
        <v>15</v>
      </c>
      <c r="J1286" s="387" t="s">
        <v>14</v>
      </c>
      <c r="K1286" s="389"/>
    </row>
    <row r="1287" spans="1:11" s="43" customFormat="1" ht="45.75" thickBot="1" x14ac:dyDescent="0.3">
      <c r="A1287" s="42"/>
      <c r="B1287" s="400"/>
      <c r="C1287" s="416"/>
      <c r="D1287" s="416"/>
      <c r="E1287" s="396"/>
      <c r="F1287" s="46" t="s">
        <v>16</v>
      </c>
      <c r="G1287" s="47" t="s">
        <v>17</v>
      </c>
      <c r="H1287" s="398"/>
      <c r="I1287" s="400"/>
      <c r="J1287" s="46" t="s">
        <v>16</v>
      </c>
      <c r="K1287" s="47" t="s">
        <v>17</v>
      </c>
    </row>
    <row r="1288" spans="1:11" s="43" customFormat="1" ht="15.75" thickBot="1" x14ac:dyDescent="0.3">
      <c r="A1288" s="42"/>
      <c r="B1288" s="47">
        <v>1</v>
      </c>
      <c r="C1288" s="47">
        <v>2</v>
      </c>
      <c r="D1288" s="47">
        <v>3</v>
      </c>
      <c r="E1288" s="47">
        <v>4</v>
      </c>
      <c r="F1288" s="47">
        <v>5</v>
      </c>
      <c r="G1288" s="47">
        <v>6</v>
      </c>
      <c r="H1288" s="47">
        <v>7</v>
      </c>
      <c r="I1288" s="47">
        <v>8</v>
      </c>
      <c r="J1288" s="47">
        <v>9</v>
      </c>
      <c r="K1288" s="47">
        <v>10</v>
      </c>
    </row>
    <row r="1289" spans="1:11" s="43" customFormat="1" ht="15.75" thickBot="1" x14ac:dyDescent="0.3">
      <c r="A1289" s="42"/>
      <c r="B1289" s="48">
        <v>374710.49</v>
      </c>
      <c r="C1289" s="49"/>
      <c r="D1289" s="49" t="s">
        <v>18</v>
      </c>
      <c r="E1289" s="81">
        <v>44</v>
      </c>
      <c r="F1289" s="49"/>
      <c r="G1289" s="49"/>
      <c r="H1289" s="60">
        <v>0</v>
      </c>
      <c r="I1289" s="51"/>
      <c r="J1289" s="49"/>
      <c r="K1289" s="52"/>
    </row>
    <row r="1290" spans="1:11" s="43" customFormat="1" ht="15.75" thickBot="1" x14ac:dyDescent="0.3">
      <c r="A1290" s="42"/>
      <c r="B1290" s="393" t="s">
        <v>19</v>
      </c>
      <c r="C1290" s="394"/>
      <c r="D1290" s="394"/>
      <c r="E1290" s="394"/>
      <c r="F1290" s="394"/>
      <c r="G1290" s="394"/>
      <c r="H1290" s="394"/>
      <c r="I1290" s="394"/>
      <c r="J1290" s="394"/>
      <c r="K1290" s="395"/>
    </row>
    <row r="1291" spans="1:11" s="43" customFormat="1" x14ac:dyDescent="0.25">
      <c r="A1291" s="42"/>
      <c r="B1291" s="53">
        <v>163583.87</v>
      </c>
      <c r="C1291" s="54"/>
      <c r="D1291" s="54">
        <v>0</v>
      </c>
      <c r="E1291" s="54">
        <v>0</v>
      </c>
      <c r="F1291" s="54">
        <v>0</v>
      </c>
      <c r="G1291" s="54"/>
      <c r="H1291" s="54"/>
      <c r="I1291" s="54"/>
      <c r="J1291" s="54"/>
      <c r="K1291" s="56"/>
    </row>
    <row r="1292" spans="1:11" s="43" customFormat="1" x14ac:dyDescent="0.25">
      <c r="A1292" s="42"/>
    </row>
    <row r="1293" spans="1:11" s="43" customFormat="1" x14ac:dyDescent="0.25">
      <c r="A1293" s="42"/>
      <c r="B1293" s="420" t="s">
        <v>0</v>
      </c>
      <c r="C1293" s="420"/>
    </row>
    <row r="1294" spans="1:11" s="43" customFormat="1" x14ac:dyDescent="0.25">
      <c r="A1294" s="42"/>
      <c r="B1294" s="383" t="s">
        <v>1</v>
      </c>
      <c r="C1294" s="383"/>
      <c r="D1294" s="383"/>
      <c r="E1294" s="383"/>
      <c r="F1294" s="383"/>
      <c r="G1294" s="383"/>
      <c r="H1294" s="383"/>
      <c r="I1294" s="383"/>
      <c r="J1294" s="383"/>
      <c r="K1294" s="383"/>
    </row>
    <row r="1295" spans="1:11" s="43" customFormat="1" ht="15.75" thickBot="1" x14ac:dyDescent="0.3">
      <c r="A1295" s="42"/>
    </row>
    <row r="1296" spans="1:11" s="43" customFormat="1" ht="15.75" thickBot="1" x14ac:dyDescent="0.3">
      <c r="A1296" s="42"/>
      <c r="B1296" s="384" t="s">
        <v>2</v>
      </c>
      <c r="C1296" s="385"/>
      <c r="D1296" s="386"/>
      <c r="E1296" s="384" t="s">
        <v>3</v>
      </c>
      <c r="F1296" s="385"/>
      <c r="G1296" s="386"/>
      <c r="H1296" s="387" t="s">
        <v>4</v>
      </c>
      <c r="I1296" s="388"/>
      <c r="J1296" s="388"/>
      <c r="K1296" s="389"/>
    </row>
    <row r="1297" spans="1:11" s="43" customFormat="1" ht="15.75" thickBot="1" x14ac:dyDescent="0.3">
      <c r="A1297" s="42"/>
      <c r="B1297" s="391">
        <v>21009197400417</v>
      </c>
      <c r="C1297" s="391"/>
      <c r="D1297" s="392"/>
      <c r="E1297" s="393" t="s">
        <v>547</v>
      </c>
      <c r="F1297" s="394"/>
      <c r="G1297" s="395"/>
      <c r="H1297" s="393" t="s">
        <v>548</v>
      </c>
      <c r="I1297" s="394"/>
      <c r="J1297" s="394"/>
      <c r="K1297" s="395"/>
    </row>
    <row r="1298" spans="1:11" s="43" customFormat="1" x14ac:dyDescent="0.25">
      <c r="A1298" s="42"/>
      <c r="B1298" s="466" t="s">
        <v>5</v>
      </c>
      <c r="C1298" s="467"/>
      <c r="D1298" s="405" t="s">
        <v>549</v>
      </c>
      <c r="E1298" s="406"/>
      <c r="F1298" s="406"/>
      <c r="G1298" s="407"/>
      <c r="H1298" s="411" t="s">
        <v>6</v>
      </c>
      <c r="I1298" s="412"/>
      <c r="J1298" s="405" t="s">
        <v>550</v>
      </c>
      <c r="K1298" s="407"/>
    </row>
    <row r="1299" spans="1:11" s="43" customFormat="1" ht="15.75" thickBot="1" x14ac:dyDescent="0.3">
      <c r="A1299" s="42"/>
      <c r="B1299" s="468"/>
      <c r="C1299" s="469"/>
      <c r="D1299" s="119"/>
      <c r="E1299" s="120"/>
      <c r="F1299" s="120"/>
      <c r="G1299" s="121"/>
      <c r="H1299" s="413"/>
      <c r="I1299" s="414"/>
      <c r="J1299" s="44"/>
      <c r="K1299" s="45"/>
    </row>
    <row r="1300" spans="1:11" s="43" customFormat="1" ht="15.75" thickBot="1" x14ac:dyDescent="0.3">
      <c r="A1300" s="42"/>
      <c r="B1300" s="393" t="s">
        <v>7</v>
      </c>
      <c r="C1300" s="394"/>
      <c r="D1300" s="394"/>
      <c r="E1300" s="394"/>
      <c r="F1300" s="394"/>
      <c r="G1300" s="394"/>
      <c r="H1300" s="394"/>
      <c r="I1300" s="394"/>
      <c r="J1300" s="394"/>
      <c r="K1300" s="395"/>
    </row>
    <row r="1301" spans="1:11" s="43" customFormat="1" ht="15.75" thickBot="1" x14ac:dyDescent="0.3">
      <c r="A1301" s="42"/>
      <c r="B1301" s="399" t="s">
        <v>8</v>
      </c>
      <c r="C1301" s="416" t="s">
        <v>9</v>
      </c>
      <c r="D1301" s="417" t="s">
        <v>10</v>
      </c>
      <c r="E1301" s="418"/>
      <c r="F1301" s="418"/>
      <c r="G1301" s="419"/>
      <c r="H1301" s="417" t="s">
        <v>11</v>
      </c>
      <c r="I1301" s="418"/>
      <c r="J1301" s="418"/>
      <c r="K1301" s="419"/>
    </row>
    <row r="1302" spans="1:11" s="43" customFormat="1" ht="15.75" thickBot="1" x14ac:dyDescent="0.3">
      <c r="A1302" s="42"/>
      <c r="B1302" s="415"/>
      <c r="C1302" s="416"/>
      <c r="D1302" s="416" t="s">
        <v>12</v>
      </c>
      <c r="E1302" s="396" t="s">
        <v>210</v>
      </c>
      <c r="F1302" s="387" t="s">
        <v>14</v>
      </c>
      <c r="G1302" s="389"/>
      <c r="H1302" s="397" t="s">
        <v>12</v>
      </c>
      <c r="I1302" s="399" t="s">
        <v>15</v>
      </c>
      <c r="J1302" s="387" t="s">
        <v>14</v>
      </c>
      <c r="K1302" s="389"/>
    </row>
    <row r="1303" spans="1:11" s="43" customFormat="1" ht="45.75" thickBot="1" x14ac:dyDescent="0.3">
      <c r="A1303" s="42"/>
      <c r="B1303" s="400"/>
      <c r="C1303" s="416"/>
      <c r="D1303" s="416"/>
      <c r="E1303" s="396"/>
      <c r="F1303" s="46" t="s">
        <v>16</v>
      </c>
      <c r="G1303" s="47" t="s">
        <v>17</v>
      </c>
      <c r="H1303" s="398"/>
      <c r="I1303" s="400"/>
      <c r="J1303" s="46" t="s">
        <v>16</v>
      </c>
      <c r="K1303" s="47" t="s">
        <v>17</v>
      </c>
    </row>
    <row r="1304" spans="1:11" s="43" customFormat="1" ht="15.75" thickBot="1" x14ac:dyDescent="0.3">
      <c r="A1304" s="42"/>
      <c r="B1304" s="47">
        <v>1</v>
      </c>
      <c r="C1304" s="47">
        <v>2</v>
      </c>
      <c r="D1304" s="47">
        <v>3</v>
      </c>
      <c r="E1304" s="47">
        <v>4</v>
      </c>
      <c r="F1304" s="47">
        <v>5</v>
      </c>
      <c r="G1304" s="47">
        <v>6</v>
      </c>
      <c r="H1304" s="47">
        <v>7</v>
      </c>
      <c r="I1304" s="47">
        <v>8</v>
      </c>
      <c r="J1304" s="47">
        <v>9</v>
      </c>
      <c r="K1304" s="47">
        <v>10</v>
      </c>
    </row>
    <row r="1305" spans="1:11" s="43" customFormat="1" x14ac:dyDescent="0.25">
      <c r="A1305" s="42"/>
      <c r="B1305" s="48">
        <v>160169.1</v>
      </c>
      <c r="C1305" s="49">
        <v>0</v>
      </c>
      <c r="D1305" s="49" t="s">
        <v>232</v>
      </c>
      <c r="E1305" s="81">
        <v>0.2</v>
      </c>
      <c r="F1305" s="49"/>
      <c r="G1305" s="49"/>
      <c r="H1305" s="60" t="s">
        <v>111</v>
      </c>
      <c r="I1305" s="51" t="s">
        <v>111</v>
      </c>
      <c r="J1305" s="49"/>
      <c r="K1305" s="52"/>
    </row>
    <row r="1306" spans="1:11" s="43" customFormat="1" x14ac:dyDescent="0.25">
      <c r="A1306" s="42"/>
      <c r="B1306" s="53"/>
      <c r="C1306" s="54"/>
      <c r="D1306" s="54" t="s">
        <v>551</v>
      </c>
      <c r="E1306" s="57">
        <v>2.4</v>
      </c>
      <c r="F1306" s="54"/>
      <c r="G1306" s="49"/>
      <c r="H1306" s="54" t="s">
        <v>71</v>
      </c>
      <c r="I1306" s="54" t="s">
        <v>71</v>
      </c>
      <c r="J1306" s="54"/>
      <c r="K1306" s="56"/>
    </row>
    <row r="1307" spans="1:11" s="43" customFormat="1" ht="15.75" thickBot="1" x14ac:dyDescent="0.3">
      <c r="A1307" s="42"/>
      <c r="B1307" s="53"/>
      <c r="C1307" s="54"/>
      <c r="D1307" s="54"/>
      <c r="E1307" s="57"/>
      <c r="F1307" s="54"/>
      <c r="G1307" s="49"/>
      <c r="H1307" s="54" t="s">
        <v>70</v>
      </c>
      <c r="I1307" s="54" t="s">
        <v>70</v>
      </c>
      <c r="J1307" s="54"/>
      <c r="K1307" s="56"/>
    </row>
    <row r="1308" spans="1:11" s="43" customFormat="1" x14ac:dyDescent="0.25">
      <c r="A1308" s="42"/>
      <c r="B1308" s="405" t="s">
        <v>19</v>
      </c>
      <c r="C1308" s="406"/>
      <c r="D1308" s="406"/>
      <c r="E1308" s="406"/>
      <c r="F1308" s="406"/>
      <c r="G1308" s="406"/>
      <c r="H1308" s="406"/>
      <c r="I1308" s="406"/>
      <c r="J1308" s="406"/>
      <c r="K1308" s="407"/>
    </row>
    <row r="1309" spans="1:11" s="43" customFormat="1" x14ac:dyDescent="0.25">
      <c r="A1309" s="42"/>
      <c r="B1309" s="54">
        <v>0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0</v>
      </c>
      <c r="K1309" s="54">
        <v>0</v>
      </c>
    </row>
    <row r="1310" spans="1:11" s="43" customFormat="1" x14ac:dyDescent="0.25">
      <c r="A1310" s="155"/>
      <c r="B1310" s="58"/>
      <c r="C1310" s="58"/>
      <c r="D1310" s="58"/>
      <c r="E1310" s="58"/>
      <c r="F1310" s="58"/>
      <c r="G1310" s="58"/>
      <c r="H1310" s="58"/>
      <c r="I1310" s="58"/>
      <c r="J1310" s="58"/>
      <c r="K1310" s="58"/>
    </row>
    <row r="1311" spans="1:11" s="43" customFormat="1" x14ac:dyDescent="0.25">
      <c r="A1311" s="42"/>
      <c r="B1311" s="420" t="s">
        <v>0</v>
      </c>
      <c r="C1311" s="420"/>
    </row>
    <row r="1312" spans="1:11" s="43" customFormat="1" x14ac:dyDescent="0.25">
      <c r="A1312" s="42"/>
      <c r="B1312" s="383" t="s">
        <v>1</v>
      </c>
      <c r="C1312" s="383"/>
      <c r="D1312" s="383"/>
      <c r="E1312" s="383"/>
      <c r="F1312" s="383"/>
      <c r="G1312" s="383"/>
      <c r="H1312" s="383"/>
      <c r="I1312" s="383"/>
      <c r="J1312" s="383"/>
      <c r="K1312" s="383"/>
    </row>
    <row r="1313" spans="1:11" s="43" customFormat="1" ht="15.75" thickBot="1" x14ac:dyDescent="0.3">
      <c r="A1313" s="42"/>
    </row>
    <row r="1314" spans="1:11" s="43" customFormat="1" ht="15.75" thickBot="1" x14ac:dyDescent="0.3">
      <c r="A1314" s="42"/>
      <c r="B1314" s="384" t="s">
        <v>552</v>
      </c>
      <c r="C1314" s="385"/>
      <c r="D1314" s="386"/>
      <c r="E1314" s="522" t="s">
        <v>3</v>
      </c>
      <c r="F1314" s="523"/>
      <c r="G1314" s="524"/>
      <c r="H1314" s="525" t="s">
        <v>4</v>
      </c>
      <c r="I1314" s="526"/>
      <c r="J1314" s="526"/>
      <c r="K1314" s="527"/>
    </row>
    <row r="1315" spans="1:11" s="43" customFormat="1" x14ac:dyDescent="0.25">
      <c r="A1315" s="42"/>
      <c r="B1315" s="528">
        <v>20512196901058</v>
      </c>
      <c r="C1315" s="529"/>
      <c r="D1315" s="530"/>
      <c r="E1315" s="531" t="s">
        <v>547</v>
      </c>
      <c r="F1315" s="523"/>
      <c r="G1315" s="524"/>
      <c r="H1315" s="531" t="s">
        <v>553</v>
      </c>
      <c r="I1315" s="523"/>
      <c r="J1315" s="523"/>
      <c r="K1315" s="532"/>
    </row>
    <row r="1316" spans="1:11" s="43" customFormat="1" ht="15.75" thickBot="1" x14ac:dyDescent="0.3">
      <c r="A1316" s="42"/>
      <c r="B1316" s="522" t="s">
        <v>554</v>
      </c>
      <c r="C1316" s="524"/>
      <c r="D1316" s="531" t="s">
        <v>555</v>
      </c>
      <c r="E1316" s="523"/>
      <c r="F1316" s="523"/>
      <c r="G1316" s="524"/>
      <c r="H1316" s="531" t="s">
        <v>556</v>
      </c>
      <c r="I1316" s="524"/>
      <c r="J1316" s="531" t="s">
        <v>550</v>
      </c>
      <c r="K1316" s="532"/>
    </row>
    <row r="1317" spans="1:11" s="43" customFormat="1" ht="15.75" thickBot="1" x14ac:dyDescent="0.3">
      <c r="A1317" s="42"/>
      <c r="B1317" s="393" t="s">
        <v>7</v>
      </c>
      <c r="C1317" s="394"/>
      <c r="D1317" s="394"/>
      <c r="E1317" s="394"/>
      <c r="F1317" s="394"/>
      <c r="G1317" s="394"/>
      <c r="H1317" s="394"/>
      <c r="I1317" s="394"/>
      <c r="J1317" s="394"/>
      <c r="K1317" s="395"/>
    </row>
    <row r="1318" spans="1:11" s="43" customFormat="1" ht="15.75" thickBot="1" x14ac:dyDescent="0.3">
      <c r="A1318" s="42"/>
      <c r="B1318" s="399" t="s">
        <v>8</v>
      </c>
      <c r="C1318" s="416" t="s">
        <v>9</v>
      </c>
      <c r="D1318" s="417" t="s">
        <v>10</v>
      </c>
      <c r="E1318" s="418"/>
      <c r="F1318" s="418"/>
      <c r="G1318" s="419"/>
      <c r="H1318" s="417" t="s">
        <v>11</v>
      </c>
      <c r="I1318" s="418"/>
      <c r="J1318" s="418"/>
      <c r="K1318" s="419"/>
    </row>
    <row r="1319" spans="1:11" s="43" customFormat="1" ht="15.75" thickBot="1" x14ac:dyDescent="0.3">
      <c r="A1319" s="42"/>
      <c r="B1319" s="415"/>
      <c r="C1319" s="416"/>
      <c r="D1319" s="416" t="s">
        <v>12</v>
      </c>
      <c r="E1319" s="396" t="s">
        <v>210</v>
      </c>
      <c r="F1319" s="387" t="s">
        <v>14</v>
      </c>
      <c r="G1319" s="389"/>
      <c r="H1319" s="397" t="s">
        <v>12</v>
      </c>
      <c r="I1319" s="399" t="s">
        <v>15</v>
      </c>
      <c r="J1319" s="387" t="s">
        <v>14</v>
      </c>
      <c r="K1319" s="389"/>
    </row>
    <row r="1320" spans="1:11" s="43" customFormat="1" ht="45.75" thickBot="1" x14ac:dyDescent="0.3">
      <c r="A1320" s="42"/>
      <c r="B1320" s="400"/>
      <c r="C1320" s="416"/>
      <c r="D1320" s="416"/>
      <c r="E1320" s="396"/>
      <c r="F1320" s="46" t="s">
        <v>16</v>
      </c>
      <c r="G1320" s="47" t="s">
        <v>17</v>
      </c>
      <c r="H1320" s="398"/>
      <c r="I1320" s="400"/>
      <c r="J1320" s="46" t="s">
        <v>16</v>
      </c>
      <c r="K1320" s="47" t="s">
        <v>17</v>
      </c>
    </row>
    <row r="1321" spans="1:11" s="43" customFormat="1" ht="15.75" thickBot="1" x14ac:dyDescent="0.3">
      <c r="A1321" s="42"/>
      <c r="B1321" s="47">
        <v>1</v>
      </c>
      <c r="C1321" s="47">
        <v>2</v>
      </c>
      <c r="D1321" s="47">
        <v>3</v>
      </c>
      <c r="E1321" s="47">
        <v>4</v>
      </c>
      <c r="F1321" s="47">
        <v>5</v>
      </c>
      <c r="G1321" s="47">
        <v>6</v>
      </c>
      <c r="H1321" s="47">
        <v>7</v>
      </c>
      <c r="I1321" s="47">
        <v>8</v>
      </c>
      <c r="J1321" s="47">
        <v>9</v>
      </c>
      <c r="K1321" s="47">
        <v>10</v>
      </c>
    </row>
    <row r="1322" spans="1:11" s="43" customFormat="1" x14ac:dyDescent="0.25">
      <c r="A1322" s="42"/>
      <c r="B1322" s="53">
        <v>186293</v>
      </c>
      <c r="C1322" s="54">
        <v>130000</v>
      </c>
      <c r="D1322" s="54" t="s">
        <v>557</v>
      </c>
      <c r="E1322" s="54">
        <v>1.56</v>
      </c>
      <c r="F1322" s="54"/>
      <c r="G1322" s="54"/>
      <c r="H1322" s="54" t="s">
        <v>111</v>
      </c>
      <c r="I1322" s="54" t="s">
        <v>111</v>
      </c>
      <c r="J1322" s="54"/>
      <c r="K1322" s="56"/>
    </row>
    <row r="1323" spans="1:11" s="43" customFormat="1" x14ac:dyDescent="0.25">
      <c r="A1323" s="42"/>
      <c r="B1323" s="53"/>
      <c r="C1323" s="54"/>
      <c r="D1323" s="54"/>
      <c r="E1323" s="54"/>
      <c r="F1323" s="54"/>
      <c r="G1323" s="54"/>
      <c r="H1323" s="54" t="s">
        <v>71</v>
      </c>
      <c r="I1323" s="54" t="s">
        <v>71</v>
      </c>
      <c r="J1323" s="54"/>
      <c r="K1323" s="56"/>
    </row>
    <row r="1324" spans="1:11" s="43" customFormat="1" x14ac:dyDescent="0.25">
      <c r="A1324" s="42"/>
      <c r="B1324" s="54"/>
      <c r="C1324" s="54"/>
      <c r="D1324" s="54"/>
      <c r="E1324" s="54"/>
      <c r="F1324" s="54"/>
      <c r="G1324" s="54"/>
      <c r="H1324" s="54" t="s">
        <v>70</v>
      </c>
      <c r="I1324" s="54" t="s">
        <v>70</v>
      </c>
      <c r="J1324" s="54"/>
      <c r="K1324" s="54"/>
    </row>
    <row r="1325" spans="1:11" s="43" customFormat="1" x14ac:dyDescent="0.25">
      <c r="A1325" s="42"/>
      <c r="B1325" s="474" t="s">
        <v>19</v>
      </c>
      <c r="C1325" s="533"/>
      <c r="D1325" s="533"/>
      <c r="E1325" s="533"/>
      <c r="F1325" s="533"/>
      <c r="G1325" s="533"/>
      <c r="H1325" s="533"/>
      <c r="I1325" s="533"/>
      <c r="J1325" s="533"/>
      <c r="K1325" s="534"/>
    </row>
    <row r="1326" spans="1:11" s="43" customFormat="1" x14ac:dyDescent="0.25">
      <c r="A1326" s="42"/>
      <c r="B1326" s="54"/>
      <c r="C1326" s="54"/>
      <c r="D1326" s="54"/>
      <c r="E1326" s="54"/>
      <c r="F1326" s="54"/>
      <c r="G1326" s="54"/>
      <c r="H1326" s="54"/>
      <c r="I1326" s="54"/>
      <c r="J1326" s="54"/>
      <c r="K1326" s="54"/>
    </row>
    <row r="1327" spans="1:11" s="43" customFormat="1" x14ac:dyDescent="0.25">
      <c r="A1327" s="42"/>
      <c r="B1327" s="58"/>
      <c r="C1327" s="58"/>
      <c r="D1327" s="58"/>
      <c r="E1327" s="58"/>
      <c r="F1327" s="58"/>
      <c r="G1327" s="58"/>
      <c r="H1327" s="58"/>
      <c r="I1327" s="58"/>
      <c r="J1327" s="58"/>
      <c r="K1327" s="58"/>
    </row>
    <row r="1328" spans="1:11" s="43" customFormat="1" x14ac:dyDescent="0.25">
      <c r="A1328" s="42"/>
      <c r="B1328" s="420" t="s">
        <v>0</v>
      </c>
      <c r="C1328" s="420"/>
    </row>
    <row r="1329" spans="1:11" s="43" customFormat="1" x14ac:dyDescent="0.25">
      <c r="A1329" s="42"/>
      <c r="B1329" s="383" t="s">
        <v>1</v>
      </c>
      <c r="C1329" s="383"/>
      <c r="D1329" s="383"/>
      <c r="E1329" s="383"/>
      <c r="F1329" s="383"/>
      <c r="G1329" s="383"/>
      <c r="H1329" s="383"/>
      <c r="I1329" s="383"/>
      <c r="J1329" s="383"/>
      <c r="K1329" s="383"/>
    </row>
    <row r="1330" spans="1:11" s="43" customFormat="1" ht="15.75" thickBot="1" x14ac:dyDescent="0.3">
      <c r="A1330" s="42"/>
    </row>
    <row r="1331" spans="1:11" s="43" customFormat="1" ht="15.75" thickBot="1" x14ac:dyDescent="0.3">
      <c r="A1331" s="42"/>
      <c r="B1331" s="384" t="s">
        <v>2</v>
      </c>
      <c r="C1331" s="385"/>
      <c r="D1331" s="386"/>
      <c r="E1331" s="384" t="s">
        <v>3</v>
      </c>
      <c r="F1331" s="385"/>
      <c r="G1331" s="386"/>
      <c r="H1331" s="387" t="s">
        <v>4</v>
      </c>
      <c r="I1331" s="388"/>
      <c r="J1331" s="388"/>
      <c r="K1331" s="389"/>
    </row>
    <row r="1332" spans="1:11" s="43" customFormat="1" ht="15.75" thickBot="1" x14ac:dyDescent="0.3">
      <c r="A1332" s="42"/>
      <c r="B1332" s="391">
        <v>21609197500132</v>
      </c>
      <c r="C1332" s="391"/>
      <c r="D1332" s="392"/>
      <c r="E1332" s="393" t="s">
        <v>547</v>
      </c>
      <c r="F1332" s="394"/>
      <c r="G1332" s="395"/>
      <c r="H1332" s="393" t="s">
        <v>558</v>
      </c>
      <c r="I1332" s="394"/>
      <c r="J1332" s="394"/>
      <c r="K1332" s="395"/>
    </row>
    <row r="1333" spans="1:11" s="43" customFormat="1" x14ac:dyDescent="0.25">
      <c r="A1333" s="42"/>
      <c r="B1333" s="466" t="s">
        <v>559</v>
      </c>
      <c r="C1333" s="467"/>
      <c r="D1333" s="401" t="s">
        <v>560</v>
      </c>
      <c r="E1333" s="402"/>
      <c r="F1333" s="402"/>
      <c r="G1333" s="431"/>
      <c r="H1333" s="411" t="s">
        <v>6</v>
      </c>
      <c r="I1333" s="412"/>
      <c r="J1333" s="405" t="s">
        <v>550</v>
      </c>
      <c r="K1333" s="407"/>
    </row>
    <row r="1334" spans="1:11" s="43" customFormat="1" ht="15.75" thickBot="1" x14ac:dyDescent="0.3">
      <c r="A1334" s="42"/>
      <c r="B1334" s="468"/>
      <c r="C1334" s="469"/>
      <c r="D1334" s="403"/>
      <c r="E1334" s="404"/>
      <c r="F1334" s="404"/>
      <c r="G1334" s="432"/>
      <c r="H1334" s="413"/>
      <c r="I1334" s="414"/>
      <c r="J1334" s="44"/>
      <c r="K1334" s="45"/>
    </row>
    <row r="1335" spans="1:11" s="43" customFormat="1" ht="15.75" thickBot="1" x14ac:dyDescent="0.3">
      <c r="A1335" s="42"/>
      <c r="B1335" s="393" t="s">
        <v>7</v>
      </c>
      <c r="C1335" s="394"/>
      <c r="D1335" s="394"/>
      <c r="E1335" s="394"/>
      <c r="F1335" s="394"/>
      <c r="G1335" s="394"/>
      <c r="H1335" s="394"/>
      <c r="I1335" s="394"/>
      <c r="J1335" s="394"/>
      <c r="K1335" s="395"/>
    </row>
    <row r="1336" spans="1:11" s="43" customFormat="1" ht="15.75" thickBot="1" x14ac:dyDescent="0.3">
      <c r="A1336" s="42"/>
      <c r="B1336" s="399" t="s">
        <v>8</v>
      </c>
      <c r="C1336" s="416" t="s">
        <v>9</v>
      </c>
      <c r="D1336" s="417" t="s">
        <v>10</v>
      </c>
      <c r="E1336" s="418"/>
      <c r="F1336" s="418"/>
      <c r="G1336" s="419"/>
      <c r="H1336" s="417" t="s">
        <v>11</v>
      </c>
      <c r="I1336" s="418"/>
      <c r="J1336" s="418"/>
      <c r="K1336" s="419"/>
    </row>
    <row r="1337" spans="1:11" s="43" customFormat="1" ht="15.75" thickBot="1" x14ac:dyDescent="0.3">
      <c r="A1337" s="42"/>
      <c r="B1337" s="415"/>
      <c r="C1337" s="416"/>
      <c r="D1337" s="416" t="s">
        <v>12</v>
      </c>
      <c r="E1337" s="396" t="s">
        <v>210</v>
      </c>
      <c r="F1337" s="387" t="s">
        <v>14</v>
      </c>
      <c r="G1337" s="389"/>
      <c r="H1337" s="397" t="s">
        <v>12</v>
      </c>
      <c r="I1337" s="399" t="s">
        <v>15</v>
      </c>
      <c r="J1337" s="387" t="s">
        <v>14</v>
      </c>
      <c r="K1337" s="389"/>
    </row>
    <row r="1338" spans="1:11" s="43" customFormat="1" ht="45.75" thickBot="1" x14ac:dyDescent="0.3">
      <c r="A1338" s="42"/>
      <c r="B1338" s="400"/>
      <c r="C1338" s="416"/>
      <c r="D1338" s="416"/>
      <c r="E1338" s="396"/>
      <c r="F1338" s="46" t="s">
        <v>16</v>
      </c>
      <c r="G1338" s="47" t="s">
        <v>17</v>
      </c>
      <c r="H1338" s="398"/>
      <c r="I1338" s="400"/>
      <c r="J1338" s="46" t="s">
        <v>16</v>
      </c>
      <c r="K1338" s="47" t="s">
        <v>17</v>
      </c>
    </row>
    <row r="1339" spans="1:11" s="43" customFormat="1" ht="15.75" thickBot="1" x14ac:dyDescent="0.3">
      <c r="A1339" s="42"/>
      <c r="B1339" s="47">
        <v>1</v>
      </c>
      <c r="C1339" s="47">
        <v>2</v>
      </c>
      <c r="D1339" s="47">
        <v>3</v>
      </c>
      <c r="E1339" s="47">
        <v>4</v>
      </c>
      <c r="F1339" s="47">
        <v>5</v>
      </c>
      <c r="G1339" s="47">
        <v>6</v>
      </c>
      <c r="H1339" s="47">
        <v>7</v>
      </c>
      <c r="I1339" s="47">
        <v>8</v>
      </c>
      <c r="J1339" s="47">
        <v>9</v>
      </c>
      <c r="K1339" s="47">
        <v>10</v>
      </c>
    </row>
    <row r="1340" spans="1:11" s="43" customFormat="1" ht="15.75" thickBot="1" x14ac:dyDescent="0.3">
      <c r="A1340" s="42"/>
      <c r="B1340" s="48">
        <v>261551.4</v>
      </c>
      <c r="C1340" s="49">
        <v>150000</v>
      </c>
      <c r="D1340" s="49" t="s">
        <v>557</v>
      </c>
      <c r="E1340" s="81">
        <v>1.1599999999999999</v>
      </c>
      <c r="F1340" s="49"/>
      <c r="G1340" s="49"/>
      <c r="H1340" s="60"/>
      <c r="I1340" s="51"/>
      <c r="J1340" s="49"/>
      <c r="K1340" s="52"/>
    </row>
    <row r="1341" spans="1:11" s="43" customFormat="1" x14ac:dyDescent="0.25">
      <c r="A1341" s="42"/>
      <c r="B1341" s="405" t="s">
        <v>19</v>
      </c>
      <c r="C1341" s="406"/>
      <c r="D1341" s="406"/>
      <c r="E1341" s="406"/>
      <c r="F1341" s="406"/>
      <c r="G1341" s="406"/>
      <c r="H1341" s="406"/>
      <c r="I1341" s="406"/>
      <c r="J1341" s="406"/>
      <c r="K1341" s="407"/>
    </row>
    <row r="1342" spans="1:11" s="43" customFormat="1" x14ac:dyDescent="0.25">
      <c r="A1342" s="42"/>
      <c r="B1342" s="156">
        <v>0</v>
      </c>
      <c r="C1342" s="156">
        <v>0</v>
      </c>
      <c r="D1342" s="156">
        <v>0</v>
      </c>
      <c r="E1342" s="156">
        <v>0</v>
      </c>
      <c r="F1342" s="156">
        <v>0</v>
      </c>
      <c r="G1342" s="156">
        <v>0</v>
      </c>
      <c r="H1342" s="54">
        <v>0</v>
      </c>
      <c r="I1342" s="54">
        <v>0</v>
      </c>
      <c r="J1342" s="54">
        <v>0</v>
      </c>
      <c r="K1342" s="54">
        <v>0</v>
      </c>
    </row>
    <row r="1343" spans="1:11" s="43" customFormat="1" x14ac:dyDescent="0.25">
      <c r="A1343" s="155"/>
      <c r="B1343" s="58"/>
      <c r="C1343" s="58"/>
      <c r="D1343" s="58"/>
      <c r="E1343" s="58"/>
      <c r="F1343" s="58"/>
      <c r="G1343" s="58"/>
      <c r="H1343" s="58"/>
      <c r="I1343" s="58"/>
      <c r="J1343" s="58"/>
      <c r="K1343" s="58"/>
    </row>
    <row r="1344" spans="1:11" s="43" customFormat="1" x14ac:dyDescent="0.25">
      <c r="A1344" s="42"/>
      <c r="B1344" s="420" t="s">
        <v>0</v>
      </c>
      <c r="C1344" s="420"/>
    </row>
    <row r="1345" spans="1:12" s="43" customFormat="1" x14ac:dyDescent="0.25">
      <c r="A1345" s="42"/>
      <c r="B1345" s="383" t="s">
        <v>1</v>
      </c>
      <c r="C1345" s="383"/>
      <c r="D1345" s="383"/>
      <c r="E1345" s="383"/>
      <c r="F1345" s="383"/>
      <c r="G1345" s="383"/>
      <c r="H1345" s="383"/>
      <c r="I1345" s="383"/>
      <c r="J1345" s="383"/>
      <c r="K1345" s="383"/>
    </row>
    <row r="1346" spans="1:12" s="43" customFormat="1" ht="15.75" thickBot="1" x14ac:dyDescent="0.3">
      <c r="A1346" s="42"/>
    </row>
    <row r="1347" spans="1:12" s="43" customFormat="1" ht="15.75" thickBot="1" x14ac:dyDescent="0.3">
      <c r="A1347" s="42"/>
      <c r="B1347" s="417" t="s">
        <v>552</v>
      </c>
      <c r="C1347" s="418"/>
      <c r="D1347" s="419"/>
      <c r="E1347" s="522" t="s">
        <v>3</v>
      </c>
      <c r="F1347" s="523"/>
      <c r="G1347" s="524"/>
      <c r="H1347" s="525" t="s">
        <v>4</v>
      </c>
      <c r="I1347" s="526"/>
      <c r="J1347" s="526"/>
      <c r="K1347" s="527"/>
    </row>
    <row r="1348" spans="1:12" s="43" customFormat="1" x14ac:dyDescent="0.25">
      <c r="A1348" s="42"/>
      <c r="B1348" s="535">
        <v>20702197900627</v>
      </c>
      <c r="C1348" s="536"/>
      <c r="D1348" s="537"/>
      <c r="E1348" s="531" t="s">
        <v>547</v>
      </c>
      <c r="F1348" s="523"/>
      <c r="G1348" s="524"/>
      <c r="H1348" s="531" t="s">
        <v>561</v>
      </c>
      <c r="I1348" s="523"/>
      <c r="J1348" s="523"/>
      <c r="K1348" s="532"/>
    </row>
    <row r="1349" spans="1:12" s="43" customFormat="1" ht="15.75" thickBot="1" x14ac:dyDescent="0.3">
      <c r="A1349" s="42"/>
      <c r="B1349" s="522" t="s">
        <v>554</v>
      </c>
      <c r="C1349" s="524"/>
      <c r="D1349" s="531" t="s">
        <v>562</v>
      </c>
      <c r="E1349" s="523"/>
      <c r="F1349" s="523"/>
      <c r="G1349" s="524"/>
      <c r="H1349" s="531" t="s">
        <v>556</v>
      </c>
      <c r="I1349" s="524"/>
      <c r="J1349" s="531" t="s">
        <v>550</v>
      </c>
      <c r="K1349" s="532"/>
    </row>
    <row r="1350" spans="1:12" s="43" customFormat="1" ht="15.75" thickBot="1" x14ac:dyDescent="0.3">
      <c r="A1350" s="42"/>
      <c r="B1350" s="393" t="s">
        <v>7</v>
      </c>
      <c r="C1350" s="394"/>
      <c r="D1350" s="394"/>
      <c r="E1350" s="394"/>
      <c r="F1350" s="394"/>
      <c r="G1350" s="394"/>
      <c r="H1350" s="394"/>
      <c r="I1350" s="394"/>
      <c r="J1350" s="394"/>
      <c r="K1350" s="395"/>
    </row>
    <row r="1351" spans="1:12" s="43" customFormat="1" ht="15.75" thickBot="1" x14ac:dyDescent="0.3">
      <c r="A1351" s="42"/>
      <c r="B1351" s="399" t="s">
        <v>8</v>
      </c>
      <c r="C1351" s="416" t="s">
        <v>9</v>
      </c>
      <c r="D1351" s="417" t="s">
        <v>10</v>
      </c>
      <c r="E1351" s="418"/>
      <c r="F1351" s="418"/>
      <c r="G1351" s="419"/>
      <c r="H1351" s="417" t="s">
        <v>11</v>
      </c>
      <c r="I1351" s="418"/>
      <c r="J1351" s="418"/>
      <c r="K1351" s="419"/>
    </row>
    <row r="1352" spans="1:12" s="43" customFormat="1" ht="15.75" thickBot="1" x14ac:dyDescent="0.3">
      <c r="A1352" s="42"/>
      <c r="B1352" s="415"/>
      <c r="C1352" s="416"/>
      <c r="D1352" s="416" t="s">
        <v>12</v>
      </c>
      <c r="E1352" s="396" t="s">
        <v>210</v>
      </c>
      <c r="F1352" s="387" t="s">
        <v>14</v>
      </c>
      <c r="G1352" s="389"/>
      <c r="H1352" s="397" t="s">
        <v>12</v>
      </c>
      <c r="I1352" s="399" t="s">
        <v>15</v>
      </c>
      <c r="J1352" s="387" t="s">
        <v>14</v>
      </c>
      <c r="K1352" s="389"/>
    </row>
    <row r="1353" spans="1:12" s="43" customFormat="1" ht="45.75" thickBot="1" x14ac:dyDescent="0.3">
      <c r="A1353" s="42"/>
      <c r="B1353" s="400"/>
      <c r="C1353" s="416"/>
      <c r="D1353" s="416"/>
      <c r="E1353" s="396"/>
      <c r="F1353" s="46" t="s">
        <v>16</v>
      </c>
      <c r="G1353" s="47" t="s">
        <v>17</v>
      </c>
      <c r="H1353" s="398"/>
      <c r="I1353" s="400"/>
      <c r="J1353" s="46" t="s">
        <v>16</v>
      </c>
      <c r="K1353" s="47" t="s">
        <v>17</v>
      </c>
    </row>
    <row r="1354" spans="1:12" s="43" customFormat="1" x14ac:dyDescent="0.25">
      <c r="A1354" s="42"/>
      <c r="B1354" s="53">
        <v>131249.1</v>
      </c>
      <c r="C1354" s="54"/>
      <c r="D1354" s="54" t="s">
        <v>551</v>
      </c>
      <c r="E1354" s="54">
        <v>0.63</v>
      </c>
      <c r="F1354" s="54"/>
      <c r="G1354" s="54"/>
      <c r="H1354" s="54">
        <v>0</v>
      </c>
      <c r="I1354" s="54">
        <v>0</v>
      </c>
      <c r="J1354" s="54">
        <v>0</v>
      </c>
      <c r="K1354" s="56"/>
    </row>
    <row r="1355" spans="1:12" s="43" customFormat="1" x14ac:dyDescent="0.25">
      <c r="A1355" s="42"/>
      <c r="B1355" s="522" t="s">
        <v>563</v>
      </c>
      <c r="C1355" s="523"/>
      <c r="D1355" s="523"/>
      <c r="E1355" s="523"/>
      <c r="F1355" s="523"/>
      <c r="G1355" s="523"/>
      <c r="H1355" s="523"/>
      <c r="I1355" s="523"/>
      <c r="J1355" s="523"/>
      <c r="K1355" s="532"/>
    </row>
    <row r="1356" spans="1:12" s="43" customFormat="1" x14ac:dyDescent="0.25">
      <c r="A1356" s="42"/>
      <c r="B1356" s="157">
        <v>0</v>
      </c>
      <c r="C1356" s="158">
        <v>0</v>
      </c>
      <c r="D1356" s="159">
        <v>0</v>
      </c>
      <c r="E1356" s="160">
        <v>0</v>
      </c>
      <c r="F1356" s="160">
        <v>0</v>
      </c>
      <c r="G1356" s="158">
        <v>0</v>
      </c>
      <c r="H1356" s="54">
        <v>0</v>
      </c>
      <c r="I1356" s="54">
        <v>0</v>
      </c>
      <c r="J1356" s="54">
        <v>0</v>
      </c>
      <c r="K1356" s="56">
        <v>0</v>
      </c>
      <c r="L1356" s="58"/>
    </row>
    <row r="1357" spans="1:12" s="43" customFormat="1" x14ac:dyDescent="0.25">
      <c r="A1357" s="42"/>
      <c r="B1357" s="105"/>
      <c r="C1357" s="105"/>
      <c r="D1357" s="105"/>
      <c r="E1357" s="105"/>
      <c r="F1357" s="105"/>
      <c r="G1357" s="105"/>
      <c r="H1357" s="105"/>
      <c r="I1357" s="105"/>
      <c r="J1357" s="105"/>
      <c r="K1357" s="105"/>
    </row>
    <row r="1358" spans="1:12" s="43" customFormat="1" x14ac:dyDescent="0.25">
      <c r="A1358" s="42"/>
    </row>
    <row r="1359" spans="1:12" s="43" customFormat="1" x14ac:dyDescent="0.25">
      <c r="A1359" s="42"/>
      <c r="B1359" s="58"/>
      <c r="C1359" s="58"/>
      <c r="D1359" s="58"/>
      <c r="E1359" s="58"/>
      <c r="F1359" s="58"/>
      <c r="G1359" s="58"/>
      <c r="H1359" s="58"/>
      <c r="I1359" s="58"/>
      <c r="J1359" s="58"/>
      <c r="K1359" s="58"/>
    </row>
    <row r="1360" spans="1:12" s="43" customFormat="1" x14ac:dyDescent="0.25">
      <c r="A1360" s="42"/>
      <c r="B1360" s="105"/>
      <c r="C1360" s="105"/>
      <c r="D1360" s="105"/>
      <c r="E1360" s="105"/>
      <c r="F1360" s="105"/>
      <c r="G1360" s="105"/>
      <c r="H1360" s="105"/>
      <c r="I1360" s="105"/>
      <c r="J1360" s="105"/>
      <c r="K1360" s="105"/>
    </row>
    <row r="1361" spans="1:11" s="43" customFormat="1" x14ac:dyDescent="0.25">
      <c r="A1361" s="42"/>
    </row>
    <row r="1362" spans="1:11" s="43" customFormat="1" x14ac:dyDescent="0.25">
      <c r="A1362" s="42"/>
      <c r="B1362" s="420" t="s">
        <v>0</v>
      </c>
      <c r="C1362" s="420"/>
    </row>
    <row r="1363" spans="1:11" s="43" customFormat="1" x14ac:dyDescent="0.25">
      <c r="A1363" s="42"/>
      <c r="B1363" s="383" t="s">
        <v>1</v>
      </c>
      <c r="C1363" s="383"/>
      <c r="D1363" s="383"/>
      <c r="E1363" s="383"/>
      <c r="F1363" s="383"/>
      <c r="G1363" s="383"/>
      <c r="H1363" s="383"/>
      <c r="I1363" s="383"/>
      <c r="J1363" s="383"/>
      <c r="K1363" s="383"/>
    </row>
    <row r="1364" spans="1:11" s="43" customFormat="1" ht="15.75" thickBot="1" x14ac:dyDescent="0.3">
      <c r="A1364" s="42"/>
    </row>
    <row r="1365" spans="1:11" s="43" customFormat="1" ht="15.75" thickBot="1" x14ac:dyDescent="0.3">
      <c r="A1365" s="42"/>
      <c r="B1365" s="384" t="s">
        <v>2</v>
      </c>
      <c r="C1365" s="385"/>
      <c r="D1365" s="386"/>
      <c r="E1365" s="384" t="s">
        <v>3</v>
      </c>
      <c r="F1365" s="385"/>
      <c r="G1365" s="386"/>
      <c r="H1365" s="387" t="s">
        <v>4</v>
      </c>
      <c r="I1365" s="388"/>
      <c r="J1365" s="388"/>
      <c r="K1365" s="389"/>
    </row>
    <row r="1366" spans="1:11" s="43" customFormat="1" ht="15.75" thickBot="1" x14ac:dyDescent="0.3">
      <c r="A1366" s="42"/>
      <c r="B1366" s="391">
        <v>22509197900361</v>
      </c>
      <c r="C1366" s="391"/>
      <c r="D1366" s="392"/>
      <c r="E1366" s="393" t="s">
        <v>547</v>
      </c>
      <c r="F1366" s="394"/>
      <c r="G1366" s="395"/>
      <c r="H1366" s="393" t="s">
        <v>564</v>
      </c>
      <c r="I1366" s="394"/>
      <c r="J1366" s="394"/>
      <c r="K1366" s="395"/>
    </row>
    <row r="1367" spans="1:11" s="43" customFormat="1" x14ac:dyDescent="0.25">
      <c r="A1367" s="42"/>
      <c r="B1367" s="466" t="s">
        <v>5</v>
      </c>
      <c r="C1367" s="467"/>
      <c r="D1367" s="405" t="s">
        <v>565</v>
      </c>
      <c r="E1367" s="406"/>
      <c r="F1367" s="406"/>
      <c r="G1367" s="407"/>
      <c r="H1367" s="411" t="s">
        <v>6</v>
      </c>
      <c r="I1367" s="412"/>
      <c r="J1367" s="405" t="s">
        <v>550</v>
      </c>
      <c r="K1367" s="407"/>
    </row>
    <row r="1368" spans="1:11" s="43" customFormat="1" ht="15.75" thickBot="1" x14ac:dyDescent="0.3">
      <c r="A1368" s="42"/>
      <c r="B1368" s="468"/>
      <c r="C1368" s="469"/>
      <c r="D1368" s="119"/>
      <c r="E1368" s="120"/>
      <c r="F1368" s="120"/>
      <c r="G1368" s="121"/>
      <c r="H1368" s="413"/>
      <c r="I1368" s="414"/>
      <c r="J1368" s="44"/>
      <c r="K1368" s="45"/>
    </row>
    <row r="1369" spans="1:11" s="43" customFormat="1" ht="15.75" thickBot="1" x14ac:dyDescent="0.3">
      <c r="A1369" s="42"/>
      <c r="B1369" s="393" t="s">
        <v>7</v>
      </c>
      <c r="C1369" s="394"/>
      <c r="D1369" s="394"/>
      <c r="E1369" s="394"/>
      <c r="F1369" s="394"/>
      <c r="G1369" s="394"/>
      <c r="H1369" s="394"/>
      <c r="I1369" s="394"/>
      <c r="J1369" s="394"/>
      <c r="K1369" s="395"/>
    </row>
    <row r="1370" spans="1:11" s="43" customFormat="1" ht="15.75" thickBot="1" x14ac:dyDescent="0.3">
      <c r="A1370" s="42"/>
      <c r="B1370" s="399" t="s">
        <v>8</v>
      </c>
      <c r="C1370" s="416" t="s">
        <v>9</v>
      </c>
      <c r="D1370" s="417" t="s">
        <v>10</v>
      </c>
      <c r="E1370" s="418"/>
      <c r="F1370" s="418"/>
      <c r="G1370" s="419"/>
      <c r="H1370" s="417" t="s">
        <v>11</v>
      </c>
      <c r="I1370" s="418"/>
      <c r="J1370" s="418"/>
      <c r="K1370" s="419"/>
    </row>
    <row r="1371" spans="1:11" s="43" customFormat="1" ht="15.75" thickBot="1" x14ac:dyDescent="0.3">
      <c r="A1371" s="42"/>
      <c r="B1371" s="415"/>
      <c r="C1371" s="416"/>
      <c r="D1371" s="416" t="s">
        <v>12</v>
      </c>
      <c r="E1371" s="396" t="s">
        <v>210</v>
      </c>
      <c r="F1371" s="387" t="s">
        <v>14</v>
      </c>
      <c r="G1371" s="389"/>
      <c r="H1371" s="397" t="s">
        <v>12</v>
      </c>
      <c r="I1371" s="399" t="s">
        <v>15</v>
      </c>
      <c r="J1371" s="387" t="s">
        <v>14</v>
      </c>
      <c r="K1371" s="389"/>
    </row>
    <row r="1372" spans="1:11" s="43" customFormat="1" ht="45.75" thickBot="1" x14ac:dyDescent="0.3">
      <c r="A1372" s="42"/>
      <c r="B1372" s="400"/>
      <c r="C1372" s="416"/>
      <c r="D1372" s="416"/>
      <c r="E1372" s="396"/>
      <c r="F1372" s="46" t="s">
        <v>16</v>
      </c>
      <c r="G1372" s="47" t="s">
        <v>17</v>
      </c>
      <c r="H1372" s="398"/>
      <c r="I1372" s="400"/>
      <c r="J1372" s="46" t="s">
        <v>16</v>
      </c>
      <c r="K1372" s="47" t="s">
        <v>17</v>
      </c>
    </row>
    <row r="1373" spans="1:11" s="43" customFormat="1" ht="15.75" thickBot="1" x14ac:dyDescent="0.3">
      <c r="A1373" s="42"/>
      <c r="B1373" s="47">
        <v>1</v>
      </c>
      <c r="C1373" s="47">
        <v>2</v>
      </c>
      <c r="D1373" s="47">
        <v>3</v>
      </c>
      <c r="E1373" s="47">
        <v>4</v>
      </c>
      <c r="F1373" s="47">
        <v>5</v>
      </c>
      <c r="G1373" s="47">
        <v>6</v>
      </c>
      <c r="H1373" s="47">
        <v>7</v>
      </c>
      <c r="I1373" s="47">
        <v>8</v>
      </c>
      <c r="J1373" s="47">
        <v>9</v>
      </c>
      <c r="K1373" s="47">
        <v>10</v>
      </c>
    </row>
    <row r="1374" spans="1:11" s="43" customFormat="1" x14ac:dyDescent="0.25">
      <c r="A1374" s="42"/>
      <c r="B1374" s="53">
        <v>195509</v>
      </c>
      <c r="C1374" s="54">
        <v>130000</v>
      </c>
      <c r="D1374" s="49" t="s">
        <v>474</v>
      </c>
      <c r="E1374" s="81">
        <v>2.73</v>
      </c>
      <c r="F1374" s="49"/>
      <c r="G1374" s="49"/>
      <c r="H1374" s="60"/>
      <c r="I1374" s="51"/>
      <c r="J1374" s="49"/>
      <c r="K1374" s="52"/>
    </row>
    <row r="1375" spans="1:11" s="43" customFormat="1" x14ac:dyDescent="0.25">
      <c r="A1375" s="42"/>
      <c r="D1375" s="54" t="s">
        <v>557</v>
      </c>
      <c r="E1375" s="57">
        <v>3.2</v>
      </c>
      <c r="F1375" s="54"/>
      <c r="G1375" s="49"/>
      <c r="H1375" s="54"/>
      <c r="I1375" s="54"/>
      <c r="J1375" s="54"/>
      <c r="K1375" s="56"/>
    </row>
    <row r="1376" spans="1:11" s="43" customFormat="1" ht="15.75" thickBot="1" x14ac:dyDescent="0.3">
      <c r="A1376" s="42"/>
      <c r="B1376" s="53"/>
      <c r="C1376" s="54"/>
      <c r="D1376" s="54" t="s">
        <v>232</v>
      </c>
      <c r="E1376" s="57">
        <v>84.27</v>
      </c>
      <c r="F1376" s="54"/>
      <c r="G1376" s="49"/>
      <c r="H1376" s="54"/>
      <c r="I1376" s="54"/>
      <c r="J1376" s="54"/>
      <c r="K1376" s="56"/>
    </row>
    <row r="1377" spans="1:11" s="43" customFormat="1" ht="15.75" thickBot="1" x14ac:dyDescent="0.3">
      <c r="A1377" s="42"/>
      <c r="B1377" s="393" t="s">
        <v>19</v>
      </c>
      <c r="C1377" s="394"/>
      <c r="D1377" s="394"/>
      <c r="E1377" s="394"/>
      <c r="F1377" s="394"/>
      <c r="G1377" s="394"/>
      <c r="H1377" s="394"/>
      <c r="I1377" s="394"/>
      <c r="J1377" s="394"/>
      <c r="K1377" s="395"/>
    </row>
    <row r="1378" spans="1:11" s="43" customFormat="1" x14ac:dyDescent="0.25">
      <c r="A1378" s="42"/>
      <c r="B1378" s="66">
        <v>0</v>
      </c>
      <c r="C1378" s="49">
        <v>0</v>
      </c>
      <c r="D1378" s="49">
        <v>0</v>
      </c>
      <c r="E1378" s="49">
        <v>0</v>
      </c>
      <c r="F1378" s="49">
        <v>0</v>
      </c>
      <c r="G1378" s="49">
        <v>0</v>
      </c>
      <c r="H1378" s="49">
        <v>0</v>
      </c>
      <c r="I1378" s="49">
        <v>0</v>
      </c>
      <c r="J1378" s="49">
        <v>0</v>
      </c>
      <c r="K1378" s="52">
        <v>0</v>
      </c>
    </row>
    <row r="1379" spans="1:11" s="43" customFormat="1" x14ac:dyDescent="0.25">
      <c r="A1379" s="155"/>
      <c r="B1379" s="58"/>
      <c r="C1379" s="58"/>
      <c r="D1379" s="58"/>
      <c r="E1379" s="58"/>
      <c r="F1379" s="58"/>
      <c r="G1379" s="58"/>
      <c r="H1379" s="58"/>
      <c r="I1379" s="58"/>
      <c r="J1379" s="58"/>
      <c r="K1379" s="58"/>
    </row>
    <row r="1380" spans="1:11" s="43" customFormat="1" x14ac:dyDescent="0.25">
      <c r="A1380" s="155"/>
      <c r="B1380" s="58"/>
      <c r="C1380" s="58"/>
      <c r="D1380" s="58"/>
      <c r="E1380" s="58"/>
      <c r="F1380" s="58"/>
      <c r="G1380" s="58"/>
      <c r="H1380" s="58"/>
      <c r="I1380" s="58"/>
      <c r="J1380" s="58"/>
      <c r="K1380" s="58"/>
    </row>
    <row r="1381" spans="1:11" s="43" customFormat="1" x14ac:dyDescent="0.25">
      <c r="A1381" s="42"/>
      <c r="B1381" s="420" t="s">
        <v>0</v>
      </c>
      <c r="C1381" s="420"/>
    </row>
    <row r="1382" spans="1:11" s="43" customFormat="1" x14ac:dyDescent="0.25">
      <c r="A1382" s="42"/>
      <c r="B1382" s="383" t="s">
        <v>1</v>
      </c>
      <c r="C1382" s="383"/>
      <c r="D1382" s="383"/>
      <c r="E1382" s="383"/>
      <c r="F1382" s="383"/>
      <c r="G1382" s="383"/>
      <c r="H1382" s="383"/>
      <c r="I1382" s="383"/>
      <c r="J1382" s="383"/>
      <c r="K1382" s="383"/>
    </row>
    <row r="1383" spans="1:11" s="43" customFormat="1" ht="15.75" thickBot="1" x14ac:dyDescent="0.3">
      <c r="A1383" s="42"/>
    </row>
    <row r="1384" spans="1:11" s="43" customFormat="1" ht="15.75" thickBot="1" x14ac:dyDescent="0.3">
      <c r="A1384" s="42"/>
      <c r="B1384" s="417" t="s">
        <v>552</v>
      </c>
      <c r="C1384" s="418"/>
      <c r="D1384" s="419"/>
      <c r="E1384" s="522" t="s">
        <v>3</v>
      </c>
      <c r="F1384" s="523"/>
      <c r="G1384" s="524"/>
      <c r="H1384" s="525" t="s">
        <v>4</v>
      </c>
      <c r="I1384" s="526"/>
      <c r="J1384" s="526"/>
      <c r="K1384" s="527"/>
    </row>
    <row r="1385" spans="1:11" s="43" customFormat="1" x14ac:dyDescent="0.25">
      <c r="A1385" s="42"/>
      <c r="B1385" s="535">
        <v>20810197800550</v>
      </c>
      <c r="C1385" s="536"/>
      <c r="D1385" s="537"/>
      <c r="E1385" s="531" t="s">
        <v>547</v>
      </c>
      <c r="F1385" s="523"/>
      <c r="G1385" s="524"/>
      <c r="H1385" s="531" t="s">
        <v>566</v>
      </c>
      <c r="I1385" s="523"/>
      <c r="J1385" s="523"/>
      <c r="K1385" s="532"/>
    </row>
    <row r="1386" spans="1:11" s="43" customFormat="1" ht="15.75" thickBot="1" x14ac:dyDescent="0.3">
      <c r="A1386" s="42"/>
      <c r="B1386" s="522" t="s">
        <v>567</v>
      </c>
      <c r="C1386" s="524"/>
      <c r="D1386" s="531" t="s">
        <v>568</v>
      </c>
      <c r="E1386" s="523"/>
      <c r="F1386" s="523"/>
      <c r="G1386" s="524"/>
      <c r="H1386" s="531" t="s">
        <v>556</v>
      </c>
      <c r="I1386" s="524"/>
      <c r="J1386" s="531" t="s">
        <v>550</v>
      </c>
      <c r="K1386" s="532"/>
    </row>
    <row r="1387" spans="1:11" s="43" customFormat="1" ht="15.75" thickBot="1" x14ac:dyDescent="0.3">
      <c r="A1387" s="42"/>
      <c r="B1387" s="393" t="s">
        <v>7</v>
      </c>
      <c r="C1387" s="394"/>
      <c r="D1387" s="394"/>
      <c r="E1387" s="394"/>
      <c r="F1387" s="394"/>
      <c r="G1387" s="394"/>
      <c r="H1387" s="394"/>
      <c r="I1387" s="394"/>
      <c r="J1387" s="394"/>
      <c r="K1387" s="395"/>
    </row>
    <row r="1388" spans="1:11" s="43" customFormat="1" ht="15.75" thickBot="1" x14ac:dyDescent="0.3">
      <c r="A1388" s="42"/>
      <c r="B1388" s="399" t="s">
        <v>8</v>
      </c>
      <c r="C1388" s="416" t="s">
        <v>9</v>
      </c>
      <c r="D1388" s="417" t="s">
        <v>10</v>
      </c>
      <c r="E1388" s="418"/>
      <c r="F1388" s="418"/>
      <c r="G1388" s="419"/>
      <c r="H1388" s="417" t="s">
        <v>11</v>
      </c>
      <c r="I1388" s="418"/>
      <c r="J1388" s="418"/>
      <c r="K1388" s="419"/>
    </row>
    <row r="1389" spans="1:11" s="43" customFormat="1" ht="15.75" thickBot="1" x14ac:dyDescent="0.3">
      <c r="A1389" s="42"/>
      <c r="B1389" s="415"/>
      <c r="C1389" s="416"/>
      <c r="D1389" s="416" t="s">
        <v>12</v>
      </c>
      <c r="E1389" s="396" t="s">
        <v>210</v>
      </c>
      <c r="F1389" s="387" t="s">
        <v>14</v>
      </c>
      <c r="G1389" s="389"/>
      <c r="H1389" s="397" t="s">
        <v>12</v>
      </c>
      <c r="I1389" s="399" t="s">
        <v>15</v>
      </c>
      <c r="J1389" s="387" t="s">
        <v>14</v>
      </c>
      <c r="K1389" s="389"/>
    </row>
    <row r="1390" spans="1:11" s="43" customFormat="1" ht="45.75" thickBot="1" x14ac:dyDescent="0.3">
      <c r="A1390" s="42"/>
      <c r="B1390" s="400"/>
      <c r="C1390" s="416"/>
      <c r="D1390" s="416"/>
      <c r="E1390" s="396"/>
      <c r="F1390" s="46" t="s">
        <v>16</v>
      </c>
      <c r="G1390" s="47" t="s">
        <v>17</v>
      </c>
      <c r="H1390" s="398"/>
      <c r="I1390" s="400"/>
      <c r="J1390" s="46" t="s">
        <v>16</v>
      </c>
      <c r="K1390" s="47" t="s">
        <v>17</v>
      </c>
    </row>
    <row r="1391" spans="1:11" s="43" customFormat="1" ht="15.75" thickBot="1" x14ac:dyDescent="0.3">
      <c r="A1391" s="42"/>
      <c r="B1391" s="47">
        <v>1</v>
      </c>
      <c r="C1391" s="47">
        <v>2</v>
      </c>
      <c r="D1391" s="47">
        <v>3</v>
      </c>
      <c r="E1391" s="47">
        <v>4</v>
      </c>
      <c r="F1391" s="47">
        <v>5</v>
      </c>
      <c r="G1391" s="47">
        <v>6</v>
      </c>
      <c r="H1391" s="47">
        <v>7</v>
      </c>
      <c r="I1391" s="47">
        <v>8</v>
      </c>
      <c r="J1391" s="47">
        <v>9</v>
      </c>
      <c r="K1391" s="47">
        <v>10</v>
      </c>
    </row>
    <row r="1392" spans="1:11" s="43" customFormat="1" x14ac:dyDescent="0.25">
      <c r="A1392" s="42"/>
      <c r="B1392" s="53">
        <v>278945.78999999998</v>
      </c>
      <c r="C1392" s="54"/>
      <c r="D1392" s="54"/>
      <c r="E1392" s="54"/>
      <c r="F1392" s="54"/>
      <c r="G1392" s="54"/>
      <c r="H1392" s="54">
        <v>0</v>
      </c>
      <c r="I1392" s="54">
        <v>0</v>
      </c>
      <c r="J1392" s="54">
        <v>0</v>
      </c>
      <c r="K1392" s="56"/>
    </row>
    <row r="1393" spans="1:11" s="43" customFormat="1" x14ac:dyDescent="0.25">
      <c r="A1393" s="42"/>
      <c r="B1393" s="522" t="s">
        <v>563</v>
      </c>
      <c r="C1393" s="523"/>
      <c r="D1393" s="523"/>
      <c r="E1393" s="523"/>
      <c r="F1393" s="523"/>
      <c r="G1393" s="523"/>
      <c r="H1393" s="523"/>
      <c r="I1393" s="523"/>
      <c r="J1393" s="523"/>
      <c r="K1393" s="532"/>
    </row>
    <row r="1394" spans="1:11" s="43" customFormat="1" x14ac:dyDescent="0.25">
      <c r="A1394" s="42"/>
      <c r="B1394" s="53">
        <v>1500</v>
      </c>
      <c r="C1394" s="538">
        <v>0</v>
      </c>
      <c r="D1394" s="539"/>
      <c r="E1394" s="159">
        <v>0</v>
      </c>
      <c r="F1394" s="160">
        <v>0</v>
      </c>
      <c r="G1394" s="158">
        <v>0</v>
      </c>
      <c r="H1394" s="54">
        <v>0</v>
      </c>
      <c r="I1394" s="54">
        <v>0</v>
      </c>
      <c r="J1394" s="54">
        <v>0</v>
      </c>
      <c r="K1394" s="56">
        <v>0</v>
      </c>
    </row>
    <row r="1395" spans="1:11" s="43" customFormat="1" x14ac:dyDescent="0.25">
      <c r="A1395" s="42"/>
      <c r="B1395" s="105"/>
      <c r="C1395" s="105"/>
      <c r="D1395" s="105"/>
      <c r="E1395" s="105"/>
      <c r="F1395" s="105"/>
      <c r="G1395" s="105"/>
      <c r="H1395" s="105"/>
      <c r="I1395" s="105"/>
      <c r="J1395" s="105"/>
      <c r="K1395" s="105"/>
    </row>
    <row r="1396" spans="1:11" s="43" customFormat="1" x14ac:dyDescent="0.25">
      <c r="A1396" s="42"/>
    </row>
    <row r="1397" spans="1:11" s="43" customFormat="1" x14ac:dyDescent="0.25">
      <c r="A1397" s="42"/>
      <c r="B1397" s="420" t="s">
        <v>0</v>
      </c>
      <c r="C1397" s="420"/>
    </row>
    <row r="1398" spans="1:11" s="43" customFormat="1" x14ac:dyDescent="0.25">
      <c r="A1398" s="42"/>
      <c r="B1398" s="383" t="s">
        <v>1</v>
      </c>
      <c r="C1398" s="383"/>
      <c r="D1398" s="383"/>
      <c r="E1398" s="383"/>
      <c r="F1398" s="383"/>
      <c r="G1398" s="383"/>
      <c r="H1398" s="383"/>
      <c r="I1398" s="383"/>
      <c r="J1398" s="383"/>
      <c r="K1398" s="383"/>
    </row>
    <row r="1399" spans="1:11" s="43" customFormat="1" ht="15.75" thickBot="1" x14ac:dyDescent="0.3">
      <c r="A1399" s="42"/>
    </row>
    <row r="1400" spans="1:11" s="43" customFormat="1" ht="15.75" thickBot="1" x14ac:dyDescent="0.3">
      <c r="A1400" s="42"/>
      <c r="B1400" s="384" t="s">
        <v>2</v>
      </c>
      <c r="C1400" s="385"/>
      <c r="D1400" s="386"/>
      <c r="E1400" s="384" t="s">
        <v>3</v>
      </c>
      <c r="F1400" s="385"/>
      <c r="G1400" s="386"/>
      <c r="H1400" s="387" t="s">
        <v>4</v>
      </c>
      <c r="I1400" s="388"/>
      <c r="J1400" s="388"/>
      <c r="K1400" s="389"/>
    </row>
    <row r="1401" spans="1:11" s="43" customFormat="1" ht="15.75" thickBot="1" x14ac:dyDescent="0.3">
      <c r="A1401" s="42"/>
      <c r="B1401" s="391">
        <v>11106196900468</v>
      </c>
      <c r="C1401" s="391"/>
      <c r="D1401" s="392"/>
      <c r="E1401" s="393" t="s">
        <v>547</v>
      </c>
      <c r="F1401" s="394"/>
      <c r="G1401" s="395"/>
      <c r="H1401" s="393" t="s">
        <v>569</v>
      </c>
      <c r="I1401" s="394"/>
      <c r="J1401" s="394"/>
      <c r="K1401" s="395"/>
    </row>
    <row r="1402" spans="1:11" s="43" customFormat="1" x14ac:dyDescent="0.25">
      <c r="A1402" s="42"/>
      <c r="B1402" s="466" t="s">
        <v>5</v>
      </c>
      <c r="C1402" s="467"/>
      <c r="D1402" s="405" t="s">
        <v>570</v>
      </c>
      <c r="E1402" s="406"/>
      <c r="F1402" s="406"/>
      <c r="G1402" s="407"/>
      <c r="H1402" s="411" t="s">
        <v>6</v>
      </c>
      <c r="I1402" s="412"/>
      <c r="J1402" s="405" t="s">
        <v>550</v>
      </c>
      <c r="K1402" s="407"/>
    </row>
    <row r="1403" spans="1:11" s="43" customFormat="1" ht="15.75" thickBot="1" x14ac:dyDescent="0.3">
      <c r="A1403" s="42"/>
      <c r="B1403" s="468"/>
      <c r="C1403" s="469"/>
      <c r="D1403" s="119"/>
      <c r="E1403" s="120"/>
      <c r="F1403" s="120"/>
      <c r="G1403" s="121"/>
      <c r="H1403" s="413"/>
      <c r="I1403" s="414"/>
      <c r="J1403" s="44"/>
      <c r="K1403" s="45"/>
    </row>
    <row r="1404" spans="1:11" s="43" customFormat="1" ht="15.75" thickBot="1" x14ac:dyDescent="0.3">
      <c r="A1404" s="42"/>
      <c r="B1404" s="393" t="s">
        <v>7</v>
      </c>
      <c r="C1404" s="394"/>
      <c r="D1404" s="394"/>
      <c r="E1404" s="394"/>
      <c r="F1404" s="394"/>
      <c r="G1404" s="394"/>
      <c r="H1404" s="394"/>
      <c r="I1404" s="394"/>
      <c r="J1404" s="394"/>
      <c r="K1404" s="395"/>
    </row>
    <row r="1405" spans="1:11" s="43" customFormat="1" ht="15.75" thickBot="1" x14ac:dyDescent="0.3">
      <c r="A1405" s="42"/>
      <c r="B1405" s="399" t="s">
        <v>8</v>
      </c>
      <c r="C1405" s="416" t="s">
        <v>9</v>
      </c>
      <c r="D1405" s="417" t="s">
        <v>10</v>
      </c>
      <c r="E1405" s="418"/>
      <c r="F1405" s="418"/>
      <c r="G1405" s="419"/>
      <c r="H1405" s="417" t="s">
        <v>11</v>
      </c>
      <c r="I1405" s="418"/>
      <c r="J1405" s="418"/>
      <c r="K1405" s="419"/>
    </row>
    <row r="1406" spans="1:11" s="43" customFormat="1" ht="15.75" thickBot="1" x14ac:dyDescent="0.3">
      <c r="A1406" s="42"/>
      <c r="B1406" s="415"/>
      <c r="C1406" s="416"/>
      <c r="D1406" s="416" t="s">
        <v>12</v>
      </c>
      <c r="E1406" s="396" t="s">
        <v>210</v>
      </c>
      <c r="F1406" s="387" t="s">
        <v>14</v>
      </c>
      <c r="G1406" s="389"/>
      <c r="H1406" s="397" t="s">
        <v>12</v>
      </c>
      <c r="I1406" s="399" t="s">
        <v>15</v>
      </c>
      <c r="J1406" s="387" t="s">
        <v>14</v>
      </c>
      <c r="K1406" s="389"/>
    </row>
    <row r="1407" spans="1:11" s="43" customFormat="1" ht="45.75" thickBot="1" x14ac:dyDescent="0.3">
      <c r="A1407" s="42"/>
      <c r="B1407" s="400"/>
      <c r="C1407" s="416"/>
      <c r="D1407" s="416"/>
      <c r="E1407" s="396"/>
      <c r="F1407" s="46" t="s">
        <v>16</v>
      </c>
      <c r="G1407" s="47" t="s">
        <v>17</v>
      </c>
      <c r="H1407" s="398"/>
      <c r="I1407" s="400"/>
      <c r="J1407" s="46" t="s">
        <v>16</v>
      </c>
      <c r="K1407" s="47" t="s">
        <v>17</v>
      </c>
    </row>
    <row r="1408" spans="1:11" s="43" customFormat="1" ht="15.75" thickBot="1" x14ac:dyDescent="0.3">
      <c r="A1408" s="42"/>
      <c r="B1408" s="47">
        <v>1</v>
      </c>
      <c r="C1408" s="47">
        <v>2</v>
      </c>
      <c r="D1408" s="47">
        <v>3</v>
      </c>
      <c r="E1408" s="47">
        <v>4</v>
      </c>
      <c r="F1408" s="47">
        <v>5</v>
      </c>
      <c r="G1408" s="47">
        <v>6</v>
      </c>
      <c r="H1408" s="47">
        <v>7</v>
      </c>
      <c r="I1408" s="47">
        <v>8</v>
      </c>
      <c r="J1408" s="47">
        <v>9</v>
      </c>
      <c r="K1408" s="47">
        <v>10</v>
      </c>
    </row>
    <row r="1409" spans="1:11" s="43" customFormat="1" x14ac:dyDescent="0.25">
      <c r="A1409" s="42"/>
      <c r="B1409" s="53">
        <v>176090.7</v>
      </c>
      <c r="C1409" s="54">
        <v>90000</v>
      </c>
      <c r="D1409" s="49" t="s">
        <v>551</v>
      </c>
      <c r="E1409" s="81">
        <v>1.5</v>
      </c>
      <c r="F1409" s="49"/>
      <c r="G1409" s="49"/>
      <c r="H1409" s="60" t="s">
        <v>111</v>
      </c>
      <c r="I1409" s="51" t="s">
        <v>111</v>
      </c>
      <c r="J1409" s="49"/>
      <c r="K1409" s="52"/>
    </row>
    <row r="1410" spans="1:11" s="43" customFormat="1" x14ac:dyDescent="0.25">
      <c r="A1410" s="42"/>
      <c r="D1410" s="54" t="s">
        <v>232</v>
      </c>
      <c r="E1410" s="57">
        <v>48</v>
      </c>
      <c r="F1410" s="54"/>
      <c r="G1410" s="49"/>
      <c r="H1410" s="54" t="s">
        <v>71</v>
      </c>
      <c r="I1410" s="54" t="s">
        <v>71</v>
      </c>
      <c r="J1410" s="54"/>
      <c r="K1410" s="56"/>
    </row>
    <row r="1411" spans="1:11" s="43" customFormat="1" ht="15.75" thickBot="1" x14ac:dyDescent="0.3">
      <c r="A1411" s="42"/>
      <c r="B1411" s="53"/>
      <c r="C1411" s="54"/>
      <c r="D1411" s="54" t="s">
        <v>571</v>
      </c>
      <c r="E1411" s="57">
        <v>764.7</v>
      </c>
      <c r="F1411" s="54"/>
      <c r="G1411" s="49"/>
      <c r="H1411" s="54" t="s">
        <v>572</v>
      </c>
      <c r="I1411" s="54" t="s">
        <v>573</v>
      </c>
      <c r="J1411" s="54"/>
      <c r="K1411" s="56"/>
    </row>
    <row r="1412" spans="1:11" s="43" customFormat="1" x14ac:dyDescent="0.25">
      <c r="A1412" s="42"/>
      <c r="B1412" s="405" t="s">
        <v>19</v>
      </c>
      <c r="C1412" s="406"/>
      <c r="D1412" s="406"/>
      <c r="E1412" s="406"/>
      <c r="F1412" s="406"/>
      <c r="G1412" s="406"/>
      <c r="H1412" s="406"/>
      <c r="I1412" s="406"/>
      <c r="J1412" s="406"/>
      <c r="K1412" s="407"/>
    </row>
    <row r="1413" spans="1:11" s="43" customFormat="1" x14ac:dyDescent="0.25">
      <c r="A1413" s="42"/>
      <c r="B1413" s="54">
        <v>0</v>
      </c>
      <c r="C1413" s="54">
        <v>0</v>
      </c>
      <c r="D1413" s="54">
        <v>0</v>
      </c>
      <c r="E1413" s="54">
        <v>0</v>
      </c>
      <c r="F1413" s="54">
        <v>0</v>
      </c>
      <c r="G1413" s="54">
        <v>0</v>
      </c>
      <c r="H1413" s="54">
        <v>0</v>
      </c>
      <c r="I1413" s="54">
        <v>0</v>
      </c>
      <c r="J1413" s="54">
        <v>0</v>
      </c>
      <c r="K1413" s="54"/>
    </row>
    <row r="1414" spans="1:11" s="43" customFormat="1" x14ac:dyDescent="0.25">
      <c r="A1414" s="155"/>
      <c r="B1414" s="58"/>
      <c r="C1414" s="540"/>
      <c r="D1414" s="540"/>
      <c r="E1414" s="533"/>
      <c r="F1414" s="533"/>
      <c r="G1414" s="533"/>
      <c r="H1414" s="58"/>
      <c r="I1414" s="58"/>
      <c r="J1414" s="58"/>
      <c r="K1414" s="58"/>
    </row>
    <row r="1415" spans="1:11" s="43" customFormat="1" x14ac:dyDescent="0.25">
      <c r="A1415" s="155"/>
      <c r="B1415" s="58"/>
      <c r="C1415" s="58"/>
      <c r="D1415" s="58"/>
      <c r="E1415" s="58"/>
      <c r="F1415" s="58"/>
      <c r="G1415" s="58"/>
      <c r="H1415" s="58"/>
      <c r="I1415" s="58"/>
      <c r="J1415" s="58"/>
      <c r="K1415" s="58"/>
    </row>
    <row r="1416" spans="1:11" s="43" customFormat="1" x14ac:dyDescent="0.25">
      <c r="A1416" s="42"/>
      <c r="B1416" s="420" t="s">
        <v>0</v>
      </c>
      <c r="C1416" s="420"/>
    </row>
    <row r="1417" spans="1:11" s="43" customFormat="1" x14ac:dyDescent="0.25">
      <c r="A1417" s="42"/>
      <c r="B1417" s="383" t="s">
        <v>1</v>
      </c>
      <c r="C1417" s="383"/>
      <c r="D1417" s="383"/>
      <c r="E1417" s="383"/>
      <c r="F1417" s="383"/>
      <c r="G1417" s="383"/>
      <c r="H1417" s="383"/>
      <c r="I1417" s="383"/>
      <c r="J1417" s="383"/>
      <c r="K1417" s="383"/>
    </row>
    <row r="1418" spans="1:11" s="43" customFormat="1" ht="15.75" thickBot="1" x14ac:dyDescent="0.3">
      <c r="A1418" s="42"/>
    </row>
    <row r="1419" spans="1:11" s="43" customFormat="1" ht="15.75" thickBot="1" x14ac:dyDescent="0.3">
      <c r="A1419" s="42"/>
      <c r="B1419" s="417" t="s">
        <v>552</v>
      </c>
      <c r="C1419" s="418"/>
      <c r="D1419" s="419"/>
      <c r="E1419" s="522" t="s">
        <v>3</v>
      </c>
      <c r="F1419" s="523"/>
      <c r="G1419" s="524"/>
      <c r="H1419" s="525" t="s">
        <v>4</v>
      </c>
      <c r="I1419" s="526"/>
      <c r="J1419" s="526"/>
      <c r="K1419" s="527"/>
    </row>
    <row r="1420" spans="1:11" s="43" customFormat="1" x14ac:dyDescent="0.25">
      <c r="A1420" s="42"/>
      <c r="B1420" s="535">
        <v>20701197701019</v>
      </c>
      <c r="C1420" s="536"/>
      <c r="D1420" s="537"/>
      <c r="E1420" s="531" t="s">
        <v>547</v>
      </c>
      <c r="F1420" s="523"/>
      <c r="G1420" s="524"/>
      <c r="H1420" s="531" t="s">
        <v>574</v>
      </c>
      <c r="I1420" s="523"/>
      <c r="J1420" s="523"/>
      <c r="K1420" s="532"/>
    </row>
    <row r="1421" spans="1:11" s="43" customFormat="1" ht="15.75" thickBot="1" x14ac:dyDescent="0.3">
      <c r="A1421" s="42"/>
      <c r="B1421" s="522" t="s">
        <v>567</v>
      </c>
      <c r="C1421" s="524"/>
      <c r="D1421" s="531" t="s">
        <v>575</v>
      </c>
      <c r="E1421" s="523"/>
      <c r="F1421" s="523"/>
      <c r="G1421" s="524"/>
      <c r="H1421" s="531" t="s">
        <v>556</v>
      </c>
      <c r="I1421" s="524"/>
      <c r="J1421" s="531" t="s">
        <v>550</v>
      </c>
      <c r="K1421" s="532"/>
    </row>
    <row r="1422" spans="1:11" s="43" customFormat="1" ht="15.75" thickBot="1" x14ac:dyDescent="0.3">
      <c r="A1422" s="42"/>
      <c r="B1422" s="393" t="s">
        <v>7</v>
      </c>
      <c r="C1422" s="394"/>
      <c r="D1422" s="394"/>
      <c r="E1422" s="394"/>
      <c r="F1422" s="394"/>
      <c r="G1422" s="394"/>
      <c r="H1422" s="394"/>
      <c r="I1422" s="394"/>
      <c r="J1422" s="394"/>
      <c r="K1422" s="395"/>
    </row>
    <row r="1423" spans="1:11" s="43" customFormat="1" ht="15.75" thickBot="1" x14ac:dyDescent="0.3">
      <c r="A1423" s="42"/>
      <c r="B1423" s="399" t="s">
        <v>8</v>
      </c>
      <c r="C1423" s="416" t="s">
        <v>9</v>
      </c>
      <c r="D1423" s="417" t="s">
        <v>10</v>
      </c>
      <c r="E1423" s="418"/>
      <c r="F1423" s="418"/>
      <c r="G1423" s="419"/>
      <c r="H1423" s="417" t="s">
        <v>11</v>
      </c>
      <c r="I1423" s="418"/>
      <c r="J1423" s="418"/>
      <c r="K1423" s="419"/>
    </row>
    <row r="1424" spans="1:11" s="43" customFormat="1" ht="15.75" thickBot="1" x14ac:dyDescent="0.3">
      <c r="A1424" s="42"/>
      <c r="B1424" s="415"/>
      <c r="C1424" s="416"/>
      <c r="D1424" s="416" t="s">
        <v>12</v>
      </c>
      <c r="E1424" s="396" t="s">
        <v>210</v>
      </c>
      <c r="F1424" s="387" t="s">
        <v>14</v>
      </c>
      <c r="G1424" s="389"/>
      <c r="H1424" s="397" t="s">
        <v>12</v>
      </c>
      <c r="I1424" s="399" t="s">
        <v>15</v>
      </c>
      <c r="J1424" s="387" t="s">
        <v>14</v>
      </c>
      <c r="K1424" s="389"/>
    </row>
    <row r="1425" spans="1:11" s="43" customFormat="1" ht="45.75" thickBot="1" x14ac:dyDescent="0.3">
      <c r="A1425" s="42"/>
      <c r="B1425" s="400"/>
      <c r="C1425" s="416"/>
      <c r="D1425" s="416"/>
      <c r="E1425" s="396"/>
      <c r="F1425" s="46" t="s">
        <v>16</v>
      </c>
      <c r="G1425" s="47" t="s">
        <v>17</v>
      </c>
      <c r="H1425" s="398"/>
      <c r="I1425" s="400"/>
      <c r="J1425" s="46" t="s">
        <v>16</v>
      </c>
      <c r="K1425" s="47" t="s">
        <v>17</v>
      </c>
    </row>
    <row r="1426" spans="1:11" s="43" customFormat="1" ht="15.75" thickBot="1" x14ac:dyDescent="0.3">
      <c r="A1426" s="42"/>
      <c r="B1426" s="47">
        <v>1</v>
      </c>
      <c r="C1426" s="47">
        <v>2</v>
      </c>
      <c r="D1426" s="47">
        <v>3</v>
      </c>
      <c r="E1426" s="47">
        <v>4</v>
      </c>
      <c r="F1426" s="47">
        <v>5</v>
      </c>
      <c r="G1426" s="47">
        <v>6</v>
      </c>
      <c r="H1426" s="47">
        <v>7</v>
      </c>
      <c r="I1426" s="47">
        <v>8</v>
      </c>
      <c r="J1426" s="47">
        <v>9</v>
      </c>
      <c r="K1426" s="47">
        <v>10</v>
      </c>
    </row>
    <row r="1427" spans="1:11" s="43" customFormat="1" x14ac:dyDescent="0.25">
      <c r="A1427" s="42"/>
      <c r="B1427" s="53">
        <v>211471.59</v>
      </c>
      <c r="C1427" s="54"/>
      <c r="D1427" s="54">
        <v>0</v>
      </c>
      <c r="E1427" s="54">
        <v>0</v>
      </c>
      <c r="F1427" s="54"/>
      <c r="G1427" s="54">
        <v>0</v>
      </c>
      <c r="H1427" s="54">
        <v>0</v>
      </c>
      <c r="I1427" s="54">
        <v>0</v>
      </c>
      <c r="J1427" s="54">
        <v>0</v>
      </c>
      <c r="K1427" s="56"/>
    </row>
    <row r="1428" spans="1:11" s="43" customFormat="1" x14ac:dyDescent="0.25">
      <c r="A1428" s="42"/>
      <c r="B1428" s="522" t="s">
        <v>563</v>
      </c>
      <c r="C1428" s="523"/>
      <c r="D1428" s="523"/>
      <c r="E1428" s="523"/>
      <c r="F1428" s="523"/>
      <c r="G1428" s="523"/>
      <c r="H1428" s="523"/>
      <c r="I1428" s="523"/>
      <c r="J1428" s="523"/>
      <c r="K1428" s="532"/>
    </row>
    <row r="1429" spans="1:11" s="43" customFormat="1" x14ac:dyDescent="0.25">
      <c r="A1429" s="42"/>
      <c r="B1429" s="53">
        <v>0</v>
      </c>
      <c r="C1429" s="161">
        <v>0</v>
      </c>
      <c r="D1429" s="161">
        <v>0</v>
      </c>
      <c r="E1429" s="531">
        <v>0</v>
      </c>
      <c r="F1429" s="523"/>
      <c r="G1429" s="524"/>
      <c r="H1429" s="54">
        <v>0</v>
      </c>
      <c r="I1429" s="54">
        <v>0</v>
      </c>
      <c r="J1429" s="54">
        <v>0</v>
      </c>
      <c r="K1429" s="56">
        <v>0</v>
      </c>
    </row>
    <row r="1430" spans="1:11" s="43" customFormat="1" x14ac:dyDescent="0.25">
      <c r="A1430" s="42"/>
      <c r="B1430" s="105"/>
      <c r="C1430" s="105"/>
      <c r="D1430" s="105"/>
      <c r="E1430" s="105"/>
      <c r="F1430" s="105"/>
      <c r="G1430" s="105"/>
      <c r="H1430" s="105"/>
      <c r="I1430" s="105"/>
      <c r="J1430" s="105"/>
      <c r="K1430" s="105"/>
    </row>
    <row r="1431" spans="1:11" s="43" customFormat="1" x14ac:dyDescent="0.25">
      <c r="A1431" s="42"/>
    </row>
    <row r="1432" spans="1:11" s="43" customFormat="1" x14ac:dyDescent="0.25">
      <c r="A1432" s="42"/>
      <c r="B1432" s="541" t="s">
        <v>0</v>
      </c>
      <c r="C1432" s="541"/>
    </row>
    <row r="1433" spans="1:11" s="43" customFormat="1" x14ac:dyDescent="0.25">
      <c r="A1433" s="42"/>
      <c r="B1433" s="383" t="s">
        <v>1</v>
      </c>
      <c r="C1433" s="383"/>
      <c r="D1433" s="383"/>
      <c r="E1433" s="383"/>
      <c r="F1433" s="383"/>
      <c r="G1433" s="383"/>
      <c r="H1433" s="383"/>
      <c r="I1433" s="383"/>
      <c r="J1433" s="383"/>
      <c r="K1433" s="383"/>
    </row>
    <row r="1434" spans="1:11" s="43" customFormat="1" ht="15.75" thickBot="1" x14ac:dyDescent="0.3">
      <c r="A1434" s="42"/>
    </row>
    <row r="1435" spans="1:11" s="43" customFormat="1" ht="15.75" thickBot="1" x14ac:dyDescent="0.3">
      <c r="A1435" s="42"/>
      <c r="B1435" s="384" t="s">
        <v>2</v>
      </c>
      <c r="C1435" s="385"/>
      <c r="D1435" s="386"/>
      <c r="E1435" s="384" t="s">
        <v>3</v>
      </c>
      <c r="F1435" s="385"/>
      <c r="G1435" s="386"/>
      <c r="H1435" s="387" t="s">
        <v>4</v>
      </c>
      <c r="I1435" s="388"/>
      <c r="J1435" s="388"/>
      <c r="K1435" s="389"/>
    </row>
    <row r="1436" spans="1:11" s="43" customFormat="1" ht="15.75" thickBot="1" x14ac:dyDescent="0.3">
      <c r="A1436" s="42"/>
      <c r="B1436" s="391">
        <v>22206197801171</v>
      </c>
      <c r="C1436" s="391"/>
      <c r="D1436" s="392"/>
      <c r="E1436" s="393" t="s">
        <v>547</v>
      </c>
      <c r="F1436" s="394"/>
      <c r="G1436" s="395"/>
      <c r="H1436" s="393" t="s">
        <v>576</v>
      </c>
      <c r="I1436" s="394"/>
      <c r="J1436" s="394"/>
      <c r="K1436" s="395"/>
    </row>
    <row r="1437" spans="1:11" s="43" customFormat="1" x14ac:dyDescent="0.25">
      <c r="A1437" s="42"/>
      <c r="B1437" s="466" t="s">
        <v>5</v>
      </c>
      <c r="C1437" s="467"/>
      <c r="D1437" s="405" t="s">
        <v>577</v>
      </c>
      <c r="E1437" s="406"/>
      <c r="F1437" s="406"/>
      <c r="G1437" s="407"/>
      <c r="H1437" s="411" t="s">
        <v>6</v>
      </c>
      <c r="I1437" s="412"/>
      <c r="J1437" s="405" t="s">
        <v>550</v>
      </c>
      <c r="K1437" s="407"/>
    </row>
    <row r="1438" spans="1:11" s="43" customFormat="1" ht="15.75" thickBot="1" x14ac:dyDescent="0.3">
      <c r="A1438" s="42"/>
      <c r="B1438" s="468"/>
      <c r="C1438" s="469"/>
      <c r="D1438" s="119"/>
      <c r="E1438" s="120"/>
      <c r="F1438" s="120"/>
      <c r="G1438" s="121"/>
      <c r="H1438" s="413"/>
      <c r="I1438" s="414"/>
      <c r="J1438" s="44"/>
      <c r="K1438" s="45"/>
    </row>
    <row r="1439" spans="1:11" s="43" customFormat="1" ht="15.75" thickBot="1" x14ac:dyDescent="0.3">
      <c r="A1439" s="42"/>
      <c r="B1439" s="393" t="s">
        <v>7</v>
      </c>
      <c r="C1439" s="394"/>
      <c r="D1439" s="394"/>
      <c r="E1439" s="394"/>
      <c r="F1439" s="394"/>
      <c r="G1439" s="394"/>
      <c r="H1439" s="394"/>
      <c r="I1439" s="394"/>
      <c r="J1439" s="394"/>
      <c r="K1439" s="395"/>
    </row>
    <row r="1440" spans="1:11" s="43" customFormat="1" ht="15.75" thickBot="1" x14ac:dyDescent="0.3">
      <c r="A1440" s="42"/>
      <c r="B1440" s="399" t="s">
        <v>8</v>
      </c>
      <c r="C1440" s="416" t="s">
        <v>9</v>
      </c>
      <c r="D1440" s="417" t="s">
        <v>10</v>
      </c>
      <c r="E1440" s="418"/>
      <c r="F1440" s="418"/>
      <c r="G1440" s="419"/>
      <c r="H1440" s="417" t="s">
        <v>11</v>
      </c>
      <c r="I1440" s="418"/>
      <c r="J1440" s="418"/>
      <c r="K1440" s="419"/>
    </row>
    <row r="1441" spans="1:11" s="43" customFormat="1" ht="15.75" thickBot="1" x14ac:dyDescent="0.3">
      <c r="A1441" s="42"/>
      <c r="B1441" s="415"/>
      <c r="C1441" s="416"/>
      <c r="D1441" s="416" t="s">
        <v>12</v>
      </c>
      <c r="E1441" s="396" t="s">
        <v>210</v>
      </c>
      <c r="F1441" s="387" t="s">
        <v>14</v>
      </c>
      <c r="G1441" s="389"/>
      <c r="H1441" s="397" t="s">
        <v>12</v>
      </c>
      <c r="I1441" s="399" t="s">
        <v>15</v>
      </c>
      <c r="J1441" s="387" t="s">
        <v>14</v>
      </c>
      <c r="K1441" s="389"/>
    </row>
    <row r="1442" spans="1:11" s="43" customFormat="1" ht="45.75" thickBot="1" x14ac:dyDescent="0.3">
      <c r="A1442" s="42"/>
      <c r="B1442" s="400"/>
      <c r="C1442" s="416"/>
      <c r="D1442" s="416"/>
      <c r="E1442" s="396"/>
      <c r="F1442" s="46" t="s">
        <v>16</v>
      </c>
      <c r="G1442" s="47" t="s">
        <v>17</v>
      </c>
      <c r="H1442" s="398"/>
      <c r="I1442" s="400"/>
      <c r="J1442" s="46" t="s">
        <v>16</v>
      </c>
      <c r="K1442" s="47" t="s">
        <v>17</v>
      </c>
    </row>
    <row r="1443" spans="1:11" s="43" customFormat="1" ht="15.75" thickBot="1" x14ac:dyDescent="0.3">
      <c r="A1443" s="42"/>
      <c r="B1443" s="47">
        <v>1</v>
      </c>
      <c r="C1443" s="47">
        <v>2</v>
      </c>
      <c r="D1443" s="47">
        <v>3</v>
      </c>
      <c r="E1443" s="47">
        <v>4</v>
      </c>
      <c r="F1443" s="47">
        <v>5</v>
      </c>
      <c r="G1443" s="47">
        <v>6</v>
      </c>
      <c r="H1443" s="47">
        <v>7</v>
      </c>
      <c r="I1443" s="47">
        <v>8</v>
      </c>
      <c r="J1443" s="47">
        <v>9</v>
      </c>
      <c r="K1443" s="47">
        <v>10</v>
      </c>
    </row>
    <row r="1444" spans="1:11" s="43" customFormat="1" ht="30.75" thickBot="1" x14ac:dyDescent="0.3">
      <c r="A1444" s="42"/>
      <c r="B1444" s="53">
        <v>137746.20000000001</v>
      </c>
      <c r="C1444" s="54"/>
      <c r="D1444" s="69" t="s">
        <v>557</v>
      </c>
      <c r="E1444" s="55">
        <v>1</v>
      </c>
      <c r="F1444" s="54"/>
      <c r="G1444" s="49"/>
      <c r="H1444" s="54">
        <v>0</v>
      </c>
      <c r="I1444" s="54">
        <v>0</v>
      </c>
      <c r="J1444" s="54"/>
      <c r="K1444" s="56"/>
    </row>
    <row r="1445" spans="1:11" s="43" customFormat="1" ht="15.75" thickBot="1" x14ac:dyDescent="0.3">
      <c r="A1445" s="42"/>
      <c r="B1445" s="393" t="s">
        <v>19</v>
      </c>
      <c r="C1445" s="394"/>
      <c r="D1445" s="394"/>
      <c r="E1445" s="394"/>
      <c r="F1445" s="394"/>
      <c r="G1445" s="394"/>
      <c r="H1445" s="394"/>
      <c r="I1445" s="394"/>
      <c r="J1445" s="394"/>
      <c r="K1445" s="395"/>
    </row>
    <row r="1446" spans="1:11" s="43" customFormat="1" x14ac:dyDescent="0.25">
      <c r="A1446" s="42"/>
      <c r="B1446" s="66"/>
      <c r="C1446" s="49"/>
      <c r="D1446" s="49"/>
      <c r="E1446" s="49"/>
      <c r="F1446" s="49"/>
      <c r="G1446" s="49"/>
      <c r="H1446" s="49"/>
      <c r="I1446" s="49"/>
      <c r="J1446" s="49"/>
      <c r="K1446" s="52"/>
    </row>
    <row r="1447" spans="1:11" s="43" customFormat="1" x14ac:dyDescent="0.25">
      <c r="A1447" s="42"/>
      <c r="B1447" s="115"/>
      <c r="C1447" s="115"/>
      <c r="D1447" s="115"/>
      <c r="E1447" s="115"/>
      <c r="F1447" s="115"/>
      <c r="G1447" s="115"/>
      <c r="H1447" s="115"/>
      <c r="I1447" s="115"/>
      <c r="J1447" s="115"/>
      <c r="K1447" s="115"/>
    </row>
    <row r="1448" spans="1:11" s="43" customFormat="1" x14ac:dyDescent="0.25">
      <c r="A1448" s="42"/>
      <c r="B1448" s="449" t="s">
        <v>0</v>
      </c>
      <c r="C1448" s="449"/>
      <c r="D1448" s="115"/>
      <c r="E1448" s="115"/>
      <c r="F1448" s="115"/>
      <c r="G1448" s="115"/>
      <c r="H1448" s="115"/>
      <c r="I1448" s="115"/>
      <c r="J1448" s="115"/>
      <c r="K1448" s="115"/>
    </row>
    <row r="1449" spans="1:11" s="43" customFormat="1" x14ac:dyDescent="0.25">
      <c r="A1449" s="42"/>
      <c r="B1449" s="449" t="s">
        <v>1</v>
      </c>
      <c r="C1449" s="449"/>
      <c r="D1449" s="449"/>
      <c r="E1449" s="449"/>
      <c r="F1449" s="449"/>
      <c r="G1449" s="449"/>
      <c r="H1449" s="449"/>
      <c r="I1449" s="449"/>
      <c r="J1449" s="449"/>
      <c r="K1449" s="449"/>
    </row>
    <row r="1450" spans="1:11" s="43" customFormat="1" x14ac:dyDescent="0.25">
      <c r="A1450" s="42"/>
      <c r="B1450" s="115"/>
      <c r="C1450" s="115"/>
      <c r="D1450" s="115"/>
      <c r="E1450" s="115"/>
      <c r="F1450" s="115"/>
      <c r="G1450" s="115"/>
      <c r="H1450" s="115"/>
      <c r="I1450" s="115"/>
      <c r="J1450" s="115"/>
      <c r="K1450" s="115"/>
    </row>
    <row r="1451" spans="1:11" s="43" customFormat="1" x14ac:dyDescent="0.25">
      <c r="A1451" s="42"/>
      <c r="B1451" s="450" t="s">
        <v>2</v>
      </c>
      <c r="C1451" s="450"/>
      <c r="D1451" s="450"/>
      <c r="E1451" s="450" t="s">
        <v>3</v>
      </c>
      <c r="F1451" s="450"/>
      <c r="G1451" s="450"/>
      <c r="H1451" s="450" t="s">
        <v>323</v>
      </c>
      <c r="I1451" s="450"/>
      <c r="J1451" s="450"/>
      <c r="K1451" s="450"/>
    </row>
    <row r="1452" spans="1:11" s="43" customFormat="1" x14ac:dyDescent="0.25">
      <c r="A1452" s="42"/>
      <c r="B1452" s="451">
        <v>21608196400459</v>
      </c>
      <c r="C1452" s="451"/>
      <c r="D1452" s="451"/>
      <c r="E1452" s="450" t="s">
        <v>578</v>
      </c>
      <c r="F1452" s="450"/>
      <c r="G1452" s="450"/>
      <c r="H1452" s="450" t="s">
        <v>579</v>
      </c>
      <c r="I1452" s="450"/>
      <c r="J1452" s="450"/>
      <c r="K1452" s="450"/>
    </row>
    <row r="1453" spans="1:11" s="43" customFormat="1" x14ac:dyDescent="0.25">
      <c r="A1453" s="42"/>
      <c r="B1453" s="450" t="s">
        <v>5</v>
      </c>
      <c r="C1453" s="450"/>
      <c r="D1453" s="450" t="s">
        <v>580</v>
      </c>
      <c r="E1453" s="450"/>
      <c r="F1453" s="450"/>
      <c r="G1453" s="450"/>
      <c r="H1453" s="450" t="s">
        <v>6</v>
      </c>
      <c r="I1453" s="450"/>
      <c r="J1453" s="450" t="s">
        <v>209</v>
      </c>
      <c r="K1453" s="450"/>
    </row>
    <row r="1454" spans="1:11" s="43" customFormat="1" x14ac:dyDescent="0.25">
      <c r="A1454" s="42"/>
      <c r="B1454" s="450"/>
      <c r="C1454" s="450"/>
      <c r="D1454" s="450"/>
      <c r="E1454" s="450"/>
      <c r="F1454" s="450"/>
      <c r="G1454" s="450"/>
      <c r="H1454" s="450"/>
      <c r="I1454" s="450"/>
      <c r="J1454" s="450"/>
      <c r="K1454" s="450"/>
    </row>
    <row r="1455" spans="1:11" s="43" customFormat="1" x14ac:dyDescent="0.25">
      <c r="A1455" s="42"/>
      <c r="B1455" s="450" t="s">
        <v>7</v>
      </c>
      <c r="C1455" s="450"/>
      <c r="D1455" s="450"/>
      <c r="E1455" s="450"/>
      <c r="F1455" s="450"/>
      <c r="G1455" s="450"/>
      <c r="H1455" s="450"/>
      <c r="I1455" s="450"/>
      <c r="J1455" s="450"/>
      <c r="K1455" s="450"/>
    </row>
    <row r="1456" spans="1:11" s="43" customFormat="1" x14ac:dyDescent="0.25">
      <c r="A1456" s="42"/>
      <c r="B1456" s="450" t="s">
        <v>8</v>
      </c>
      <c r="C1456" s="450" t="s">
        <v>9</v>
      </c>
      <c r="D1456" s="450" t="s">
        <v>10</v>
      </c>
      <c r="E1456" s="450"/>
      <c r="F1456" s="450"/>
      <c r="G1456" s="450"/>
      <c r="H1456" s="450" t="s">
        <v>11</v>
      </c>
      <c r="I1456" s="450"/>
      <c r="J1456" s="450"/>
      <c r="K1456" s="450"/>
    </row>
    <row r="1457" spans="1:11" s="43" customFormat="1" x14ac:dyDescent="0.25">
      <c r="A1457" s="42"/>
      <c r="B1457" s="450"/>
      <c r="C1457" s="450"/>
      <c r="D1457" s="450" t="s">
        <v>12</v>
      </c>
      <c r="E1457" s="450" t="s">
        <v>328</v>
      </c>
      <c r="F1457" s="450" t="s">
        <v>14</v>
      </c>
      <c r="G1457" s="450"/>
      <c r="H1457" s="450" t="s">
        <v>12</v>
      </c>
      <c r="I1457" s="450" t="s">
        <v>15</v>
      </c>
      <c r="J1457" s="450" t="s">
        <v>14</v>
      </c>
      <c r="K1457" s="450"/>
    </row>
    <row r="1458" spans="1:11" s="43" customFormat="1" ht="45" x14ac:dyDescent="0.25">
      <c r="A1458" s="42"/>
      <c r="B1458" s="450"/>
      <c r="C1458" s="450"/>
      <c r="D1458" s="450"/>
      <c r="E1458" s="450"/>
      <c r="F1458" s="116" t="s">
        <v>16</v>
      </c>
      <c r="G1458" s="116" t="s">
        <v>17</v>
      </c>
      <c r="H1458" s="450"/>
      <c r="I1458" s="450"/>
      <c r="J1458" s="116" t="s">
        <v>16</v>
      </c>
      <c r="K1458" s="116" t="s">
        <v>17</v>
      </c>
    </row>
    <row r="1459" spans="1:11" s="43" customFormat="1" x14ac:dyDescent="0.25">
      <c r="A1459" s="42"/>
      <c r="B1459" s="116">
        <v>1</v>
      </c>
      <c r="C1459" s="116">
        <v>2</v>
      </c>
      <c r="D1459" s="116">
        <v>3</v>
      </c>
      <c r="E1459" s="116">
        <v>4</v>
      </c>
      <c r="F1459" s="116">
        <v>5</v>
      </c>
      <c r="G1459" s="116">
        <v>6</v>
      </c>
      <c r="H1459" s="116">
        <v>7</v>
      </c>
      <c r="I1459" s="116">
        <v>8</v>
      </c>
      <c r="J1459" s="116">
        <v>9</v>
      </c>
      <c r="K1459" s="116">
        <v>10</v>
      </c>
    </row>
    <row r="1460" spans="1:11" s="43" customFormat="1" x14ac:dyDescent="0.25">
      <c r="A1460" s="42"/>
      <c r="B1460" s="116">
        <f>188600+155785</f>
        <v>344385</v>
      </c>
      <c r="C1460" s="116">
        <v>0</v>
      </c>
      <c r="D1460" s="116" t="s">
        <v>581</v>
      </c>
      <c r="E1460" s="116">
        <v>0.54</v>
      </c>
      <c r="F1460" s="116" t="s">
        <v>335</v>
      </c>
      <c r="G1460" s="116"/>
      <c r="H1460" s="54" t="s">
        <v>70</v>
      </c>
      <c r="I1460" s="118" t="s">
        <v>351</v>
      </c>
      <c r="J1460" s="116" t="s">
        <v>335</v>
      </c>
      <c r="K1460" s="116" t="s">
        <v>335</v>
      </c>
    </row>
    <row r="1461" spans="1:11" s="43" customFormat="1" x14ac:dyDescent="0.25">
      <c r="A1461" s="42"/>
      <c r="B1461" s="116"/>
      <c r="C1461" s="116"/>
      <c r="D1461" s="116" t="s">
        <v>582</v>
      </c>
      <c r="E1461" s="116">
        <v>1.56</v>
      </c>
      <c r="F1461" s="116"/>
      <c r="G1461" s="116"/>
      <c r="H1461" s="54" t="s">
        <v>71</v>
      </c>
      <c r="I1461" s="118" t="s">
        <v>583</v>
      </c>
      <c r="J1461" s="116"/>
      <c r="K1461" s="116"/>
    </row>
    <row r="1462" spans="1:11" s="43" customFormat="1" x14ac:dyDescent="0.25">
      <c r="A1462" s="42"/>
      <c r="B1462" s="450" t="s">
        <v>19</v>
      </c>
      <c r="C1462" s="450"/>
      <c r="D1462" s="450"/>
      <c r="E1462" s="450"/>
      <c r="F1462" s="450"/>
      <c r="G1462" s="450"/>
      <c r="H1462" s="450"/>
      <c r="I1462" s="450"/>
      <c r="J1462" s="450"/>
      <c r="K1462" s="450"/>
    </row>
    <row r="1463" spans="1:11" s="43" customFormat="1" x14ac:dyDescent="0.25">
      <c r="A1463" s="42"/>
      <c r="B1463" s="116">
        <v>0</v>
      </c>
      <c r="C1463" s="116">
        <v>0</v>
      </c>
      <c r="D1463" s="116"/>
      <c r="E1463" s="116"/>
      <c r="F1463" s="116"/>
      <c r="G1463" s="116"/>
      <c r="H1463" s="116" t="s">
        <v>335</v>
      </c>
      <c r="I1463" s="116" t="s">
        <v>335</v>
      </c>
      <c r="J1463" s="116"/>
      <c r="K1463" s="116" t="s">
        <v>335</v>
      </c>
    </row>
    <row r="1464" spans="1:11" s="43" customFormat="1" x14ac:dyDescent="0.25">
      <c r="A1464" s="42"/>
      <c r="B1464" s="105"/>
      <c r="C1464" s="105"/>
      <c r="D1464" s="105"/>
      <c r="E1464" s="105"/>
      <c r="F1464" s="105"/>
      <c r="G1464" s="105"/>
      <c r="H1464" s="105"/>
      <c r="I1464" s="105"/>
      <c r="J1464" s="105"/>
      <c r="K1464" s="105"/>
    </row>
    <row r="1465" spans="1:11" s="43" customFormat="1" x14ac:dyDescent="0.25">
      <c r="A1465" s="42"/>
      <c r="B1465" s="449" t="s">
        <v>0</v>
      </c>
      <c r="C1465" s="449"/>
      <c r="D1465" s="115"/>
      <c r="E1465" s="115"/>
      <c r="F1465" s="115"/>
      <c r="G1465" s="115"/>
      <c r="H1465" s="115"/>
      <c r="I1465" s="115"/>
      <c r="J1465" s="115"/>
      <c r="K1465" s="115"/>
    </row>
    <row r="1466" spans="1:11" s="43" customFormat="1" x14ac:dyDescent="0.25">
      <c r="A1466" s="42"/>
      <c r="B1466" s="449" t="s">
        <v>1</v>
      </c>
      <c r="C1466" s="449"/>
      <c r="D1466" s="449"/>
      <c r="E1466" s="449"/>
      <c r="F1466" s="449"/>
      <c r="G1466" s="449"/>
      <c r="H1466" s="449"/>
      <c r="I1466" s="449"/>
      <c r="J1466" s="449"/>
      <c r="K1466" s="449"/>
    </row>
    <row r="1467" spans="1:11" s="43" customFormat="1" x14ac:dyDescent="0.25">
      <c r="A1467" s="42"/>
      <c r="B1467" s="115"/>
      <c r="C1467" s="115"/>
      <c r="D1467" s="115"/>
      <c r="E1467" s="115"/>
      <c r="F1467" s="115"/>
      <c r="G1467" s="115"/>
      <c r="H1467" s="115"/>
      <c r="I1467" s="115"/>
      <c r="J1467" s="115"/>
      <c r="K1467" s="115"/>
    </row>
    <row r="1468" spans="1:11" s="43" customFormat="1" x14ac:dyDescent="0.25">
      <c r="A1468" s="42"/>
      <c r="B1468" s="450" t="s">
        <v>2</v>
      </c>
      <c r="C1468" s="450"/>
      <c r="D1468" s="450"/>
      <c r="E1468" s="450" t="s">
        <v>3</v>
      </c>
      <c r="F1468" s="450"/>
      <c r="G1468" s="450"/>
      <c r="H1468" s="450" t="s">
        <v>323</v>
      </c>
      <c r="I1468" s="450"/>
      <c r="J1468" s="450"/>
      <c r="K1468" s="450"/>
    </row>
    <row r="1469" spans="1:11" s="43" customFormat="1" x14ac:dyDescent="0.25">
      <c r="A1469" s="42"/>
      <c r="B1469" s="451">
        <v>20512198601717</v>
      </c>
      <c r="C1469" s="451"/>
      <c r="D1469" s="451"/>
      <c r="E1469" s="450" t="s">
        <v>578</v>
      </c>
      <c r="F1469" s="450"/>
      <c r="G1469" s="450"/>
      <c r="H1469" s="450" t="s">
        <v>584</v>
      </c>
      <c r="I1469" s="450"/>
      <c r="J1469" s="450"/>
      <c r="K1469" s="450"/>
    </row>
    <row r="1470" spans="1:11" s="43" customFormat="1" x14ac:dyDescent="0.25">
      <c r="A1470" s="42"/>
      <c r="B1470" s="450" t="s">
        <v>5</v>
      </c>
      <c r="C1470" s="450"/>
      <c r="D1470" s="450" t="s">
        <v>585</v>
      </c>
      <c r="E1470" s="450"/>
      <c r="F1470" s="450"/>
      <c r="G1470" s="450"/>
      <c r="H1470" s="450" t="s">
        <v>6</v>
      </c>
      <c r="I1470" s="450"/>
      <c r="J1470" s="450" t="s">
        <v>209</v>
      </c>
      <c r="K1470" s="450"/>
    </row>
    <row r="1471" spans="1:11" s="43" customFormat="1" x14ac:dyDescent="0.25">
      <c r="A1471" s="42"/>
      <c r="B1471" s="450"/>
      <c r="C1471" s="450"/>
      <c r="D1471" s="450"/>
      <c r="E1471" s="450"/>
      <c r="F1471" s="450"/>
      <c r="G1471" s="450"/>
      <c r="H1471" s="450"/>
      <c r="I1471" s="450"/>
      <c r="J1471" s="450"/>
      <c r="K1471" s="450"/>
    </row>
    <row r="1472" spans="1:11" s="43" customFormat="1" x14ac:dyDescent="0.25">
      <c r="A1472" s="42"/>
      <c r="B1472" s="450" t="s">
        <v>7</v>
      </c>
      <c r="C1472" s="450"/>
      <c r="D1472" s="450"/>
      <c r="E1472" s="450"/>
      <c r="F1472" s="450"/>
      <c r="G1472" s="450"/>
      <c r="H1472" s="450"/>
      <c r="I1472" s="450"/>
      <c r="J1472" s="450"/>
      <c r="K1472" s="450"/>
    </row>
    <row r="1473" spans="1:11" s="43" customFormat="1" x14ac:dyDescent="0.25">
      <c r="A1473" s="42"/>
      <c r="B1473" s="450" t="s">
        <v>8</v>
      </c>
      <c r="C1473" s="450" t="s">
        <v>9</v>
      </c>
      <c r="D1473" s="450" t="s">
        <v>10</v>
      </c>
      <c r="E1473" s="450"/>
      <c r="F1473" s="450"/>
      <c r="G1473" s="450"/>
      <c r="H1473" s="450" t="s">
        <v>11</v>
      </c>
      <c r="I1473" s="450"/>
      <c r="J1473" s="450"/>
      <c r="K1473" s="450"/>
    </row>
    <row r="1474" spans="1:11" s="43" customFormat="1" x14ac:dyDescent="0.25">
      <c r="A1474" s="42"/>
      <c r="B1474" s="450"/>
      <c r="C1474" s="450"/>
      <c r="D1474" s="542" t="s">
        <v>12</v>
      </c>
      <c r="E1474" s="542" t="s">
        <v>328</v>
      </c>
      <c r="F1474" s="450" t="s">
        <v>14</v>
      </c>
      <c r="G1474" s="450"/>
      <c r="H1474" s="542" t="s">
        <v>12</v>
      </c>
      <c r="I1474" s="542" t="s">
        <v>15</v>
      </c>
      <c r="J1474" s="450" t="s">
        <v>14</v>
      </c>
      <c r="K1474" s="450"/>
    </row>
    <row r="1475" spans="1:11" s="43" customFormat="1" ht="45" x14ac:dyDescent="0.25">
      <c r="A1475" s="42"/>
      <c r="B1475" s="450"/>
      <c r="C1475" s="450"/>
      <c r="D1475" s="543"/>
      <c r="E1475" s="543"/>
      <c r="F1475" s="116" t="s">
        <v>16</v>
      </c>
      <c r="G1475" s="116" t="s">
        <v>17</v>
      </c>
      <c r="H1475" s="543"/>
      <c r="I1475" s="543"/>
      <c r="J1475" s="116" t="s">
        <v>16</v>
      </c>
      <c r="K1475" s="116" t="s">
        <v>17</v>
      </c>
    </row>
    <row r="1476" spans="1:11" s="43" customFormat="1" x14ac:dyDescent="0.25">
      <c r="A1476" s="42"/>
      <c r="B1476" s="116">
        <v>1</v>
      </c>
      <c r="C1476" s="116">
        <v>2</v>
      </c>
      <c r="D1476" s="116">
        <v>3</v>
      </c>
      <c r="E1476" s="116">
        <v>4</v>
      </c>
      <c r="F1476" s="116">
        <v>5</v>
      </c>
      <c r="G1476" s="116">
        <v>6</v>
      </c>
      <c r="H1476" s="116">
        <v>7</v>
      </c>
      <c r="I1476" s="116">
        <v>8</v>
      </c>
      <c r="J1476" s="116">
        <v>9</v>
      </c>
      <c r="K1476" s="116">
        <v>10</v>
      </c>
    </row>
    <row r="1477" spans="1:11" s="43" customFormat="1" ht="60" x14ac:dyDescent="0.25">
      <c r="A1477" s="42"/>
      <c r="B1477" s="116">
        <v>269883.2</v>
      </c>
      <c r="C1477" s="116">
        <v>0</v>
      </c>
      <c r="D1477" s="116" t="s">
        <v>335</v>
      </c>
      <c r="E1477" s="116"/>
      <c r="F1477" s="116" t="s">
        <v>335</v>
      </c>
      <c r="G1477" s="116"/>
      <c r="H1477" s="51" t="s">
        <v>212</v>
      </c>
      <c r="I1477" s="118" t="s">
        <v>586</v>
      </c>
      <c r="J1477" s="116" t="s">
        <v>335</v>
      </c>
      <c r="K1477" s="116" t="s">
        <v>335</v>
      </c>
    </row>
    <row r="1478" spans="1:11" s="43" customFormat="1" x14ac:dyDescent="0.25">
      <c r="A1478" s="42"/>
      <c r="B1478" s="116"/>
      <c r="C1478" s="116"/>
      <c r="D1478" s="116"/>
      <c r="E1478" s="116"/>
      <c r="F1478" s="116"/>
      <c r="G1478" s="116"/>
      <c r="H1478" s="118" t="s">
        <v>71</v>
      </c>
      <c r="I1478" s="118" t="s">
        <v>71</v>
      </c>
      <c r="J1478" s="116"/>
      <c r="K1478" s="116"/>
    </row>
    <row r="1479" spans="1:11" s="43" customFormat="1" x14ac:dyDescent="0.25">
      <c r="A1479" s="42"/>
      <c r="B1479" s="116"/>
      <c r="C1479" s="116"/>
      <c r="D1479" s="116"/>
      <c r="E1479" s="116"/>
      <c r="F1479" s="116"/>
      <c r="G1479" s="116"/>
      <c r="H1479" s="118" t="s">
        <v>111</v>
      </c>
      <c r="I1479" s="118" t="s">
        <v>111</v>
      </c>
      <c r="J1479" s="116"/>
      <c r="K1479" s="116"/>
    </row>
    <row r="1480" spans="1:11" s="43" customFormat="1" x14ac:dyDescent="0.25">
      <c r="A1480" s="42"/>
      <c r="B1480" s="116"/>
      <c r="C1480" s="116"/>
      <c r="D1480" s="116"/>
      <c r="E1480" s="116"/>
      <c r="F1480" s="116"/>
      <c r="G1480" s="116"/>
      <c r="H1480" s="118" t="s">
        <v>351</v>
      </c>
      <c r="I1480" s="118" t="s">
        <v>351</v>
      </c>
      <c r="J1480" s="116"/>
      <c r="K1480" s="116"/>
    </row>
    <row r="1481" spans="1:11" s="43" customFormat="1" x14ac:dyDescent="0.25">
      <c r="A1481" s="42"/>
      <c r="B1481" s="450" t="s">
        <v>19</v>
      </c>
      <c r="C1481" s="450"/>
      <c r="D1481" s="450"/>
      <c r="E1481" s="450"/>
      <c r="F1481" s="450"/>
      <c r="G1481" s="450"/>
      <c r="H1481" s="450"/>
      <c r="I1481" s="450"/>
      <c r="J1481" s="450"/>
      <c r="K1481" s="450"/>
    </row>
    <row r="1482" spans="1:11" s="43" customFormat="1" x14ac:dyDescent="0.25">
      <c r="A1482" s="42"/>
      <c r="B1482" s="116">
        <v>0</v>
      </c>
      <c r="C1482" s="116">
        <v>0</v>
      </c>
      <c r="D1482" s="116"/>
      <c r="E1482" s="116"/>
      <c r="F1482" s="116"/>
      <c r="G1482" s="116"/>
      <c r="H1482" s="116" t="s">
        <v>335</v>
      </c>
      <c r="I1482" s="116" t="s">
        <v>335</v>
      </c>
      <c r="J1482" s="116"/>
      <c r="K1482" s="116" t="s">
        <v>335</v>
      </c>
    </row>
    <row r="1483" spans="1:11" s="43" customFormat="1" x14ac:dyDescent="0.25">
      <c r="A1483" s="42"/>
      <c r="B1483" s="105"/>
      <c r="C1483" s="105"/>
      <c r="D1483" s="105"/>
      <c r="E1483" s="105"/>
      <c r="F1483" s="105"/>
      <c r="G1483" s="105"/>
      <c r="H1483" s="105"/>
      <c r="I1483" s="105"/>
      <c r="J1483" s="105"/>
      <c r="K1483" s="105"/>
    </row>
    <row r="1484" spans="1:11" s="43" customFormat="1" x14ac:dyDescent="0.25">
      <c r="A1484" s="42"/>
      <c r="B1484" s="449" t="s">
        <v>0</v>
      </c>
      <c r="C1484" s="449"/>
      <c r="D1484" s="115"/>
      <c r="E1484" s="115"/>
      <c r="F1484" s="115"/>
      <c r="G1484" s="115"/>
      <c r="H1484" s="115"/>
      <c r="I1484" s="115"/>
      <c r="J1484" s="115"/>
      <c r="K1484" s="115"/>
    </row>
    <row r="1485" spans="1:11" s="43" customFormat="1" x14ac:dyDescent="0.25">
      <c r="A1485" s="42"/>
      <c r="B1485" s="449" t="s">
        <v>1</v>
      </c>
      <c r="C1485" s="449"/>
      <c r="D1485" s="449"/>
      <c r="E1485" s="449"/>
      <c r="F1485" s="449"/>
      <c r="G1485" s="449"/>
      <c r="H1485" s="449"/>
      <c r="I1485" s="449"/>
      <c r="J1485" s="449"/>
      <c r="K1485" s="449"/>
    </row>
    <row r="1486" spans="1:11" s="43" customFormat="1" x14ac:dyDescent="0.25">
      <c r="A1486" s="42"/>
      <c r="B1486" s="115"/>
      <c r="C1486" s="115"/>
      <c r="D1486" s="115"/>
      <c r="E1486" s="115"/>
      <c r="F1486" s="115"/>
      <c r="G1486" s="115"/>
      <c r="H1486" s="115"/>
      <c r="I1486" s="115"/>
      <c r="J1486" s="115"/>
      <c r="K1486" s="115"/>
    </row>
    <row r="1487" spans="1:11" s="43" customFormat="1" x14ac:dyDescent="0.25">
      <c r="A1487" s="42"/>
      <c r="B1487" s="450" t="s">
        <v>2</v>
      </c>
      <c r="C1487" s="450"/>
      <c r="D1487" s="450"/>
      <c r="E1487" s="450" t="s">
        <v>3</v>
      </c>
      <c r="F1487" s="450"/>
      <c r="G1487" s="450"/>
      <c r="H1487" s="450" t="s">
        <v>323</v>
      </c>
      <c r="I1487" s="450"/>
      <c r="J1487" s="450"/>
      <c r="K1487" s="450"/>
    </row>
    <row r="1488" spans="1:11" s="43" customFormat="1" x14ac:dyDescent="0.25">
      <c r="A1488" s="42"/>
      <c r="B1488" s="451">
        <v>23001197710069</v>
      </c>
      <c r="C1488" s="451"/>
      <c r="D1488" s="451"/>
      <c r="E1488" s="450" t="s">
        <v>587</v>
      </c>
      <c r="F1488" s="450"/>
      <c r="G1488" s="450"/>
      <c r="H1488" s="450" t="s">
        <v>588</v>
      </c>
      <c r="I1488" s="450"/>
      <c r="J1488" s="450"/>
      <c r="K1488" s="450"/>
    </row>
    <row r="1489" spans="1:11" s="43" customFormat="1" x14ac:dyDescent="0.25">
      <c r="A1489" s="42"/>
      <c r="B1489" s="450" t="s">
        <v>5</v>
      </c>
      <c r="C1489" s="450"/>
      <c r="D1489" s="450" t="s">
        <v>589</v>
      </c>
      <c r="E1489" s="450"/>
      <c r="F1489" s="450"/>
      <c r="G1489" s="450"/>
      <c r="H1489" s="450" t="s">
        <v>6</v>
      </c>
      <c r="I1489" s="450"/>
      <c r="J1489" s="450" t="s">
        <v>209</v>
      </c>
      <c r="K1489" s="450"/>
    </row>
    <row r="1490" spans="1:11" s="43" customFormat="1" x14ac:dyDescent="0.25">
      <c r="A1490" s="42"/>
      <c r="B1490" s="450"/>
      <c r="C1490" s="450"/>
      <c r="D1490" s="450"/>
      <c r="E1490" s="450"/>
      <c r="F1490" s="450"/>
      <c r="G1490" s="450"/>
      <c r="H1490" s="450"/>
      <c r="I1490" s="450"/>
      <c r="J1490" s="450"/>
      <c r="K1490" s="450"/>
    </row>
    <row r="1491" spans="1:11" s="43" customFormat="1" x14ac:dyDescent="0.25">
      <c r="A1491" s="42"/>
      <c r="B1491" s="450" t="s">
        <v>7</v>
      </c>
      <c r="C1491" s="450"/>
      <c r="D1491" s="450"/>
      <c r="E1491" s="450"/>
      <c r="F1491" s="450"/>
      <c r="G1491" s="450"/>
      <c r="H1491" s="450"/>
      <c r="I1491" s="450"/>
      <c r="J1491" s="450"/>
      <c r="K1491" s="450"/>
    </row>
    <row r="1492" spans="1:11" s="43" customFormat="1" x14ac:dyDescent="0.25">
      <c r="A1492" s="42"/>
      <c r="B1492" s="450" t="s">
        <v>8</v>
      </c>
      <c r="C1492" s="450" t="s">
        <v>9</v>
      </c>
      <c r="D1492" s="450" t="s">
        <v>10</v>
      </c>
      <c r="E1492" s="450"/>
      <c r="F1492" s="450"/>
      <c r="G1492" s="450"/>
      <c r="H1492" s="450" t="s">
        <v>11</v>
      </c>
      <c r="I1492" s="450"/>
      <c r="J1492" s="450"/>
      <c r="K1492" s="450"/>
    </row>
    <row r="1493" spans="1:11" s="43" customFormat="1" x14ac:dyDescent="0.25">
      <c r="A1493" s="42"/>
      <c r="B1493" s="450"/>
      <c r="C1493" s="450"/>
      <c r="D1493" s="450" t="s">
        <v>12</v>
      </c>
      <c r="E1493" s="450" t="s">
        <v>328</v>
      </c>
      <c r="F1493" s="450" t="s">
        <v>14</v>
      </c>
      <c r="G1493" s="450"/>
      <c r="H1493" s="450" t="s">
        <v>12</v>
      </c>
      <c r="I1493" s="450" t="s">
        <v>15</v>
      </c>
      <c r="J1493" s="450" t="s">
        <v>14</v>
      </c>
      <c r="K1493" s="450"/>
    </row>
    <row r="1494" spans="1:11" s="43" customFormat="1" ht="45" x14ac:dyDescent="0.25">
      <c r="A1494" s="42"/>
      <c r="B1494" s="450"/>
      <c r="C1494" s="450"/>
      <c r="D1494" s="450"/>
      <c r="E1494" s="450"/>
      <c r="F1494" s="116" t="s">
        <v>16</v>
      </c>
      <c r="G1494" s="116" t="s">
        <v>17</v>
      </c>
      <c r="H1494" s="450"/>
      <c r="I1494" s="450"/>
      <c r="J1494" s="116" t="s">
        <v>16</v>
      </c>
      <c r="K1494" s="116" t="s">
        <v>17</v>
      </c>
    </row>
    <row r="1495" spans="1:11" s="43" customFormat="1" x14ac:dyDescent="0.25">
      <c r="A1495" s="42"/>
      <c r="B1495" s="116">
        <v>1</v>
      </c>
      <c r="C1495" s="116">
        <v>2</v>
      </c>
      <c r="D1495" s="116">
        <v>3</v>
      </c>
      <c r="E1495" s="116">
        <v>4</v>
      </c>
      <c r="F1495" s="116">
        <v>5</v>
      </c>
      <c r="G1495" s="116">
        <v>6</v>
      </c>
      <c r="H1495" s="116">
        <v>7</v>
      </c>
      <c r="I1495" s="116">
        <v>8</v>
      </c>
      <c r="J1495" s="116">
        <v>9</v>
      </c>
      <c r="K1495" s="116">
        <v>10</v>
      </c>
    </row>
    <row r="1496" spans="1:11" s="43" customFormat="1" x14ac:dyDescent="0.25">
      <c r="A1496" s="42"/>
      <c r="B1496" s="116">
        <f>119618+145747.5</f>
        <v>265365.5</v>
      </c>
      <c r="C1496" s="116">
        <v>0</v>
      </c>
      <c r="D1496" s="116" t="s">
        <v>590</v>
      </c>
      <c r="E1496" s="116">
        <v>0.35</v>
      </c>
      <c r="F1496" s="116" t="s">
        <v>335</v>
      </c>
      <c r="G1496" s="116"/>
      <c r="H1496" s="118" t="s">
        <v>111</v>
      </c>
      <c r="I1496" s="116" t="s">
        <v>111</v>
      </c>
      <c r="J1496" s="116" t="s">
        <v>335</v>
      </c>
      <c r="K1496" s="116" t="s">
        <v>335</v>
      </c>
    </row>
    <row r="1497" spans="1:11" s="43" customFormat="1" x14ac:dyDescent="0.25">
      <c r="A1497" s="42"/>
      <c r="B1497" s="116"/>
      <c r="C1497" s="116"/>
      <c r="D1497" s="116"/>
      <c r="E1497" s="116"/>
      <c r="F1497" s="116"/>
      <c r="G1497" s="116"/>
      <c r="H1497" s="118" t="s">
        <v>71</v>
      </c>
      <c r="I1497" s="116" t="s">
        <v>71</v>
      </c>
      <c r="J1497" s="116"/>
      <c r="K1497" s="116"/>
    </row>
    <row r="1498" spans="1:11" s="43" customFormat="1" x14ac:dyDescent="0.25">
      <c r="A1498" s="42"/>
      <c r="B1498" s="450" t="s">
        <v>19</v>
      </c>
      <c r="C1498" s="450"/>
      <c r="D1498" s="450"/>
      <c r="E1498" s="450"/>
      <c r="F1498" s="450"/>
      <c r="G1498" s="450"/>
      <c r="H1498" s="450"/>
      <c r="I1498" s="450"/>
      <c r="J1498" s="450"/>
      <c r="K1498" s="450"/>
    </row>
    <row r="1499" spans="1:11" s="43" customFormat="1" x14ac:dyDescent="0.25">
      <c r="A1499" s="42"/>
      <c r="B1499" s="116">
        <v>0</v>
      </c>
      <c r="C1499" s="116">
        <v>0</v>
      </c>
      <c r="D1499" s="116"/>
      <c r="E1499" s="116"/>
      <c r="F1499" s="116"/>
      <c r="G1499" s="116"/>
      <c r="H1499" s="116" t="s">
        <v>335</v>
      </c>
      <c r="I1499" s="116" t="s">
        <v>335</v>
      </c>
      <c r="J1499" s="116"/>
      <c r="K1499" s="116" t="s">
        <v>335</v>
      </c>
    </row>
    <row r="1500" spans="1:11" s="43" customFormat="1" x14ac:dyDescent="0.25">
      <c r="A1500" s="42"/>
      <c r="B1500" s="162"/>
      <c r="C1500" s="162"/>
      <c r="D1500" s="162"/>
      <c r="E1500" s="162"/>
      <c r="F1500" s="162"/>
      <c r="G1500" s="162"/>
      <c r="H1500" s="162"/>
      <c r="I1500" s="162"/>
      <c r="J1500" s="162"/>
      <c r="K1500" s="162"/>
    </row>
    <row r="1501" spans="1:11" s="43" customFormat="1" x14ac:dyDescent="0.25">
      <c r="A1501" s="42"/>
      <c r="B1501" s="105"/>
      <c r="C1501" s="105"/>
      <c r="D1501" s="105"/>
      <c r="E1501" s="105"/>
      <c r="F1501" s="105"/>
      <c r="G1501" s="105"/>
      <c r="H1501" s="105"/>
      <c r="I1501" s="105"/>
      <c r="J1501" s="105"/>
      <c r="K1501" s="105"/>
    </row>
    <row r="1502" spans="1:11" s="43" customFormat="1" x14ac:dyDescent="0.25">
      <c r="A1502" s="42"/>
      <c r="B1502" s="105"/>
      <c r="C1502" s="105"/>
      <c r="D1502" s="105"/>
      <c r="E1502" s="105"/>
      <c r="F1502" s="105"/>
      <c r="G1502" s="105"/>
      <c r="H1502" s="105"/>
      <c r="I1502" s="105"/>
      <c r="J1502" s="105"/>
      <c r="K1502" s="105"/>
    </row>
    <row r="1503" spans="1:11" s="43" customFormat="1" x14ac:dyDescent="0.25">
      <c r="A1503" s="42"/>
      <c r="B1503" s="449" t="s">
        <v>0</v>
      </c>
      <c r="C1503" s="449"/>
      <c r="D1503" s="115"/>
      <c r="E1503" s="115"/>
      <c r="F1503" s="115"/>
      <c r="G1503" s="115"/>
      <c r="H1503" s="115"/>
      <c r="I1503" s="115"/>
      <c r="J1503" s="115"/>
      <c r="K1503" s="115"/>
    </row>
    <row r="1504" spans="1:11" s="43" customFormat="1" x14ac:dyDescent="0.25">
      <c r="A1504" s="42"/>
      <c r="B1504" s="449" t="s">
        <v>1</v>
      </c>
      <c r="C1504" s="449"/>
      <c r="D1504" s="449"/>
      <c r="E1504" s="449"/>
      <c r="F1504" s="449"/>
      <c r="G1504" s="449"/>
      <c r="H1504" s="449"/>
      <c r="I1504" s="449"/>
      <c r="J1504" s="449"/>
      <c r="K1504" s="449"/>
    </row>
    <row r="1505" spans="1:11" s="43" customFormat="1" x14ac:dyDescent="0.25">
      <c r="A1505" s="42"/>
      <c r="B1505" s="115"/>
      <c r="C1505" s="115"/>
      <c r="D1505" s="115"/>
      <c r="E1505" s="115"/>
      <c r="F1505" s="115"/>
      <c r="G1505" s="115"/>
      <c r="H1505" s="115"/>
      <c r="I1505" s="115"/>
      <c r="J1505" s="115"/>
      <c r="K1505" s="115"/>
    </row>
    <row r="1506" spans="1:11" s="43" customFormat="1" x14ac:dyDescent="0.25">
      <c r="A1506" s="42"/>
      <c r="B1506" s="450" t="s">
        <v>2</v>
      </c>
      <c r="C1506" s="450"/>
      <c r="D1506" s="450"/>
      <c r="E1506" s="450" t="s">
        <v>3</v>
      </c>
      <c r="F1506" s="450"/>
      <c r="G1506" s="450"/>
      <c r="H1506" s="450" t="s">
        <v>323</v>
      </c>
      <c r="I1506" s="450"/>
      <c r="J1506" s="450"/>
      <c r="K1506" s="450"/>
    </row>
    <row r="1507" spans="1:11" s="43" customFormat="1" x14ac:dyDescent="0.25">
      <c r="A1507" s="42"/>
      <c r="B1507" s="451">
        <v>20905198100879</v>
      </c>
      <c r="C1507" s="451"/>
      <c r="D1507" s="451"/>
      <c r="E1507" s="450" t="s">
        <v>578</v>
      </c>
      <c r="F1507" s="450"/>
      <c r="G1507" s="450"/>
      <c r="H1507" s="450" t="s">
        <v>591</v>
      </c>
      <c r="I1507" s="450"/>
      <c r="J1507" s="450"/>
      <c r="K1507" s="450"/>
    </row>
    <row r="1508" spans="1:11" s="43" customFormat="1" x14ac:dyDescent="0.25">
      <c r="A1508" s="42"/>
      <c r="B1508" s="450" t="s">
        <v>5</v>
      </c>
      <c r="C1508" s="450"/>
      <c r="D1508" s="450" t="s">
        <v>592</v>
      </c>
      <c r="E1508" s="450"/>
      <c r="F1508" s="450"/>
      <c r="G1508" s="450"/>
      <c r="H1508" s="450" t="s">
        <v>6</v>
      </c>
      <c r="I1508" s="450"/>
      <c r="J1508" s="450" t="s">
        <v>209</v>
      </c>
      <c r="K1508" s="450"/>
    </row>
    <row r="1509" spans="1:11" s="43" customFormat="1" x14ac:dyDescent="0.25">
      <c r="A1509" s="42"/>
      <c r="B1509" s="450"/>
      <c r="C1509" s="450"/>
      <c r="D1509" s="450"/>
      <c r="E1509" s="450"/>
      <c r="F1509" s="450"/>
      <c r="G1509" s="450"/>
      <c r="H1509" s="450"/>
      <c r="I1509" s="450"/>
      <c r="J1509" s="450"/>
      <c r="K1509" s="450"/>
    </row>
    <row r="1510" spans="1:11" s="43" customFormat="1" x14ac:dyDescent="0.25">
      <c r="A1510" s="42"/>
      <c r="B1510" s="450" t="s">
        <v>7</v>
      </c>
      <c r="C1510" s="450"/>
      <c r="D1510" s="450"/>
      <c r="E1510" s="450"/>
      <c r="F1510" s="450"/>
      <c r="G1510" s="450"/>
      <c r="H1510" s="450"/>
      <c r="I1510" s="450"/>
      <c r="J1510" s="450"/>
      <c r="K1510" s="450"/>
    </row>
    <row r="1511" spans="1:11" s="43" customFormat="1" x14ac:dyDescent="0.25">
      <c r="A1511" s="42"/>
      <c r="B1511" s="450" t="s">
        <v>8</v>
      </c>
      <c r="C1511" s="450" t="s">
        <v>9</v>
      </c>
      <c r="D1511" s="450" t="s">
        <v>10</v>
      </c>
      <c r="E1511" s="450"/>
      <c r="F1511" s="450"/>
      <c r="G1511" s="450"/>
      <c r="H1511" s="450" t="s">
        <v>11</v>
      </c>
      <c r="I1511" s="450"/>
      <c r="J1511" s="450"/>
      <c r="K1511" s="450"/>
    </row>
    <row r="1512" spans="1:11" s="43" customFormat="1" x14ac:dyDescent="0.25">
      <c r="A1512" s="42"/>
      <c r="B1512" s="450"/>
      <c r="C1512" s="450"/>
      <c r="D1512" s="450" t="s">
        <v>12</v>
      </c>
      <c r="E1512" s="450" t="s">
        <v>328</v>
      </c>
      <c r="F1512" s="450" t="s">
        <v>14</v>
      </c>
      <c r="G1512" s="450"/>
      <c r="H1512" s="450" t="s">
        <v>12</v>
      </c>
      <c r="I1512" s="450" t="s">
        <v>15</v>
      </c>
      <c r="J1512" s="450" t="s">
        <v>14</v>
      </c>
      <c r="K1512" s="450"/>
    </row>
    <row r="1513" spans="1:11" s="43" customFormat="1" ht="45" x14ac:dyDescent="0.25">
      <c r="A1513" s="42"/>
      <c r="B1513" s="450"/>
      <c r="C1513" s="450"/>
      <c r="D1513" s="450"/>
      <c r="E1513" s="450"/>
      <c r="F1513" s="116" t="s">
        <v>16</v>
      </c>
      <c r="G1513" s="116" t="s">
        <v>17</v>
      </c>
      <c r="H1513" s="450"/>
      <c r="I1513" s="450"/>
      <c r="J1513" s="116" t="s">
        <v>16</v>
      </c>
      <c r="K1513" s="116" t="s">
        <v>17</v>
      </c>
    </row>
    <row r="1514" spans="1:11" s="43" customFormat="1" x14ac:dyDescent="0.25">
      <c r="A1514" s="42"/>
      <c r="B1514" s="116">
        <v>1</v>
      </c>
      <c r="C1514" s="116">
        <v>2</v>
      </c>
      <c r="D1514" s="116">
        <v>3</v>
      </c>
      <c r="E1514" s="116">
        <v>4</v>
      </c>
      <c r="F1514" s="116">
        <v>5</v>
      </c>
      <c r="G1514" s="116">
        <v>6</v>
      </c>
      <c r="H1514" s="116">
        <v>7</v>
      </c>
      <c r="I1514" s="116">
        <v>8</v>
      </c>
      <c r="J1514" s="116">
        <v>9</v>
      </c>
      <c r="K1514" s="116">
        <v>10</v>
      </c>
    </row>
    <row r="1515" spans="1:11" s="43" customFormat="1" x14ac:dyDescent="0.25">
      <c r="A1515" s="42"/>
      <c r="B1515" s="117">
        <v>218259</v>
      </c>
      <c r="C1515" s="116">
        <v>0</v>
      </c>
      <c r="D1515" s="116" t="s">
        <v>590</v>
      </c>
      <c r="E1515" s="116">
        <v>1.33</v>
      </c>
      <c r="F1515" s="116" t="s">
        <v>335</v>
      </c>
      <c r="G1515" s="116"/>
      <c r="H1515" s="118" t="s">
        <v>111</v>
      </c>
      <c r="I1515" s="117">
        <v>80000</v>
      </c>
      <c r="J1515" s="116" t="s">
        <v>335</v>
      </c>
      <c r="K1515" s="116" t="s">
        <v>335</v>
      </c>
    </row>
    <row r="1516" spans="1:11" s="43" customFormat="1" x14ac:dyDescent="0.25">
      <c r="A1516" s="42"/>
      <c r="B1516" s="116"/>
      <c r="C1516" s="116"/>
      <c r="D1516" s="116"/>
      <c r="E1516" s="116"/>
      <c r="F1516" s="116"/>
      <c r="G1516" s="116"/>
      <c r="H1516" s="118" t="s">
        <v>71</v>
      </c>
      <c r="I1516" s="117">
        <v>90000</v>
      </c>
      <c r="J1516" s="116"/>
      <c r="K1516" s="116"/>
    </row>
    <row r="1517" spans="1:11" s="43" customFormat="1" x14ac:dyDescent="0.25">
      <c r="A1517" s="42"/>
      <c r="B1517" s="116"/>
      <c r="C1517" s="116"/>
      <c r="D1517" s="116"/>
      <c r="E1517" s="116"/>
      <c r="F1517" s="116"/>
      <c r="G1517" s="116"/>
      <c r="H1517" s="118" t="s">
        <v>70</v>
      </c>
      <c r="I1517" s="117">
        <v>250000</v>
      </c>
      <c r="J1517" s="116"/>
      <c r="K1517" s="116"/>
    </row>
    <row r="1518" spans="1:11" s="43" customFormat="1" x14ac:dyDescent="0.25">
      <c r="A1518" s="42"/>
      <c r="B1518" s="450" t="s">
        <v>19</v>
      </c>
      <c r="C1518" s="450"/>
      <c r="D1518" s="450"/>
      <c r="E1518" s="450"/>
      <c r="F1518" s="450"/>
      <c r="G1518" s="450"/>
      <c r="H1518" s="450"/>
      <c r="I1518" s="450"/>
      <c r="J1518" s="450"/>
      <c r="K1518" s="450"/>
    </row>
    <row r="1519" spans="1:11" s="43" customFormat="1" x14ac:dyDescent="0.25">
      <c r="A1519" s="42"/>
      <c r="B1519" s="116">
        <v>0</v>
      </c>
      <c r="C1519" s="116">
        <v>0</v>
      </c>
      <c r="D1519" s="116"/>
      <c r="E1519" s="116"/>
      <c r="F1519" s="116"/>
      <c r="G1519" s="116"/>
      <c r="H1519" s="116" t="s">
        <v>335</v>
      </c>
      <c r="I1519" s="116" t="s">
        <v>335</v>
      </c>
      <c r="J1519" s="116"/>
      <c r="K1519" s="116" t="s">
        <v>335</v>
      </c>
    </row>
    <row r="1520" spans="1:11" s="43" customFormat="1" x14ac:dyDescent="0.25">
      <c r="A1520" s="42"/>
      <c r="B1520" s="105"/>
      <c r="C1520" s="105"/>
      <c r="D1520" s="105"/>
      <c r="E1520" s="105"/>
      <c r="F1520" s="105"/>
      <c r="G1520" s="105"/>
      <c r="H1520" s="105"/>
      <c r="I1520" s="105"/>
      <c r="J1520" s="105"/>
      <c r="K1520" s="105"/>
    </row>
    <row r="1521" spans="1:11" s="43" customFormat="1" x14ac:dyDescent="0.25">
      <c r="A1521" s="42"/>
      <c r="B1521" s="105"/>
      <c r="C1521" s="105"/>
      <c r="D1521" s="105"/>
      <c r="E1521" s="105"/>
      <c r="F1521" s="105"/>
      <c r="G1521" s="105"/>
      <c r="H1521" s="105"/>
      <c r="I1521" s="105"/>
      <c r="J1521" s="105"/>
      <c r="K1521" s="105"/>
    </row>
    <row r="1522" spans="1:11" s="43" customFormat="1" x14ac:dyDescent="0.25">
      <c r="A1522" s="42"/>
      <c r="B1522" s="115"/>
      <c r="C1522" s="115"/>
      <c r="D1522" s="115"/>
      <c r="E1522" s="115"/>
      <c r="F1522" s="115"/>
      <c r="G1522" s="115"/>
      <c r="H1522" s="115"/>
      <c r="I1522" s="115"/>
      <c r="J1522" s="115"/>
      <c r="K1522" s="115"/>
    </row>
    <row r="1523" spans="1:11" s="43" customFormat="1" x14ac:dyDescent="0.25">
      <c r="A1523" s="42"/>
      <c r="B1523" s="449" t="s">
        <v>0</v>
      </c>
      <c r="C1523" s="449"/>
      <c r="D1523" s="115"/>
      <c r="E1523" s="115"/>
      <c r="F1523" s="115"/>
      <c r="G1523" s="115"/>
      <c r="H1523" s="115"/>
      <c r="I1523" s="115"/>
      <c r="J1523" s="115"/>
      <c r="K1523" s="115"/>
    </row>
    <row r="1524" spans="1:11" s="43" customFormat="1" x14ac:dyDescent="0.25">
      <c r="A1524" s="42"/>
      <c r="B1524" s="449" t="s">
        <v>1</v>
      </c>
      <c r="C1524" s="449"/>
      <c r="D1524" s="449"/>
      <c r="E1524" s="449"/>
      <c r="F1524" s="449"/>
      <c r="G1524" s="449"/>
      <c r="H1524" s="449"/>
      <c r="I1524" s="449"/>
      <c r="J1524" s="449"/>
      <c r="K1524" s="449"/>
    </row>
    <row r="1525" spans="1:11" s="43" customFormat="1" x14ac:dyDescent="0.25">
      <c r="A1525" s="42"/>
      <c r="B1525" s="115"/>
      <c r="C1525" s="115"/>
      <c r="D1525" s="115"/>
      <c r="E1525" s="115"/>
      <c r="F1525" s="115"/>
      <c r="G1525" s="115"/>
      <c r="H1525" s="115"/>
      <c r="I1525" s="115"/>
      <c r="J1525" s="115"/>
      <c r="K1525" s="115"/>
    </row>
    <row r="1526" spans="1:11" s="43" customFormat="1" x14ac:dyDescent="0.25">
      <c r="A1526" s="42"/>
      <c r="B1526" s="450" t="s">
        <v>2</v>
      </c>
      <c r="C1526" s="450"/>
      <c r="D1526" s="450"/>
      <c r="E1526" s="450" t="s">
        <v>3</v>
      </c>
      <c r="F1526" s="450"/>
      <c r="G1526" s="450"/>
      <c r="H1526" s="450" t="s">
        <v>323</v>
      </c>
      <c r="I1526" s="450"/>
      <c r="J1526" s="450"/>
      <c r="K1526" s="450"/>
    </row>
    <row r="1527" spans="1:11" s="43" customFormat="1" x14ac:dyDescent="0.25">
      <c r="A1527" s="42"/>
      <c r="B1527" s="451">
        <v>22905198400832</v>
      </c>
      <c r="C1527" s="451"/>
      <c r="D1527" s="451"/>
      <c r="E1527" s="450" t="s">
        <v>578</v>
      </c>
      <c r="F1527" s="450"/>
      <c r="G1527" s="450"/>
      <c r="H1527" s="450" t="s">
        <v>593</v>
      </c>
      <c r="I1527" s="450"/>
      <c r="J1527" s="450"/>
      <c r="K1527" s="450"/>
    </row>
    <row r="1528" spans="1:11" s="43" customFormat="1" x14ac:dyDescent="0.25">
      <c r="A1528" s="42"/>
      <c r="B1528" s="450" t="s">
        <v>5</v>
      </c>
      <c r="C1528" s="450"/>
      <c r="D1528" s="450" t="s">
        <v>594</v>
      </c>
      <c r="E1528" s="450"/>
      <c r="F1528" s="450"/>
      <c r="G1528" s="450"/>
      <c r="H1528" s="450" t="s">
        <v>6</v>
      </c>
      <c r="I1528" s="450"/>
      <c r="J1528" s="450" t="s">
        <v>209</v>
      </c>
      <c r="K1528" s="450"/>
    </row>
    <row r="1529" spans="1:11" s="43" customFormat="1" x14ac:dyDescent="0.25">
      <c r="A1529" s="42"/>
      <c r="B1529" s="450"/>
      <c r="C1529" s="450"/>
      <c r="D1529" s="450"/>
      <c r="E1529" s="450"/>
      <c r="F1529" s="450"/>
      <c r="G1529" s="450"/>
      <c r="H1529" s="450"/>
      <c r="I1529" s="450"/>
      <c r="J1529" s="450"/>
      <c r="K1529" s="450"/>
    </row>
    <row r="1530" spans="1:11" s="43" customFormat="1" x14ac:dyDescent="0.25">
      <c r="A1530" s="42"/>
      <c r="B1530" s="450" t="s">
        <v>7</v>
      </c>
      <c r="C1530" s="450"/>
      <c r="D1530" s="450"/>
      <c r="E1530" s="450"/>
      <c r="F1530" s="450"/>
      <c r="G1530" s="450"/>
      <c r="H1530" s="450"/>
      <c r="I1530" s="450"/>
      <c r="J1530" s="450"/>
      <c r="K1530" s="450"/>
    </row>
    <row r="1531" spans="1:11" s="43" customFormat="1" x14ac:dyDescent="0.25">
      <c r="A1531" s="42"/>
      <c r="B1531" s="450" t="s">
        <v>8</v>
      </c>
      <c r="C1531" s="450" t="s">
        <v>9</v>
      </c>
      <c r="D1531" s="450" t="s">
        <v>10</v>
      </c>
      <c r="E1531" s="450"/>
      <c r="F1531" s="450"/>
      <c r="G1531" s="450"/>
      <c r="H1531" s="450" t="s">
        <v>11</v>
      </c>
      <c r="I1531" s="450"/>
      <c r="J1531" s="450"/>
      <c r="K1531" s="450"/>
    </row>
    <row r="1532" spans="1:11" s="43" customFormat="1" x14ac:dyDescent="0.25">
      <c r="A1532" s="42"/>
      <c r="B1532" s="450"/>
      <c r="C1532" s="450"/>
      <c r="D1532" s="450" t="s">
        <v>12</v>
      </c>
      <c r="E1532" s="450" t="s">
        <v>328</v>
      </c>
      <c r="F1532" s="450" t="s">
        <v>14</v>
      </c>
      <c r="G1532" s="450"/>
      <c r="H1532" s="450" t="s">
        <v>12</v>
      </c>
      <c r="I1532" s="450" t="s">
        <v>15</v>
      </c>
      <c r="J1532" s="450" t="s">
        <v>14</v>
      </c>
      <c r="K1532" s="450"/>
    </row>
    <row r="1533" spans="1:11" s="43" customFormat="1" ht="45" x14ac:dyDescent="0.25">
      <c r="A1533" s="42"/>
      <c r="B1533" s="450"/>
      <c r="C1533" s="450"/>
      <c r="D1533" s="450"/>
      <c r="E1533" s="450"/>
      <c r="F1533" s="116" t="s">
        <v>16</v>
      </c>
      <c r="G1533" s="116" t="s">
        <v>17</v>
      </c>
      <c r="H1533" s="450"/>
      <c r="I1533" s="450"/>
      <c r="J1533" s="116" t="s">
        <v>16</v>
      </c>
      <c r="K1533" s="116" t="s">
        <v>17</v>
      </c>
    </row>
    <row r="1534" spans="1:11" s="43" customFormat="1" x14ac:dyDescent="0.25">
      <c r="A1534" s="42"/>
      <c r="B1534" s="116">
        <v>1</v>
      </c>
      <c r="C1534" s="116">
        <v>2</v>
      </c>
      <c r="D1534" s="116">
        <v>3</v>
      </c>
      <c r="E1534" s="116">
        <v>4</v>
      </c>
      <c r="F1534" s="116">
        <v>5</v>
      </c>
      <c r="G1534" s="116">
        <v>6</v>
      </c>
      <c r="H1534" s="116">
        <v>7</v>
      </c>
      <c r="I1534" s="116">
        <v>8</v>
      </c>
      <c r="J1534" s="116">
        <v>9</v>
      </c>
      <c r="K1534" s="116">
        <v>10</v>
      </c>
    </row>
    <row r="1535" spans="1:11" s="43" customFormat="1" x14ac:dyDescent="0.25">
      <c r="A1535" s="42"/>
      <c r="B1535" s="116">
        <v>146597.01</v>
      </c>
      <c r="C1535" s="116">
        <v>0</v>
      </c>
      <c r="D1535" s="116" t="s">
        <v>590</v>
      </c>
      <c r="E1535" s="116">
        <v>9.1</v>
      </c>
      <c r="F1535" s="116" t="s">
        <v>335</v>
      </c>
      <c r="G1535" s="116"/>
      <c r="H1535" s="118"/>
      <c r="I1535" s="116"/>
      <c r="J1535" s="116" t="s">
        <v>335</v>
      </c>
      <c r="K1535" s="116" t="s">
        <v>335</v>
      </c>
    </row>
    <row r="1536" spans="1:11" s="43" customFormat="1" x14ac:dyDescent="0.25">
      <c r="A1536" s="42"/>
      <c r="B1536" s="116"/>
      <c r="C1536" s="116"/>
      <c r="D1536" s="116" t="s">
        <v>595</v>
      </c>
      <c r="E1536" s="116">
        <v>0.2</v>
      </c>
      <c r="F1536" s="116"/>
      <c r="G1536" s="116"/>
      <c r="H1536" s="118"/>
      <c r="I1536" s="116"/>
      <c r="J1536" s="116"/>
      <c r="K1536" s="116"/>
    </row>
    <row r="1537" spans="1:11" s="43" customFormat="1" x14ac:dyDescent="0.25">
      <c r="A1537" s="42"/>
      <c r="B1537" s="450" t="s">
        <v>19</v>
      </c>
      <c r="C1537" s="450"/>
      <c r="D1537" s="450"/>
      <c r="E1537" s="450"/>
      <c r="F1537" s="450"/>
      <c r="G1537" s="450"/>
      <c r="H1537" s="450"/>
      <c r="I1537" s="450"/>
      <c r="J1537" s="450"/>
      <c r="K1537" s="450"/>
    </row>
    <row r="1538" spans="1:11" s="43" customFormat="1" x14ac:dyDescent="0.25">
      <c r="A1538" s="42"/>
      <c r="B1538" s="116">
        <v>115200</v>
      </c>
      <c r="C1538" s="116">
        <v>0</v>
      </c>
      <c r="D1538" s="116"/>
      <c r="E1538" s="116"/>
      <c r="F1538" s="116"/>
      <c r="G1538" s="116"/>
      <c r="H1538" s="116" t="s">
        <v>335</v>
      </c>
      <c r="I1538" s="116" t="s">
        <v>335</v>
      </c>
      <c r="J1538" s="116"/>
      <c r="K1538" s="116" t="s">
        <v>335</v>
      </c>
    </row>
    <row r="1539" spans="1:11" s="43" customFormat="1" x14ac:dyDescent="0.25">
      <c r="A1539" s="42"/>
      <c r="B1539" s="162"/>
      <c r="C1539" s="162"/>
      <c r="D1539" s="162"/>
      <c r="E1539" s="162"/>
      <c r="F1539" s="162"/>
      <c r="G1539" s="162"/>
      <c r="H1539" s="162"/>
      <c r="I1539" s="162"/>
      <c r="J1539" s="162"/>
      <c r="K1539" s="162"/>
    </row>
    <row r="1540" spans="1:11" s="43" customFormat="1" x14ac:dyDescent="0.25">
      <c r="A1540" s="42"/>
      <c r="B1540" s="105"/>
      <c r="C1540" s="105"/>
      <c r="D1540" s="105"/>
      <c r="E1540" s="105"/>
      <c r="F1540" s="105"/>
      <c r="G1540" s="105"/>
      <c r="H1540" s="105"/>
      <c r="I1540" s="105"/>
      <c r="J1540" s="105"/>
      <c r="K1540" s="105"/>
    </row>
    <row r="1541" spans="1:11" s="43" customFormat="1" x14ac:dyDescent="0.25">
      <c r="A1541" s="42"/>
      <c r="B1541" s="105"/>
      <c r="C1541" s="105"/>
      <c r="D1541" s="105"/>
      <c r="E1541" s="105"/>
      <c r="F1541" s="105"/>
      <c r="G1541" s="105"/>
      <c r="H1541" s="105"/>
      <c r="I1541" s="105"/>
      <c r="J1541" s="105"/>
      <c r="K1541" s="105"/>
    </row>
    <row r="1542" spans="1:11" s="43" customFormat="1" x14ac:dyDescent="0.25">
      <c r="A1542" s="42"/>
      <c r="B1542" s="449" t="s">
        <v>0</v>
      </c>
      <c r="C1542" s="449"/>
      <c r="D1542" s="115"/>
      <c r="E1542" s="115"/>
      <c r="F1542" s="115"/>
      <c r="G1542" s="115"/>
      <c r="H1542" s="115"/>
      <c r="I1542" s="115"/>
      <c r="J1542" s="115"/>
      <c r="K1542" s="115"/>
    </row>
    <row r="1543" spans="1:11" s="43" customFormat="1" x14ac:dyDescent="0.25">
      <c r="A1543" s="42"/>
      <c r="B1543" s="449" t="s">
        <v>1</v>
      </c>
      <c r="C1543" s="449"/>
      <c r="D1543" s="449"/>
      <c r="E1543" s="449"/>
      <c r="F1543" s="449"/>
      <c r="G1543" s="449"/>
      <c r="H1543" s="449"/>
      <c r="I1543" s="449"/>
      <c r="J1543" s="449"/>
      <c r="K1543" s="449"/>
    </row>
    <row r="1544" spans="1:11" s="43" customFormat="1" x14ac:dyDescent="0.25">
      <c r="A1544" s="42"/>
      <c r="B1544" s="115"/>
      <c r="C1544" s="115"/>
      <c r="D1544" s="115"/>
      <c r="E1544" s="115"/>
      <c r="F1544" s="115"/>
      <c r="G1544" s="115"/>
      <c r="H1544" s="115"/>
      <c r="I1544" s="115"/>
      <c r="J1544" s="115"/>
      <c r="K1544" s="115"/>
    </row>
    <row r="1545" spans="1:11" s="43" customFormat="1" x14ac:dyDescent="0.25">
      <c r="A1545" s="42"/>
      <c r="B1545" s="450" t="s">
        <v>2</v>
      </c>
      <c r="C1545" s="450"/>
      <c r="D1545" s="450"/>
      <c r="E1545" s="450" t="s">
        <v>3</v>
      </c>
      <c r="F1545" s="450"/>
      <c r="G1545" s="450"/>
      <c r="H1545" s="450" t="s">
        <v>323</v>
      </c>
      <c r="I1545" s="450"/>
      <c r="J1545" s="450"/>
      <c r="K1545" s="450"/>
    </row>
    <row r="1546" spans="1:11" s="43" customFormat="1" x14ac:dyDescent="0.25">
      <c r="A1546" s="42"/>
      <c r="B1546" s="451">
        <v>21307197210072</v>
      </c>
      <c r="C1546" s="451"/>
      <c r="D1546" s="451"/>
      <c r="E1546" s="450" t="s">
        <v>578</v>
      </c>
      <c r="F1546" s="450"/>
      <c r="G1546" s="450"/>
      <c r="H1546" s="450" t="s">
        <v>596</v>
      </c>
      <c r="I1546" s="450"/>
      <c r="J1546" s="450"/>
      <c r="K1546" s="450"/>
    </row>
    <row r="1547" spans="1:11" s="43" customFormat="1" x14ac:dyDescent="0.25">
      <c r="A1547" s="42"/>
      <c r="B1547" s="450" t="s">
        <v>5</v>
      </c>
      <c r="C1547" s="450"/>
      <c r="D1547" s="450" t="s">
        <v>597</v>
      </c>
      <c r="E1547" s="450"/>
      <c r="F1547" s="450"/>
      <c r="G1547" s="450"/>
      <c r="H1547" s="450" t="s">
        <v>6</v>
      </c>
      <c r="I1547" s="450"/>
      <c r="J1547" s="450" t="s">
        <v>209</v>
      </c>
      <c r="K1547" s="450"/>
    </row>
    <row r="1548" spans="1:11" s="43" customFormat="1" x14ac:dyDescent="0.25">
      <c r="A1548" s="42"/>
      <c r="B1548" s="450"/>
      <c r="C1548" s="450"/>
      <c r="D1548" s="450"/>
      <c r="E1548" s="450"/>
      <c r="F1548" s="450"/>
      <c r="G1548" s="450"/>
      <c r="H1548" s="450"/>
      <c r="I1548" s="450"/>
      <c r="J1548" s="450"/>
      <c r="K1548" s="450"/>
    </row>
    <row r="1549" spans="1:11" s="43" customFormat="1" x14ac:dyDescent="0.25">
      <c r="A1549" s="42"/>
      <c r="B1549" s="450" t="s">
        <v>7</v>
      </c>
      <c r="C1549" s="450"/>
      <c r="D1549" s="450"/>
      <c r="E1549" s="450"/>
      <c r="F1549" s="450"/>
      <c r="G1549" s="450"/>
      <c r="H1549" s="450"/>
      <c r="I1549" s="450"/>
      <c r="J1549" s="450"/>
      <c r="K1549" s="450"/>
    </row>
    <row r="1550" spans="1:11" s="43" customFormat="1" x14ac:dyDescent="0.25">
      <c r="A1550" s="42"/>
      <c r="B1550" s="450" t="s">
        <v>8</v>
      </c>
      <c r="C1550" s="450" t="s">
        <v>9</v>
      </c>
      <c r="D1550" s="450" t="s">
        <v>10</v>
      </c>
      <c r="E1550" s="450"/>
      <c r="F1550" s="450"/>
      <c r="G1550" s="450"/>
      <c r="H1550" s="450" t="s">
        <v>11</v>
      </c>
      <c r="I1550" s="450"/>
      <c r="J1550" s="450"/>
      <c r="K1550" s="450"/>
    </row>
    <row r="1551" spans="1:11" s="43" customFormat="1" x14ac:dyDescent="0.25">
      <c r="A1551" s="42"/>
      <c r="B1551" s="450"/>
      <c r="C1551" s="450"/>
      <c r="D1551" s="450" t="s">
        <v>12</v>
      </c>
      <c r="E1551" s="450" t="s">
        <v>328</v>
      </c>
      <c r="F1551" s="450" t="s">
        <v>14</v>
      </c>
      <c r="G1551" s="450"/>
      <c r="H1551" s="450" t="s">
        <v>12</v>
      </c>
      <c r="I1551" s="450" t="s">
        <v>15</v>
      </c>
      <c r="J1551" s="450" t="s">
        <v>14</v>
      </c>
      <c r="K1551" s="450"/>
    </row>
    <row r="1552" spans="1:11" s="43" customFormat="1" ht="45" x14ac:dyDescent="0.25">
      <c r="A1552" s="42"/>
      <c r="B1552" s="450"/>
      <c r="C1552" s="450"/>
      <c r="D1552" s="450"/>
      <c r="E1552" s="450"/>
      <c r="F1552" s="116" t="s">
        <v>16</v>
      </c>
      <c r="G1552" s="116" t="s">
        <v>17</v>
      </c>
      <c r="H1552" s="450"/>
      <c r="I1552" s="450"/>
      <c r="J1552" s="116" t="s">
        <v>16</v>
      </c>
      <c r="K1552" s="116" t="s">
        <v>17</v>
      </c>
    </row>
    <row r="1553" spans="1:11" s="43" customFormat="1" x14ac:dyDescent="0.25">
      <c r="A1553" s="42"/>
      <c r="B1553" s="116">
        <v>1</v>
      </c>
      <c r="C1553" s="116">
        <v>2</v>
      </c>
      <c r="D1553" s="116">
        <v>3</v>
      </c>
      <c r="E1553" s="116">
        <v>4</v>
      </c>
      <c r="F1553" s="116">
        <v>5</v>
      </c>
      <c r="G1553" s="116">
        <v>6</v>
      </c>
      <c r="H1553" s="116">
        <v>7</v>
      </c>
      <c r="I1553" s="116">
        <v>8</v>
      </c>
      <c r="J1553" s="116">
        <v>9</v>
      </c>
      <c r="K1553" s="116">
        <v>10</v>
      </c>
    </row>
    <row r="1554" spans="1:11" s="43" customFormat="1" x14ac:dyDescent="0.25">
      <c r="A1554" s="42"/>
      <c r="B1554" s="116">
        <v>146334</v>
      </c>
      <c r="C1554" s="116">
        <v>0</v>
      </c>
      <c r="D1554" s="116" t="s">
        <v>335</v>
      </c>
      <c r="E1554" s="116"/>
      <c r="F1554" s="116" t="s">
        <v>335</v>
      </c>
      <c r="G1554" s="116"/>
      <c r="H1554" s="118"/>
      <c r="I1554" s="116"/>
      <c r="J1554" s="116" t="s">
        <v>335</v>
      </c>
      <c r="K1554" s="116" t="s">
        <v>335</v>
      </c>
    </row>
    <row r="1555" spans="1:11" s="43" customFormat="1" x14ac:dyDescent="0.25">
      <c r="A1555" s="42"/>
      <c r="B1555" s="450" t="s">
        <v>19</v>
      </c>
      <c r="C1555" s="450"/>
      <c r="D1555" s="450"/>
      <c r="E1555" s="450"/>
      <c r="F1555" s="450"/>
      <c r="G1555" s="450"/>
      <c r="H1555" s="450"/>
      <c r="I1555" s="450"/>
      <c r="J1555" s="450"/>
      <c r="K1555" s="450"/>
    </row>
    <row r="1556" spans="1:11" s="43" customFormat="1" x14ac:dyDescent="0.25">
      <c r="A1556" s="42"/>
      <c r="B1556" s="116">
        <v>0</v>
      </c>
      <c r="C1556" s="116">
        <v>0</v>
      </c>
      <c r="D1556" s="116"/>
      <c r="E1556" s="116"/>
      <c r="F1556" s="116"/>
      <c r="G1556" s="116"/>
      <c r="H1556" s="116" t="s">
        <v>335</v>
      </c>
      <c r="I1556" s="116" t="s">
        <v>335</v>
      </c>
      <c r="J1556" s="116"/>
      <c r="K1556" s="116" t="s">
        <v>335</v>
      </c>
    </row>
    <row r="1557" spans="1:11" s="43" customFormat="1" x14ac:dyDescent="0.25">
      <c r="A1557" s="42"/>
      <c r="B1557" s="105"/>
      <c r="C1557" s="105"/>
      <c r="D1557" s="105"/>
      <c r="E1557" s="105"/>
      <c r="F1557" s="105"/>
      <c r="G1557" s="105"/>
      <c r="H1557" s="105"/>
      <c r="I1557" s="105"/>
      <c r="J1557" s="105"/>
      <c r="K1557" s="105"/>
    </row>
    <row r="1558" spans="1:11" s="43" customFormat="1" x14ac:dyDescent="0.25">
      <c r="A1558" s="42"/>
      <c r="B1558" s="105"/>
      <c r="C1558" s="105"/>
      <c r="D1558" s="105"/>
      <c r="E1558" s="105"/>
      <c r="F1558" s="105"/>
      <c r="G1558" s="105"/>
      <c r="H1558" s="105"/>
      <c r="I1558" s="105"/>
      <c r="J1558" s="105"/>
      <c r="K1558" s="105"/>
    </row>
    <row r="1559" spans="1:11" s="43" customFormat="1" x14ac:dyDescent="0.25">
      <c r="A1559" s="42"/>
      <c r="B1559" s="115"/>
      <c r="C1559" s="115"/>
      <c r="D1559" s="115"/>
      <c r="E1559" s="115"/>
      <c r="F1559" s="115"/>
      <c r="G1559" s="115"/>
      <c r="H1559" s="115"/>
      <c r="I1559" s="115"/>
      <c r="J1559" s="115"/>
      <c r="K1559" s="115"/>
    </row>
    <row r="1560" spans="1:11" s="43" customFormat="1" x14ac:dyDescent="0.25">
      <c r="A1560" s="42"/>
      <c r="B1560" s="449" t="s">
        <v>0</v>
      </c>
      <c r="C1560" s="449"/>
      <c r="D1560" s="115"/>
      <c r="E1560" s="115"/>
      <c r="F1560" s="115"/>
      <c r="G1560" s="115"/>
      <c r="H1560" s="115"/>
      <c r="I1560" s="115"/>
      <c r="J1560" s="115"/>
      <c r="K1560" s="115"/>
    </row>
    <row r="1561" spans="1:11" s="43" customFormat="1" x14ac:dyDescent="0.25">
      <c r="A1561" s="42"/>
      <c r="B1561" s="449" t="s">
        <v>1</v>
      </c>
      <c r="C1561" s="449"/>
      <c r="D1561" s="449"/>
      <c r="E1561" s="449"/>
      <c r="F1561" s="449"/>
      <c r="G1561" s="449"/>
      <c r="H1561" s="449"/>
      <c r="I1561" s="449"/>
      <c r="J1561" s="449"/>
      <c r="K1561" s="449"/>
    </row>
    <row r="1562" spans="1:11" s="43" customFormat="1" x14ac:dyDescent="0.25">
      <c r="A1562" s="42"/>
      <c r="B1562" s="115"/>
      <c r="C1562" s="115"/>
      <c r="D1562" s="115"/>
      <c r="E1562" s="115"/>
      <c r="F1562" s="115"/>
      <c r="G1562" s="115"/>
      <c r="H1562" s="115"/>
      <c r="I1562" s="115"/>
      <c r="J1562" s="115"/>
      <c r="K1562" s="115"/>
    </row>
    <row r="1563" spans="1:11" s="43" customFormat="1" x14ac:dyDescent="0.25">
      <c r="A1563" s="42"/>
      <c r="B1563" s="450" t="s">
        <v>2</v>
      </c>
      <c r="C1563" s="450"/>
      <c r="D1563" s="450"/>
      <c r="E1563" s="450" t="s">
        <v>3</v>
      </c>
      <c r="F1563" s="450"/>
      <c r="G1563" s="450"/>
      <c r="H1563" s="450" t="s">
        <v>323</v>
      </c>
      <c r="I1563" s="450"/>
      <c r="J1563" s="450"/>
      <c r="K1563" s="450"/>
    </row>
    <row r="1564" spans="1:11" s="43" customFormat="1" x14ac:dyDescent="0.25">
      <c r="A1564" s="42"/>
      <c r="B1564" s="451">
        <v>20305197200570</v>
      </c>
      <c r="C1564" s="451"/>
      <c r="D1564" s="451"/>
      <c r="E1564" s="450" t="s">
        <v>598</v>
      </c>
      <c r="F1564" s="450"/>
      <c r="G1564" s="450"/>
      <c r="H1564" s="450" t="s">
        <v>599</v>
      </c>
      <c r="I1564" s="450"/>
      <c r="J1564" s="450"/>
      <c r="K1564" s="450"/>
    </row>
    <row r="1565" spans="1:11" s="43" customFormat="1" x14ac:dyDescent="0.25">
      <c r="A1565" s="42"/>
      <c r="B1565" s="450" t="s">
        <v>5</v>
      </c>
      <c r="C1565" s="450"/>
      <c r="D1565" s="450" t="s">
        <v>600</v>
      </c>
      <c r="E1565" s="450"/>
      <c r="F1565" s="450"/>
      <c r="G1565" s="450"/>
      <c r="H1565" s="450" t="s">
        <v>6</v>
      </c>
      <c r="I1565" s="450"/>
      <c r="J1565" s="450" t="s">
        <v>209</v>
      </c>
      <c r="K1565" s="450"/>
    </row>
    <row r="1566" spans="1:11" s="43" customFormat="1" x14ac:dyDescent="0.25">
      <c r="A1566" s="42"/>
      <c r="B1566" s="450"/>
      <c r="C1566" s="450"/>
      <c r="D1566" s="450"/>
      <c r="E1566" s="450"/>
      <c r="F1566" s="450"/>
      <c r="G1566" s="450"/>
      <c r="H1566" s="450"/>
      <c r="I1566" s="450"/>
      <c r="J1566" s="450"/>
      <c r="K1566" s="450"/>
    </row>
    <row r="1567" spans="1:11" s="43" customFormat="1" x14ac:dyDescent="0.25">
      <c r="A1567" s="42"/>
      <c r="B1567" s="450" t="s">
        <v>7</v>
      </c>
      <c r="C1567" s="450"/>
      <c r="D1567" s="450"/>
      <c r="E1567" s="450"/>
      <c r="F1567" s="450"/>
      <c r="G1567" s="450"/>
      <c r="H1567" s="450"/>
      <c r="I1567" s="450"/>
      <c r="J1567" s="450"/>
      <c r="K1567" s="450"/>
    </row>
    <row r="1568" spans="1:11" s="43" customFormat="1" x14ac:dyDescent="0.25">
      <c r="A1568" s="42"/>
      <c r="B1568" s="450" t="s">
        <v>8</v>
      </c>
      <c r="C1568" s="450" t="s">
        <v>9</v>
      </c>
      <c r="D1568" s="450" t="s">
        <v>10</v>
      </c>
      <c r="E1568" s="450"/>
      <c r="F1568" s="450"/>
      <c r="G1568" s="450"/>
      <c r="H1568" s="450" t="s">
        <v>11</v>
      </c>
      <c r="I1568" s="450"/>
      <c r="J1568" s="450"/>
      <c r="K1568" s="450"/>
    </row>
    <row r="1569" spans="1:11" s="43" customFormat="1" x14ac:dyDescent="0.25">
      <c r="A1569" s="42"/>
      <c r="B1569" s="450"/>
      <c r="C1569" s="450"/>
      <c r="D1569" s="450" t="s">
        <v>12</v>
      </c>
      <c r="E1569" s="450" t="s">
        <v>328</v>
      </c>
      <c r="F1569" s="450" t="s">
        <v>14</v>
      </c>
      <c r="G1569" s="450"/>
      <c r="H1569" s="450" t="s">
        <v>12</v>
      </c>
      <c r="I1569" s="450" t="s">
        <v>15</v>
      </c>
      <c r="J1569" s="450" t="s">
        <v>14</v>
      </c>
      <c r="K1569" s="450"/>
    </row>
    <row r="1570" spans="1:11" s="43" customFormat="1" ht="45" x14ac:dyDescent="0.25">
      <c r="A1570" s="42"/>
      <c r="B1570" s="450"/>
      <c r="C1570" s="450"/>
      <c r="D1570" s="450"/>
      <c r="E1570" s="450"/>
      <c r="F1570" s="116" t="s">
        <v>16</v>
      </c>
      <c r="G1570" s="116" t="s">
        <v>17</v>
      </c>
      <c r="H1570" s="450"/>
      <c r="I1570" s="450"/>
      <c r="J1570" s="116" t="s">
        <v>16</v>
      </c>
      <c r="K1570" s="116" t="s">
        <v>17</v>
      </c>
    </row>
    <row r="1571" spans="1:11" s="43" customFormat="1" x14ac:dyDescent="0.25">
      <c r="A1571" s="42"/>
      <c r="B1571" s="116">
        <v>1</v>
      </c>
      <c r="C1571" s="116">
        <v>2</v>
      </c>
      <c r="D1571" s="116">
        <v>3</v>
      </c>
      <c r="E1571" s="116">
        <v>4</v>
      </c>
      <c r="F1571" s="116">
        <v>5</v>
      </c>
      <c r="G1571" s="116">
        <v>6</v>
      </c>
      <c r="H1571" s="116">
        <v>7</v>
      </c>
      <c r="I1571" s="116">
        <v>8</v>
      </c>
      <c r="J1571" s="116">
        <v>9</v>
      </c>
      <c r="K1571" s="116">
        <v>10</v>
      </c>
    </row>
    <row r="1572" spans="1:11" s="43" customFormat="1" x14ac:dyDescent="0.25">
      <c r="A1572" s="42"/>
      <c r="B1572" s="116">
        <v>288080.40000000002</v>
      </c>
      <c r="C1572" s="116">
        <v>0</v>
      </c>
      <c r="D1572" s="116" t="s">
        <v>335</v>
      </c>
      <c r="E1572" s="116"/>
      <c r="F1572" s="116" t="s">
        <v>335</v>
      </c>
      <c r="G1572" s="116"/>
      <c r="H1572" s="118"/>
      <c r="I1572" s="116"/>
      <c r="J1572" s="116" t="s">
        <v>335</v>
      </c>
      <c r="K1572" s="116" t="s">
        <v>335</v>
      </c>
    </row>
    <row r="1573" spans="1:11" s="43" customFormat="1" x14ac:dyDescent="0.25">
      <c r="A1573" s="42"/>
      <c r="B1573" s="450" t="s">
        <v>19</v>
      </c>
      <c r="C1573" s="450"/>
      <c r="D1573" s="450"/>
      <c r="E1573" s="450"/>
      <c r="F1573" s="450"/>
      <c r="G1573" s="450"/>
      <c r="H1573" s="450"/>
      <c r="I1573" s="450"/>
      <c r="J1573" s="450"/>
      <c r="K1573" s="450"/>
    </row>
    <row r="1574" spans="1:11" s="43" customFormat="1" x14ac:dyDescent="0.25">
      <c r="A1574" s="42"/>
      <c r="B1574" s="116">
        <v>0</v>
      </c>
      <c r="C1574" s="116">
        <v>0</v>
      </c>
      <c r="D1574" s="116"/>
      <c r="E1574" s="116"/>
      <c r="F1574" s="116"/>
      <c r="G1574" s="116"/>
      <c r="H1574" s="116" t="s">
        <v>335</v>
      </c>
      <c r="I1574" s="116" t="s">
        <v>335</v>
      </c>
      <c r="J1574" s="116"/>
      <c r="K1574" s="116" t="s">
        <v>335</v>
      </c>
    </row>
    <row r="1575" spans="1:11" s="43" customFormat="1" x14ac:dyDescent="0.25">
      <c r="A1575" s="42"/>
      <c r="B1575" s="162"/>
      <c r="C1575" s="162"/>
      <c r="D1575" s="162"/>
      <c r="E1575" s="162"/>
      <c r="F1575" s="162"/>
      <c r="G1575" s="162"/>
      <c r="H1575" s="162"/>
      <c r="I1575" s="162"/>
      <c r="J1575" s="162"/>
      <c r="K1575" s="162"/>
    </row>
    <row r="1576" spans="1:11" s="43" customFormat="1" x14ac:dyDescent="0.25">
      <c r="A1576" s="42"/>
      <c r="B1576" s="105"/>
      <c r="C1576" s="105"/>
      <c r="D1576" s="105"/>
      <c r="E1576" s="105"/>
      <c r="F1576" s="105"/>
      <c r="G1576" s="105"/>
      <c r="H1576" s="105"/>
      <c r="I1576" s="105"/>
      <c r="J1576" s="105"/>
      <c r="K1576" s="105"/>
    </row>
    <row r="1577" spans="1:11" s="43" customFormat="1" x14ac:dyDescent="0.25">
      <c r="A1577" s="42"/>
      <c r="B1577" s="105"/>
      <c r="C1577" s="105"/>
      <c r="D1577" s="105"/>
      <c r="E1577" s="105"/>
      <c r="F1577" s="105"/>
      <c r="G1577" s="105"/>
      <c r="H1577" s="105"/>
      <c r="I1577" s="105"/>
      <c r="J1577" s="105"/>
      <c r="K1577" s="105"/>
    </row>
    <row r="1578" spans="1:11" s="43" customFormat="1" x14ac:dyDescent="0.25">
      <c r="A1578" s="42"/>
      <c r="B1578" s="449" t="s">
        <v>0</v>
      </c>
      <c r="C1578" s="449"/>
      <c r="D1578" s="115"/>
      <c r="E1578" s="115"/>
      <c r="F1578" s="115"/>
      <c r="G1578" s="115"/>
      <c r="H1578" s="115"/>
      <c r="I1578" s="115"/>
      <c r="J1578" s="115"/>
      <c r="K1578" s="115"/>
    </row>
    <row r="1579" spans="1:11" s="43" customFormat="1" x14ac:dyDescent="0.25">
      <c r="A1579" s="42"/>
      <c r="B1579" s="449" t="s">
        <v>1</v>
      </c>
      <c r="C1579" s="449"/>
      <c r="D1579" s="449"/>
      <c r="E1579" s="449"/>
      <c r="F1579" s="449"/>
      <c r="G1579" s="449"/>
      <c r="H1579" s="449"/>
      <c r="I1579" s="449"/>
      <c r="J1579" s="449"/>
      <c r="K1579" s="449"/>
    </row>
    <row r="1580" spans="1:11" s="43" customFormat="1" x14ac:dyDescent="0.25">
      <c r="A1580" s="42"/>
      <c r="B1580" s="115"/>
      <c r="C1580" s="115"/>
      <c r="D1580" s="115"/>
      <c r="E1580" s="115"/>
      <c r="F1580" s="115"/>
      <c r="G1580" s="115"/>
      <c r="H1580" s="115"/>
      <c r="I1580" s="115"/>
      <c r="J1580" s="115"/>
      <c r="K1580" s="115"/>
    </row>
    <row r="1581" spans="1:11" s="43" customFormat="1" x14ac:dyDescent="0.25">
      <c r="A1581" s="42"/>
      <c r="B1581" s="450" t="s">
        <v>2</v>
      </c>
      <c r="C1581" s="450"/>
      <c r="D1581" s="450"/>
      <c r="E1581" s="450" t="s">
        <v>3</v>
      </c>
      <c r="F1581" s="450"/>
      <c r="G1581" s="450"/>
      <c r="H1581" s="450" t="s">
        <v>323</v>
      </c>
      <c r="I1581" s="450"/>
      <c r="J1581" s="450"/>
      <c r="K1581" s="450"/>
    </row>
    <row r="1582" spans="1:11" s="43" customFormat="1" x14ac:dyDescent="0.25">
      <c r="A1582" s="42"/>
      <c r="B1582" s="451">
        <v>21008197601242</v>
      </c>
      <c r="C1582" s="451"/>
      <c r="D1582" s="451"/>
      <c r="E1582" s="450" t="s">
        <v>598</v>
      </c>
      <c r="F1582" s="450"/>
      <c r="G1582" s="450"/>
      <c r="H1582" s="450" t="s">
        <v>601</v>
      </c>
      <c r="I1582" s="450"/>
      <c r="J1582" s="450"/>
      <c r="K1582" s="450"/>
    </row>
    <row r="1583" spans="1:11" s="43" customFormat="1" x14ac:dyDescent="0.25">
      <c r="A1583" s="42"/>
      <c r="B1583" s="450" t="s">
        <v>5</v>
      </c>
      <c r="C1583" s="450"/>
      <c r="D1583" s="450" t="s">
        <v>602</v>
      </c>
      <c r="E1583" s="450"/>
      <c r="F1583" s="450"/>
      <c r="G1583" s="450"/>
      <c r="H1583" s="450" t="s">
        <v>6</v>
      </c>
      <c r="I1583" s="450"/>
      <c r="J1583" s="450" t="s">
        <v>209</v>
      </c>
      <c r="K1583" s="450"/>
    </row>
    <row r="1584" spans="1:11" s="43" customFormat="1" x14ac:dyDescent="0.25">
      <c r="A1584" s="42"/>
      <c r="B1584" s="450"/>
      <c r="C1584" s="450"/>
      <c r="D1584" s="450"/>
      <c r="E1584" s="450"/>
      <c r="F1584" s="450"/>
      <c r="G1584" s="450"/>
      <c r="H1584" s="450"/>
      <c r="I1584" s="450"/>
      <c r="J1584" s="450"/>
      <c r="K1584" s="450"/>
    </row>
    <row r="1585" spans="1:11" s="43" customFormat="1" x14ac:dyDescent="0.25">
      <c r="A1585" s="42"/>
      <c r="B1585" s="450" t="s">
        <v>7</v>
      </c>
      <c r="C1585" s="450"/>
      <c r="D1585" s="450"/>
      <c r="E1585" s="450"/>
      <c r="F1585" s="450"/>
      <c r="G1585" s="450"/>
      <c r="H1585" s="450"/>
      <c r="I1585" s="450"/>
      <c r="J1585" s="450"/>
      <c r="K1585" s="450"/>
    </row>
    <row r="1586" spans="1:11" s="43" customFormat="1" x14ac:dyDescent="0.25">
      <c r="A1586" s="42"/>
      <c r="B1586" s="450" t="s">
        <v>8</v>
      </c>
      <c r="C1586" s="450" t="s">
        <v>9</v>
      </c>
      <c r="D1586" s="450" t="s">
        <v>10</v>
      </c>
      <c r="E1586" s="450"/>
      <c r="F1586" s="450"/>
      <c r="G1586" s="450"/>
      <c r="H1586" s="450" t="s">
        <v>11</v>
      </c>
      <c r="I1586" s="450"/>
      <c r="J1586" s="450"/>
      <c r="K1586" s="450"/>
    </row>
    <row r="1587" spans="1:11" s="43" customFormat="1" x14ac:dyDescent="0.25">
      <c r="A1587" s="42"/>
      <c r="B1587" s="450"/>
      <c r="C1587" s="450"/>
      <c r="D1587" s="450" t="s">
        <v>12</v>
      </c>
      <c r="E1587" s="450" t="s">
        <v>328</v>
      </c>
      <c r="F1587" s="450" t="s">
        <v>14</v>
      </c>
      <c r="G1587" s="450"/>
      <c r="H1587" s="450" t="s">
        <v>12</v>
      </c>
      <c r="I1587" s="450" t="s">
        <v>15</v>
      </c>
      <c r="J1587" s="450" t="s">
        <v>14</v>
      </c>
      <c r="K1587" s="450"/>
    </row>
    <row r="1588" spans="1:11" s="43" customFormat="1" ht="45" x14ac:dyDescent="0.25">
      <c r="A1588" s="42"/>
      <c r="B1588" s="450"/>
      <c r="C1588" s="450"/>
      <c r="D1588" s="450"/>
      <c r="E1588" s="450"/>
      <c r="F1588" s="116" t="s">
        <v>16</v>
      </c>
      <c r="G1588" s="116" t="s">
        <v>17</v>
      </c>
      <c r="H1588" s="450"/>
      <c r="I1588" s="450"/>
      <c r="J1588" s="116" t="s">
        <v>16</v>
      </c>
      <c r="K1588" s="116" t="s">
        <v>17</v>
      </c>
    </row>
    <row r="1589" spans="1:11" s="43" customFormat="1" x14ac:dyDescent="0.25">
      <c r="A1589" s="42"/>
      <c r="B1589" s="116">
        <v>1</v>
      </c>
      <c r="C1589" s="116">
        <v>2</v>
      </c>
      <c r="D1589" s="116">
        <v>3</v>
      </c>
      <c r="E1589" s="116">
        <v>4</v>
      </c>
      <c r="F1589" s="116">
        <v>5</v>
      </c>
      <c r="G1589" s="116">
        <v>6</v>
      </c>
      <c r="H1589" s="116">
        <v>7</v>
      </c>
      <c r="I1589" s="116">
        <v>8</v>
      </c>
      <c r="J1589" s="116">
        <v>9</v>
      </c>
      <c r="K1589" s="116">
        <v>10</v>
      </c>
    </row>
    <row r="1590" spans="1:11" s="43" customFormat="1" x14ac:dyDescent="0.25">
      <c r="A1590" s="42"/>
      <c r="B1590" s="116">
        <v>267341.40000000002</v>
      </c>
      <c r="C1590" s="116">
        <v>0</v>
      </c>
      <c r="D1590" s="116" t="s">
        <v>590</v>
      </c>
      <c r="E1590" s="116">
        <v>1.1000000000000001</v>
      </c>
      <c r="F1590" s="116" t="s">
        <v>335</v>
      </c>
      <c r="G1590" s="116"/>
      <c r="H1590" s="118" t="s">
        <v>111</v>
      </c>
      <c r="I1590" s="118" t="s">
        <v>111</v>
      </c>
      <c r="J1590" s="116" t="s">
        <v>335</v>
      </c>
      <c r="K1590" s="116" t="s">
        <v>335</v>
      </c>
    </row>
    <row r="1591" spans="1:11" s="43" customFormat="1" x14ac:dyDescent="0.25">
      <c r="A1591" s="42"/>
      <c r="B1591" s="116"/>
      <c r="C1591" s="116"/>
      <c r="D1591" s="116"/>
      <c r="E1591" s="116"/>
      <c r="F1591" s="116"/>
      <c r="G1591" s="116"/>
      <c r="H1591" s="118" t="s">
        <v>71</v>
      </c>
      <c r="I1591" s="118" t="s">
        <v>71</v>
      </c>
      <c r="J1591" s="116"/>
      <c r="K1591" s="116"/>
    </row>
    <row r="1592" spans="1:11" s="43" customFormat="1" ht="30" x14ac:dyDescent="0.25">
      <c r="A1592" s="42"/>
      <c r="B1592" s="116"/>
      <c r="C1592" s="116"/>
      <c r="D1592" s="116"/>
      <c r="E1592" s="116"/>
      <c r="F1592" s="116"/>
      <c r="G1592" s="116"/>
      <c r="H1592" s="118" t="s">
        <v>57</v>
      </c>
      <c r="I1592" s="118" t="s">
        <v>57</v>
      </c>
      <c r="J1592" s="116"/>
      <c r="K1592" s="116"/>
    </row>
    <row r="1593" spans="1:11" s="43" customFormat="1" x14ac:dyDescent="0.25">
      <c r="A1593" s="42"/>
      <c r="B1593" s="450" t="s">
        <v>19</v>
      </c>
      <c r="C1593" s="450"/>
      <c r="D1593" s="450"/>
      <c r="E1593" s="450"/>
      <c r="F1593" s="450"/>
      <c r="G1593" s="450"/>
      <c r="H1593" s="450"/>
      <c r="I1593" s="450"/>
      <c r="J1593" s="450"/>
      <c r="K1593" s="450"/>
    </row>
    <row r="1594" spans="1:11" s="43" customFormat="1" x14ac:dyDescent="0.25">
      <c r="A1594" s="42"/>
      <c r="B1594" s="116">
        <v>0</v>
      </c>
      <c r="C1594" s="116">
        <v>0</v>
      </c>
      <c r="D1594" s="116"/>
      <c r="E1594" s="116"/>
      <c r="F1594" s="116"/>
      <c r="G1594" s="116"/>
      <c r="H1594" s="116" t="s">
        <v>335</v>
      </c>
      <c r="I1594" s="116" t="s">
        <v>335</v>
      </c>
      <c r="J1594" s="116"/>
      <c r="K1594" s="116" t="s">
        <v>335</v>
      </c>
    </row>
    <row r="1595" spans="1:11" s="43" customFormat="1" x14ac:dyDescent="0.25">
      <c r="A1595" s="42"/>
      <c r="B1595" s="105"/>
      <c r="C1595" s="105"/>
      <c r="D1595" s="105"/>
      <c r="E1595" s="105"/>
      <c r="F1595" s="105"/>
      <c r="G1595" s="105"/>
      <c r="H1595" s="105"/>
      <c r="I1595" s="105"/>
      <c r="J1595" s="105"/>
      <c r="K1595" s="105"/>
    </row>
    <row r="1596" spans="1:11" s="43" customFormat="1" x14ac:dyDescent="0.25">
      <c r="A1596" s="42"/>
      <c r="B1596" s="449" t="s">
        <v>0</v>
      </c>
      <c r="C1596" s="449"/>
      <c r="D1596" s="115"/>
      <c r="E1596" s="115"/>
      <c r="F1596" s="115" t="s">
        <v>335</v>
      </c>
      <c r="G1596" s="115"/>
      <c r="H1596" s="115"/>
      <c r="I1596" s="115"/>
      <c r="J1596" s="115"/>
      <c r="K1596" s="115"/>
    </row>
    <row r="1597" spans="1:11" s="43" customFormat="1" x14ac:dyDescent="0.25">
      <c r="A1597" s="42"/>
      <c r="B1597" s="449" t="s">
        <v>1</v>
      </c>
      <c r="C1597" s="449"/>
      <c r="D1597" s="449"/>
      <c r="E1597" s="449"/>
      <c r="F1597" s="449"/>
      <c r="G1597" s="449"/>
      <c r="H1597" s="449"/>
      <c r="I1597" s="449"/>
      <c r="J1597" s="449"/>
      <c r="K1597" s="449"/>
    </row>
    <row r="1598" spans="1:11" s="43" customFormat="1" x14ac:dyDescent="0.25">
      <c r="A1598" s="42"/>
      <c r="B1598" s="115"/>
      <c r="C1598" s="115"/>
      <c r="D1598" s="115"/>
      <c r="E1598" s="115"/>
      <c r="F1598" s="115"/>
      <c r="G1598" s="115"/>
      <c r="H1598" s="115"/>
      <c r="I1598" s="115"/>
      <c r="J1598" s="115"/>
      <c r="K1598" s="115"/>
    </row>
    <row r="1599" spans="1:11" s="43" customFormat="1" x14ac:dyDescent="0.25">
      <c r="A1599" s="42"/>
      <c r="B1599" s="450" t="s">
        <v>2</v>
      </c>
      <c r="C1599" s="450"/>
      <c r="D1599" s="450"/>
      <c r="E1599" s="450" t="s">
        <v>3</v>
      </c>
      <c r="F1599" s="450"/>
      <c r="G1599" s="450"/>
      <c r="H1599" s="450" t="s">
        <v>323</v>
      </c>
      <c r="I1599" s="450"/>
      <c r="J1599" s="450"/>
      <c r="K1599" s="450"/>
    </row>
    <row r="1600" spans="1:11" s="43" customFormat="1" x14ac:dyDescent="0.25">
      <c r="A1600" s="42"/>
      <c r="B1600" s="451">
        <v>20204197800596</v>
      </c>
      <c r="C1600" s="451"/>
      <c r="D1600" s="451"/>
      <c r="E1600" s="450" t="s">
        <v>598</v>
      </c>
      <c r="F1600" s="450"/>
      <c r="G1600" s="450"/>
      <c r="H1600" s="450" t="s">
        <v>603</v>
      </c>
      <c r="I1600" s="450"/>
      <c r="J1600" s="450"/>
      <c r="K1600" s="450"/>
    </row>
    <row r="1601" spans="1:11" s="43" customFormat="1" x14ac:dyDescent="0.25">
      <c r="A1601" s="42"/>
      <c r="B1601" s="450" t="s">
        <v>5</v>
      </c>
      <c r="C1601" s="450"/>
      <c r="D1601" s="450" t="s">
        <v>604</v>
      </c>
      <c r="E1601" s="450"/>
      <c r="F1601" s="450"/>
      <c r="G1601" s="450"/>
      <c r="H1601" s="450" t="s">
        <v>6</v>
      </c>
      <c r="I1601" s="450"/>
      <c r="J1601" s="450" t="s">
        <v>605</v>
      </c>
      <c r="K1601" s="450"/>
    </row>
    <row r="1602" spans="1:11" s="43" customFormat="1" x14ac:dyDescent="0.25">
      <c r="A1602" s="42"/>
      <c r="B1602" s="450"/>
      <c r="C1602" s="450"/>
      <c r="D1602" s="450"/>
      <c r="E1602" s="450"/>
      <c r="F1602" s="450"/>
      <c r="G1602" s="450"/>
      <c r="H1602" s="450"/>
      <c r="I1602" s="450"/>
      <c r="J1602" s="450"/>
      <c r="K1602" s="450"/>
    </row>
    <row r="1603" spans="1:11" s="43" customFormat="1" x14ac:dyDescent="0.25">
      <c r="A1603" s="42"/>
      <c r="B1603" s="450" t="s">
        <v>7</v>
      </c>
      <c r="C1603" s="450"/>
      <c r="D1603" s="450"/>
      <c r="E1603" s="450"/>
      <c r="F1603" s="450"/>
      <c r="G1603" s="450"/>
      <c r="H1603" s="450"/>
      <c r="I1603" s="450"/>
      <c r="J1603" s="450"/>
      <c r="K1603" s="450"/>
    </row>
    <row r="1604" spans="1:11" s="43" customFormat="1" x14ac:dyDescent="0.25">
      <c r="A1604" s="42"/>
      <c r="B1604" s="450" t="s">
        <v>8</v>
      </c>
      <c r="C1604" s="450" t="s">
        <v>9</v>
      </c>
      <c r="D1604" s="450" t="s">
        <v>10</v>
      </c>
      <c r="E1604" s="450"/>
      <c r="F1604" s="450"/>
      <c r="G1604" s="450"/>
      <c r="H1604" s="450" t="s">
        <v>11</v>
      </c>
      <c r="I1604" s="450"/>
      <c r="J1604" s="450"/>
      <c r="K1604" s="450"/>
    </row>
    <row r="1605" spans="1:11" s="43" customFormat="1" x14ac:dyDescent="0.25">
      <c r="A1605" s="42"/>
      <c r="B1605" s="450"/>
      <c r="C1605" s="450"/>
      <c r="D1605" s="450" t="s">
        <v>12</v>
      </c>
      <c r="E1605" s="450" t="s">
        <v>328</v>
      </c>
      <c r="F1605" s="450" t="s">
        <v>14</v>
      </c>
      <c r="G1605" s="450"/>
      <c r="H1605" s="450" t="s">
        <v>12</v>
      </c>
      <c r="I1605" s="450" t="s">
        <v>15</v>
      </c>
      <c r="J1605" s="450" t="s">
        <v>14</v>
      </c>
      <c r="K1605" s="450"/>
    </row>
    <row r="1606" spans="1:11" s="43" customFormat="1" ht="45" x14ac:dyDescent="0.25">
      <c r="A1606" s="42"/>
      <c r="B1606" s="450"/>
      <c r="C1606" s="450"/>
      <c r="D1606" s="450"/>
      <c r="E1606" s="450"/>
      <c r="F1606" s="116" t="s">
        <v>16</v>
      </c>
      <c r="G1606" s="116" t="s">
        <v>17</v>
      </c>
      <c r="H1606" s="450"/>
      <c r="I1606" s="450"/>
      <c r="J1606" s="116" t="s">
        <v>16</v>
      </c>
      <c r="K1606" s="116" t="s">
        <v>17</v>
      </c>
    </row>
    <row r="1607" spans="1:11" s="43" customFormat="1" x14ac:dyDescent="0.25">
      <c r="A1607" s="42"/>
      <c r="B1607" s="116">
        <v>1</v>
      </c>
      <c r="C1607" s="116">
        <v>2</v>
      </c>
      <c r="D1607" s="116">
        <v>3</v>
      </c>
      <c r="E1607" s="116">
        <v>4</v>
      </c>
      <c r="F1607" s="116">
        <v>5</v>
      </c>
      <c r="G1607" s="116">
        <v>6</v>
      </c>
      <c r="H1607" s="116">
        <v>7</v>
      </c>
      <c r="I1607" s="116">
        <v>8</v>
      </c>
      <c r="J1607" s="116">
        <v>9</v>
      </c>
      <c r="K1607" s="116">
        <v>10</v>
      </c>
    </row>
    <row r="1608" spans="1:11" s="43" customFormat="1" ht="60" x14ac:dyDescent="0.25">
      <c r="A1608" s="42"/>
      <c r="B1608" s="116">
        <f>150408.49+129121.45</f>
        <v>279529.94</v>
      </c>
      <c r="C1608" s="116">
        <v>0</v>
      </c>
      <c r="D1608" s="116" t="s">
        <v>606</v>
      </c>
      <c r="E1608" s="116" t="s">
        <v>607</v>
      </c>
      <c r="F1608" s="116" t="s">
        <v>335</v>
      </c>
      <c r="G1608" s="116"/>
      <c r="H1608" s="51" t="s">
        <v>212</v>
      </c>
      <c r="I1608" s="118" t="s">
        <v>608</v>
      </c>
      <c r="J1608" s="116" t="s">
        <v>335</v>
      </c>
      <c r="K1608" s="116" t="s">
        <v>335</v>
      </c>
    </row>
    <row r="1609" spans="1:11" s="43" customFormat="1" x14ac:dyDescent="0.25">
      <c r="A1609" s="42"/>
      <c r="B1609" s="450" t="s">
        <v>19</v>
      </c>
      <c r="C1609" s="450"/>
      <c r="D1609" s="450"/>
      <c r="E1609" s="450"/>
      <c r="F1609" s="450"/>
      <c r="G1609" s="450"/>
      <c r="H1609" s="450"/>
      <c r="I1609" s="450"/>
      <c r="J1609" s="450"/>
      <c r="K1609" s="450"/>
    </row>
    <row r="1610" spans="1:11" s="43" customFormat="1" x14ac:dyDescent="0.25">
      <c r="A1610" s="42"/>
      <c r="B1610" s="116">
        <v>0</v>
      </c>
      <c r="C1610" s="116">
        <v>0</v>
      </c>
      <c r="D1610" s="116"/>
      <c r="E1610" s="116"/>
      <c r="F1610" s="116"/>
      <c r="G1610" s="116"/>
      <c r="H1610" s="116" t="s">
        <v>335</v>
      </c>
      <c r="I1610" s="116" t="s">
        <v>335</v>
      </c>
      <c r="J1610" s="116"/>
      <c r="K1610" s="116" t="s">
        <v>335</v>
      </c>
    </row>
    <row r="1611" spans="1:11" s="43" customFormat="1" x14ac:dyDescent="0.25">
      <c r="A1611" s="42"/>
      <c r="B1611" s="105"/>
      <c r="C1611" s="105"/>
      <c r="D1611" s="105"/>
      <c r="E1611" s="105"/>
      <c r="F1611" s="105"/>
      <c r="G1611" s="105"/>
      <c r="H1611" s="105"/>
      <c r="I1611" s="105"/>
      <c r="J1611" s="105"/>
      <c r="K1611" s="105"/>
    </row>
    <row r="1612" spans="1:11" s="43" customFormat="1" x14ac:dyDescent="0.25">
      <c r="A1612" s="42"/>
      <c r="B1612" s="449" t="s">
        <v>0</v>
      </c>
      <c r="C1612" s="449"/>
      <c r="D1612" s="115"/>
      <c r="E1612" s="115"/>
      <c r="F1612" s="115"/>
      <c r="G1612" s="115"/>
      <c r="H1612" s="115"/>
      <c r="I1612" s="115"/>
      <c r="J1612" s="115"/>
      <c r="K1612" s="115"/>
    </row>
    <row r="1613" spans="1:11" s="43" customFormat="1" x14ac:dyDescent="0.25">
      <c r="A1613" s="42"/>
      <c r="B1613" s="449" t="s">
        <v>1</v>
      </c>
      <c r="C1613" s="449"/>
      <c r="D1613" s="449"/>
      <c r="E1613" s="449"/>
      <c r="F1613" s="449"/>
      <c r="G1613" s="449"/>
      <c r="H1613" s="449"/>
      <c r="I1613" s="449"/>
      <c r="J1613" s="449"/>
      <c r="K1613" s="449"/>
    </row>
    <row r="1614" spans="1:11" s="43" customFormat="1" x14ac:dyDescent="0.25">
      <c r="A1614" s="42"/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</row>
    <row r="1615" spans="1:11" s="43" customFormat="1" x14ac:dyDescent="0.25">
      <c r="A1615" s="42"/>
      <c r="B1615" s="450" t="s">
        <v>2</v>
      </c>
      <c r="C1615" s="450"/>
      <c r="D1615" s="450"/>
      <c r="E1615" s="450" t="s">
        <v>3</v>
      </c>
      <c r="F1615" s="450"/>
      <c r="G1615" s="450"/>
      <c r="H1615" s="450" t="s">
        <v>323</v>
      </c>
      <c r="I1615" s="450"/>
      <c r="J1615" s="450"/>
      <c r="K1615" s="450"/>
    </row>
    <row r="1616" spans="1:11" s="43" customFormat="1" x14ac:dyDescent="0.25">
      <c r="A1616" s="42"/>
      <c r="B1616" s="451">
        <v>20711197600734</v>
      </c>
      <c r="C1616" s="451"/>
      <c r="D1616" s="451"/>
      <c r="E1616" s="450" t="s">
        <v>598</v>
      </c>
      <c r="F1616" s="450"/>
      <c r="G1616" s="450"/>
      <c r="H1616" s="450" t="s">
        <v>609</v>
      </c>
      <c r="I1616" s="450"/>
      <c r="J1616" s="450"/>
      <c r="K1616" s="450"/>
    </row>
    <row r="1617" spans="1:11" s="43" customFormat="1" x14ac:dyDescent="0.25">
      <c r="A1617" s="42"/>
      <c r="B1617" s="450" t="s">
        <v>5</v>
      </c>
      <c r="C1617" s="450"/>
      <c r="D1617" s="450" t="s">
        <v>610</v>
      </c>
      <c r="E1617" s="450"/>
      <c r="F1617" s="450"/>
      <c r="G1617" s="450"/>
      <c r="H1617" s="450" t="s">
        <v>6</v>
      </c>
      <c r="I1617" s="450"/>
      <c r="J1617" s="450" t="s">
        <v>209</v>
      </c>
      <c r="K1617" s="450"/>
    </row>
    <row r="1618" spans="1:11" s="43" customFormat="1" x14ac:dyDescent="0.25">
      <c r="A1618" s="42"/>
      <c r="B1618" s="450"/>
      <c r="C1618" s="450"/>
      <c r="D1618" s="450"/>
      <c r="E1618" s="450"/>
      <c r="F1618" s="450"/>
      <c r="G1618" s="450"/>
      <c r="H1618" s="450"/>
      <c r="I1618" s="450"/>
      <c r="J1618" s="450"/>
      <c r="K1618" s="450"/>
    </row>
    <row r="1619" spans="1:11" s="43" customFormat="1" x14ac:dyDescent="0.25">
      <c r="A1619" s="42"/>
      <c r="B1619" s="450" t="s">
        <v>7</v>
      </c>
      <c r="C1619" s="450"/>
      <c r="D1619" s="450"/>
      <c r="E1619" s="450"/>
      <c r="F1619" s="450"/>
      <c r="G1619" s="450"/>
      <c r="H1619" s="450"/>
      <c r="I1619" s="450"/>
      <c r="J1619" s="450"/>
      <c r="K1619" s="450"/>
    </row>
    <row r="1620" spans="1:11" s="43" customFormat="1" x14ac:dyDescent="0.25">
      <c r="A1620" s="42"/>
      <c r="B1620" s="450" t="s">
        <v>8</v>
      </c>
      <c r="C1620" s="450" t="s">
        <v>9</v>
      </c>
      <c r="D1620" s="450" t="s">
        <v>10</v>
      </c>
      <c r="E1620" s="450"/>
      <c r="F1620" s="450"/>
      <c r="G1620" s="450"/>
      <c r="H1620" s="450" t="s">
        <v>11</v>
      </c>
      <c r="I1620" s="450"/>
      <c r="J1620" s="450"/>
      <c r="K1620" s="450"/>
    </row>
    <row r="1621" spans="1:11" s="43" customFormat="1" x14ac:dyDescent="0.25">
      <c r="A1621" s="42"/>
      <c r="B1621" s="450"/>
      <c r="C1621" s="450"/>
      <c r="D1621" s="450" t="s">
        <v>12</v>
      </c>
      <c r="E1621" s="450" t="s">
        <v>328</v>
      </c>
      <c r="F1621" s="450" t="s">
        <v>14</v>
      </c>
      <c r="G1621" s="450"/>
      <c r="H1621" s="450" t="s">
        <v>12</v>
      </c>
      <c r="I1621" s="450" t="s">
        <v>15</v>
      </c>
      <c r="J1621" s="450" t="s">
        <v>14</v>
      </c>
      <c r="K1621" s="450"/>
    </row>
    <row r="1622" spans="1:11" s="43" customFormat="1" ht="45" x14ac:dyDescent="0.25">
      <c r="A1622" s="42"/>
      <c r="B1622" s="450"/>
      <c r="C1622" s="450"/>
      <c r="D1622" s="450"/>
      <c r="E1622" s="450"/>
      <c r="F1622" s="116" t="s">
        <v>16</v>
      </c>
      <c r="G1622" s="116" t="s">
        <v>17</v>
      </c>
      <c r="H1622" s="450"/>
      <c r="I1622" s="450"/>
      <c r="J1622" s="116" t="s">
        <v>16</v>
      </c>
      <c r="K1622" s="116" t="s">
        <v>17</v>
      </c>
    </row>
    <row r="1623" spans="1:11" s="43" customFormat="1" x14ac:dyDescent="0.25">
      <c r="A1623" s="42"/>
      <c r="B1623" s="116">
        <v>1</v>
      </c>
      <c r="C1623" s="116">
        <v>2</v>
      </c>
      <c r="D1623" s="116">
        <v>3</v>
      </c>
      <c r="E1623" s="116">
        <v>4</v>
      </c>
      <c r="F1623" s="116">
        <v>5</v>
      </c>
      <c r="G1623" s="116">
        <v>6</v>
      </c>
      <c r="H1623" s="116">
        <v>7</v>
      </c>
      <c r="I1623" s="116">
        <v>8</v>
      </c>
      <c r="J1623" s="116">
        <v>9</v>
      </c>
      <c r="K1623" s="116">
        <v>10</v>
      </c>
    </row>
    <row r="1624" spans="1:11" s="43" customFormat="1" x14ac:dyDescent="0.25">
      <c r="A1624" s="42"/>
      <c r="B1624" s="116">
        <f>191895+175976.3</f>
        <v>367871.3</v>
      </c>
      <c r="C1624" s="116">
        <v>0</v>
      </c>
      <c r="D1624" s="116" t="s">
        <v>590</v>
      </c>
      <c r="E1624" s="116" t="s">
        <v>611</v>
      </c>
      <c r="F1624" s="116" t="s">
        <v>335</v>
      </c>
      <c r="G1624" s="116"/>
      <c r="H1624" s="118"/>
      <c r="I1624" s="116"/>
      <c r="J1624" s="116" t="s">
        <v>335</v>
      </c>
      <c r="K1624" s="116" t="s">
        <v>335</v>
      </c>
    </row>
    <row r="1625" spans="1:11" s="43" customFormat="1" x14ac:dyDescent="0.25">
      <c r="A1625" s="42"/>
      <c r="B1625" s="116"/>
      <c r="C1625" s="116"/>
      <c r="D1625" s="116" t="s">
        <v>606</v>
      </c>
      <c r="E1625" s="116">
        <v>0.25</v>
      </c>
      <c r="F1625" s="116"/>
      <c r="G1625" s="116"/>
      <c r="H1625" s="118"/>
      <c r="I1625" s="116"/>
      <c r="J1625" s="116"/>
      <c r="K1625" s="116"/>
    </row>
    <row r="1626" spans="1:11" s="43" customFormat="1" x14ac:dyDescent="0.25">
      <c r="A1626" s="42"/>
      <c r="B1626" s="450" t="s">
        <v>19</v>
      </c>
      <c r="C1626" s="450"/>
      <c r="D1626" s="450"/>
      <c r="E1626" s="450"/>
      <c r="F1626" s="450"/>
      <c r="G1626" s="450"/>
      <c r="H1626" s="450"/>
      <c r="I1626" s="450"/>
      <c r="J1626" s="450"/>
      <c r="K1626" s="450"/>
    </row>
    <row r="1627" spans="1:11" s="43" customFormat="1" x14ac:dyDescent="0.25">
      <c r="A1627" s="42"/>
      <c r="B1627" s="116">
        <v>0</v>
      </c>
      <c r="C1627" s="116">
        <v>0</v>
      </c>
      <c r="D1627" s="116"/>
      <c r="E1627" s="116"/>
      <c r="F1627" s="116"/>
      <c r="G1627" s="116"/>
      <c r="H1627" s="116" t="s">
        <v>335</v>
      </c>
      <c r="I1627" s="116" t="s">
        <v>335</v>
      </c>
      <c r="J1627" s="116"/>
      <c r="K1627" s="116" t="s">
        <v>335</v>
      </c>
    </row>
    <row r="1628" spans="1:11" s="43" customFormat="1" x14ac:dyDescent="0.25">
      <c r="A1628" s="42"/>
      <c r="B1628" s="105"/>
      <c r="C1628" s="105"/>
      <c r="D1628" s="105"/>
      <c r="E1628" s="105"/>
      <c r="F1628" s="105"/>
      <c r="G1628" s="105"/>
      <c r="H1628" s="105"/>
      <c r="I1628" s="105"/>
      <c r="J1628" s="105"/>
      <c r="K1628" s="105"/>
    </row>
    <row r="1629" spans="1:11" s="43" customFormat="1" x14ac:dyDescent="0.25">
      <c r="A1629" s="42"/>
      <c r="B1629" s="420" t="s">
        <v>0</v>
      </c>
      <c r="C1629" s="420"/>
    </row>
    <row r="1630" spans="1:11" s="43" customFormat="1" x14ac:dyDescent="0.25">
      <c r="A1630" s="42"/>
      <c r="B1630" s="383" t="s">
        <v>1</v>
      </c>
      <c r="C1630" s="383"/>
      <c r="D1630" s="383"/>
      <c r="E1630" s="383"/>
      <c r="F1630" s="383"/>
      <c r="G1630" s="383"/>
      <c r="H1630" s="383"/>
      <c r="I1630" s="383"/>
      <c r="J1630" s="383"/>
      <c r="K1630" s="383"/>
    </row>
    <row r="1631" spans="1:11" s="43" customFormat="1" ht="15.75" thickBot="1" x14ac:dyDescent="0.3">
      <c r="A1631" s="42"/>
    </row>
    <row r="1632" spans="1:11" s="43" customFormat="1" ht="15.75" thickBot="1" x14ac:dyDescent="0.3">
      <c r="A1632" s="42"/>
      <c r="B1632" s="466" t="s">
        <v>2</v>
      </c>
      <c r="C1632" s="470"/>
      <c r="D1632" s="467"/>
      <c r="E1632" s="384" t="s">
        <v>3</v>
      </c>
      <c r="F1632" s="385"/>
      <c r="G1632" s="385"/>
      <c r="H1632" s="547" t="s">
        <v>4</v>
      </c>
      <c r="I1632" s="548"/>
      <c r="J1632" s="548"/>
      <c r="K1632" s="549"/>
    </row>
    <row r="1633" spans="1:11" s="43" customFormat="1" ht="15.75" thickBot="1" x14ac:dyDescent="0.3">
      <c r="A1633" s="42"/>
      <c r="B1633" s="544">
        <v>22302197000448</v>
      </c>
      <c r="C1633" s="544"/>
      <c r="D1633" s="544"/>
      <c r="E1633" s="394" t="s">
        <v>612</v>
      </c>
      <c r="F1633" s="394"/>
      <c r="G1633" s="394"/>
      <c r="H1633" s="545" t="s">
        <v>613</v>
      </c>
      <c r="I1633" s="545"/>
      <c r="J1633" s="545"/>
      <c r="K1633" s="545"/>
    </row>
    <row r="1634" spans="1:11" s="43" customFormat="1" x14ac:dyDescent="0.25">
      <c r="A1634" s="42"/>
      <c r="B1634" s="472" t="s">
        <v>5</v>
      </c>
      <c r="C1634" s="473"/>
      <c r="D1634" s="533" t="s">
        <v>614</v>
      </c>
      <c r="E1634" s="533"/>
      <c r="F1634" s="533"/>
      <c r="G1634" s="163"/>
      <c r="H1634" s="546" t="s">
        <v>6</v>
      </c>
      <c r="I1634" s="546"/>
      <c r="J1634" s="545" t="s">
        <v>615</v>
      </c>
      <c r="K1634" s="545"/>
    </row>
    <row r="1635" spans="1:11" s="43" customFormat="1" ht="15.75" thickBot="1" x14ac:dyDescent="0.3">
      <c r="A1635" s="42"/>
      <c r="B1635" s="468"/>
      <c r="C1635" s="469"/>
      <c r="D1635" s="119"/>
      <c r="E1635" s="120"/>
      <c r="F1635" s="120"/>
      <c r="G1635" s="120"/>
      <c r="H1635" s="546"/>
      <c r="I1635" s="546"/>
      <c r="J1635" s="545"/>
      <c r="K1635" s="545"/>
    </row>
    <row r="1636" spans="1:11" s="43" customFormat="1" ht="15.75" thickBot="1" x14ac:dyDescent="0.3">
      <c r="A1636" s="42"/>
      <c r="B1636" s="393" t="s">
        <v>7</v>
      </c>
      <c r="C1636" s="394"/>
      <c r="D1636" s="394"/>
      <c r="E1636" s="394"/>
      <c r="F1636" s="394"/>
      <c r="G1636" s="394"/>
      <c r="H1636" s="409"/>
      <c r="I1636" s="409"/>
      <c r="J1636" s="409"/>
      <c r="K1636" s="410"/>
    </row>
    <row r="1637" spans="1:11" s="43" customFormat="1" ht="15.75" thickBot="1" x14ac:dyDescent="0.3">
      <c r="A1637" s="42"/>
      <c r="B1637" s="399" t="s">
        <v>8</v>
      </c>
      <c r="C1637" s="416" t="s">
        <v>9</v>
      </c>
      <c r="D1637" s="417" t="s">
        <v>10</v>
      </c>
      <c r="E1637" s="418"/>
      <c r="F1637" s="418"/>
      <c r="G1637" s="419"/>
      <c r="H1637" s="417" t="s">
        <v>11</v>
      </c>
      <c r="I1637" s="418"/>
      <c r="J1637" s="418"/>
      <c r="K1637" s="419"/>
    </row>
    <row r="1638" spans="1:11" s="43" customFormat="1" ht="15.75" thickBot="1" x14ac:dyDescent="0.3">
      <c r="A1638" s="42"/>
      <c r="B1638" s="415"/>
      <c r="C1638" s="416"/>
      <c r="D1638" s="416" t="s">
        <v>12</v>
      </c>
      <c r="E1638" s="396" t="s">
        <v>210</v>
      </c>
      <c r="F1638" s="387" t="s">
        <v>14</v>
      </c>
      <c r="G1638" s="389"/>
      <c r="H1638" s="397" t="s">
        <v>12</v>
      </c>
      <c r="I1638" s="399" t="s">
        <v>15</v>
      </c>
      <c r="J1638" s="387" t="s">
        <v>14</v>
      </c>
      <c r="K1638" s="389"/>
    </row>
    <row r="1639" spans="1:11" s="43" customFormat="1" ht="45.75" thickBot="1" x14ac:dyDescent="0.3">
      <c r="A1639" s="42"/>
      <c r="B1639" s="400"/>
      <c r="C1639" s="416"/>
      <c r="D1639" s="416"/>
      <c r="E1639" s="396"/>
      <c r="F1639" s="46" t="s">
        <v>16</v>
      </c>
      <c r="G1639" s="47" t="s">
        <v>17</v>
      </c>
      <c r="H1639" s="398"/>
      <c r="I1639" s="400"/>
      <c r="J1639" s="46" t="s">
        <v>16</v>
      </c>
      <c r="K1639" s="47" t="s">
        <v>17</v>
      </c>
    </row>
    <row r="1640" spans="1:11" s="43" customFormat="1" ht="15.75" thickBot="1" x14ac:dyDescent="0.3">
      <c r="A1640" s="42"/>
      <c r="B1640" s="47">
        <v>1</v>
      </c>
      <c r="C1640" s="47">
        <v>2</v>
      </c>
      <c r="D1640" s="47">
        <v>3</v>
      </c>
      <c r="E1640" s="47">
        <v>4</v>
      </c>
      <c r="F1640" s="47">
        <v>5</v>
      </c>
      <c r="G1640" s="47">
        <v>6</v>
      </c>
      <c r="H1640" s="47">
        <v>7</v>
      </c>
      <c r="I1640" s="47">
        <v>8</v>
      </c>
      <c r="J1640" s="47">
        <v>9</v>
      </c>
      <c r="K1640" s="47">
        <v>10</v>
      </c>
    </row>
    <row r="1641" spans="1:11" s="43" customFormat="1" ht="15.75" thickBot="1" x14ac:dyDescent="0.3">
      <c r="A1641" s="42"/>
      <c r="B1641" s="150">
        <f>123175+47900</f>
        <v>171075</v>
      </c>
      <c r="C1641" s="49"/>
      <c r="D1641" s="164" t="s">
        <v>249</v>
      </c>
      <c r="E1641" s="164">
        <v>425</v>
      </c>
      <c r="F1641" s="49"/>
      <c r="G1641" s="49"/>
      <c r="H1641" s="165"/>
      <c r="I1641" s="165"/>
      <c r="J1641" s="49"/>
      <c r="K1641" s="52"/>
    </row>
    <row r="1642" spans="1:11" s="43" customFormat="1" x14ac:dyDescent="0.25">
      <c r="A1642" s="42"/>
      <c r="B1642" s="405" t="s">
        <v>19</v>
      </c>
      <c r="C1642" s="406"/>
      <c r="D1642" s="406"/>
      <c r="E1642" s="406"/>
      <c r="F1642" s="406"/>
      <c r="G1642" s="406"/>
      <c r="H1642" s="406"/>
      <c r="I1642" s="406"/>
      <c r="J1642" s="406"/>
      <c r="K1642" s="407"/>
    </row>
    <row r="1643" spans="1:11" s="43" customFormat="1" x14ac:dyDescent="0.25">
      <c r="A1643" s="42"/>
      <c r="B1643" s="150">
        <v>178237</v>
      </c>
      <c r="C1643" s="54"/>
      <c r="D1643" s="165"/>
      <c r="E1643" s="54"/>
      <c r="F1643" s="54"/>
      <c r="G1643" s="54"/>
      <c r="H1643" s="54"/>
      <c r="I1643" s="54"/>
      <c r="J1643" s="54"/>
      <c r="K1643" s="54"/>
    </row>
    <row r="1644" spans="1:11" s="43" customFormat="1" x14ac:dyDescent="0.25">
      <c r="A1644" s="42"/>
      <c r="B1644" s="115"/>
      <c r="C1644" s="115"/>
      <c r="D1644" s="115"/>
      <c r="E1644" s="115"/>
      <c r="F1644" s="115"/>
      <c r="G1644" s="115"/>
      <c r="H1644" s="115"/>
      <c r="I1644" s="115"/>
      <c r="J1644" s="115"/>
      <c r="K1644" s="115"/>
    </row>
    <row r="1645" spans="1:11" s="43" customFormat="1" x14ac:dyDescent="0.25">
      <c r="A1645" s="42"/>
      <c r="B1645" s="449" t="s">
        <v>0</v>
      </c>
      <c r="C1645" s="449"/>
      <c r="D1645" s="115"/>
      <c r="E1645" s="115"/>
      <c r="F1645" s="115"/>
      <c r="G1645" s="115"/>
      <c r="H1645" s="115"/>
      <c r="I1645" s="115"/>
      <c r="J1645" s="115"/>
      <c r="K1645" s="115"/>
    </row>
    <row r="1646" spans="1:11" s="43" customFormat="1" x14ac:dyDescent="0.25">
      <c r="A1646" s="42"/>
      <c r="B1646" s="449" t="s">
        <v>1</v>
      </c>
      <c r="C1646" s="449"/>
      <c r="D1646" s="449"/>
      <c r="E1646" s="449"/>
      <c r="F1646" s="449"/>
      <c r="G1646" s="449"/>
      <c r="H1646" s="449"/>
      <c r="I1646" s="449"/>
      <c r="J1646" s="449"/>
      <c r="K1646" s="449"/>
    </row>
    <row r="1647" spans="1:11" s="43" customFormat="1" x14ac:dyDescent="0.25">
      <c r="A1647" s="42"/>
      <c r="B1647" s="115"/>
      <c r="C1647" s="115"/>
      <c r="D1647" s="115"/>
      <c r="E1647" s="115"/>
      <c r="F1647" s="115"/>
      <c r="G1647" s="115"/>
      <c r="H1647" s="115"/>
      <c r="I1647" s="115"/>
      <c r="J1647" s="115"/>
      <c r="K1647" s="115"/>
    </row>
    <row r="1648" spans="1:11" s="43" customFormat="1" x14ac:dyDescent="0.25">
      <c r="A1648" s="42"/>
      <c r="B1648" s="450" t="s">
        <v>2</v>
      </c>
      <c r="C1648" s="450"/>
      <c r="D1648" s="450"/>
      <c r="E1648" s="450" t="s">
        <v>3</v>
      </c>
      <c r="F1648" s="450"/>
      <c r="G1648" s="450"/>
      <c r="H1648" s="450" t="s">
        <v>323</v>
      </c>
      <c r="I1648" s="450"/>
      <c r="J1648" s="450"/>
      <c r="K1648" s="450"/>
    </row>
    <row r="1649" spans="1:11" s="43" customFormat="1" x14ac:dyDescent="0.25">
      <c r="A1649" s="42"/>
      <c r="B1649" s="451">
        <v>20909197200599</v>
      </c>
      <c r="C1649" s="451"/>
      <c r="D1649" s="451"/>
      <c r="E1649" s="450">
        <v>37</v>
      </c>
      <c r="F1649" s="450"/>
      <c r="G1649" s="450"/>
      <c r="H1649" s="450" t="s">
        <v>616</v>
      </c>
      <c r="I1649" s="450"/>
      <c r="J1649" s="450"/>
      <c r="K1649" s="450"/>
    </row>
    <row r="1650" spans="1:11" s="43" customFormat="1" x14ac:dyDescent="0.25">
      <c r="A1650" s="42"/>
      <c r="B1650" s="450" t="s">
        <v>5</v>
      </c>
      <c r="C1650" s="450"/>
      <c r="D1650" s="450" t="s">
        <v>617</v>
      </c>
      <c r="E1650" s="450"/>
      <c r="F1650" s="450"/>
      <c r="G1650" s="450"/>
      <c r="H1650" s="450" t="s">
        <v>6</v>
      </c>
      <c r="I1650" s="450"/>
      <c r="J1650" s="450" t="s">
        <v>618</v>
      </c>
      <c r="K1650" s="450"/>
    </row>
    <row r="1651" spans="1:11" s="43" customFormat="1" x14ac:dyDescent="0.25">
      <c r="A1651" s="42"/>
      <c r="B1651" s="450"/>
      <c r="C1651" s="450"/>
      <c r="D1651" s="450"/>
      <c r="E1651" s="450"/>
      <c r="F1651" s="450"/>
      <c r="G1651" s="450"/>
      <c r="H1651" s="450"/>
      <c r="I1651" s="450"/>
      <c r="J1651" s="450"/>
      <c r="K1651" s="450"/>
    </row>
    <row r="1652" spans="1:11" s="43" customFormat="1" x14ac:dyDescent="0.25">
      <c r="A1652" s="42"/>
      <c r="B1652" s="450" t="s">
        <v>7</v>
      </c>
      <c r="C1652" s="450"/>
      <c r="D1652" s="450"/>
      <c r="E1652" s="450"/>
      <c r="F1652" s="450"/>
      <c r="G1652" s="450"/>
      <c r="H1652" s="450"/>
      <c r="I1652" s="450"/>
      <c r="J1652" s="450"/>
      <c r="K1652" s="450"/>
    </row>
    <row r="1653" spans="1:11" s="43" customFormat="1" x14ac:dyDescent="0.25">
      <c r="A1653" s="42"/>
      <c r="B1653" s="450" t="s">
        <v>8</v>
      </c>
      <c r="C1653" s="450" t="s">
        <v>9</v>
      </c>
      <c r="D1653" s="450" t="s">
        <v>10</v>
      </c>
      <c r="E1653" s="450"/>
      <c r="F1653" s="450"/>
      <c r="G1653" s="450"/>
      <c r="H1653" s="450" t="s">
        <v>11</v>
      </c>
      <c r="I1653" s="450"/>
      <c r="J1653" s="450"/>
      <c r="K1653" s="450"/>
    </row>
    <row r="1654" spans="1:11" s="43" customFormat="1" x14ac:dyDescent="0.25">
      <c r="A1654" s="42"/>
      <c r="B1654" s="450"/>
      <c r="C1654" s="450"/>
      <c r="D1654" s="450" t="s">
        <v>12</v>
      </c>
      <c r="E1654" s="450" t="s">
        <v>328</v>
      </c>
      <c r="F1654" s="450" t="s">
        <v>14</v>
      </c>
      <c r="G1654" s="450"/>
      <c r="H1654" s="450" t="s">
        <v>12</v>
      </c>
      <c r="I1654" s="450" t="s">
        <v>15</v>
      </c>
      <c r="J1654" s="450" t="s">
        <v>14</v>
      </c>
      <c r="K1654" s="450"/>
    </row>
    <row r="1655" spans="1:11" s="43" customFormat="1" ht="45" x14ac:dyDescent="0.25">
      <c r="A1655" s="42"/>
      <c r="B1655" s="450"/>
      <c r="C1655" s="450"/>
      <c r="D1655" s="450"/>
      <c r="E1655" s="450"/>
      <c r="F1655" s="116" t="s">
        <v>16</v>
      </c>
      <c r="G1655" s="116" t="s">
        <v>17</v>
      </c>
      <c r="H1655" s="450"/>
      <c r="I1655" s="450"/>
      <c r="J1655" s="116" t="s">
        <v>16</v>
      </c>
      <c r="K1655" s="116" t="s">
        <v>17</v>
      </c>
    </row>
    <row r="1656" spans="1:11" s="43" customFormat="1" x14ac:dyDescent="0.25">
      <c r="A1656" s="42"/>
      <c r="B1656" s="116">
        <v>1</v>
      </c>
      <c r="C1656" s="116">
        <v>2</v>
      </c>
      <c r="D1656" s="116">
        <v>3</v>
      </c>
      <c r="E1656" s="116">
        <v>4</v>
      </c>
      <c r="F1656" s="116">
        <v>5</v>
      </c>
      <c r="G1656" s="116">
        <v>6</v>
      </c>
      <c r="H1656" s="116">
        <v>7</v>
      </c>
      <c r="I1656" s="116">
        <v>8</v>
      </c>
      <c r="J1656" s="116">
        <v>9</v>
      </c>
      <c r="K1656" s="116">
        <v>10</v>
      </c>
    </row>
    <row r="1657" spans="1:11" s="43" customFormat="1" x14ac:dyDescent="0.25">
      <c r="A1657" s="42"/>
      <c r="B1657" s="116">
        <v>252385.8</v>
      </c>
      <c r="C1657" s="116">
        <v>0</v>
      </c>
      <c r="D1657" s="116" t="s">
        <v>329</v>
      </c>
      <c r="E1657" s="116">
        <v>130</v>
      </c>
      <c r="F1657" s="116">
        <v>0</v>
      </c>
      <c r="G1657" s="116">
        <v>0</v>
      </c>
      <c r="H1657" s="118" t="s">
        <v>111</v>
      </c>
      <c r="I1657" s="118" t="s">
        <v>111</v>
      </c>
      <c r="J1657" s="116">
        <v>0</v>
      </c>
      <c r="K1657" s="116">
        <v>0</v>
      </c>
    </row>
    <row r="1658" spans="1:11" s="43" customFormat="1" ht="30" x14ac:dyDescent="0.25">
      <c r="A1658" s="42"/>
      <c r="B1658" s="116">
        <v>0</v>
      </c>
      <c r="C1658" s="116">
        <v>0</v>
      </c>
      <c r="D1658" s="116" t="s">
        <v>619</v>
      </c>
      <c r="E1658" s="116">
        <v>1.96</v>
      </c>
      <c r="F1658" s="116">
        <v>0</v>
      </c>
      <c r="G1658" s="116">
        <v>0</v>
      </c>
      <c r="H1658" s="118" t="s">
        <v>71</v>
      </c>
      <c r="I1658" s="118" t="s">
        <v>71</v>
      </c>
      <c r="J1658" s="116">
        <v>0</v>
      </c>
      <c r="K1658" s="116">
        <v>0</v>
      </c>
    </row>
    <row r="1659" spans="1:11" s="43" customFormat="1" x14ac:dyDescent="0.25">
      <c r="A1659" s="42"/>
      <c r="B1659" s="116"/>
      <c r="C1659" s="116"/>
      <c r="D1659" s="116"/>
      <c r="E1659" s="116"/>
      <c r="F1659" s="116"/>
      <c r="G1659" s="116"/>
      <c r="H1659" s="118" t="s">
        <v>70</v>
      </c>
      <c r="I1659" s="118" t="s">
        <v>70</v>
      </c>
      <c r="J1659" s="116"/>
      <c r="K1659" s="116"/>
    </row>
    <row r="1660" spans="1:11" s="43" customFormat="1" x14ac:dyDescent="0.25">
      <c r="A1660" s="42"/>
      <c r="B1660" s="450" t="s">
        <v>19</v>
      </c>
      <c r="C1660" s="450"/>
      <c r="D1660" s="450"/>
      <c r="E1660" s="450"/>
      <c r="F1660" s="450"/>
      <c r="G1660" s="450"/>
      <c r="H1660" s="450"/>
      <c r="I1660" s="450"/>
      <c r="J1660" s="450"/>
      <c r="K1660" s="450"/>
    </row>
    <row r="1661" spans="1:11" s="43" customFormat="1" x14ac:dyDescent="0.25">
      <c r="A1661" s="42"/>
      <c r="B1661" s="116">
        <v>156000</v>
      </c>
      <c r="C1661" s="116">
        <v>0</v>
      </c>
      <c r="D1661" s="116">
        <v>0</v>
      </c>
      <c r="E1661" s="116">
        <v>0</v>
      </c>
      <c r="F1661" s="116">
        <v>0</v>
      </c>
      <c r="G1661" s="116">
        <v>0</v>
      </c>
      <c r="H1661" s="116">
        <v>0</v>
      </c>
      <c r="I1661" s="116">
        <v>0</v>
      </c>
      <c r="J1661" s="116">
        <v>0</v>
      </c>
      <c r="K1661" s="116">
        <v>0</v>
      </c>
    </row>
    <row r="1662" spans="1:11" s="43" customFormat="1" x14ac:dyDescent="0.25">
      <c r="A1662" s="42"/>
      <c r="B1662" s="115"/>
      <c r="C1662" s="115"/>
      <c r="D1662" s="115"/>
      <c r="E1662" s="115"/>
      <c r="F1662" s="115"/>
      <c r="G1662" s="115"/>
      <c r="H1662" s="115"/>
      <c r="I1662" s="115"/>
      <c r="J1662" s="115"/>
      <c r="K1662" s="115"/>
    </row>
    <row r="1663" spans="1:11" s="43" customFormat="1" x14ac:dyDescent="0.25">
      <c r="A1663" s="42"/>
      <c r="B1663" s="449" t="s">
        <v>0</v>
      </c>
      <c r="C1663" s="449"/>
      <c r="D1663" s="115"/>
      <c r="E1663" s="115"/>
      <c r="F1663" s="115"/>
      <c r="G1663" s="115"/>
      <c r="H1663" s="115"/>
      <c r="I1663" s="115"/>
      <c r="J1663" s="115"/>
      <c r="K1663" s="115"/>
    </row>
    <row r="1664" spans="1:11" s="43" customFormat="1" x14ac:dyDescent="0.25">
      <c r="A1664" s="42"/>
      <c r="B1664" s="449" t="s">
        <v>1</v>
      </c>
      <c r="C1664" s="449"/>
      <c r="D1664" s="449"/>
      <c r="E1664" s="449"/>
      <c r="F1664" s="449"/>
      <c r="G1664" s="449"/>
      <c r="H1664" s="449"/>
      <c r="I1664" s="449"/>
      <c r="J1664" s="449"/>
      <c r="K1664" s="449"/>
    </row>
    <row r="1665" spans="1:11" s="43" customFormat="1" x14ac:dyDescent="0.25">
      <c r="A1665" s="42"/>
      <c r="B1665" s="115"/>
      <c r="C1665" s="115"/>
      <c r="D1665" s="115"/>
      <c r="E1665" s="115"/>
      <c r="F1665" s="115"/>
      <c r="G1665" s="115"/>
      <c r="H1665" s="115"/>
      <c r="I1665" s="115"/>
      <c r="J1665" s="115"/>
      <c r="K1665" s="115"/>
    </row>
    <row r="1666" spans="1:11" s="43" customFormat="1" x14ac:dyDescent="0.25">
      <c r="A1666" s="42"/>
      <c r="B1666" s="450" t="s">
        <v>2</v>
      </c>
      <c r="C1666" s="450"/>
      <c r="D1666" s="450"/>
      <c r="E1666" s="450" t="s">
        <v>3</v>
      </c>
      <c r="F1666" s="450"/>
      <c r="G1666" s="450"/>
      <c r="H1666" s="450" t="s">
        <v>323</v>
      </c>
      <c r="I1666" s="450"/>
      <c r="J1666" s="450"/>
      <c r="K1666" s="450"/>
    </row>
    <row r="1667" spans="1:11" s="43" customFormat="1" x14ac:dyDescent="0.25">
      <c r="A1667" s="42"/>
      <c r="B1667" s="451">
        <v>22206197800627</v>
      </c>
      <c r="C1667" s="451"/>
      <c r="D1667" s="451"/>
      <c r="E1667" s="450">
        <v>37</v>
      </c>
      <c r="F1667" s="450"/>
      <c r="G1667" s="450"/>
      <c r="H1667" s="450" t="s">
        <v>620</v>
      </c>
      <c r="I1667" s="450"/>
      <c r="J1667" s="450"/>
      <c r="K1667" s="450"/>
    </row>
    <row r="1668" spans="1:11" s="43" customFormat="1" x14ac:dyDescent="0.25">
      <c r="A1668" s="42"/>
      <c r="B1668" s="450" t="s">
        <v>5</v>
      </c>
      <c r="C1668" s="450"/>
      <c r="D1668" s="450" t="s">
        <v>621</v>
      </c>
      <c r="E1668" s="450"/>
      <c r="F1668" s="450"/>
      <c r="G1668" s="450"/>
      <c r="H1668" s="450" t="s">
        <v>6</v>
      </c>
      <c r="I1668" s="450"/>
      <c r="J1668" s="450" t="s">
        <v>443</v>
      </c>
      <c r="K1668" s="450"/>
    </row>
    <row r="1669" spans="1:11" s="43" customFormat="1" x14ac:dyDescent="0.25">
      <c r="A1669" s="42"/>
      <c r="B1669" s="450"/>
      <c r="C1669" s="450"/>
      <c r="D1669" s="450"/>
      <c r="E1669" s="450"/>
      <c r="F1669" s="450"/>
      <c r="G1669" s="450"/>
      <c r="H1669" s="450"/>
      <c r="I1669" s="450"/>
      <c r="J1669" s="450"/>
      <c r="K1669" s="450"/>
    </row>
    <row r="1670" spans="1:11" s="43" customFormat="1" x14ac:dyDescent="0.25">
      <c r="A1670" s="42"/>
      <c r="B1670" s="450" t="s">
        <v>7</v>
      </c>
      <c r="C1670" s="450"/>
      <c r="D1670" s="450"/>
      <c r="E1670" s="450"/>
      <c r="F1670" s="450"/>
      <c r="G1670" s="450"/>
      <c r="H1670" s="450"/>
      <c r="I1670" s="450"/>
      <c r="J1670" s="450"/>
      <c r="K1670" s="450"/>
    </row>
    <row r="1671" spans="1:11" s="43" customFormat="1" x14ac:dyDescent="0.25">
      <c r="A1671" s="42"/>
      <c r="B1671" s="450" t="s">
        <v>8</v>
      </c>
      <c r="C1671" s="450" t="s">
        <v>9</v>
      </c>
      <c r="D1671" s="450" t="s">
        <v>10</v>
      </c>
      <c r="E1671" s="450"/>
      <c r="F1671" s="450"/>
      <c r="G1671" s="450"/>
      <c r="H1671" s="450" t="s">
        <v>11</v>
      </c>
      <c r="I1671" s="450"/>
      <c r="J1671" s="450"/>
      <c r="K1671" s="450"/>
    </row>
    <row r="1672" spans="1:11" s="43" customFormat="1" x14ac:dyDescent="0.25">
      <c r="A1672" s="42"/>
      <c r="B1672" s="450"/>
      <c r="C1672" s="450"/>
      <c r="D1672" s="450" t="s">
        <v>12</v>
      </c>
      <c r="E1672" s="450" t="s">
        <v>328</v>
      </c>
      <c r="F1672" s="450" t="s">
        <v>14</v>
      </c>
      <c r="G1672" s="450"/>
      <c r="H1672" s="450" t="s">
        <v>12</v>
      </c>
      <c r="I1672" s="450" t="s">
        <v>15</v>
      </c>
      <c r="J1672" s="450" t="s">
        <v>14</v>
      </c>
      <c r="K1672" s="450"/>
    </row>
    <row r="1673" spans="1:11" s="43" customFormat="1" ht="45" x14ac:dyDescent="0.25">
      <c r="A1673" s="42"/>
      <c r="B1673" s="450"/>
      <c r="C1673" s="450"/>
      <c r="D1673" s="450"/>
      <c r="E1673" s="450"/>
      <c r="F1673" s="116" t="s">
        <v>16</v>
      </c>
      <c r="G1673" s="116" t="s">
        <v>17</v>
      </c>
      <c r="H1673" s="450"/>
      <c r="I1673" s="450"/>
      <c r="J1673" s="116" t="s">
        <v>16</v>
      </c>
      <c r="K1673" s="116" t="s">
        <v>17</v>
      </c>
    </row>
    <row r="1674" spans="1:11" s="43" customFormat="1" x14ac:dyDescent="0.25">
      <c r="A1674" s="42"/>
      <c r="B1674" s="116">
        <v>1</v>
      </c>
      <c r="C1674" s="116">
        <v>2</v>
      </c>
      <c r="D1674" s="116">
        <v>3</v>
      </c>
      <c r="E1674" s="116">
        <v>4</v>
      </c>
      <c r="F1674" s="116">
        <v>5</v>
      </c>
      <c r="G1674" s="116">
        <v>6</v>
      </c>
      <c r="H1674" s="116">
        <v>7</v>
      </c>
      <c r="I1674" s="116">
        <v>8</v>
      </c>
      <c r="J1674" s="116">
        <v>9</v>
      </c>
      <c r="K1674" s="116">
        <v>10</v>
      </c>
    </row>
    <row r="1675" spans="1:11" s="43" customFormat="1" ht="30" x14ac:dyDescent="0.25">
      <c r="A1675" s="42"/>
      <c r="B1675" s="116">
        <f>145108.6</f>
        <v>145108.6</v>
      </c>
      <c r="C1675" s="116">
        <v>150000</v>
      </c>
      <c r="D1675" s="116" t="s">
        <v>619</v>
      </c>
      <c r="E1675" s="116" t="s">
        <v>622</v>
      </c>
      <c r="F1675" s="116">
        <v>0</v>
      </c>
      <c r="G1675" s="116">
        <v>0</v>
      </c>
      <c r="H1675" s="118">
        <v>0</v>
      </c>
      <c r="I1675" s="116">
        <v>0</v>
      </c>
      <c r="J1675" s="116">
        <v>0</v>
      </c>
      <c r="K1675" s="116">
        <v>0</v>
      </c>
    </row>
    <row r="1676" spans="1:11" s="43" customFormat="1" x14ac:dyDescent="0.25">
      <c r="A1676" s="42"/>
      <c r="B1676" s="450" t="s">
        <v>19</v>
      </c>
      <c r="C1676" s="450"/>
      <c r="D1676" s="450"/>
      <c r="E1676" s="450"/>
      <c r="F1676" s="450"/>
      <c r="G1676" s="450"/>
      <c r="H1676" s="450"/>
      <c r="I1676" s="450"/>
      <c r="J1676" s="450"/>
      <c r="K1676" s="450"/>
    </row>
    <row r="1677" spans="1:11" s="43" customFormat="1" x14ac:dyDescent="0.25">
      <c r="A1677" s="42"/>
      <c r="B1677" s="149">
        <v>0</v>
      </c>
      <c r="C1677" s="149">
        <v>0</v>
      </c>
      <c r="D1677" s="116">
        <v>0</v>
      </c>
      <c r="E1677" s="116">
        <v>0</v>
      </c>
      <c r="F1677" s="116">
        <v>0</v>
      </c>
      <c r="G1677" s="116">
        <v>0</v>
      </c>
      <c r="H1677" s="118">
        <v>0</v>
      </c>
      <c r="I1677" s="116">
        <v>0</v>
      </c>
      <c r="J1677" s="116">
        <v>0</v>
      </c>
      <c r="K1677" s="116">
        <v>0</v>
      </c>
    </row>
    <row r="1678" spans="1:11" s="43" customFormat="1" x14ac:dyDescent="0.25">
      <c r="A1678" s="42"/>
      <c r="B1678" s="115"/>
      <c r="C1678" s="115"/>
      <c r="D1678" s="115"/>
      <c r="E1678" s="115"/>
      <c r="F1678" s="115"/>
      <c r="G1678" s="115"/>
      <c r="H1678" s="115"/>
      <c r="I1678" s="115"/>
      <c r="J1678" s="115"/>
      <c r="K1678" s="115"/>
    </row>
    <row r="1679" spans="1:11" s="43" customFormat="1" x14ac:dyDescent="0.25">
      <c r="A1679" s="42"/>
      <c r="B1679" s="449" t="s">
        <v>0</v>
      </c>
      <c r="C1679" s="449"/>
      <c r="D1679" s="115"/>
      <c r="E1679" s="115"/>
      <c r="F1679" s="115"/>
      <c r="G1679" s="115"/>
      <c r="H1679" s="115"/>
      <c r="I1679" s="115"/>
      <c r="J1679" s="115"/>
      <c r="K1679" s="115"/>
    </row>
    <row r="1680" spans="1:11" s="43" customFormat="1" x14ac:dyDescent="0.25">
      <c r="A1680" s="42"/>
      <c r="B1680" s="449" t="s">
        <v>1</v>
      </c>
      <c r="C1680" s="449"/>
      <c r="D1680" s="449"/>
      <c r="E1680" s="449"/>
      <c r="F1680" s="449"/>
      <c r="G1680" s="449"/>
      <c r="H1680" s="449"/>
      <c r="I1680" s="449"/>
      <c r="J1680" s="449"/>
      <c r="K1680" s="449"/>
    </row>
    <row r="1681" spans="1:11" s="43" customFormat="1" x14ac:dyDescent="0.25">
      <c r="A1681" s="42"/>
      <c r="B1681" s="115"/>
      <c r="C1681" s="115"/>
      <c r="D1681" s="115"/>
      <c r="E1681" s="115"/>
      <c r="F1681" s="115"/>
      <c r="G1681" s="115"/>
      <c r="H1681" s="115"/>
      <c r="I1681" s="115"/>
      <c r="J1681" s="115"/>
      <c r="K1681" s="115"/>
    </row>
    <row r="1682" spans="1:11" s="43" customFormat="1" x14ac:dyDescent="0.25">
      <c r="A1682" s="42"/>
      <c r="B1682" s="450" t="s">
        <v>2</v>
      </c>
      <c r="C1682" s="450"/>
      <c r="D1682" s="450"/>
      <c r="E1682" s="450" t="s">
        <v>3</v>
      </c>
      <c r="F1682" s="450"/>
      <c r="G1682" s="450"/>
      <c r="H1682" s="450" t="s">
        <v>323</v>
      </c>
      <c r="I1682" s="450"/>
      <c r="J1682" s="450"/>
      <c r="K1682" s="450"/>
    </row>
    <row r="1683" spans="1:11" s="43" customFormat="1" x14ac:dyDescent="0.25">
      <c r="A1683" s="42"/>
      <c r="B1683" s="451">
        <v>22302197700736</v>
      </c>
      <c r="C1683" s="451"/>
      <c r="D1683" s="451"/>
      <c r="E1683" s="450">
        <v>37</v>
      </c>
      <c r="F1683" s="450"/>
      <c r="G1683" s="450"/>
      <c r="H1683" s="450" t="s">
        <v>623</v>
      </c>
      <c r="I1683" s="450"/>
      <c r="J1683" s="450"/>
      <c r="K1683" s="450"/>
    </row>
    <row r="1684" spans="1:11" s="43" customFormat="1" x14ac:dyDescent="0.25">
      <c r="A1684" s="42"/>
      <c r="B1684" s="450" t="s">
        <v>5</v>
      </c>
      <c r="C1684" s="450"/>
      <c r="D1684" s="450" t="s">
        <v>624</v>
      </c>
      <c r="E1684" s="450"/>
      <c r="F1684" s="450"/>
      <c r="G1684" s="450"/>
      <c r="H1684" s="450" t="s">
        <v>6</v>
      </c>
      <c r="I1684" s="450"/>
      <c r="J1684" s="450" t="s">
        <v>625</v>
      </c>
      <c r="K1684" s="450"/>
    </row>
    <row r="1685" spans="1:11" s="43" customFormat="1" x14ac:dyDescent="0.25">
      <c r="A1685" s="42"/>
      <c r="B1685" s="450"/>
      <c r="C1685" s="450"/>
      <c r="D1685" s="450"/>
      <c r="E1685" s="450"/>
      <c r="F1685" s="450"/>
      <c r="G1685" s="450"/>
      <c r="H1685" s="450"/>
      <c r="I1685" s="450"/>
      <c r="J1685" s="450"/>
      <c r="K1685" s="450"/>
    </row>
    <row r="1686" spans="1:11" s="43" customFormat="1" x14ac:dyDescent="0.25">
      <c r="A1686" s="42"/>
      <c r="B1686" s="450" t="s">
        <v>7</v>
      </c>
      <c r="C1686" s="450"/>
      <c r="D1686" s="450"/>
      <c r="E1686" s="450"/>
      <c r="F1686" s="450"/>
      <c r="G1686" s="450"/>
      <c r="H1686" s="450"/>
      <c r="I1686" s="450"/>
      <c r="J1686" s="450"/>
      <c r="K1686" s="450"/>
    </row>
    <row r="1687" spans="1:11" s="43" customFormat="1" x14ac:dyDescent="0.25">
      <c r="A1687" s="42"/>
      <c r="B1687" s="450" t="s">
        <v>8</v>
      </c>
      <c r="C1687" s="450" t="s">
        <v>9</v>
      </c>
      <c r="D1687" s="450" t="s">
        <v>10</v>
      </c>
      <c r="E1687" s="450"/>
      <c r="F1687" s="450"/>
      <c r="G1687" s="450"/>
      <c r="H1687" s="450" t="s">
        <v>11</v>
      </c>
      <c r="I1687" s="450"/>
      <c r="J1687" s="450"/>
      <c r="K1687" s="450"/>
    </row>
    <row r="1688" spans="1:11" s="43" customFormat="1" x14ac:dyDescent="0.25">
      <c r="A1688" s="42"/>
      <c r="B1688" s="450"/>
      <c r="C1688" s="450"/>
      <c r="D1688" s="450" t="s">
        <v>12</v>
      </c>
      <c r="E1688" s="450" t="s">
        <v>328</v>
      </c>
      <c r="F1688" s="450" t="s">
        <v>14</v>
      </c>
      <c r="G1688" s="450"/>
      <c r="H1688" s="450" t="s">
        <v>12</v>
      </c>
      <c r="I1688" s="450" t="s">
        <v>15</v>
      </c>
      <c r="J1688" s="450" t="s">
        <v>14</v>
      </c>
      <c r="K1688" s="450"/>
    </row>
    <row r="1689" spans="1:11" s="43" customFormat="1" ht="45" x14ac:dyDescent="0.25">
      <c r="A1689" s="42"/>
      <c r="B1689" s="450"/>
      <c r="C1689" s="450"/>
      <c r="D1689" s="450"/>
      <c r="E1689" s="450"/>
      <c r="F1689" s="116" t="s">
        <v>16</v>
      </c>
      <c r="G1689" s="116" t="s">
        <v>17</v>
      </c>
      <c r="H1689" s="450"/>
      <c r="I1689" s="450"/>
      <c r="J1689" s="116" t="s">
        <v>16</v>
      </c>
      <c r="K1689" s="116" t="s">
        <v>17</v>
      </c>
    </row>
    <row r="1690" spans="1:11" s="43" customFormat="1" x14ac:dyDescent="0.25">
      <c r="A1690" s="42"/>
      <c r="B1690" s="116">
        <v>1</v>
      </c>
      <c r="C1690" s="116">
        <v>2</v>
      </c>
      <c r="D1690" s="116">
        <v>3</v>
      </c>
      <c r="E1690" s="116">
        <v>4</v>
      </c>
      <c r="F1690" s="116">
        <v>5</v>
      </c>
      <c r="G1690" s="116">
        <v>6</v>
      </c>
      <c r="H1690" s="116">
        <v>7</v>
      </c>
      <c r="I1690" s="116">
        <v>8</v>
      </c>
      <c r="J1690" s="116">
        <v>9</v>
      </c>
      <c r="K1690" s="116">
        <v>10</v>
      </c>
    </row>
    <row r="1691" spans="1:11" s="43" customFormat="1" x14ac:dyDescent="0.25">
      <c r="A1691" s="42"/>
      <c r="B1691" s="116">
        <f>147850.46</f>
        <v>147850.46</v>
      </c>
      <c r="C1691" s="116">
        <v>0</v>
      </c>
      <c r="D1691" s="149" t="s">
        <v>329</v>
      </c>
      <c r="E1691" s="149">
        <v>65</v>
      </c>
      <c r="F1691" s="116">
        <v>0</v>
      </c>
      <c r="G1691" s="116">
        <v>0</v>
      </c>
      <c r="H1691" s="118" t="s">
        <v>111</v>
      </c>
      <c r="I1691" s="116" t="s">
        <v>111</v>
      </c>
      <c r="J1691" s="116">
        <v>0</v>
      </c>
      <c r="K1691" s="116">
        <v>0</v>
      </c>
    </row>
    <row r="1692" spans="1:11" s="43" customFormat="1" ht="30" x14ac:dyDescent="0.25">
      <c r="A1692" s="42"/>
      <c r="B1692" s="116"/>
      <c r="C1692" s="116"/>
      <c r="D1692" s="149" t="s">
        <v>619</v>
      </c>
      <c r="E1692" s="149">
        <v>2</v>
      </c>
      <c r="F1692" s="116"/>
      <c r="G1692" s="116"/>
      <c r="H1692" s="118" t="s">
        <v>71</v>
      </c>
      <c r="I1692" s="116" t="s">
        <v>71</v>
      </c>
      <c r="J1692" s="116"/>
      <c r="K1692" s="116"/>
    </row>
    <row r="1693" spans="1:11" s="43" customFormat="1" ht="30" x14ac:dyDescent="0.25">
      <c r="A1693" s="42"/>
      <c r="B1693" s="116"/>
      <c r="C1693" s="116"/>
      <c r="D1693" s="149" t="s">
        <v>626</v>
      </c>
      <c r="E1693" s="149">
        <v>0.25</v>
      </c>
      <c r="F1693" s="116"/>
      <c r="G1693" s="116"/>
      <c r="H1693" s="118"/>
      <c r="I1693" s="116"/>
      <c r="J1693" s="116"/>
      <c r="K1693" s="116"/>
    </row>
    <row r="1694" spans="1:11" s="43" customFormat="1" x14ac:dyDescent="0.25">
      <c r="A1694" s="42"/>
      <c r="B1694" s="450" t="s">
        <v>19</v>
      </c>
      <c r="C1694" s="450"/>
      <c r="D1694" s="450"/>
      <c r="E1694" s="450"/>
      <c r="F1694" s="450"/>
      <c r="G1694" s="450"/>
      <c r="H1694" s="450"/>
      <c r="I1694" s="450"/>
      <c r="J1694" s="450"/>
      <c r="K1694" s="450"/>
    </row>
    <row r="1695" spans="1:11" s="43" customFormat="1" x14ac:dyDescent="0.25">
      <c r="A1695" s="42"/>
      <c r="B1695" s="116">
        <v>132000</v>
      </c>
      <c r="C1695" s="116">
        <v>0</v>
      </c>
      <c r="D1695" s="116">
        <v>0</v>
      </c>
      <c r="E1695" s="116">
        <v>0</v>
      </c>
      <c r="F1695" s="116">
        <v>0</v>
      </c>
      <c r="G1695" s="116">
        <v>0</v>
      </c>
      <c r="H1695" s="116">
        <v>0</v>
      </c>
      <c r="I1695" s="116">
        <v>0</v>
      </c>
      <c r="J1695" s="116">
        <v>0</v>
      </c>
      <c r="K1695" s="116">
        <v>0</v>
      </c>
    </row>
    <row r="1696" spans="1:11" s="43" customFormat="1" x14ac:dyDescent="0.25">
      <c r="A1696" s="42"/>
      <c r="B1696" s="105"/>
      <c r="C1696" s="105"/>
      <c r="D1696" s="105"/>
      <c r="E1696" s="105"/>
      <c r="F1696" s="105"/>
      <c r="G1696" s="105"/>
      <c r="H1696" s="105"/>
      <c r="I1696" s="105"/>
      <c r="J1696" s="105"/>
      <c r="K1696" s="105"/>
    </row>
    <row r="1697" spans="1:11" s="43" customFormat="1" x14ac:dyDescent="0.25">
      <c r="A1697" s="42"/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</row>
    <row r="1698" spans="1:11" s="43" customFormat="1" x14ac:dyDescent="0.25">
      <c r="A1698" s="42"/>
      <c r="B1698" s="449" t="s">
        <v>0</v>
      </c>
      <c r="C1698" s="449"/>
      <c r="D1698" s="115"/>
      <c r="E1698" s="115"/>
      <c r="F1698" s="115"/>
      <c r="G1698" s="115"/>
      <c r="H1698" s="115"/>
      <c r="I1698" s="115"/>
      <c r="J1698" s="115"/>
      <c r="K1698" s="115"/>
    </row>
    <row r="1699" spans="1:11" s="43" customFormat="1" x14ac:dyDescent="0.25">
      <c r="A1699" s="42"/>
      <c r="B1699" s="449" t="s">
        <v>1</v>
      </c>
      <c r="C1699" s="449"/>
      <c r="D1699" s="449"/>
      <c r="E1699" s="449"/>
      <c r="F1699" s="449"/>
      <c r="G1699" s="449"/>
      <c r="H1699" s="449"/>
      <c r="I1699" s="449"/>
      <c r="J1699" s="449"/>
      <c r="K1699" s="449"/>
    </row>
    <row r="1700" spans="1:11" s="43" customFormat="1" x14ac:dyDescent="0.25">
      <c r="A1700" s="42"/>
      <c r="B1700" s="115"/>
      <c r="C1700" s="115"/>
      <c r="D1700" s="115"/>
      <c r="E1700" s="115"/>
      <c r="F1700" s="115"/>
      <c r="G1700" s="115"/>
      <c r="H1700" s="115"/>
      <c r="I1700" s="115"/>
      <c r="J1700" s="115"/>
      <c r="K1700" s="115"/>
    </row>
    <row r="1701" spans="1:11" s="43" customFormat="1" x14ac:dyDescent="0.25">
      <c r="A1701" s="42"/>
      <c r="B1701" s="450" t="s">
        <v>2</v>
      </c>
      <c r="C1701" s="450"/>
      <c r="D1701" s="450"/>
      <c r="E1701" s="450" t="s">
        <v>3</v>
      </c>
      <c r="F1701" s="450"/>
      <c r="G1701" s="450"/>
      <c r="H1701" s="450" t="s">
        <v>323</v>
      </c>
      <c r="I1701" s="450"/>
      <c r="J1701" s="450"/>
      <c r="K1701" s="450"/>
    </row>
    <row r="1702" spans="1:11" s="43" customFormat="1" x14ac:dyDescent="0.25">
      <c r="A1702" s="42"/>
      <c r="B1702" s="451">
        <v>20909198100360</v>
      </c>
      <c r="C1702" s="451"/>
      <c r="D1702" s="451"/>
      <c r="E1702" s="450">
        <v>37</v>
      </c>
      <c r="F1702" s="450"/>
      <c r="G1702" s="450"/>
      <c r="H1702" s="450" t="s">
        <v>627</v>
      </c>
      <c r="I1702" s="450"/>
      <c r="J1702" s="450"/>
      <c r="K1702" s="450"/>
    </row>
    <row r="1703" spans="1:11" s="43" customFormat="1" x14ac:dyDescent="0.25">
      <c r="A1703" s="42"/>
      <c r="B1703" s="450" t="s">
        <v>5</v>
      </c>
      <c r="C1703" s="450"/>
      <c r="D1703" s="450" t="s">
        <v>628</v>
      </c>
      <c r="E1703" s="450"/>
      <c r="F1703" s="450"/>
      <c r="G1703" s="450"/>
      <c r="H1703" s="450" t="s">
        <v>6</v>
      </c>
      <c r="I1703" s="450"/>
      <c r="J1703" s="450" t="s">
        <v>443</v>
      </c>
      <c r="K1703" s="450"/>
    </row>
    <row r="1704" spans="1:11" s="43" customFormat="1" x14ac:dyDescent="0.25">
      <c r="A1704" s="42"/>
      <c r="B1704" s="450"/>
      <c r="C1704" s="450"/>
      <c r="D1704" s="450"/>
      <c r="E1704" s="450"/>
      <c r="F1704" s="450"/>
      <c r="G1704" s="450"/>
      <c r="H1704" s="450"/>
      <c r="I1704" s="450"/>
      <c r="J1704" s="450"/>
      <c r="K1704" s="450"/>
    </row>
    <row r="1705" spans="1:11" s="43" customFormat="1" x14ac:dyDescent="0.25">
      <c r="A1705" s="42"/>
      <c r="B1705" s="450" t="s">
        <v>7</v>
      </c>
      <c r="C1705" s="450"/>
      <c r="D1705" s="450"/>
      <c r="E1705" s="450"/>
      <c r="F1705" s="450"/>
      <c r="G1705" s="450"/>
      <c r="H1705" s="450"/>
      <c r="I1705" s="450"/>
      <c r="J1705" s="450"/>
      <c r="K1705" s="450"/>
    </row>
    <row r="1706" spans="1:11" s="43" customFormat="1" x14ac:dyDescent="0.25">
      <c r="A1706" s="42"/>
      <c r="B1706" s="450" t="s">
        <v>8</v>
      </c>
      <c r="C1706" s="450" t="s">
        <v>9</v>
      </c>
      <c r="D1706" s="450" t="s">
        <v>10</v>
      </c>
      <c r="E1706" s="450"/>
      <c r="F1706" s="450"/>
      <c r="G1706" s="450"/>
      <c r="H1706" s="450" t="s">
        <v>11</v>
      </c>
      <c r="I1706" s="450"/>
      <c r="J1706" s="450"/>
      <c r="K1706" s="450"/>
    </row>
    <row r="1707" spans="1:11" s="43" customFormat="1" x14ac:dyDescent="0.25">
      <c r="A1707" s="42"/>
      <c r="B1707" s="450"/>
      <c r="C1707" s="450"/>
      <c r="D1707" s="450" t="s">
        <v>12</v>
      </c>
      <c r="E1707" s="450" t="s">
        <v>328</v>
      </c>
      <c r="F1707" s="450" t="s">
        <v>14</v>
      </c>
      <c r="G1707" s="450"/>
      <c r="H1707" s="450" t="s">
        <v>12</v>
      </c>
      <c r="I1707" s="450" t="s">
        <v>15</v>
      </c>
      <c r="J1707" s="450" t="s">
        <v>14</v>
      </c>
      <c r="K1707" s="450"/>
    </row>
    <row r="1708" spans="1:11" s="43" customFormat="1" ht="45" x14ac:dyDescent="0.25">
      <c r="A1708" s="42"/>
      <c r="B1708" s="450"/>
      <c r="C1708" s="450"/>
      <c r="D1708" s="450"/>
      <c r="E1708" s="450"/>
      <c r="F1708" s="116" t="s">
        <v>16</v>
      </c>
      <c r="G1708" s="116" t="s">
        <v>17</v>
      </c>
      <c r="H1708" s="450"/>
      <c r="I1708" s="450"/>
      <c r="J1708" s="116" t="s">
        <v>16</v>
      </c>
      <c r="K1708" s="116" t="s">
        <v>17</v>
      </c>
    </row>
    <row r="1709" spans="1:11" s="43" customFormat="1" x14ac:dyDescent="0.25">
      <c r="A1709" s="42"/>
      <c r="B1709" s="116">
        <v>1</v>
      </c>
      <c r="C1709" s="116">
        <v>2</v>
      </c>
      <c r="D1709" s="116">
        <v>3</v>
      </c>
      <c r="E1709" s="116">
        <v>4</v>
      </c>
      <c r="F1709" s="116">
        <v>5</v>
      </c>
      <c r="G1709" s="116">
        <v>6</v>
      </c>
      <c r="H1709" s="116">
        <v>7</v>
      </c>
      <c r="I1709" s="116">
        <v>8</v>
      </c>
      <c r="J1709" s="116">
        <v>9</v>
      </c>
      <c r="K1709" s="116">
        <v>10</v>
      </c>
    </row>
    <row r="1710" spans="1:11" s="43" customFormat="1" x14ac:dyDescent="0.25">
      <c r="A1710" s="42"/>
      <c r="B1710" s="116">
        <f>139461.78+9500</f>
        <v>148961.78</v>
      </c>
      <c r="C1710" s="116">
        <v>0</v>
      </c>
      <c r="D1710" s="116">
        <v>0</v>
      </c>
      <c r="E1710" s="116">
        <v>0</v>
      </c>
      <c r="F1710" s="116">
        <v>0</v>
      </c>
      <c r="G1710" s="116">
        <v>0</v>
      </c>
      <c r="H1710" s="118">
        <v>0</v>
      </c>
      <c r="I1710" s="116">
        <v>0</v>
      </c>
      <c r="J1710" s="116">
        <v>0</v>
      </c>
      <c r="K1710" s="116">
        <v>0</v>
      </c>
    </row>
    <row r="1711" spans="1:11" s="43" customFormat="1" x14ac:dyDescent="0.25">
      <c r="A1711" s="42"/>
      <c r="B1711" s="450" t="s">
        <v>19</v>
      </c>
      <c r="C1711" s="450"/>
      <c r="D1711" s="450"/>
      <c r="E1711" s="450"/>
      <c r="F1711" s="450"/>
      <c r="G1711" s="450"/>
      <c r="H1711" s="450"/>
      <c r="I1711" s="450"/>
      <c r="J1711" s="450"/>
      <c r="K1711" s="450"/>
    </row>
    <row r="1712" spans="1:11" s="43" customFormat="1" x14ac:dyDescent="0.25">
      <c r="A1712" s="42"/>
      <c r="B1712" s="116">
        <v>0</v>
      </c>
      <c r="C1712" s="116">
        <v>0</v>
      </c>
      <c r="D1712" s="116">
        <v>0</v>
      </c>
      <c r="E1712" s="116">
        <v>0</v>
      </c>
      <c r="F1712" s="116">
        <v>0</v>
      </c>
      <c r="G1712" s="116">
        <v>0</v>
      </c>
      <c r="H1712" s="116">
        <v>0</v>
      </c>
      <c r="I1712" s="116">
        <v>0</v>
      </c>
      <c r="J1712" s="116">
        <v>0</v>
      </c>
      <c r="K1712" s="116">
        <v>0</v>
      </c>
    </row>
    <row r="1713" spans="1:11" s="43" customFormat="1" x14ac:dyDescent="0.25">
      <c r="A1713" s="42"/>
      <c r="B1713" s="105"/>
      <c r="C1713" s="105"/>
      <c r="D1713" s="105"/>
      <c r="E1713" s="105"/>
      <c r="F1713" s="105"/>
      <c r="G1713" s="105"/>
      <c r="H1713" s="105"/>
      <c r="I1713" s="105"/>
      <c r="J1713" s="105"/>
      <c r="K1713" s="105"/>
    </row>
    <row r="1714" spans="1:11" s="43" customFormat="1" x14ac:dyDescent="0.25">
      <c r="A1714" s="42"/>
      <c r="B1714" s="115"/>
      <c r="C1714" s="115"/>
      <c r="D1714" s="115"/>
      <c r="E1714" s="115"/>
      <c r="F1714" s="115"/>
      <c r="G1714" s="115"/>
      <c r="H1714" s="115"/>
      <c r="I1714" s="115"/>
      <c r="J1714" s="115"/>
      <c r="K1714" s="115"/>
    </row>
    <row r="1715" spans="1:11" s="43" customFormat="1" x14ac:dyDescent="0.25">
      <c r="A1715" s="42"/>
      <c r="B1715" s="449" t="s">
        <v>0</v>
      </c>
      <c r="C1715" s="449"/>
      <c r="D1715" s="115"/>
      <c r="E1715" s="115"/>
      <c r="F1715" s="115"/>
      <c r="G1715" s="115"/>
      <c r="H1715" s="115"/>
      <c r="I1715" s="115"/>
      <c r="J1715" s="115"/>
      <c r="K1715" s="115"/>
    </row>
    <row r="1716" spans="1:11" s="43" customFormat="1" x14ac:dyDescent="0.25">
      <c r="A1716" s="42"/>
      <c r="B1716" s="449" t="s">
        <v>1</v>
      </c>
      <c r="C1716" s="449"/>
      <c r="D1716" s="449"/>
      <c r="E1716" s="449"/>
      <c r="F1716" s="449"/>
      <c r="G1716" s="449"/>
      <c r="H1716" s="449"/>
      <c r="I1716" s="449"/>
      <c r="J1716" s="449"/>
      <c r="K1716" s="449"/>
    </row>
    <row r="1717" spans="1:11" s="43" customFormat="1" x14ac:dyDescent="0.25">
      <c r="A1717" s="42"/>
      <c r="B1717" s="115"/>
      <c r="C1717" s="115"/>
      <c r="D1717" s="115"/>
      <c r="E1717" s="115"/>
      <c r="F1717" s="115"/>
      <c r="G1717" s="115"/>
      <c r="H1717" s="115"/>
      <c r="I1717" s="115"/>
      <c r="J1717" s="115"/>
      <c r="K1717" s="115"/>
    </row>
    <row r="1718" spans="1:11" s="43" customFormat="1" x14ac:dyDescent="0.25">
      <c r="A1718" s="42"/>
      <c r="B1718" s="450" t="s">
        <v>2</v>
      </c>
      <c r="C1718" s="450"/>
      <c r="D1718" s="450"/>
      <c r="E1718" s="450" t="s">
        <v>3</v>
      </c>
      <c r="F1718" s="450"/>
      <c r="G1718" s="450"/>
      <c r="H1718" s="450" t="s">
        <v>323</v>
      </c>
      <c r="I1718" s="450"/>
      <c r="J1718" s="450"/>
      <c r="K1718" s="450"/>
    </row>
    <row r="1719" spans="1:11" s="43" customFormat="1" x14ac:dyDescent="0.25">
      <c r="A1719" s="42"/>
      <c r="B1719" s="451">
        <v>21506195600266</v>
      </c>
      <c r="C1719" s="451"/>
      <c r="D1719" s="451"/>
      <c r="E1719" s="450">
        <v>37</v>
      </c>
      <c r="F1719" s="450"/>
      <c r="G1719" s="450"/>
      <c r="H1719" s="450" t="s">
        <v>629</v>
      </c>
      <c r="I1719" s="450"/>
      <c r="J1719" s="450"/>
      <c r="K1719" s="450"/>
    </row>
    <row r="1720" spans="1:11" s="43" customFormat="1" x14ac:dyDescent="0.25">
      <c r="A1720" s="42"/>
      <c r="B1720" s="450" t="s">
        <v>5</v>
      </c>
      <c r="C1720" s="450"/>
      <c r="D1720" s="450" t="s">
        <v>630</v>
      </c>
      <c r="E1720" s="450"/>
      <c r="F1720" s="450"/>
      <c r="G1720" s="450"/>
      <c r="H1720" s="450" t="s">
        <v>6</v>
      </c>
      <c r="I1720" s="450"/>
      <c r="J1720" s="450" t="s">
        <v>631</v>
      </c>
      <c r="K1720" s="450"/>
    </row>
    <row r="1721" spans="1:11" s="43" customFormat="1" x14ac:dyDescent="0.25">
      <c r="A1721" s="42"/>
      <c r="B1721" s="450"/>
      <c r="C1721" s="450"/>
      <c r="D1721" s="450"/>
      <c r="E1721" s="450"/>
      <c r="F1721" s="450"/>
      <c r="G1721" s="450"/>
      <c r="H1721" s="450"/>
      <c r="I1721" s="450"/>
      <c r="J1721" s="450"/>
      <c r="K1721" s="450"/>
    </row>
    <row r="1722" spans="1:11" s="43" customFormat="1" x14ac:dyDescent="0.25">
      <c r="A1722" s="42"/>
      <c r="B1722" s="450" t="s">
        <v>7</v>
      </c>
      <c r="C1722" s="450"/>
      <c r="D1722" s="450"/>
      <c r="E1722" s="450"/>
      <c r="F1722" s="450"/>
      <c r="G1722" s="450"/>
      <c r="H1722" s="450"/>
      <c r="I1722" s="450"/>
      <c r="J1722" s="450"/>
      <c r="K1722" s="450"/>
    </row>
    <row r="1723" spans="1:11" s="43" customFormat="1" x14ac:dyDescent="0.25">
      <c r="A1723" s="42"/>
      <c r="B1723" s="450" t="s">
        <v>8</v>
      </c>
      <c r="C1723" s="450" t="s">
        <v>9</v>
      </c>
      <c r="D1723" s="450" t="s">
        <v>10</v>
      </c>
      <c r="E1723" s="450"/>
      <c r="F1723" s="450"/>
      <c r="G1723" s="450"/>
      <c r="H1723" s="450" t="s">
        <v>11</v>
      </c>
      <c r="I1723" s="450"/>
      <c r="J1723" s="450"/>
      <c r="K1723" s="450"/>
    </row>
    <row r="1724" spans="1:11" s="43" customFormat="1" x14ac:dyDescent="0.25">
      <c r="A1724" s="42"/>
      <c r="B1724" s="450"/>
      <c r="C1724" s="450"/>
      <c r="D1724" s="450" t="s">
        <v>12</v>
      </c>
      <c r="E1724" s="450" t="s">
        <v>328</v>
      </c>
      <c r="F1724" s="450" t="s">
        <v>14</v>
      </c>
      <c r="G1724" s="450"/>
      <c r="H1724" s="450" t="s">
        <v>12</v>
      </c>
      <c r="I1724" s="450" t="s">
        <v>15</v>
      </c>
      <c r="J1724" s="450" t="s">
        <v>14</v>
      </c>
      <c r="K1724" s="450"/>
    </row>
    <row r="1725" spans="1:11" s="43" customFormat="1" ht="45" x14ac:dyDescent="0.25">
      <c r="A1725" s="42"/>
      <c r="B1725" s="450"/>
      <c r="C1725" s="450"/>
      <c r="D1725" s="450"/>
      <c r="E1725" s="450"/>
      <c r="F1725" s="116" t="s">
        <v>16</v>
      </c>
      <c r="G1725" s="116" t="s">
        <v>17</v>
      </c>
      <c r="H1725" s="450"/>
      <c r="I1725" s="450"/>
      <c r="J1725" s="116" t="s">
        <v>16</v>
      </c>
      <c r="K1725" s="116" t="s">
        <v>17</v>
      </c>
    </row>
    <row r="1726" spans="1:11" s="43" customFormat="1" x14ac:dyDescent="0.25">
      <c r="A1726" s="42"/>
      <c r="B1726" s="116">
        <v>1</v>
      </c>
      <c r="C1726" s="116">
        <v>2</v>
      </c>
      <c r="D1726" s="116">
        <v>3</v>
      </c>
      <c r="E1726" s="116">
        <v>4</v>
      </c>
      <c r="F1726" s="116">
        <v>5</v>
      </c>
      <c r="G1726" s="116">
        <v>6</v>
      </c>
      <c r="H1726" s="116">
        <v>7</v>
      </c>
      <c r="I1726" s="116">
        <v>8</v>
      </c>
      <c r="J1726" s="116">
        <v>9</v>
      </c>
      <c r="K1726" s="116">
        <v>10</v>
      </c>
    </row>
    <row r="1727" spans="1:11" s="43" customFormat="1" ht="60" x14ac:dyDescent="0.25">
      <c r="A1727" s="42"/>
      <c r="B1727" s="116">
        <f>140572</f>
        <v>140572</v>
      </c>
      <c r="C1727" s="116">
        <v>0</v>
      </c>
      <c r="D1727" s="116"/>
      <c r="E1727" s="116"/>
      <c r="F1727" s="116">
        <v>0</v>
      </c>
      <c r="G1727" s="116">
        <v>0</v>
      </c>
      <c r="H1727" s="51" t="s">
        <v>212</v>
      </c>
      <c r="I1727" s="118" t="s">
        <v>632</v>
      </c>
      <c r="J1727" s="116">
        <v>0</v>
      </c>
      <c r="K1727" s="116">
        <v>0</v>
      </c>
    </row>
    <row r="1728" spans="1:11" s="43" customFormat="1" x14ac:dyDescent="0.25">
      <c r="A1728" s="42"/>
      <c r="B1728" s="450" t="s">
        <v>19</v>
      </c>
      <c r="C1728" s="450"/>
      <c r="D1728" s="450"/>
      <c r="E1728" s="450"/>
      <c r="F1728" s="450"/>
      <c r="G1728" s="450"/>
      <c r="H1728" s="450"/>
      <c r="I1728" s="450"/>
      <c r="J1728" s="450"/>
      <c r="K1728" s="450"/>
    </row>
    <row r="1729" spans="1:11" s="43" customFormat="1" x14ac:dyDescent="0.25">
      <c r="A1729" s="42"/>
      <c r="B1729" s="116">
        <v>0</v>
      </c>
      <c r="C1729" s="116">
        <v>0</v>
      </c>
      <c r="D1729" s="116">
        <v>0</v>
      </c>
      <c r="E1729" s="116">
        <v>0</v>
      </c>
      <c r="F1729" s="116">
        <v>0</v>
      </c>
      <c r="G1729" s="116">
        <v>0</v>
      </c>
      <c r="H1729" s="116">
        <v>0</v>
      </c>
      <c r="I1729" s="116">
        <v>0</v>
      </c>
      <c r="J1729" s="116">
        <v>0</v>
      </c>
      <c r="K1729" s="116">
        <v>0</v>
      </c>
    </row>
    <row r="1730" spans="1:11" s="43" customFormat="1" x14ac:dyDescent="0.25">
      <c r="A1730" s="42"/>
      <c r="B1730" s="105"/>
      <c r="C1730" s="105"/>
      <c r="D1730" s="105"/>
      <c r="E1730" s="105"/>
      <c r="F1730" s="105"/>
      <c r="G1730" s="105"/>
      <c r="H1730" s="105"/>
      <c r="I1730" s="105"/>
      <c r="J1730" s="105"/>
      <c r="K1730" s="105"/>
    </row>
    <row r="1731" spans="1:11" s="43" customFormat="1" x14ac:dyDescent="0.25">
      <c r="A1731" s="42"/>
      <c r="B1731" s="115"/>
      <c r="C1731" s="115"/>
      <c r="D1731" s="115"/>
      <c r="E1731" s="115"/>
      <c r="F1731" s="115"/>
      <c r="G1731" s="115"/>
      <c r="H1731" s="115"/>
      <c r="I1731" s="115"/>
      <c r="J1731" s="115"/>
      <c r="K1731" s="115"/>
    </row>
    <row r="1732" spans="1:11" s="43" customFormat="1" x14ac:dyDescent="0.25">
      <c r="A1732" s="42"/>
      <c r="B1732" s="449" t="s">
        <v>0</v>
      </c>
      <c r="C1732" s="449"/>
      <c r="D1732" s="115"/>
      <c r="E1732" s="115"/>
      <c r="F1732" s="115"/>
      <c r="G1732" s="115"/>
      <c r="H1732" s="115"/>
      <c r="I1732" s="115"/>
      <c r="J1732" s="115"/>
      <c r="K1732" s="115"/>
    </row>
    <row r="1733" spans="1:11" s="43" customFormat="1" x14ac:dyDescent="0.25">
      <c r="A1733" s="42"/>
      <c r="B1733" s="449" t="s">
        <v>1</v>
      </c>
      <c r="C1733" s="449"/>
      <c r="D1733" s="449"/>
      <c r="E1733" s="449"/>
      <c r="F1733" s="449"/>
      <c r="G1733" s="449"/>
      <c r="H1733" s="449"/>
      <c r="I1733" s="449"/>
      <c r="J1733" s="449"/>
      <c r="K1733" s="449"/>
    </row>
    <row r="1734" spans="1:11" s="43" customFormat="1" x14ac:dyDescent="0.25">
      <c r="A1734" s="42"/>
      <c r="B1734" s="115"/>
      <c r="C1734" s="115"/>
      <c r="D1734" s="115"/>
      <c r="E1734" s="115"/>
      <c r="F1734" s="115"/>
      <c r="G1734" s="115"/>
      <c r="H1734" s="115"/>
      <c r="I1734" s="115"/>
      <c r="J1734" s="115"/>
      <c r="K1734" s="115"/>
    </row>
    <row r="1735" spans="1:11" s="43" customFormat="1" x14ac:dyDescent="0.25">
      <c r="A1735" s="42"/>
      <c r="B1735" s="450" t="s">
        <v>2</v>
      </c>
      <c r="C1735" s="450"/>
      <c r="D1735" s="450"/>
      <c r="E1735" s="450" t="s">
        <v>3</v>
      </c>
      <c r="F1735" s="450"/>
      <c r="G1735" s="450"/>
      <c r="H1735" s="450" t="s">
        <v>323</v>
      </c>
      <c r="I1735" s="450"/>
      <c r="J1735" s="450"/>
      <c r="K1735" s="450"/>
    </row>
    <row r="1736" spans="1:11" s="43" customFormat="1" x14ac:dyDescent="0.25">
      <c r="A1736" s="42"/>
      <c r="B1736" s="451">
        <v>21412197600339</v>
      </c>
      <c r="C1736" s="451"/>
      <c r="D1736" s="451"/>
      <c r="E1736" s="450">
        <v>37</v>
      </c>
      <c r="F1736" s="450"/>
      <c r="G1736" s="450"/>
      <c r="H1736" s="450" t="s">
        <v>633</v>
      </c>
      <c r="I1736" s="450"/>
      <c r="J1736" s="450"/>
      <c r="K1736" s="450"/>
    </row>
    <row r="1737" spans="1:11" s="43" customFormat="1" x14ac:dyDescent="0.25">
      <c r="A1737" s="42"/>
      <c r="B1737" s="450" t="s">
        <v>5</v>
      </c>
      <c r="C1737" s="450"/>
      <c r="D1737" s="450" t="s">
        <v>634</v>
      </c>
      <c r="E1737" s="450"/>
      <c r="F1737" s="450"/>
      <c r="G1737" s="450"/>
      <c r="H1737" s="450" t="s">
        <v>6</v>
      </c>
      <c r="I1737" s="450"/>
      <c r="J1737" s="450" t="s">
        <v>635</v>
      </c>
      <c r="K1737" s="450"/>
    </row>
    <row r="1738" spans="1:11" s="43" customFormat="1" x14ac:dyDescent="0.25">
      <c r="A1738" s="42"/>
      <c r="B1738" s="450"/>
      <c r="C1738" s="450"/>
      <c r="D1738" s="450"/>
      <c r="E1738" s="450"/>
      <c r="F1738" s="450"/>
      <c r="G1738" s="450"/>
      <c r="H1738" s="450"/>
      <c r="I1738" s="450"/>
      <c r="J1738" s="450"/>
      <c r="K1738" s="450"/>
    </row>
    <row r="1739" spans="1:11" s="43" customFormat="1" x14ac:dyDescent="0.25">
      <c r="A1739" s="42"/>
      <c r="B1739" s="450" t="s">
        <v>7</v>
      </c>
      <c r="C1739" s="450"/>
      <c r="D1739" s="450"/>
      <c r="E1739" s="450"/>
      <c r="F1739" s="450"/>
      <c r="G1739" s="450"/>
      <c r="H1739" s="450"/>
      <c r="I1739" s="450"/>
      <c r="J1739" s="450"/>
      <c r="K1739" s="450"/>
    </row>
    <row r="1740" spans="1:11" s="43" customFormat="1" x14ac:dyDescent="0.25">
      <c r="A1740" s="42"/>
      <c r="B1740" s="450" t="s">
        <v>8</v>
      </c>
      <c r="C1740" s="450" t="s">
        <v>9</v>
      </c>
      <c r="D1740" s="450" t="s">
        <v>10</v>
      </c>
      <c r="E1740" s="450"/>
      <c r="F1740" s="450"/>
      <c r="G1740" s="450"/>
      <c r="H1740" s="450" t="s">
        <v>11</v>
      </c>
      <c r="I1740" s="450"/>
      <c r="J1740" s="450"/>
      <c r="K1740" s="450"/>
    </row>
    <row r="1741" spans="1:11" s="43" customFormat="1" x14ac:dyDescent="0.25">
      <c r="A1741" s="42"/>
      <c r="B1741" s="450"/>
      <c r="C1741" s="450"/>
      <c r="D1741" s="450" t="s">
        <v>12</v>
      </c>
      <c r="E1741" s="450" t="s">
        <v>328</v>
      </c>
      <c r="F1741" s="450" t="s">
        <v>14</v>
      </c>
      <c r="G1741" s="450"/>
      <c r="H1741" s="450" t="s">
        <v>12</v>
      </c>
      <c r="I1741" s="450" t="s">
        <v>15</v>
      </c>
      <c r="J1741" s="450" t="s">
        <v>14</v>
      </c>
      <c r="K1741" s="450"/>
    </row>
    <row r="1742" spans="1:11" s="43" customFormat="1" ht="45" x14ac:dyDescent="0.25">
      <c r="A1742" s="42"/>
      <c r="B1742" s="450"/>
      <c r="C1742" s="450"/>
      <c r="D1742" s="450"/>
      <c r="E1742" s="450"/>
      <c r="F1742" s="116" t="s">
        <v>16</v>
      </c>
      <c r="G1742" s="116" t="s">
        <v>17</v>
      </c>
      <c r="H1742" s="450"/>
      <c r="I1742" s="450"/>
      <c r="J1742" s="116" t="s">
        <v>16</v>
      </c>
      <c r="K1742" s="116" t="s">
        <v>17</v>
      </c>
    </row>
    <row r="1743" spans="1:11" s="43" customFormat="1" x14ac:dyDescent="0.25">
      <c r="A1743" s="42"/>
      <c r="B1743" s="116">
        <v>1</v>
      </c>
      <c r="C1743" s="116">
        <v>2</v>
      </c>
      <c r="D1743" s="116">
        <v>3</v>
      </c>
      <c r="E1743" s="116">
        <v>4</v>
      </c>
      <c r="F1743" s="116">
        <v>5</v>
      </c>
      <c r="G1743" s="116">
        <v>6</v>
      </c>
      <c r="H1743" s="116">
        <v>7</v>
      </c>
      <c r="I1743" s="116">
        <v>8</v>
      </c>
      <c r="J1743" s="116">
        <v>9</v>
      </c>
      <c r="K1743" s="116">
        <v>10</v>
      </c>
    </row>
    <row r="1744" spans="1:11" s="43" customFormat="1" x14ac:dyDescent="0.25">
      <c r="A1744" s="42"/>
      <c r="B1744" s="116">
        <f>148102.85</f>
        <v>148102.85</v>
      </c>
      <c r="C1744" s="116">
        <v>0</v>
      </c>
      <c r="D1744" s="116" t="s">
        <v>329</v>
      </c>
      <c r="E1744" s="116">
        <v>2500</v>
      </c>
      <c r="F1744" s="116">
        <v>0</v>
      </c>
      <c r="G1744" s="116">
        <v>0</v>
      </c>
      <c r="H1744" s="118" t="s">
        <v>376</v>
      </c>
      <c r="I1744" s="118" t="s">
        <v>636</v>
      </c>
      <c r="J1744" s="116">
        <v>0</v>
      </c>
      <c r="K1744" s="116">
        <v>0</v>
      </c>
    </row>
    <row r="1745" spans="1:11" s="43" customFormat="1" x14ac:dyDescent="0.25">
      <c r="A1745" s="42"/>
      <c r="B1745" s="450" t="s">
        <v>19</v>
      </c>
      <c r="C1745" s="450"/>
      <c r="D1745" s="450"/>
      <c r="E1745" s="450"/>
      <c r="F1745" s="450"/>
      <c r="G1745" s="450"/>
      <c r="H1745" s="450"/>
      <c r="I1745" s="450"/>
      <c r="J1745" s="450"/>
      <c r="K1745" s="450"/>
    </row>
    <row r="1746" spans="1:11" s="43" customFormat="1" x14ac:dyDescent="0.25">
      <c r="A1746" s="42"/>
      <c r="B1746" s="116">
        <v>0</v>
      </c>
      <c r="C1746" s="116">
        <v>0</v>
      </c>
      <c r="D1746" s="116">
        <v>0</v>
      </c>
      <c r="E1746" s="116">
        <v>0</v>
      </c>
      <c r="F1746" s="116">
        <v>0</v>
      </c>
      <c r="G1746" s="116">
        <v>0</v>
      </c>
      <c r="H1746" s="116">
        <v>0</v>
      </c>
      <c r="I1746" s="116">
        <v>0</v>
      </c>
      <c r="J1746" s="116">
        <v>0</v>
      </c>
      <c r="K1746" s="116">
        <v>0</v>
      </c>
    </row>
    <row r="1747" spans="1:11" s="43" customFormat="1" x14ac:dyDescent="0.25">
      <c r="A1747" s="42"/>
      <c r="B1747" s="105"/>
      <c r="C1747" s="105"/>
      <c r="D1747" s="105"/>
      <c r="E1747" s="105"/>
      <c r="F1747" s="105"/>
      <c r="G1747" s="105"/>
      <c r="H1747" s="105"/>
      <c r="I1747" s="105"/>
      <c r="J1747" s="105"/>
      <c r="K1747" s="105"/>
    </row>
    <row r="1748" spans="1:11" s="43" customFormat="1" x14ac:dyDescent="0.25">
      <c r="A1748" s="42"/>
      <c r="B1748" s="115"/>
      <c r="C1748" s="115"/>
      <c r="D1748" s="115"/>
      <c r="E1748" s="115"/>
      <c r="F1748" s="115"/>
      <c r="G1748" s="115"/>
      <c r="H1748" s="115"/>
      <c r="I1748" s="115"/>
      <c r="J1748" s="115"/>
      <c r="K1748" s="115"/>
    </row>
    <row r="1749" spans="1:11" s="43" customFormat="1" x14ac:dyDescent="0.25">
      <c r="A1749" s="42"/>
      <c r="B1749" s="449" t="s">
        <v>0</v>
      </c>
      <c r="C1749" s="449"/>
      <c r="D1749" s="115"/>
      <c r="E1749" s="115"/>
      <c r="F1749" s="115"/>
      <c r="G1749" s="115"/>
      <c r="H1749" s="115"/>
      <c r="I1749" s="115"/>
      <c r="J1749" s="115"/>
      <c r="K1749" s="115"/>
    </row>
    <row r="1750" spans="1:11" s="43" customFormat="1" x14ac:dyDescent="0.25">
      <c r="A1750" s="42"/>
      <c r="B1750" s="449" t="s">
        <v>1</v>
      </c>
      <c r="C1750" s="449"/>
      <c r="D1750" s="449"/>
      <c r="E1750" s="449"/>
      <c r="F1750" s="449"/>
      <c r="G1750" s="449"/>
      <c r="H1750" s="449"/>
      <c r="I1750" s="449"/>
      <c r="J1750" s="449"/>
      <c r="K1750" s="449"/>
    </row>
    <row r="1751" spans="1:11" s="43" customFormat="1" x14ac:dyDescent="0.25">
      <c r="A1751" s="42"/>
      <c r="B1751" s="115"/>
      <c r="C1751" s="115"/>
      <c r="D1751" s="115"/>
      <c r="E1751" s="115"/>
      <c r="F1751" s="115"/>
      <c r="G1751" s="115"/>
      <c r="H1751" s="115"/>
      <c r="I1751" s="115"/>
      <c r="J1751" s="115"/>
      <c r="K1751" s="115"/>
    </row>
    <row r="1752" spans="1:11" s="43" customFormat="1" x14ac:dyDescent="0.25">
      <c r="A1752" s="42"/>
      <c r="B1752" s="450" t="s">
        <v>2</v>
      </c>
      <c r="C1752" s="450"/>
      <c r="D1752" s="450"/>
      <c r="E1752" s="450" t="s">
        <v>3</v>
      </c>
      <c r="F1752" s="450"/>
      <c r="G1752" s="450"/>
      <c r="H1752" s="450" t="s">
        <v>323</v>
      </c>
      <c r="I1752" s="450"/>
      <c r="J1752" s="450"/>
      <c r="K1752" s="450"/>
    </row>
    <row r="1753" spans="1:11" s="43" customFormat="1" x14ac:dyDescent="0.25">
      <c r="A1753" s="42"/>
      <c r="B1753" s="451">
        <v>20108198000811</v>
      </c>
      <c r="C1753" s="451"/>
      <c r="D1753" s="451"/>
      <c r="E1753" s="450">
        <v>37</v>
      </c>
      <c r="F1753" s="450"/>
      <c r="G1753" s="450"/>
      <c r="H1753" s="450" t="s">
        <v>637</v>
      </c>
      <c r="I1753" s="450"/>
      <c r="J1753" s="450"/>
      <c r="K1753" s="450"/>
    </row>
    <row r="1754" spans="1:11" s="43" customFormat="1" x14ac:dyDescent="0.25">
      <c r="A1754" s="42"/>
      <c r="B1754" s="450" t="s">
        <v>5</v>
      </c>
      <c r="C1754" s="450"/>
      <c r="D1754" s="450" t="s">
        <v>638</v>
      </c>
      <c r="E1754" s="450"/>
      <c r="F1754" s="450"/>
      <c r="G1754" s="450"/>
      <c r="H1754" s="450" t="s">
        <v>6</v>
      </c>
      <c r="I1754" s="450"/>
      <c r="J1754" s="450" t="s">
        <v>443</v>
      </c>
      <c r="K1754" s="450"/>
    </row>
    <row r="1755" spans="1:11" s="43" customFormat="1" x14ac:dyDescent="0.25">
      <c r="A1755" s="42"/>
      <c r="B1755" s="450"/>
      <c r="C1755" s="450"/>
      <c r="D1755" s="450"/>
      <c r="E1755" s="450"/>
      <c r="F1755" s="450"/>
      <c r="G1755" s="450"/>
      <c r="H1755" s="450"/>
      <c r="I1755" s="450"/>
      <c r="J1755" s="450"/>
      <c r="K1755" s="450"/>
    </row>
    <row r="1756" spans="1:11" s="43" customFormat="1" x14ac:dyDescent="0.25">
      <c r="A1756" s="42"/>
      <c r="B1756" s="450" t="s">
        <v>7</v>
      </c>
      <c r="C1756" s="450"/>
      <c r="D1756" s="450"/>
      <c r="E1756" s="450"/>
      <c r="F1756" s="450"/>
      <c r="G1756" s="450"/>
      <c r="H1756" s="450"/>
      <c r="I1756" s="450"/>
      <c r="J1756" s="450"/>
      <c r="K1756" s="450"/>
    </row>
    <row r="1757" spans="1:11" s="43" customFormat="1" x14ac:dyDescent="0.25">
      <c r="A1757" s="42"/>
      <c r="B1757" s="450" t="s">
        <v>8</v>
      </c>
      <c r="C1757" s="450" t="s">
        <v>9</v>
      </c>
      <c r="D1757" s="450" t="s">
        <v>10</v>
      </c>
      <c r="E1757" s="450"/>
      <c r="F1757" s="450"/>
      <c r="G1757" s="450"/>
      <c r="H1757" s="450" t="s">
        <v>11</v>
      </c>
      <c r="I1757" s="450"/>
      <c r="J1757" s="450"/>
      <c r="K1757" s="450"/>
    </row>
    <row r="1758" spans="1:11" s="43" customFormat="1" x14ac:dyDescent="0.25">
      <c r="A1758" s="42"/>
      <c r="B1758" s="450"/>
      <c r="C1758" s="450"/>
      <c r="D1758" s="450" t="s">
        <v>12</v>
      </c>
      <c r="E1758" s="450" t="s">
        <v>328</v>
      </c>
      <c r="F1758" s="450" t="s">
        <v>14</v>
      </c>
      <c r="G1758" s="450"/>
      <c r="H1758" s="450" t="s">
        <v>12</v>
      </c>
      <c r="I1758" s="450" t="s">
        <v>15</v>
      </c>
      <c r="J1758" s="450" t="s">
        <v>14</v>
      </c>
      <c r="K1758" s="450"/>
    </row>
    <row r="1759" spans="1:11" s="43" customFormat="1" ht="45" x14ac:dyDescent="0.25">
      <c r="A1759" s="42"/>
      <c r="B1759" s="450"/>
      <c r="C1759" s="450"/>
      <c r="D1759" s="450"/>
      <c r="E1759" s="450"/>
      <c r="F1759" s="116" t="s">
        <v>16</v>
      </c>
      <c r="G1759" s="116" t="s">
        <v>17</v>
      </c>
      <c r="H1759" s="450"/>
      <c r="I1759" s="450"/>
      <c r="J1759" s="116" t="s">
        <v>16</v>
      </c>
      <c r="K1759" s="116" t="s">
        <v>17</v>
      </c>
    </row>
    <row r="1760" spans="1:11" s="43" customFormat="1" x14ac:dyDescent="0.25">
      <c r="A1760" s="42"/>
      <c r="B1760" s="116">
        <v>1</v>
      </c>
      <c r="C1760" s="116">
        <v>2</v>
      </c>
      <c r="D1760" s="116">
        <v>3</v>
      </c>
      <c r="E1760" s="116">
        <v>4</v>
      </c>
      <c r="F1760" s="116">
        <v>5</v>
      </c>
      <c r="G1760" s="116">
        <v>6</v>
      </c>
      <c r="H1760" s="116">
        <v>7</v>
      </c>
      <c r="I1760" s="116">
        <v>8</v>
      </c>
      <c r="J1760" s="116">
        <v>9</v>
      </c>
      <c r="K1760" s="116">
        <v>10</v>
      </c>
    </row>
    <row r="1761" spans="1:11" s="43" customFormat="1" x14ac:dyDescent="0.25">
      <c r="A1761" s="42"/>
      <c r="B1761" s="116">
        <f>137970</f>
        <v>137970</v>
      </c>
      <c r="C1761" s="116">
        <v>180000</v>
      </c>
      <c r="D1761" s="116" t="s">
        <v>329</v>
      </c>
      <c r="E1761" s="116">
        <v>1050</v>
      </c>
      <c r="F1761" s="116">
        <v>0</v>
      </c>
      <c r="G1761" s="116">
        <v>0</v>
      </c>
      <c r="H1761" s="118">
        <v>0</v>
      </c>
      <c r="I1761" s="116">
        <v>0</v>
      </c>
      <c r="J1761" s="116">
        <v>0</v>
      </c>
      <c r="K1761" s="116">
        <v>0</v>
      </c>
    </row>
    <row r="1762" spans="1:11" s="43" customFormat="1" x14ac:dyDescent="0.25">
      <c r="A1762" s="42"/>
      <c r="B1762" s="450" t="s">
        <v>19</v>
      </c>
      <c r="C1762" s="450"/>
      <c r="D1762" s="450"/>
      <c r="E1762" s="450"/>
      <c r="F1762" s="450"/>
      <c r="G1762" s="450"/>
      <c r="H1762" s="450"/>
      <c r="I1762" s="450"/>
      <c r="J1762" s="450"/>
      <c r="K1762" s="450"/>
    </row>
    <row r="1763" spans="1:11" s="43" customFormat="1" x14ac:dyDescent="0.25">
      <c r="A1763" s="42"/>
      <c r="B1763" s="116">
        <v>84000</v>
      </c>
      <c r="C1763" s="116">
        <v>0</v>
      </c>
      <c r="D1763" s="116">
        <v>0</v>
      </c>
      <c r="E1763" s="116">
        <v>0</v>
      </c>
      <c r="F1763" s="116">
        <v>0</v>
      </c>
      <c r="G1763" s="116">
        <v>0</v>
      </c>
      <c r="H1763" s="116">
        <v>0</v>
      </c>
      <c r="I1763" s="116">
        <v>0</v>
      </c>
      <c r="J1763" s="116">
        <v>0</v>
      </c>
      <c r="K1763" s="116">
        <v>0</v>
      </c>
    </row>
    <row r="1764" spans="1:11" s="43" customFormat="1" x14ac:dyDescent="0.25">
      <c r="A1764" s="42"/>
      <c r="B1764" s="115"/>
      <c r="C1764" s="115"/>
      <c r="D1764" s="115"/>
      <c r="E1764" s="115"/>
      <c r="F1764" s="115"/>
      <c r="G1764" s="115"/>
      <c r="H1764" s="115"/>
      <c r="I1764" s="115"/>
      <c r="J1764" s="115"/>
      <c r="K1764" s="115"/>
    </row>
    <row r="1765" spans="1:11" s="43" customFormat="1" x14ac:dyDescent="0.25">
      <c r="A1765" s="42"/>
      <c r="B1765" s="449" t="s">
        <v>0</v>
      </c>
      <c r="C1765" s="449"/>
      <c r="D1765" s="115"/>
      <c r="E1765" s="115"/>
      <c r="F1765" s="115"/>
      <c r="G1765" s="115"/>
      <c r="H1765" s="115"/>
      <c r="I1765" s="115"/>
      <c r="J1765" s="115"/>
      <c r="K1765" s="115"/>
    </row>
    <row r="1766" spans="1:11" s="43" customFormat="1" x14ac:dyDescent="0.25">
      <c r="A1766" s="42"/>
      <c r="B1766" s="449" t="s">
        <v>1</v>
      </c>
      <c r="C1766" s="449"/>
      <c r="D1766" s="449"/>
      <c r="E1766" s="449"/>
      <c r="F1766" s="449"/>
      <c r="G1766" s="449"/>
      <c r="H1766" s="449"/>
      <c r="I1766" s="449"/>
      <c r="J1766" s="449"/>
      <c r="K1766" s="449"/>
    </row>
    <row r="1767" spans="1:11" s="43" customFormat="1" x14ac:dyDescent="0.25">
      <c r="A1767" s="42"/>
      <c r="B1767" s="115"/>
      <c r="C1767" s="115"/>
      <c r="D1767" s="115"/>
      <c r="E1767" s="115"/>
      <c r="F1767" s="115"/>
      <c r="G1767" s="115"/>
      <c r="H1767" s="115"/>
      <c r="I1767" s="115"/>
      <c r="J1767" s="115"/>
      <c r="K1767" s="115"/>
    </row>
    <row r="1768" spans="1:11" s="43" customFormat="1" x14ac:dyDescent="0.25">
      <c r="A1768" s="42"/>
      <c r="B1768" s="450" t="s">
        <v>2</v>
      </c>
      <c r="C1768" s="450"/>
      <c r="D1768" s="450"/>
      <c r="E1768" s="450" t="s">
        <v>3</v>
      </c>
      <c r="F1768" s="450"/>
      <c r="G1768" s="450"/>
      <c r="H1768" s="450" t="s">
        <v>323</v>
      </c>
      <c r="I1768" s="450"/>
      <c r="J1768" s="450"/>
      <c r="K1768" s="450"/>
    </row>
    <row r="1769" spans="1:11" s="43" customFormat="1" x14ac:dyDescent="0.25">
      <c r="A1769" s="42"/>
      <c r="B1769" s="451">
        <v>21811195700162</v>
      </c>
      <c r="C1769" s="451"/>
      <c r="D1769" s="451"/>
      <c r="E1769" s="450">
        <v>37</v>
      </c>
      <c r="F1769" s="450"/>
      <c r="G1769" s="450"/>
      <c r="H1769" s="450" t="s">
        <v>639</v>
      </c>
      <c r="I1769" s="450"/>
      <c r="J1769" s="450"/>
      <c r="K1769" s="450"/>
    </row>
    <row r="1770" spans="1:11" s="43" customFormat="1" x14ac:dyDescent="0.25">
      <c r="A1770" s="42"/>
      <c r="B1770" s="450" t="s">
        <v>5</v>
      </c>
      <c r="C1770" s="450"/>
      <c r="D1770" s="450" t="s">
        <v>640</v>
      </c>
      <c r="E1770" s="450"/>
      <c r="F1770" s="450"/>
      <c r="G1770" s="450"/>
      <c r="H1770" s="450" t="s">
        <v>6</v>
      </c>
      <c r="I1770" s="450"/>
      <c r="J1770" s="450" t="s">
        <v>618</v>
      </c>
      <c r="K1770" s="450"/>
    </row>
    <row r="1771" spans="1:11" s="43" customFormat="1" x14ac:dyDescent="0.25">
      <c r="A1771" s="42"/>
      <c r="B1771" s="450"/>
      <c r="C1771" s="450"/>
      <c r="D1771" s="450"/>
      <c r="E1771" s="450"/>
      <c r="F1771" s="450"/>
      <c r="G1771" s="450"/>
      <c r="H1771" s="450"/>
      <c r="I1771" s="450"/>
      <c r="J1771" s="450"/>
      <c r="K1771" s="450"/>
    </row>
    <row r="1772" spans="1:11" s="43" customFormat="1" x14ac:dyDescent="0.25">
      <c r="A1772" s="42"/>
      <c r="B1772" s="450" t="s">
        <v>7</v>
      </c>
      <c r="C1772" s="450"/>
      <c r="D1772" s="450"/>
      <c r="E1772" s="450"/>
      <c r="F1772" s="450"/>
      <c r="G1772" s="450"/>
      <c r="H1772" s="450"/>
      <c r="I1772" s="450"/>
      <c r="J1772" s="450"/>
      <c r="K1772" s="450"/>
    </row>
    <row r="1773" spans="1:11" s="43" customFormat="1" x14ac:dyDescent="0.25">
      <c r="A1773" s="42"/>
      <c r="B1773" s="450" t="s">
        <v>8</v>
      </c>
      <c r="C1773" s="450" t="s">
        <v>9</v>
      </c>
      <c r="D1773" s="450" t="s">
        <v>10</v>
      </c>
      <c r="E1773" s="450"/>
      <c r="F1773" s="450"/>
      <c r="G1773" s="450"/>
      <c r="H1773" s="450" t="s">
        <v>11</v>
      </c>
      <c r="I1773" s="450"/>
      <c r="J1773" s="450"/>
      <c r="K1773" s="450"/>
    </row>
    <row r="1774" spans="1:11" s="43" customFormat="1" x14ac:dyDescent="0.25">
      <c r="A1774" s="42"/>
      <c r="B1774" s="450"/>
      <c r="C1774" s="450"/>
      <c r="D1774" s="450" t="s">
        <v>12</v>
      </c>
      <c r="E1774" s="450" t="s">
        <v>328</v>
      </c>
      <c r="F1774" s="450" t="s">
        <v>14</v>
      </c>
      <c r="G1774" s="450"/>
      <c r="H1774" s="450" t="s">
        <v>12</v>
      </c>
      <c r="I1774" s="450" t="s">
        <v>15</v>
      </c>
      <c r="J1774" s="450" t="s">
        <v>14</v>
      </c>
      <c r="K1774" s="450"/>
    </row>
    <row r="1775" spans="1:11" s="43" customFormat="1" ht="45" x14ac:dyDescent="0.25">
      <c r="A1775" s="42"/>
      <c r="B1775" s="450"/>
      <c r="C1775" s="450"/>
      <c r="D1775" s="450"/>
      <c r="E1775" s="450"/>
      <c r="F1775" s="116" t="s">
        <v>16</v>
      </c>
      <c r="G1775" s="116" t="s">
        <v>17</v>
      </c>
      <c r="H1775" s="450"/>
      <c r="I1775" s="450"/>
      <c r="J1775" s="116" t="s">
        <v>16</v>
      </c>
      <c r="K1775" s="116" t="s">
        <v>17</v>
      </c>
    </row>
    <row r="1776" spans="1:11" s="43" customFormat="1" x14ac:dyDescent="0.25">
      <c r="A1776" s="42"/>
      <c r="B1776" s="116">
        <v>1</v>
      </c>
      <c r="C1776" s="116">
        <v>2</v>
      </c>
      <c r="D1776" s="116">
        <v>3</v>
      </c>
      <c r="E1776" s="116">
        <v>4</v>
      </c>
      <c r="F1776" s="116">
        <v>5</v>
      </c>
      <c r="G1776" s="116">
        <v>6</v>
      </c>
      <c r="H1776" s="116">
        <v>7</v>
      </c>
      <c r="I1776" s="116">
        <v>8</v>
      </c>
      <c r="J1776" s="116">
        <v>9</v>
      </c>
      <c r="K1776" s="116">
        <v>10</v>
      </c>
    </row>
    <row r="1777" spans="1:11" s="43" customFormat="1" x14ac:dyDescent="0.25">
      <c r="A1777" s="42"/>
      <c r="B1777" s="116">
        <f>297286.61+5320</f>
        <v>302606.61</v>
      </c>
      <c r="C1777" s="116">
        <v>0</v>
      </c>
      <c r="D1777" s="116">
        <v>0</v>
      </c>
      <c r="E1777" s="116">
        <v>0</v>
      </c>
      <c r="F1777" s="116">
        <v>0</v>
      </c>
      <c r="G1777" s="116">
        <v>0</v>
      </c>
      <c r="H1777" s="118">
        <v>0</v>
      </c>
      <c r="I1777" s="116">
        <v>0</v>
      </c>
      <c r="J1777" s="116">
        <v>0</v>
      </c>
      <c r="K1777" s="116">
        <v>0</v>
      </c>
    </row>
    <row r="1778" spans="1:11" s="43" customFormat="1" x14ac:dyDescent="0.25">
      <c r="A1778" s="42"/>
      <c r="B1778" s="450" t="s">
        <v>19</v>
      </c>
      <c r="C1778" s="450"/>
      <c r="D1778" s="450"/>
      <c r="E1778" s="450"/>
      <c r="F1778" s="450"/>
      <c r="G1778" s="450"/>
      <c r="H1778" s="450"/>
      <c r="I1778" s="450"/>
      <c r="J1778" s="450"/>
      <c r="K1778" s="450"/>
    </row>
    <row r="1779" spans="1:11" s="43" customFormat="1" x14ac:dyDescent="0.25">
      <c r="A1779" s="42"/>
      <c r="B1779" s="116">
        <v>0</v>
      </c>
      <c r="C1779" s="116">
        <v>0</v>
      </c>
      <c r="D1779" s="116">
        <v>0</v>
      </c>
      <c r="E1779" s="116">
        <v>0</v>
      </c>
      <c r="F1779" s="116">
        <v>0</v>
      </c>
      <c r="G1779" s="116">
        <v>0</v>
      </c>
      <c r="H1779" s="116">
        <v>0</v>
      </c>
      <c r="I1779" s="116">
        <v>0</v>
      </c>
      <c r="J1779" s="116">
        <v>0</v>
      </c>
      <c r="K1779" s="116">
        <v>0</v>
      </c>
    </row>
    <row r="1780" spans="1:11" s="43" customFormat="1" x14ac:dyDescent="0.25">
      <c r="A1780" s="42"/>
      <c r="B1780" s="162"/>
      <c r="C1780" s="162"/>
      <c r="D1780" s="162"/>
      <c r="E1780" s="162"/>
      <c r="F1780" s="162"/>
      <c r="G1780" s="162"/>
      <c r="H1780" s="162"/>
      <c r="I1780" s="162"/>
      <c r="J1780" s="162"/>
      <c r="K1780" s="162"/>
    </row>
    <row r="1781" spans="1:11" s="43" customFormat="1" x14ac:dyDescent="0.25">
      <c r="A1781" s="42"/>
      <c r="B1781" s="105"/>
      <c r="C1781" s="105"/>
      <c r="D1781" s="105"/>
      <c r="E1781" s="105"/>
      <c r="F1781" s="105"/>
      <c r="G1781" s="105"/>
      <c r="H1781" s="105"/>
      <c r="I1781" s="105"/>
      <c r="J1781" s="105"/>
      <c r="K1781" s="105"/>
    </row>
    <row r="1782" spans="1:11" s="43" customFormat="1" x14ac:dyDescent="0.25">
      <c r="A1782" s="42"/>
      <c r="B1782" s="43" t="s">
        <v>0</v>
      </c>
    </row>
    <row r="1783" spans="1:11" s="43" customFormat="1" x14ac:dyDescent="0.25">
      <c r="A1783" s="42"/>
      <c r="B1783" s="383" t="s">
        <v>1</v>
      </c>
      <c r="C1783" s="383"/>
      <c r="D1783" s="383"/>
      <c r="E1783" s="383"/>
      <c r="F1783" s="383"/>
      <c r="G1783" s="383"/>
      <c r="H1783" s="383"/>
      <c r="I1783" s="383"/>
      <c r="J1783" s="383"/>
      <c r="K1783" s="383"/>
    </row>
    <row r="1784" spans="1:11" s="43" customFormat="1" ht="15.75" thickBot="1" x14ac:dyDescent="0.3">
      <c r="A1784" s="42"/>
    </row>
    <row r="1785" spans="1:11" s="43" customFormat="1" ht="15.75" thickBot="1" x14ac:dyDescent="0.3">
      <c r="A1785" s="42"/>
      <c r="B1785" s="384" t="s">
        <v>2</v>
      </c>
      <c r="C1785" s="385"/>
      <c r="D1785" s="386"/>
      <c r="E1785" s="384" t="s">
        <v>3</v>
      </c>
      <c r="F1785" s="385"/>
      <c r="G1785" s="386"/>
      <c r="H1785" s="450" t="s">
        <v>323</v>
      </c>
      <c r="I1785" s="450"/>
      <c r="J1785" s="450"/>
      <c r="K1785" s="450"/>
    </row>
    <row r="1786" spans="1:11" s="43" customFormat="1" ht="15.75" thickBot="1" x14ac:dyDescent="0.3">
      <c r="A1786" s="42"/>
      <c r="B1786" s="391">
        <v>22512198401132</v>
      </c>
      <c r="C1786" s="391"/>
      <c r="D1786" s="392"/>
      <c r="E1786" s="393" t="s">
        <v>641</v>
      </c>
      <c r="F1786" s="394"/>
      <c r="G1786" s="395"/>
      <c r="H1786" s="393" t="s">
        <v>642</v>
      </c>
      <c r="I1786" s="394"/>
      <c r="J1786" s="394"/>
      <c r="K1786" s="395"/>
    </row>
    <row r="1787" spans="1:11" s="43" customFormat="1" ht="15.75" thickBot="1" x14ac:dyDescent="0.3">
      <c r="A1787" s="42"/>
      <c r="B1787" s="466" t="s">
        <v>5</v>
      </c>
      <c r="C1787" s="467"/>
      <c r="D1787" s="405" t="s">
        <v>643</v>
      </c>
      <c r="E1787" s="406"/>
      <c r="F1787" s="406"/>
      <c r="G1787" s="407"/>
      <c r="H1787" s="411" t="s">
        <v>6</v>
      </c>
      <c r="I1787" s="412"/>
      <c r="J1787" s="405" t="s">
        <v>209</v>
      </c>
      <c r="K1787" s="407"/>
    </row>
    <row r="1788" spans="1:11" s="43" customFormat="1" ht="15.75" thickBot="1" x14ac:dyDescent="0.3">
      <c r="A1788" s="42"/>
      <c r="B1788" s="393" t="s">
        <v>7</v>
      </c>
      <c r="C1788" s="394"/>
      <c r="D1788" s="394"/>
      <c r="E1788" s="394"/>
      <c r="F1788" s="394"/>
      <c r="G1788" s="394"/>
      <c r="H1788" s="394"/>
      <c r="I1788" s="394"/>
      <c r="J1788" s="394"/>
      <c r="K1788" s="395"/>
    </row>
    <row r="1789" spans="1:11" s="43" customFormat="1" ht="15.75" thickBot="1" x14ac:dyDescent="0.3">
      <c r="A1789" s="42"/>
      <c r="B1789" s="399" t="s">
        <v>8</v>
      </c>
      <c r="C1789" s="416" t="s">
        <v>9</v>
      </c>
      <c r="D1789" s="417" t="s">
        <v>10</v>
      </c>
      <c r="E1789" s="418"/>
      <c r="F1789" s="418"/>
      <c r="G1789" s="419"/>
      <c r="H1789" s="417" t="s">
        <v>11</v>
      </c>
      <c r="I1789" s="418"/>
      <c r="J1789" s="418"/>
      <c r="K1789" s="419"/>
    </row>
    <row r="1790" spans="1:11" s="43" customFormat="1" ht="15.75" thickBot="1" x14ac:dyDescent="0.3">
      <c r="A1790" s="42"/>
      <c r="B1790" s="415"/>
      <c r="C1790" s="416"/>
      <c r="D1790" s="416" t="s">
        <v>12</v>
      </c>
      <c r="E1790" s="396" t="s">
        <v>210</v>
      </c>
      <c r="F1790" s="387" t="s">
        <v>14</v>
      </c>
      <c r="G1790" s="389"/>
      <c r="H1790" s="397" t="s">
        <v>12</v>
      </c>
      <c r="I1790" s="399" t="s">
        <v>15</v>
      </c>
      <c r="J1790" s="387" t="s">
        <v>14</v>
      </c>
      <c r="K1790" s="389"/>
    </row>
    <row r="1791" spans="1:11" s="43" customFormat="1" ht="45.75" thickBot="1" x14ac:dyDescent="0.3">
      <c r="A1791" s="42"/>
      <c r="B1791" s="400"/>
      <c r="C1791" s="416"/>
      <c r="D1791" s="416"/>
      <c r="E1791" s="396"/>
      <c r="F1791" s="46" t="s">
        <v>16</v>
      </c>
      <c r="G1791" s="47" t="s">
        <v>17</v>
      </c>
      <c r="H1791" s="398"/>
      <c r="I1791" s="400"/>
      <c r="J1791" s="46" t="s">
        <v>16</v>
      </c>
      <c r="K1791" s="47" t="s">
        <v>17</v>
      </c>
    </row>
    <row r="1792" spans="1:11" s="43" customFormat="1" ht="15.75" thickBot="1" x14ac:dyDescent="0.3">
      <c r="A1792" s="42"/>
      <c r="B1792" s="47">
        <v>1</v>
      </c>
      <c r="C1792" s="47">
        <v>2</v>
      </c>
      <c r="D1792" s="47">
        <v>3</v>
      </c>
      <c r="E1792" s="47">
        <v>4</v>
      </c>
      <c r="F1792" s="47">
        <v>5</v>
      </c>
      <c r="G1792" s="47">
        <v>6</v>
      </c>
      <c r="H1792" s="47">
        <v>7</v>
      </c>
      <c r="I1792" s="47">
        <v>8</v>
      </c>
      <c r="J1792" s="47">
        <v>9</v>
      </c>
      <c r="K1792" s="47">
        <v>10</v>
      </c>
    </row>
    <row r="1793" spans="1:11" s="43" customFormat="1" ht="15.75" thickBot="1" x14ac:dyDescent="0.3">
      <c r="A1793" s="42"/>
      <c r="B1793" s="48">
        <f>151287.94</f>
        <v>151287.94</v>
      </c>
      <c r="C1793" s="49"/>
      <c r="D1793" s="49"/>
      <c r="E1793" s="81"/>
      <c r="F1793" s="49"/>
      <c r="G1793" s="49"/>
      <c r="H1793" s="60"/>
      <c r="I1793" s="51"/>
      <c r="J1793" s="49"/>
      <c r="K1793" s="52"/>
    </row>
    <row r="1794" spans="1:11" s="43" customFormat="1" ht="15.75" thickBot="1" x14ac:dyDescent="0.3">
      <c r="A1794" s="42"/>
      <c r="B1794" s="405" t="s">
        <v>19</v>
      </c>
      <c r="C1794" s="394"/>
      <c r="D1794" s="394"/>
      <c r="E1794" s="394"/>
      <c r="F1794" s="394"/>
      <c r="G1794" s="394"/>
      <c r="H1794" s="394"/>
      <c r="I1794" s="394"/>
      <c r="J1794" s="394"/>
      <c r="K1794" s="395"/>
    </row>
    <row r="1795" spans="1:11" s="43" customFormat="1" x14ac:dyDescent="0.25">
      <c r="A1795" s="155"/>
      <c r="B1795" s="54"/>
      <c r="C1795" s="84"/>
      <c r="D1795" s="49"/>
      <c r="E1795" s="49"/>
      <c r="F1795" s="49"/>
      <c r="G1795" s="49"/>
      <c r="H1795" s="49"/>
      <c r="I1795" s="49"/>
      <c r="J1795" s="49"/>
      <c r="K1795" s="52"/>
    </row>
    <row r="1796" spans="1:11" s="43" customFormat="1" x14ac:dyDescent="0.25">
      <c r="A1796" s="155"/>
      <c r="B1796" s="58"/>
      <c r="C1796" s="58"/>
      <c r="D1796" s="58"/>
      <c r="E1796" s="58"/>
      <c r="F1796" s="58"/>
      <c r="G1796" s="58"/>
      <c r="H1796" s="58"/>
      <c r="I1796" s="58"/>
      <c r="J1796" s="58"/>
      <c r="K1796" s="72"/>
    </row>
    <row r="1797" spans="1:11" s="43" customFormat="1" x14ac:dyDescent="0.25">
      <c r="A1797" s="42"/>
      <c r="B1797" s="43" t="s">
        <v>0</v>
      </c>
    </row>
    <row r="1798" spans="1:11" s="43" customFormat="1" x14ac:dyDescent="0.25">
      <c r="A1798" s="42"/>
      <c r="B1798" s="383" t="s">
        <v>1</v>
      </c>
      <c r="C1798" s="383"/>
      <c r="D1798" s="383"/>
      <c r="E1798" s="383"/>
      <c r="F1798" s="383"/>
      <c r="G1798" s="383"/>
      <c r="H1798" s="383"/>
      <c r="I1798" s="383"/>
      <c r="J1798" s="383"/>
      <c r="K1798" s="383"/>
    </row>
    <row r="1799" spans="1:11" s="43" customFormat="1" ht="15.75" thickBot="1" x14ac:dyDescent="0.3">
      <c r="A1799" s="42"/>
    </row>
    <row r="1800" spans="1:11" s="43" customFormat="1" ht="15.75" thickBot="1" x14ac:dyDescent="0.3">
      <c r="A1800" s="42"/>
      <c r="B1800" s="384" t="s">
        <v>2</v>
      </c>
      <c r="C1800" s="385"/>
      <c r="D1800" s="386"/>
      <c r="E1800" s="384" t="s">
        <v>3</v>
      </c>
      <c r="F1800" s="385"/>
      <c r="G1800" s="386"/>
      <c r="H1800" s="450" t="s">
        <v>323</v>
      </c>
      <c r="I1800" s="450"/>
      <c r="J1800" s="450"/>
      <c r="K1800" s="450"/>
    </row>
    <row r="1801" spans="1:11" s="43" customFormat="1" ht="15.75" thickBot="1" x14ac:dyDescent="0.3">
      <c r="A1801" s="42"/>
      <c r="B1801" s="391">
        <v>21803197700186</v>
      </c>
      <c r="C1801" s="391"/>
      <c r="D1801" s="392"/>
      <c r="E1801" s="393" t="s">
        <v>641</v>
      </c>
      <c r="F1801" s="394"/>
      <c r="G1801" s="395"/>
      <c r="H1801" s="393" t="s">
        <v>644</v>
      </c>
      <c r="I1801" s="394"/>
      <c r="J1801" s="394"/>
      <c r="K1801" s="395"/>
    </row>
    <row r="1802" spans="1:11" s="43" customFormat="1" ht="15.75" thickBot="1" x14ac:dyDescent="0.3">
      <c r="A1802" s="42"/>
      <c r="B1802" s="466" t="s">
        <v>5</v>
      </c>
      <c r="C1802" s="467"/>
      <c r="D1802" s="405" t="s">
        <v>645</v>
      </c>
      <c r="E1802" s="406"/>
      <c r="F1802" s="406"/>
      <c r="G1802" s="407"/>
      <c r="H1802" s="411" t="s">
        <v>6</v>
      </c>
      <c r="I1802" s="412"/>
      <c r="J1802" s="405" t="s">
        <v>209</v>
      </c>
      <c r="K1802" s="407"/>
    </row>
    <row r="1803" spans="1:11" s="43" customFormat="1" ht="15.75" thickBot="1" x14ac:dyDescent="0.3">
      <c r="A1803" s="42"/>
      <c r="B1803" s="393" t="s">
        <v>7</v>
      </c>
      <c r="C1803" s="394"/>
      <c r="D1803" s="394"/>
      <c r="E1803" s="394"/>
      <c r="F1803" s="394"/>
      <c r="G1803" s="394"/>
      <c r="H1803" s="394"/>
      <c r="I1803" s="394"/>
      <c r="J1803" s="394"/>
      <c r="K1803" s="395"/>
    </row>
    <row r="1804" spans="1:11" s="43" customFormat="1" ht="15.75" thickBot="1" x14ac:dyDescent="0.3">
      <c r="A1804" s="42"/>
      <c r="B1804" s="399" t="s">
        <v>8</v>
      </c>
      <c r="C1804" s="416" t="s">
        <v>9</v>
      </c>
      <c r="D1804" s="417" t="s">
        <v>10</v>
      </c>
      <c r="E1804" s="418"/>
      <c r="F1804" s="418"/>
      <c r="G1804" s="419"/>
      <c r="H1804" s="417" t="s">
        <v>11</v>
      </c>
      <c r="I1804" s="418"/>
      <c r="J1804" s="418"/>
      <c r="K1804" s="419"/>
    </row>
    <row r="1805" spans="1:11" s="43" customFormat="1" ht="15.75" thickBot="1" x14ac:dyDescent="0.3">
      <c r="A1805" s="42"/>
      <c r="B1805" s="415"/>
      <c r="C1805" s="416"/>
      <c r="D1805" s="416" t="s">
        <v>12</v>
      </c>
      <c r="E1805" s="396" t="s">
        <v>210</v>
      </c>
      <c r="F1805" s="387" t="s">
        <v>14</v>
      </c>
      <c r="G1805" s="389"/>
      <c r="H1805" s="397" t="s">
        <v>12</v>
      </c>
      <c r="I1805" s="399" t="s">
        <v>15</v>
      </c>
      <c r="J1805" s="387" t="s">
        <v>14</v>
      </c>
      <c r="K1805" s="389"/>
    </row>
    <row r="1806" spans="1:11" s="43" customFormat="1" ht="45.75" thickBot="1" x14ac:dyDescent="0.3">
      <c r="A1806" s="42"/>
      <c r="B1806" s="400"/>
      <c r="C1806" s="416"/>
      <c r="D1806" s="416"/>
      <c r="E1806" s="396"/>
      <c r="F1806" s="46" t="s">
        <v>16</v>
      </c>
      <c r="G1806" s="47" t="s">
        <v>17</v>
      </c>
      <c r="H1806" s="398"/>
      <c r="I1806" s="400"/>
      <c r="J1806" s="46" t="s">
        <v>16</v>
      </c>
      <c r="K1806" s="47" t="s">
        <v>17</v>
      </c>
    </row>
    <row r="1807" spans="1:11" s="43" customFormat="1" x14ac:dyDescent="0.25">
      <c r="A1807" s="42"/>
      <c r="B1807" s="123">
        <v>1</v>
      </c>
      <c r="C1807" s="123">
        <v>2</v>
      </c>
      <c r="D1807" s="123">
        <v>3</v>
      </c>
      <c r="E1807" s="123">
        <v>4</v>
      </c>
      <c r="F1807" s="123">
        <v>5</v>
      </c>
      <c r="G1807" s="123">
        <v>6</v>
      </c>
      <c r="H1807" s="123">
        <v>7</v>
      </c>
      <c r="I1807" s="123">
        <v>8</v>
      </c>
      <c r="J1807" s="123">
        <v>9</v>
      </c>
      <c r="K1807" s="123">
        <v>10</v>
      </c>
    </row>
    <row r="1808" spans="1:11" s="43" customFormat="1" ht="60" x14ac:dyDescent="0.25">
      <c r="A1808" s="42"/>
      <c r="B1808" s="68">
        <f>114095+24160.9</f>
        <v>138255.9</v>
      </c>
      <c r="C1808" s="95">
        <v>70000</v>
      </c>
      <c r="D1808" s="54" t="s">
        <v>646</v>
      </c>
      <c r="E1808" s="57">
        <v>0.05</v>
      </c>
      <c r="F1808" s="54"/>
      <c r="G1808" s="54"/>
      <c r="H1808" s="51" t="s">
        <v>212</v>
      </c>
      <c r="I1808" s="51" t="s">
        <v>647</v>
      </c>
      <c r="J1808" s="54"/>
      <c r="K1808" s="54"/>
    </row>
    <row r="1809" spans="1:11" s="43" customFormat="1" x14ac:dyDescent="0.25">
      <c r="A1809" s="42"/>
      <c r="B1809" s="57"/>
      <c r="C1809" s="166"/>
      <c r="D1809" s="54" t="s">
        <v>646</v>
      </c>
      <c r="E1809" s="68">
        <v>2293.4</v>
      </c>
      <c r="F1809" s="54"/>
      <c r="G1809" s="54"/>
      <c r="H1809" s="60" t="s">
        <v>351</v>
      </c>
      <c r="I1809" s="60" t="s">
        <v>351</v>
      </c>
      <c r="J1809" s="54"/>
      <c r="K1809" s="54"/>
    </row>
    <row r="1810" spans="1:11" s="43" customFormat="1" x14ac:dyDescent="0.25">
      <c r="A1810" s="42"/>
      <c r="B1810" s="57"/>
      <c r="C1810" s="166"/>
      <c r="D1810" s="54" t="s">
        <v>648</v>
      </c>
      <c r="E1810" s="57">
        <v>0.15</v>
      </c>
      <c r="F1810" s="54"/>
      <c r="G1810" s="54"/>
      <c r="H1810" s="60" t="s">
        <v>111</v>
      </c>
      <c r="I1810" s="60" t="s">
        <v>111</v>
      </c>
      <c r="J1810" s="54"/>
      <c r="K1810" s="54"/>
    </row>
    <row r="1811" spans="1:11" s="43" customFormat="1" x14ac:dyDescent="0.25">
      <c r="A1811" s="42"/>
      <c r="B1811" s="57"/>
      <c r="C1811" s="166"/>
      <c r="D1811" s="54" t="s">
        <v>649</v>
      </c>
      <c r="E1811" s="68">
        <v>3</v>
      </c>
      <c r="F1811" s="54"/>
      <c r="G1811" s="54"/>
      <c r="H1811" s="60" t="s">
        <v>71</v>
      </c>
      <c r="I1811" s="60" t="s">
        <v>71</v>
      </c>
      <c r="J1811" s="54"/>
      <c r="K1811" s="54"/>
    </row>
    <row r="1812" spans="1:11" s="43" customFormat="1" ht="15.75" thickBot="1" x14ac:dyDescent="0.3">
      <c r="A1812" s="42"/>
      <c r="B1812" s="57"/>
      <c r="C1812" s="166"/>
      <c r="D1812" s="54" t="s">
        <v>649</v>
      </c>
      <c r="E1812" s="57">
        <v>0.54</v>
      </c>
      <c r="F1812" s="54"/>
      <c r="G1812" s="54"/>
      <c r="H1812" s="60"/>
      <c r="I1812" s="51"/>
      <c r="J1812" s="54"/>
      <c r="K1812" s="54"/>
    </row>
    <row r="1813" spans="1:11" s="43" customFormat="1" ht="15.75" thickBot="1" x14ac:dyDescent="0.3">
      <c r="A1813" s="42"/>
      <c r="B1813" s="405" t="s">
        <v>19</v>
      </c>
      <c r="C1813" s="394"/>
      <c r="D1813" s="394"/>
      <c r="E1813" s="394"/>
      <c r="F1813" s="394"/>
      <c r="G1813" s="394"/>
      <c r="H1813" s="394"/>
      <c r="I1813" s="394"/>
      <c r="J1813" s="394"/>
      <c r="K1813" s="395"/>
    </row>
    <row r="1814" spans="1:11" s="43" customFormat="1" x14ac:dyDescent="0.25">
      <c r="A1814" s="42"/>
      <c r="B1814" s="54">
        <v>231270.48</v>
      </c>
      <c r="C1814" s="101">
        <v>22500</v>
      </c>
      <c r="D1814" s="49"/>
      <c r="E1814" s="49"/>
      <c r="F1814" s="49"/>
      <c r="G1814" s="49"/>
      <c r="H1814" s="49"/>
      <c r="I1814" s="49"/>
      <c r="J1814" s="49"/>
      <c r="K1814" s="52"/>
    </row>
    <row r="1815" spans="1:11" s="43" customFormat="1" x14ac:dyDescent="0.25">
      <c r="A1815" s="42"/>
      <c r="B1815" s="58"/>
      <c r="C1815" s="167"/>
      <c r="D1815" s="58"/>
      <c r="E1815" s="58"/>
      <c r="F1815" s="58"/>
      <c r="G1815" s="58"/>
      <c r="H1815" s="58"/>
      <c r="I1815" s="58"/>
      <c r="J1815" s="58"/>
      <c r="K1815" s="72"/>
    </row>
    <row r="1816" spans="1:11" s="43" customFormat="1" x14ac:dyDescent="0.25">
      <c r="A1816" s="42"/>
      <c r="B1816" s="43" t="s">
        <v>0</v>
      </c>
    </row>
    <row r="1817" spans="1:11" s="43" customFormat="1" x14ac:dyDescent="0.25">
      <c r="A1817" s="42"/>
      <c r="B1817" s="383" t="s">
        <v>1</v>
      </c>
      <c r="C1817" s="383"/>
      <c r="D1817" s="383"/>
      <c r="E1817" s="383"/>
      <c r="F1817" s="383"/>
      <c r="G1817" s="383"/>
      <c r="H1817" s="383"/>
      <c r="I1817" s="383"/>
      <c r="J1817" s="383"/>
      <c r="K1817" s="383"/>
    </row>
    <row r="1818" spans="1:11" s="43" customFormat="1" ht="15.75" thickBot="1" x14ac:dyDescent="0.3">
      <c r="A1818" s="42"/>
    </row>
    <row r="1819" spans="1:11" s="43" customFormat="1" ht="15.75" thickBot="1" x14ac:dyDescent="0.3">
      <c r="A1819" s="42"/>
      <c r="B1819" s="384" t="s">
        <v>2</v>
      </c>
      <c r="C1819" s="385"/>
      <c r="D1819" s="386"/>
      <c r="E1819" s="384" t="s">
        <v>3</v>
      </c>
      <c r="F1819" s="385"/>
      <c r="G1819" s="386"/>
      <c r="H1819" s="450" t="s">
        <v>323</v>
      </c>
      <c r="I1819" s="450"/>
      <c r="J1819" s="450"/>
      <c r="K1819" s="450"/>
    </row>
    <row r="1820" spans="1:11" s="43" customFormat="1" ht="15.75" thickBot="1" x14ac:dyDescent="0.3">
      <c r="A1820" s="42"/>
      <c r="B1820" s="391">
        <v>21204197501366</v>
      </c>
      <c r="C1820" s="391"/>
      <c r="D1820" s="392"/>
      <c r="E1820" s="393" t="s">
        <v>641</v>
      </c>
      <c r="F1820" s="394"/>
      <c r="G1820" s="395"/>
      <c r="H1820" s="393" t="s">
        <v>553</v>
      </c>
      <c r="I1820" s="394"/>
      <c r="J1820" s="394"/>
      <c r="K1820" s="395"/>
    </row>
    <row r="1821" spans="1:11" s="43" customFormat="1" ht="15.75" thickBot="1" x14ac:dyDescent="0.3">
      <c r="A1821" s="42"/>
      <c r="B1821" s="466" t="s">
        <v>5</v>
      </c>
      <c r="C1821" s="467"/>
      <c r="D1821" s="405" t="s">
        <v>650</v>
      </c>
      <c r="E1821" s="406"/>
      <c r="F1821" s="406"/>
      <c r="G1821" s="407"/>
      <c r="H1821" s="411" t="s">
        <v>6</v>
      </c>
      <c r="I1821" s="412"/>
      <c r="J1821" s="405" t="s">
        <v>209</v>
      </c>
      <c r="K1821" s="407"/>
    </row>
    <row r="1822" spans="1:11" s="43" customFormat="1" ht="15.75" thickBot="1" x14ac:dyDescent="0.3">
      <c r="A1822" s="42"/>
      <c r="B1822" s="393" t="s">
        <v>7</v>
      </c>
      <c r="C1822" s="394"/>
      <c r="D1822" s="394"/>
      <c r="E1822" s="394"/>
      <c r="F1822" s="394"/>
      <c r="G1822" s="394"/>
      <c r="H1822" s="394"/>
      <c r="I1822" s="394"/>
      <c r="J1822" s="394"/>
      <c r="K1822" s="395"/>
    </row>
    <row r="1823" spans="1:11" s="43" customFormat="1" ht="15.75" thickBot="1" x14ac:dyDescent="0.3">
      <c r="A1823" s="42"/>
      <c r="B1823" s="399" t="s">
        <v>8</v>
      </c>
      <c r="C1823" s="416" t="s">
        <v>9</v>
      </c>
      <c r="D1823" s="417" t="s">
        <v>10</v>
      </c>
      <c r="E1823" s="418"/>
      <c r="F1823" s="418"/>
      <c r="G1823" s="419"/>
      <c r="H1823" s="417" t="s">
        <v>11</v>
      </c>
      <c r="I1823" s="418"/>
      <c r="J1823" s="418"/>
      <c r="K1823" s="419"/>
    </row>
    <row r="1824" spans="1:11" s="43" customFormat="1" ht="15.75" thickBot="1" x14ac:dyDescent="0.3">
      <c r="A1824" s="42"/>
      <c r="B1824" s="415"/>
      <c r="C1824" s="416"/>
      <c r="D1824" s="416" t="s">
        <v>12</v>
      </c>
      <c r="E1824" s="396" t="s">
        <v>210</v>
      </c>
      <c r="F1824" s="387" t="s">
        <v>14</v>
      </c>
      <c r="G1824" s="389"/>
      <c r="H1824" s="397" t="s">
        <v>12</v>
      </c>
      <c r="I1824" s="399" t="s">
        <v>15</v>
      </c>
      <c r="J1824" s="387" t="s">
        <v>14</v>
      </c>
      <c r="K1824" s="389"/>
    </row>
    <row r="1825" spans="1:11" s="43" customFormat="1" ht="45.75" thickBot="1" x14ac:dyDescent="0.3">
      <c r="A1825" s="42"/>
      <c r="B1825" s="400"/>
      <c r="C1825" s="416"/>
      <c r="D1825" s="416"/>
      <c r="E1825" s="396"/>
      <c r="F1825" s="46" t="s">
        <v>16</v>
      </c>
      <c r="G1825" s="47" t="s">
        <v>17</v>
      </c>
      <c r="H1825" s="398"/>
      <c r="I1825" s="400"/>
      <c r="J1825" s="46" t="s">
        <v>16</v>
      </c>
      <c r="K1825" s="47" t="s">
        <v>17</v>
      </c>
    </row>
    <row r="1826" spans="1:11" s="43" customFormat="1" ht="15.75" thickBot="1" x14ac:dyDescent="0.3">
      <c r="A1826" s="42"/>
      <c r="B1826" s="47">
        <v>1</v>
      </c>
      <c r="C1826" s="47">
        <v>2</v>
      </c>
      <c r="D1826" s="47">
        <v>3</v>
      </c>
      <c r="E1826" s="47">
        <v>4</v>
      </c>
      <c r="F1826" s="47">
        <v>5</v>
      </c>
      <c r="G1826" s="47">
        <v>6</v>
      </c>
      <c r="H1826" s="47">
        <v>7</v>
      </c>
      <c r="I1826" s="47">
        <v>8</v>
      </c>
      <c r="J1826" s="47">
        <v>9</v>
      </c>
      <c r="K1826" s="47">
        <v>10</v>
      </c>
    </row>
    <row r="1827" spans="1:11" s="43" customFormat="1" ht="15.75" thickBot="1" x14ac:dyDescent="0.3">
      <c r="A1827" s="42"/>
      <c r="B1827" s="168">
        <f>191469.6+60384</f>
        <v>251853.6</v>
      </c>
      <c r="C1827" s="49"/>
      <c r="D1827" s="49"/>
      <c r="E1827" s="81"/>
      <c r="F1827" s="49"/>
      <c r="G1827" s="49"/>
      <c r="H1827" s="60"/>
      <c r="I1827" s="51"/>
      <c r="J1827" s="49"/>
      <c r="K1827" s="52"/>
    </row>
    <row r="1828" spans="1:11" s="43" customFormat="1" ht="15.75" thickBot="1" x14ac:dyDescent="0.3">
      <c r="A1828" s="42"/>
      <c r="B1828" s="405" t="s">
        <v>19</v>
      </c>
      <c r="C1828" s="394"/>
      <c r="D1828" s="394"/>
      <c r="E1828" s="394"/>
      <c r="F1828" s="394"/>
      <c r="G1828" s="394"/>
      <c r="H1828" s="394"/>
      <c r="I1828" s="394"/>
      <c r="J1828" s="394"/>
      <c r="K1828" s="395"/>
    </row>
    <row r="1829" spans="1:11" s="43" customFormat="1" x14ac:dyDescent="0.25">
      <c r="A1829" s="42"/>
      <c r="B1829" s="54"/>
      <c r="C1829" s="49"/>
      <c r="D1829" s="49"/>
      <c r="E1829" s="49"/>
      <c r="F1829" s="49"/>
      <c r="G1829" s="49"/>
      <c r="H1829" s="49"/>
      <c r="I1829" s="49"/>
      <c r="J1829" s="49"/>
      <c r="K1829" s="52"/>
    </row>
    <row r="1830" spans="1:11" s="43" customFormat="1" x14ac:dyDescent="0.25">
      <c r="A1830" s="42"/>
      <c r="B1830" s="58"/>
      <c r="C1830" s="58"/>
      <c r="D1830" s="58"/>
      <c r="E1830" s="58"/>
      <c r="F1830" s="58"/>
      <c r="G1830" s="58"/>
      <c r="H1830" s="58"/>
      <c r="I1830" s="58"/>
      <c r="J1830" s="58"/>
      <c r="K1830" s="72"/>
    </row>
    <row r="1831" spans="1:11" s="43" customFormat="1" x14ac:dyDescent="0.25">
      <c r="A1831" s="42"/>
      <c r="B1831" s="43" t="s">
        <v>0</v>
      </c>
    </row>
    <row r="1832" spans="1:11" s="43" customFormat="1" x14ac:dyDescent="0.25">
      <c r="A1832" s="42"/>
      <c r="B1832" s="383" t="s">
        <v>1</v>
      </c>
      <c r="C1832" s="383"/>
      <c r="D1832" s="383"/>
      <c r="E1832" s="383"/>
      <c r="F1832" s="383"/>
      <c r="G1832" s="383"/>
      <c r="H1832" s="383"/>
      <c r="I1832" s="383"/>
      <c r="J1832" s="383"/>
      <c r="K1832" s="383"/>
    </row>
    <row r="1833" spans="1:11" s="43" customFormat="1" ht="15.75" thickBot="1" x14ac:dyDescent="0.3">
      <c r="A1833" s="42"/>
      <c r="B1833" s="58"/>
      <c r="C1833" s="58"/>
      <c r="D1833" s="58"/>
      <c r="E1833" s="58"/>
      <c r="F1833" s="58"/>
      <c r="G1833" s="58"/>
      <c r="H1833" s="58"/>
      <c r="I1833" s="58"/>
      <c r="J1833" s="58"/>
      <c r="K1833" s="72"/>
    </row>
    <row r="1834" spans="1:11" s="43" customFormat="1" ht="15.75" thickBot="1" x14ac:dyDescent="0.3">
      <c r="A1834" s="42"/>
      <c r="B1834" s="384" t="s">
        <v>2</v>
      </c>
      <c r="C1834" s="385"/>
      <c r="D1834" s="386"/>
      <c r="E1834" s="384" t="s">
        <v>3</v>
      </c>
      <c r="F1834" s="385"/>
      <c r="G1834" s="386"/>
      <c r="H1834" s="450" t="s">
        <v>323</v>
      </c>
      <c r="I1834" s="450"/>
      <c r="J1834" s="450"/>
      <c r="K1834" s="450"/>
    </row>
    <row r="1835" spans="1:11" s="43" customFormat="1" ht="15.75" thickBot="1" x14ac:dyDescent="0.3">
      <c r="A1835" s="42"/>
      <c r="B1835" s="391">
        <v>22505198700174</v>
      </c>
      <c r="C1835" s="391"/>
      <c r="D1835" s="392"/>
      <c r="E1835" s="393" t="s">
        <v>641</v>
      </c>
      <c r="F1835" s="394"/>
      <c r="G1835" s="395"/>
      <c r="H1835" s="393" t="s">
        <v>651</v>
      </c>
      <c r="I1835" s="394"/>
      <c r="J1835" s="394"/>
      <c r="K1835" s="395"/>
    </row>
    <row r="1836" spans="1:11" s="43" customFormat="1" ht="15.75" thickBot="1" x14ac:dyDescent="0.3">
      <c r="A1836" s="42"/>
      <c r="B1836" s="466" t="s">
        <v>5</v>
      </c>
      <c r="C1836" s="467"/>
      <c r="D1836" s="405" t="s">
        <v>652</v>
      </c>
      <c r="E1836" s="406"/>
      <c r="F1836" s="406"/>
      <c r="G1836" s="407"/>
      <c r="H1836" s="411" t="s">
        <v>6</v>
      </c>
      <c r="I1836" s="412"/>
      <c r="J1836" s="405" t="s">
        <v>209</v>
      </c>
      <c r="K1836" s="407"/>
    </row>
    <row r="1837" spans="1:11" s="43" customFormat="1" ht="15.75" thickBot="1" x14ac:dyDescent="0.3">
      <c r="A1837" s="42"/>
      <c r="B1837" s="393" t="s">
        <v>7</v>
      </c>
      <c r="C1837" s="394"/>
      <c r="D1837" s="394"/>
      <c r="E1837" s="394"/>
      <c r="F1837" s="394"/>
      <c r="G1837" s="394"/>
      <c r="H1837" s="394"/>
      <c r="I1837" s="394"/>
      <c r="J1837" s="394"/>
      <c r="K1837" s="395"/>
    </row>
    <row r="1838" spans="1:11" s="43" customFormat="1" ht="15.75" thickBot="1" x14ac:dyDescent="0.3">
      <c r="A1838" s="42"/>
      <c r="B1838" s="399" t="s">
        <v>8</v>
      </c>
      <c r="C1838" s="416" t="s">
        <v>9</v>
      </c>
      <c r="D1838" s="417" t="s">
        <v>10</v>
      </c>
      <c r="E1838" s="418"/>
      <c r="F1838" s="418"/>
      <c r="G1838" s="419"/>
      <c r="H1838" s="417" t="s">
        <v>11</v>
      </c>
      <c r="I1838" s="418"/>
      <c r="J1838" s="418"/>
      <c r="K1838" s="419"/>
    </row>
    <row r="1839" spans="1:11" s="43" customFormat="1" ht="15.75" thickBot="1" x14ac:dyDescent="0.3">
      <c r="A1839" s="42"/>
      <c r="B1839" s="415"/>
      <c r="C1839" s="416"/>
      <c r="D1839" s="416" t="s">
        <v>12</v>
      </c>
      <c r="E1839" s="396" t="s">
        <v>210</v>
      </c>
      <c r="F1839" s="387" t="s">
        <v>14</v>
      </c>
      <c r="G1839" s="389"/>
      <c r="H1839" s="397" t="s">
        <v>12</v>
      </c>
      <c r="I1839" s="399" t="s">
        <v>15</v>
      </c>
      <c r="J1839" s="387" t="s">
        <v>14</v>
      </c>
      <c r="K1839" s="389"/>
    </row>
    <row r="1840" spans="1:11" s="43" customFormat="1" ht="45.75" thickBot="1" x14ac:dyDescent="0.3">
      <c r="A1840" s="42"/>
      <c r="B1840" s="400"/>
      <c r="C1840" s="416"/>
      <c r="D1840" s="416"/>
      <c r="E1840" s="396"/>
      <c r="F1840" s="46" t="s">
        <v>16</v>
      </c>
      <c r="G1840" s="47" t="s">
        <v>17</v>
      </c>
      <c r="H1840" s="398"/>
      <c r="I1840" s="400"/>
      <c r="J1840" s="46" t="s">
        <v>16</v>
      </c>
      <c r="K1840" s="47" t="s">
        <v>17</v>
      </c>
    </row>
    <row r="1841" spans="1:11" s="43" customFormat="1" ht="15.75" thickBot="1" x14ac:dyDescent="0.3">
      <c r="A1841" s="42"/>
      <c r="B1841" s="47">
        <v>1</v>
      </c>
      <c r="C1841" s="47">
        <v>2</v>
      </c>
      <c r="D1841" s="47">
        <v>3</v>
      </c>
      <c r="E1841" s="47">
        <v>4</v>
      </c>
      <c r="F1841" s="47">
        <v>5</v>
      </c>
      <c r="G1841" s="47">
        <v>6</v>
      </c>
      <c r="H1841" s="47">
        <v>7</v>
      </c>
      <c r="I1841" s="47">
        <v>8</v>
      </c>
      <c r="J1841" s="47">
        <v>9</v>
      </c>
      <c r="K1841" s="47">
        <v>10</v>
      </c>
    </row>
    <row r="1842" spans="1:11" s="43" customFormat="1" ht="15.75" thickBot="1" x14ac:dyDescent="0.3">
      <c r="A1842" s="42"/>
      <c r="B1842" s="168">
        <f>115395+82004</f>
        <v>197399</v>
      </c>
      <c r="C1842" s="49"/>
      <c r="D1842" s="49"/>
      <c r="E1842" s="81"/>
      <c r="F1842" s="49"/>
      <c r="G1842" s="49"/>
      <c r="H1842" s="60"/>
      <c r="I1842" s="51"/>
      <c r="J1842" s="49"/>
      <c r="K1842" s="52"/>
    </row>
    <row r="1843" spans="1:11" s="43" customFormat="1" ht="15.75" thickBot="1" x14ac:dyDescent="0.3">
      <c r="A1843" s="42"/>
      <c r="B1843" s="405" t="s">
        <v>19</v>
      </c>
      <c r="C1843" s="394"/>
      <c r="D1843" s="394"/>
      <c r="E1843" s="394"/>
      <c r="F1843" s="394"/>
      <c r="G1843" s="394"/>
      <c r="H1843" s="394"/>
      <c r="I1843" s="394"/>
      <c r="J1843" s="394"/>
      <c r="K1843" s="395"/>
    </row>
    <row r="1844" spans="1:11" s="43" customFormat="1" x14ac:dyDescent="0.25">
      <c r="A1844" s="42"/>
      <c r="B1844" s="54"/>
      <c r="C1844" s="49"/>
      <c r="D1844" s="49"/>
      <c r="E1844" s="49"/>
      <c r="F1844" s="49"/>
      <c r="G1844" s="49"/>
      <c r="H1844" s="49"/>
      <c r="I1844" s="49"/>
      <c r="J1844" s="49"/>
      <c r="K1844" s="52"/>
    </row>
    <row r="1845" spans="1:11" s="43" customFormat="1" x14ac:dyDescent="0.25">
      <c r="A1845" s="42"/>
      <c r="B1845" s="58"/>
      <c r="C1845" s="58"/>
      <c r="D1845" s="58"/>
      <c r="E1845" s="58"/>
      <c r="F1845" s="58"/>
      <c r="G1845" s="58"/>
      <c r="H1845" s="58"/>
      <c r="I1845" s="58"/>
      <c r="J1845" s="58"/>
      <c r="K1845" s="72"/>
    </row>
    <row r="1846" spans="1:11" s="43" customFormat="1" x14ac:dyDescent="0.25">
      <c r="A1846" s="42"/>
      <c r="B1846" s="43" t="s">
        <v>0</v>
      </c>
    </row>
    <row r="1847" spans="1:11" s="43" customFormat="1" x14ac:dyDescent="0.25">
      <c r="A1847" s="42"/>
      <c r="B1847" s="383" t="s">
        <v>1</v>
      </c>
      <c r="C1847" s="383"/>
      <c r="D1847" s="383"/>
      <c r="E1847" s="383"/>
      <c r="F1847" s="383"/>
      <c r="G1847" s="383"/>
      <c r="H1847" s="383"/>
      <c r="I1847" s="383"/>
      <c r="J1847" s="383"/>
      <c r="K1847" s="383"/>
    </row>
    <row r="1848" spans="1:11" s="43" customFormat="1" ht="15.75" thickBot="1" x14ac:dyDescent="0.3">
      <c r="A1848" s="42"/>
      <c r="B1848" s="70"/>
      <c r="C1848" s="58"/>
      <c r="D1848" s="58"/>
      <c r="E1848" s="58"/>
      <c r="F1848" s="58"/>
      <c r="G1848" s="58"/>
      <c r="H1848" s="58"/>
      <c r="I1848" s="58"/>
      <c r="J1848" s="58"/>
      <c r="K1848" s="72"/>
    </row>
    <row r="1849" spans="1:11" s="43" customFormat="1" ht="15.75" thickBot="1" x14ac:dyDescent="0.3">
      <c r="A1849" s="42"/>
      <c r="B1849" s="384" t="s">
        <v>2</v>
      </c>
      <c r="C1849" s="385"/>
      <c r="D1849" s="386"/>
      <c r="E1849" s="384" t="s">
        <v>3</v>
      </c>
      <c r="F1849" s="385"/>
      <c r="G1849" s="386"/>
      <c r="H1849" s="450" t="s">
        <v>323</v>
      </c>
      <c r="I1849" s="450"/>
      <c r="J1849" s="450"/>
      <c r="K1849" s="450"/>
    </row>
    <row r="1850" spans="1:11" s="43" customFormat="1" ht="15.75" thickBot="1" x14ac:dyDescent="0.3">
      <c r="A1850" s="42"/>
      <c r="B1850" s="391">
        <v>22910196610052</v>
      </c>
      <c r="C1850" s="391"/>
      <c r="D1850" s="392"/>
      <c r="E1850" s="393" t="s">
        <v>641</v>
      </c>
      <c r="F1850" s="394"/>
      <c r="G1850" s="395"/>
      <c r="H1850" s="393" t="s">
        <v>653</v>
      </c>
      <c r="I1850" s="394"/>
      <c r="J1850" s="394"/>
      <c r="K1850" s="395"/>
    </row>
    <row r="1851" spans="1:11" s="43" customFormat="1" ht="15.75" thickBot="1" x14ac:dyDescent="0.3">
      <c r="A1851" s="42"/>
      <c r="B1851" s="466" t="s">
        <v>5</v>
      </c>
      <c r="C1851" s="467"/>
      <c r="D1851" s="405" t="s">
        <v>654</v>
      </c>
      <c r="E1851" s="406"/>
      <c r="F1851" s="406"/>
      <c r="G1851" s="407"/>
      <c r="H1851" s="411" t="s">
        <v>6</v>
      </c>
      <c r="I1851" s="412"/>
      <c r="J1851" s="405" t="s">
        <v>209</v>
      </c>
      <c r="K1851" s="407"/>
    </row>
    <row r="1852" spans="1:11" s="43" customFormat="1" ht="15.75" thickBot="1" x14ac:dyDescent="0.3">
      <c r="A1852" s="42"/>
      <c r="B1852" s="393" t="s">
        <v>7</v>
      </c>
      <c r="C1852" s="394"/>
      <c r="D1852" s="394"/>
      <c r="E1852" s="394"/>
      <c r="F1852" s="394"/>
      <c r="G1852" s="394"/>
      <c r="H1852" s="394"/>
      <c r="I1852" s="394"/>
      <c r="J1852" s="394"/>
      <c r="K1852" s="395"/>
    </row>
    <row r="1853" spans="1:11" s="43" customFormat="1" ht="15.75" thickBot="1" x14ac:dyDescent="0.3">
      <c r="A1853" s="42"/>
      <c r="B1853" s="399" t="s">
        <v>8</v>
      </c>
      <c r="C1853" s="416" t="s">
        <v>9</v>
      </c>
      <c r="D1853" s="417" t="s">
        <v>10</v>
      </c>
      <c r="E1853" s="418"/>
      <c r="F1853" s="418"/>
      <c r="G1853" s="419"/>
      <c r="H1853" s="417" t="s">
        <v>11</v>
      </c>
      <c r="I1853" s="418"/>
      <c r="J1853" s="418"/>
      <c r="K1853" s="419"/>
    </row>
    <row r="1854" spans="1:11" s="43" customFormat="1" ht="15.75" thickBot="1" x14ac:dyDescent="0.3">
      <c r="A1854" s="42"/>
      <c r="B1854" s="415"/>
      <c r="C1854" s="416"/>
      <c r="D1854" s="416" t="s">
        <v>12</v>
      </c>
      <c r="E1854" s="396" t="s">
        <v>210</v>
      </c>
      <c r="F1854" s="387" t="s">
        <v>14</v>
      </c>
      <c r="G1854" s="389"/>
      <c r="H1854" s="397" t="s">
        <v>12</v>
      </c>
      <c r="I1854" s="399" t="s">
        <v>15</v>
      </c>
      <c r="J1854" s="387" t="s">
        <v>14</v>
      </c>
      <c r="K1854" s="389"/>
    </row>
    <row r="1855" spans="1:11" s="43" customFormat="1" ht="45.75" thickBot="1" x14ac:dyDescent="0.3">
      <c r="A1855" s="42"/>
      <c r="B1855" s="400"/>
      <c r="C1855" s="416"/>
      <c r="D1855" s="416"/>
      <c r="E1855" s="396"/>
      <c r="F1855" s="46" t="s">
        <v>16</v>
      </c>
      <c r="G1855" s="47" t="s">
        <v>17</v>
      </c>
      <c r="H1855" s="398"/>
      <c r="I1855" s="400"/>
      <c r="J1855" s="46" t="s">
        <v>16</v>
      </c>
      <c r="K1855" s="47" t="s">
        <v>17</v>
      </c>
    </row>
    <row r="1856" spans="1:11" s="43" customFormat="1" x14ac:dyDescent="0.25">
      <c r="A1856" s="42"/>
      <c r="B1856" s="123">
        <v>1</v>
      </c>
      <c r="C1856" s="123">
        <v>2</v>
      </c>
      <c r="D1856" s="123">
        <v>3</v>
      </c>
      <c r="E1856" s="123">
        <v>4</v>
      </c>
      <c r="F1856" s="123">
        <v>5</v>
      </c>
      <c r="G1856" s="123">
        <v>6</v>
      </c>
      <c r="H1856" s="123">
        <v>7</v>
      </c>
      <c r="I1856" s="123">
        <v>8</v>
      </c>
      <c r="J1856" s="123">
        <v>9</v>
      </c>
      <c r="K1856" s="123">
        <v>10</v>
      </c>
    </row>
    <row r="1857" spans="1:11" s="43" customFormat="1" x14ac:dyDescent="0.25">
      <c r="A1857" s="42"/>
      <c r="B1857" s="68">
        <f>140823.91+51075</f>
        <v>191898.91</v>
      </c>
      <c r="C1857" s="54"/>
      <c r="D1857" s="54" t="s">
        <v>646</v>
      </c>
      <c r="E1857" s="57">
        <v>0.2</v>
      </c>
      <c r="F1857" s="54"/>
      <c r="G1857" s="54"/>
      <c r="H1857" s="60"/>
      <c r="I1857" s="51"/>
      <c r="J1857" s="54"/>
      <c r="K1857" s="54"/>
    </row>
    <row r="1858" spans="1:11" s="43" customFormat="1" x14ac:dyDescent="0.25">
      <c r="A1858" s="42"/>
      <c r="B1858" s="68"/>
      <c r="C1858" s="54"/>
      <c r="D1858" s="54" t="s">
        <v>232</v>
      </c>
      <c r="E1858" s="55">
        <v>132</v>
      </c>
      <c r="F1858" s="54"/>
      <c r="G1858" s="54"/>
      <c r="H1858" s="60"/>
      <c r="I1858" s="51"/>
      <c r="J1858" s="54"/>
      <c r="K1858" s="54"/>
    </row>
    <row r="1859" spans="1:11" s="43" customFormat="1" ht="15.75" thickBot="1" x14ac:dyDescent="0.3">
      <c r="A1859" s="42"/>
      <c r="B1859" s="408" t="s">
        <v>19</v>
      </c>
      <c r="C1859" s="409"/>
      <c r="D1859" s="409"/>
      <c r="E1859" s="409"/>
      <c r="F1859" s="409"/>
      <c r="G1859" s="409"/>
      <c r="H1859" s="409"/>
      <c r="I1859" s="409"/>
      <c r="J1859" s="409"/>
      <c r="K1859" s="410"/>
    </row>
    <row r="1860" spans="1:11" s="43" customFormat="1" x14ac:dyDescent="0.25">
      <c r="A1860" s="42"/>
      <c r="B1860" s="100">
        <v>60000</v>
      </c>
      <c r="C1860" s="49"/>
      <c r="D1860" s="49"/>
      <c r="E1860" s="49"/>
      <c r="F1860" s="49"/>
      <c r="G1860" s="49"/>
      <c r="H1860" s="49"/>
      <c r="I1860" s="49"/>
      <c r="J1860" s="49"/>
      <c r="K1860" s="52"/>
    </row>
    <row r="1861" spans="1:11" s="43" customFormat="1" x14ac:dyDescent="0.25">
      <c r="A1861" s="42"/>
      <c r="B1861" s="169"/>
      <c r="C1861" s="58"/>
      <c r="D1861" s="58"/>
      <c r="E1861" s="58"/>
      <c r="F1861" s="58"/>
      <c r="G1861" s="58"/>
      <c r="H1861" s="58"/>
      <c r="I1861" s="58"/>
      <c r="J1861" s="58"/>
      <c r="K1861" s="72"/>
    </row>
    <row r="1862" spans="1:11" s="43" customFormat="1" x14ac:dyDescent="0.25">
      <c r="A1862" s="42"/>
      <c r="B1862" s="43" t="s">
        <v>0</v>
      </c>
    </row>
    <row r="1863" spans="1:11" s="43" customFormat="1" x14ac:dyDescent="0.25">
      <c r="A1863" s="42"/>
      <c r="B1863" s="383" t="s">
        <v>1</v>
      </c>
      <c r="C1863" s="383"/>
      <c r="D1863" s="383"/>
      <c r="E1863" s="383"/>
      <c r="F1863" s="383"/>
      <c r="G1863" s="383"/>
      <c r="H1863" s="383"/>
      <c r="I1863" s="383"/>
      <c r="J1863" s="383"/>
      <c r="K1863" s="383"/>
    </row>
    <row r="1864" spans="1:11" s="43" customFormat="1" ht="15.75" thickBot="1" x14ac:dyDescent="0.3">
      <c r="A1864" s="42"/>
      <c r="B1864" s="169"/>
      <c r="C1864" s="58"/>
      <c r="D1864" s="58"/>
      <c r="E1864" s="58"/>
      <c r="F1864" s="58"/>
      <c r="G1864" s="58"/>
      <c r="H1864" s="58"/>
      <c r="I1864" s="58"/>
      <c r="J1864" s="58"/>
      <c r="K1864" s="72"/>
    </row>
    <row r="1865" spans="1:11" s="43" customFormat="1" ht="15.75" thickBot="1" x14ac:dyDescent="0.3">
      <c r="A1865" s="42"/>
      <c r="B1865" s="384" t="s">
        <v>2</v>
      </c>
      <c r="C1865" s="385"/>
      <c r="D1865" s="386"/>
      <c r="E1865" s="384" t="s">
        <v>3</v>
      </c>
      <c r="F1865" s="385"/>
      <c r="G1865" s="386"/>
      <c r="H1865" s="450" t="s">
        <v>323</v>
      </c>
      <c r="I1865" s="450"/>
      <c r="J1865" s="450"/>
      <c r="K1865" s="450"/>
    </row>
    <row r="1866" spans="1:11" s="43" customFormat="1" ht="15.75" thickBot="1" x14ac:dyDescent="0.3">
      <c r="A1866" s="42"/>
      <c r="B1866" s="391">
        <v>21903196800801</v>
      </c>
      <c r="C1866" s="391"/>
      <c r="D1866" s="392"/>
      <c r="E1866" s="393" t="s">
        <v>641</v>
      </c>
      <c r="F1866" s="394"/>
      <c r="G1866" s="395"/>
      <c r="H1866" s="393" t="s">
        <v>655</v>
      </c>
      <c r="I1866" s="394"/>
      <c r="J1866" s="394"/>
      <c r="K1866" s="395"/>
    </row>
    <row r="1867" spans="1:11" s="43" customFormat="1" ht="15.75" thickBot="1" x14ac:dyDescent="0.3">
      <c r="A1867" s="42"/>
      <c r="B1867" s="466" t="s">
        <v>5</v>
      </c>
      <c r="C1867" s="467"/>
      <c r="D1867" s="405" t="s">
        <v>656</v>
      </c>
      <c r="E1867" s="406"/>
      <c r="F1867" s="406"/>
      <c r="G1867" s="407"/>
      <c r="H1867" s="411" t="s">
        <v>6</v>
      </c>
      <c r="I1867" s="412"/>
      <c r="J1867" s="405" t="s">
        <v>209</v>
      </c>
      <c r="K1867" s="407"/>
    </row>
    <row r="1868" spans="1:11" s="43" customFormat="1" ht="15.75" thickBot="1" x14ac:dyDescent="0.3">
      <c r="A1868" s="42"/>
      <c r="B1868" s="393" t="s">
        <v>7</v>
      </c>
      <c r="C1868" s="394"/>
      <c r="D1868" s="394"/>
      <c r="E1868" s="394"/>
      <c r="F1868" s="394"/>
      <c r="G1868" s="394"/>
      <c r="H1868" s="394"/>
      <c r="I1868" s="394"/>
      <c r="J1868" s="394"/>
      <c r="K1868" s="395"/>
    </row>
    <row r="1869" spans="1:11" s="43" customFormat="1" ht="15.75" thickBot="1" x14ac:dyDescent="0.3">
      <c r="A1869" s="42"/>
      <c r="B1869" s="399" t="s">
        <v>8</v>
      </c>
      <c r="C1869" s="416" t="s">
        <v>9</v>
      </c>
      <c r="D1869" s="417" t="s">
        <v>10</v>
      </c>
      <c r="E1869" s="418"/>
      <c r="F1869" s="418"/>
      <c r="G1869" s="419"/>
      <c r="H1869" s="417" t="s">
        <v>11</v>
      </c>
      <c r="I1869" s="418"/>
      <c r="J1869" s="418"/>
      <c r="K1869" s="419"/>
    </row>
    <row r="1870" spans="1:11" s="43" customFormat="1" ht="15.75" thickBot="1" x14ac:dyDescent="0.3">
      <c r="A1870" s="42"/>
      <c r="B1870" s="415"/>
      <c r="C1870" s="416"/>
      <c r="D1870" s="416" t="s">
        <v>12</v>
      </c>
      <c r="E1870" s="396" t="s">
        <v>210</v>
      </c>
      <c r="F1870" s="387" t="s">
        <v>14</v>
      </c>
      <c r="G1870" s="389"/>
      <c r="H1870" s="397" t="s">
        <v>12</v>
      </c>
      <c r="I1870" s="399" t="s">
        <v>15</v>
      </c>
      <c r="J1870" s="387" t="s">
        <v>14</v>
      </c>
      <c r="K1870" s="389"/>
    </row>
    <row r="1871" spans="1:11" s="43" customFormat="1" ht="45.75" thickBot="1" x14ac:dyDescent="0.3">
      <c r="A1871" s="42"/>
      <c r="B1871" s="400"/>
      <c r="C1871" s="416"/>
      <c r="D1871" s="416"/>
      <c r="E1871" s="396"/>
      <c r="F1871" s="46" t="s">
        <v>16</v>
      </c>
      <c r="G1871" s="47" t="s">
        <v>17</v>
      </c>
      <c r="H1871" s="398"/>
      <c r="I1871" s="400"/>
      <c r="J1871" s="46" t="s">
        <v>16</v>
      </c>
      <c r="K1871" s="47" t="s">
        <v>17</v>
      </c>
    </row>
    <row r="1872" spans="1:11" s="43" customFormat="1" x14ac:dyDescent="0.25">
      <c r="A1872" s="42"/>
      <c r="B1872" s="123">
        <v>1</v>
      </c>
      <c r="C1872" s="123">
        <v>2</v>
      </c>
      <c r="D1872" s="123">
        <v>3</v>
      </c>
      <c r="E1872" s="123">
        <v>4</v>
      </c>
      <c r="F1872" s="123">
        <v>5</v>
      </c>
      <c r="G1872" s="123">
        <v>6</v>
      </c>
      <c r="H1872" s="123">
        <v>7</v>
      </c>
      <c r="I1872" s="123">
        <v>8</v>
      </c>
      <c r="J1872" s="123">
        <v>9</v>
      </c>
      <c r="K1872" s="123">
        <v>10</v>
      </c>
    </row>
    <row r="1873" spans="1:11" s="43" customFormat="1" ht="60" x14ac:dyDescent="0.25">
      <c r="A1873" s="42"/>
      <c r="B1873" s="68">
        <f>183018+152715</f>
        <v>335733</v>
      </c>
      <c r="C1873" s="54"/>
      <c r="D1873" s="54" t="s">
        <v>646</v>
      </c>
      <c r="E1873" s="57">
        <v>0.27</v>
      </c>
      <c r="F1873" s="54"/>
      <c r="G1873" s="54"/>
      <c r="H1873" s="51" t="s">
        <v>212</v>
      </c>
      <c r="I1873" s="51" t="s">
        <v>657</v>
      </c>
      <c r="J1873" s="54"/>
      <c r="K1873" s="54"/>
    </row>
    <row r="1874" spans="1:11" s="43" customFormat="1" x14ac:dyDescent="0.25">
      <c r="A1874" s="42"/>
      <c r="B1874" s="68"/>
      <c r="C1874" s="54"/>
      <c r="D1874" s="54" t="s">
        <v>658</v>
      </c>
      <c r="E1874" s="57">
        <v>2.4</v>
      </c>
      <c r="F1874" s="54"/>
      <c r="G1874" s="54"/>
      <c r="H1874" s="60" t="s">
        <v>111</v>
      </c>
      <c r="I1874" s="51" t="s">
        <v>111</v>
      </c>
      <c r="J1874" s="54"/>
      <c r="K1874" s="54"/>
    </row>
    <row r="1875" spans="1:11" s="43" customFormat="1" x14ac:dyDescent="0.25">
      <c r="A1875" s="42"/>
      <c r="B1875" s="68"/>
      <c r="C1875" s="54"/>
      <c r="D1875" s="54" t="s">
        <v>232</v>
      </c>
      <c r="E1875" s="55">
        <v>110.29</v>
      </c>
      <c r="F1875" s="54"/>
      <c r="G1875" s="54"/>
      <c r="H1875" s="60" t="s">
        <v>71</v>
      </c>
      <c r="I1875" s="51" t="s">
        <v>71</v>
      </c>
      <c r="J1875" s="54"/>
      <c r="K1875" s="54"/>
    </row>
    <row r="1876" spans="1:11" s="43" customFormat="1" x14ac:dyDescent="0.25">
      <c r="A1876" s="42"/>
      <c r="B1876" s="68"/>
      <c r="C1876" s="54"/>
      <c r="D1876" s="54"/>
      <c r="E1876" s="55"/>
      <c r="F1876" s="54"/>
      <c r="G1876" s="54"/>
      <c r="H1876" s="60" t="s">
        <v>70</v>
      </c>
      <c r="I1876" s="60" t="s">
        <v>70</v>
      </c>
      <c r="J1876" s="54"/>
      <c r="K1876" s="54"/>
    </row>
    <row r="1877" spans="1:11" s="43" customFormat="1" ht="15.75" thickBot="1" x14ac:dyDescent="0.3">
      <c r="A1877" s="42"/>
      <c r="B1877" s="408" t="s">
        <v>19</v>
      </c>
      <c r="C1877" s="409"/>
      <c r="D1877" s="409"/>
      <c r="E1877" s="409"/>
      <c r="F1877" s="409"/>
      <c r="G1877" s="409"/>
      <c r="H1877" s="409"/>
      <c r="I1877" s="409"/>
      <c r="J1877" s="409"/>
      <c r="K1877" s="410"/>
    </row>
    <row r="1878" spans="1:11" s="43" customFormat="1" x14ac:dyDescent="0.25">
      <c r="A1878" s="42"/>
      <c r="B1878" s="100">
        <v>153792</v>
      </c>
      <c r="C1878" s="49"/>
      <c r="D1878" s="49"/>
      <c r="E1878" s="49"/>
      <c r="F1878" s="49"/>
      <c r="G1878" s="49"/>
      <c r="H1878" s="49"/>
      <c r="I1878" s="49"/>
      <c r="J1878" s="49"/>
      <c r="K1878" s="52"/>
    </row>
    <row r="1879" spans="1:11" s="43" customFormat="1" x14ac:dyDescent="0.25">
      <c r="A1879" s="42"/>
      <c r="B1879" s="169"/>
      <c r="C1879" s="58"/>
      <c r="D1879" s="58"/>
      <c r="E1879" s="58"/>
      <c r="F1879" s="58"/>
      <c r="G1879" s="58"/>
      <c r="H1879" s="58"/>
      <c r="I1879" s="58"/>
      <c r="J1879" s="58"/>
      <c r="K1879" s="72"/>
    </row>
    <row r="1880" spans="1:11" s="43" customFormat="1" x14ac:dyDescent="0.25">
      <c r="A1880" s="42"/>
      <c r="B1880" s="43" t="s">
        <v>0</v>
      </c>
    </row>
    <row r="1881" spans="1:11" s="43" customFormat="1" x14ac:dyDescent="0.25">
      <c r="A1881" s="42"/>
      <c r="B1881" s="383" t="s">
        <v>1</v>
      </c>
      <c r="C1881" s="383"/>
      <c r="D1881" s="383"/>
      <c r="E1881" s="383"/>
      <c r="F1881" s="383"/>
      <c r="G1881" s="383"/>
      <c r="H1881" s="383"/>
      <c r="I1881" s="383"/>
      <c r="J1881" s="383"/>
      <c r="K1881" s="383"/>
    </row>
    <row r="1882" spans="1:11" s="43" customFormat="1" ht="15.75" thickBot="1" x14ac:dyDescent="0.3">
      <c r="A1882" s="42"/>
      <c r="B1882" s="169"/>
      <c r="C1882" s="58"/>
      <c r="D1882" s="58"/>
      <c r="E1882" s="58"/>
      <c r="F1882" s="58"/>
      <c r="G1882" s="58"/>
      <c r="H1882" s="58"/>
      <c r="I1882" s="58"/>
      <c r="J1882" s="58"/>
      <c r="K1882" s="72"/>
    </row>
    <row r="1883" spans="1:11" s="43" customFormat="1" ht="15.75" thickBot="1" x14ac:dyDescent="0.3">
      <c r="A1883" s="42"/>
      <c r="B1883" s="384" t="s">
        <v>2</v>
      </c>
      <c r="C1883" s="385"/>
      <c r="D1883" s="386"/>
      <c r="E1883" s="384" t="s">
        <v>3</v>
      </c>
      <c r="F1883" s="385"/>
      <c r="G1883" s="386"/>
      <c r="H1883" s="450" t="s">
        <v>323</v>
      </c>
      <c r="I1883" s="450"/>
      <c r="J1883" s="450"/>
      <c r="K1883" s="450"/>
    </row>
    <row r="1884" spans="1:11" s="43" customFormat="1" ht="15.75" thickBot="1" x14ac:dyDescent="0.3">
      <c r="A1884" s="42"/>
      <c r="B1884" s="391">
        <v>22305198100221</v>
      </c>
      <c r="C1884" s="391"/>
      <c r="D1884" s="392"/>
      <c r="E1884" s="393" t="s">
        <v>641</v>
      </c>
      <c r="F1884" s="394"/>
      <c r="G1884" s="395"/>
      <c r="H1884" s="393" t="s">
        <v>659</v>
      </c>
      <c r="I1884" s="394"/>
      <c r="J1884" s="394"/>
      <c r="K1884" s="395"/>
    </row>
    <row r="1885" spans="1:11" s="43" customFormat="1" ht="15.75" thickBot="1" x14ac:dyDescent="0.3">
      <c r="A1885" s="42"/>
      <c r="B1885" s="466" t="s">
        <v>5</v>
      </c>
      <c r="C1885" s="467"/>
      <c r="D1885" s="405" t="s">
        <v>660</v>
      </c>
      <c r="E1885" s="406"/>
      <c r="F1885" s="406"/>
      <c r="G1885" s="407"/>
      <c r="H1885" s="411" t="s">
        <v>6</v>
      </c>
      <c r="I1885" s="412"/>
      <c r="J1885" s="405" t="s">
        <v>209</v>
      </c>
      <c r="K1885" s="407"/>
    </row>
    <row r="1886" spans="1:11" s="43" customFormat="1" ht="15.75" thickBot="1" x14ac:dyDescent="0.3">
      <c r="A1886" s="42"/>
      <c r="B1886" s="393" t="s">
        <v>7</v>
      </c>
      <c r="C1886" s="394"/>
      <c r="D1886" s="394"/>
      <c r="E1886" s="394"/>
      <c r="F1886" s="394"/>
      <c r="G1886" s="394"/>
      <c r="H1886" s="394"/>
      <c r="I1886" s="394"/>
      <c r="J1886" s="394"/>
      <c r="K1886" s="395"/>
    </row>
    <row r="1887" spans="1:11" s="43" customFormat="1" ht="15.75" thickBot="1" x14ac:dyDescent="0.3">
      <c r="A1887" s="42"/>
      <c r="B1887" s="399" t="s">
        <v>8</v>
      </c>
      <c r="C1887" s="416" t="s">
        <v>9</v>
      </c>
      <c r="D1887" s="417" t="s">
        <v>10</v>
      </c>
      <c r="E1887" s="418"/>
      <c r="F1887" s="418"/>
      <c r="G1887" s="419"/>
      <c r="H1887" s="417" t="s">
        <v>11</v>
      </c>
      <c r="I1887" s="418"/>
      <c r="J1887" s="418"/>
      <c r="K1887" s="419"/>
    </row>
    <row r="1888" spans="1:11" s="43" customFormat="1" ht="15.75" thickBot="1" x14ac:dyDescent="0.3">
      <c r="A1888" s="42"/>
      <c r="B1888" s="415"/>
      <c r="C1888" s="416"/>
      <c r="D1888" s="416" t="s">
        <v>12</v>
      </c>
      <c r="E1888" s="396" t="s">
        <v>210</v>
      </c>
      <c r="F1888" s="387" t="s">
        <v>14</v>
      </c>
      <c r="G1888" s="389"/>
      <c r="H1888" s="397" t="s">
        <v>12</v>
      </c>
      <c r="I1888" s="399" t="s">
        <v>15</v>
      </c>
      <c r="J1888" s="387" t="s">
        <v>14</v>
      </c>
      <c r="K1888" s="389"/>
    </row>
    <row r="1889" spans="1:11" s="43" customFormat="1" ht="45.75" thickBot="1" x14ac:dyDescent="0.3">
      <c r="A1889" s="42"/>
      <c r="B1889" s="400"/>
      <c r="C1889" s="416"/>
      <c r="D1889" s="416"/>
      <c r="E1889" s="396"/>
      <c r="F1889" s="46" t="s">
        <v>16</v>
      </c>
      <c r="G1889" s="47" t="s">
        <v>17</v>
      </c>
      <c r="H1889" s="398"/>
      <c r="I1889" s="400"/>
      <c r="J1889" s="46" t="s">
        <v>16</v>
      </c>
      <c r="K1889" s="47" t="s">
        <v>17</v>
      </c>
    </row>
    <row r="1890" spans="1:11" s="43" customFormat="1" x14ac:dyDescent="0.25">
      <c r="A1890" s="42"/>
      <c r="B1890" s="123">
        <v>1</v>
      </c>
      <c r="C1890" s="123">
        <v>2</v>
      </c>
      <c r="D1890" s="123">
        <v>3</v>
      </c>
      <c r="E1890" s="123">
        <v>4</v>
      </c>
      <c r="F1890" s="123">
        <v>5</v>
      </c>
      <c r="G1890" s="123">
        <v>6</v>
      </c>
      <c r="H1890" s="123">
        <v>7</v>
      </c>
      <c r="I1890" s="123">
        <v>8</v>
      </c>
      <c r="J1890" s="123">
        <v>9</v>
      </c>
      <c r="K1890" s="123">
        <v>10</v>
      </c>
    </row>
    <row r="1891" spans="1:11" s="43" customFormat="1" x14ac:dyDescent="0.25">
      <c r="A1891" s="42"/>
      <c r="B1891" s="68">
        <f>172698.3</f>
        <v>172698.3</v>
      </c>
      <c r="C1891" s="54"/>
      <c r="D1891" s="54" t="s">
        <v>658</v>
      </c>
      <c r="E1891" s="54">
        <v>0.8</v>
      </c>
      <c r="F1891" s="54"/>
      <c r="G1891" s="54"/>
      <c r="H1891" s="60"/>
      <c r="I1891" s="51"/>
      <c r="J1891" s="54"/>
      <c r="K1891" s="54"/>
    </row>
    <row r="1892" spans="1:11" s="43" customFormat="1" ht="15.75" thickBot="1" x14ac:dyDescent="0.3">
      <c r="A1892" s="42"/>
      <c r="B1892" s="408" t="s">
        <v>19</v>
      </c>
      <c r="C1892" s="409"/>
      <c r="D1892" s="409"/>
      <c r="E1892" s="409"/>
      <c r="F1892" s="409"/>
      <c r="G1892" s="409"/>
      <c r="H1892" s="409"/>
      <c r="I1892" s="409"/>
      <c r="J1892" s="409"/>
      <c r="K1892" s="410"/>
    </row>
    <row r="1893" spans="1:11" s="43" customFormat="1" x14ac:dyDescent="0.25">
      <c r="A1893" s="42"/>
      <c r="B1893" s="100"/>
      <c r="C1893" s="49"/>
      <c r="D1893" s="49"/>
      <c r="E1893" s="49"/>
      <c r="F1893" s="49"/>
      <c r="G1893" s="49"/>
      <c r="H1893" s="49"/>
      <c r="I1893" s="49"/>
      <c r="J1893" s="49"/>
      <c r="K1893" s="52"/>
    </row>
    <row r="1894" spans="1:11" s="43" customFormat="1" x14ac:dyDescent="0.25">
      <c r="A1894" s="42"/>
      <c r="B1894" s="169"/>
      <c r="C1894" s="58"/>
      <c r="D1894" s="58"/>
      <c r="E1894" s="58"/>
      <c r="F1894" s="58"/>
      <c r="G1894" s="58"/>
      <c r="H1894" s="58"/>
      <c r="I1894" s="58"/>
      <c r="J1894" s="58"/>
      <c r="K1894" s="72"/>
    </row>
    <row r="1895" spans="1:11" s="43" customFormat="1" x14ac:dyDescent="0.25">
      <c r="A1895" s="42"/>
      <c r="B1895" s="43" t="s">
        <v>0</v>
      </c>
    </row>
    <row r="1896" spans="1:11" s="43" customFormat="1" x14ac:dyDescent="0.25">
      <c r="A1896" s="42"/>
      <c r="B1896" s="383" t="s">
        <v>1</v>
      </c>
      <c r="C1896" s="383"/>
      <c r="D1896" s="383"/>
      <c r="E1896" s="383"/>
      <c r="F1896" s="383"/>
      <c r="G1896" s="383"/>
      <c r="H1896" s="383"/>
      <c r="I1896" s="383"/>
      <c r="J1896" s="383"/>
      <c r="K1896" s="383"/>
    </row>
    <row r="1897" spans="1:11" s="43" customFormat="1" ht="15.75" thickBot="1" x14ac:dyDescent="0.3">
      <c r="A1897" s="42"/>
      <c r="B1897" s="169"/>
      <c r="C1897" s="58"/>
      <c r="D1897" s="58"/>
      <c r="E1897" s="58"/>
      <c r="F1897" s="58"/>
      <c r="G1897" s="58"/>
      <c r="H1897" s="58"/>
      <c r="I1897" s="58"/>
      <c r="J1897" s="58"/>
      <c r="K1897" s="72"/>
    </row>
    <row r="1898" spans="1:11" s="43" customFormat="1" ht="15.75" thickBot="1" x14ac:dyDescent="0.3">
      <c r="A1898" s="42"/>
      <c r="B1898" s="384" t="s">
        <v>2</v>
      </c>
      <c r="C1898" s="385"/>
      <c r="D1898" s="386"/>
      <c r="E1898" s="384" t="s">
        <v>3</v>
      </c>
      <c r="F1898" s="385"/>
      <c r="G1898" s="386"/>
      <c r="H1898" s="450" t="s">
        <v>323</v>
      </c>
      <c r="I1898" s="450"/>
      <c r="J1898" s="450"/>
      <c r="K1898" s="450"/>
    </row>
    <row r="1899" spans="1:11" s="43" customFormat="1" ht="15.75" thickBot="1" x14ac:dyDescent="0.3">
      <c r="A1899" s="42"/>
      <c r="B1899" s="391">
        <v>22509197600610</v>
      </c>
      <c r="C1899" s="391"/>
      <c r="D1899" s="392"/>
      <c r="E1899" s="393" t="s">
        <v>641</v>
      </c>
      <c r="F1899" s="394"/>
      <c r="G1899" s="395"/>
      <c r="H1899" s="393" t="s">
        <v>661</v>
      </c>
      <c r="I1899" s="394"/>
      <c r="J1899" s="394"/>
      <c r="K1899" s="395"/>
    </row>
    <row r="1900" spans="1:11" s="43" customFormat="1" ht="15.75" thickBot="1" x14ac:dyDescent="0.3">
      <c r="A1900" s="42"/>
      <c r="B1900" s="466" t="s">
        <v>5</v>
      </c>
      <c r="C1900" s="467"/>
      <c r="D1900" s="405" t="s">
        <v>662</v>
      </c>
      <c r="E1900" s="406"/>
      <c r="F1900" s="406"/>
      <c r="G1900" s="407"/>
      <c r="H1900" s="411" t="s">
        <v>6</v>
      </c>
      <c r="I1900" s="412"/>
      <c r="J1900" s="405" t="s">
        <v>209</v>
      </c>
      <c r="K1900" s="407"/>
    </row>
    <row r="1901" spans="1:11" s="43" customFormat="1" ht="15.75" thickBot="1" x14ac:dyDescent="0.3">
      <c r="A1901" s="42"/>
      <c r="B1901" s="393" t="s">
        <v>7</v>
      </c>
      <c r="C1901" s="394"/>
      <c r="D1901" s="394"/>
      <c r="E1901" s="394"/>
      <c r="F1901" s="394"/>
      <c r="G1901" s="394"/>
      <c r="H1901" s="394"/>
      <c r="I1901" s="394"/>
      <c r="J1901" s="394"/>
      <c r="K1901" s="395"/>
    </row>
    <row r="1902" spans="1:11" s="43" customFormat="1" ht="15.75" thickBot="1" x14ac:dyDescent="0.3">
      <c r="A1902" s="42"/>
      <c r="B1902" s="399" t="s">
        <v>8</v>
      </c>
      <c r="C1902" s="416" t="s">
        <v>9</v>
      </c>
      <c r="D1902" s="417" t="s">
        <v>10</v>
      </c>
      <c r="E1902" s="418"/>
      <c r="F1902" s="418"/>
      <c r="G1902" s="419"/>
      <c r="H1902" s="417" t="s">
        <v>11</v>
      </c>
      <c r="I1902" s="418"/>
      <c r="J1902" s="418"/>
      <c r="K1902" s="419"/>
    </row>
    <row r="1903" spans="1:11" s="43" customFormat="1" ht="15.75" thickBot="1" x14ac:dyDescent="0.3">
      <c r="A1903" s="42"/>
      <c r="B1903" s="415"/>
      <c r="C1903" s="416"/>
      <c r="D1903" s="416" t="s">
        <v>12</v>
      </c>
      <c r="E1903" s="396" t="s">
        <v>210</v>
      </c>
      <c r="F1903" s="387" t="s">
        <v>14</v>
      </c>
      <c r="G1903" s="389"/>
      <c r="H1903" s="397" t="s">
        <v>12</v>
      </c>
      <c r="I1903" s="399" t="s">
        <v>15</v>
      </c>
      <c r="J1903" s="387" t="s">
        <v>14</v>
      </c>
      <c r="K1903" s="389"/>
    </row>
    <row r="1904" spans="1:11" s="43" customFormat="1" ht="45.75" thickBot="1" x14ac:dyDescent="0.3">
      <c r="A1904" s="42"/>
      <c r="B1904" s="400"/>
      <c r="C1904" s="416"/>
      <c r="D1904" s="416"/>
      <c r="E1904" s="396"/>
      <c r="F1904" s="46" t="s">
        <v>16</v>
      </c>
      <c r="G1904" s="47" t="s">
        <v>17</v>
      </c>
      <c r="H1904" s="398"/>
      <c r="I1904" s="400"/>
      <c r="J1904" s="46" t="s">
        <v>16</v>
      </c>
      <c r="K1904" s="47" t="s">
        <v>17</v>
      </c>
    </row>
    <row r="1905" spans="1:11" s="43" customFormat="1" x14ac:dyDescent="0.25">
      <c r="A1905" s="42"/>
      <c r="B1905" s="123">
        <v>1</v>
      </c>
      <c r="C1905" s="123">
        <v>2</v>
      </c>
      <c r="D1905" s="123">
        <v>3</v>
      </c>
      <c r="E1905" s="123">
        <v>4</v>
      </c>
      <c r="F1905" s="123">
        <v>5</v>
      </c>
      <c r="G1905" s="123">
        <v>6</v>
      </c>
      <c r="H1905" s="123">
        <v>7</v>
      </c>
      <c r="I1905" s="123">
        <v>8</v>
      </c>
      <c r="J1905" s="123">
        <v>9</v>
      </c>
      <c r="K1905" s="123">
        <v>10</v>
      </c>
    </row>
    <row r="1906" spans="1:11" s="43" customFormat="1" ht="60" x14ac:dyDescent="0.25">
      <c r="A1906" s="42"/>
      <c r="B1906" s="68">
        <f>119880.13+115935.35</f>
        <v>235815.48</v>
      </c>
      <c r="C1906" s="54"/>
      <c r="D1906" s="54" t="s">
        <v>658</v>
      </c>
      <c r="E1906" s="95">
        <v>5700</v>
      </c>
      <c r="F1906" s="54"/>
      <c r="G1906" s="54"/>
      <c r="H1906" s="51" t="s">
        <v>212</v>
      </c>
      <c r="I1906" s="51" t="s">
        <v>663</v>
      </c>
      <c r="J1906" s="54"/>
      <c r="K1906" s="54"/>
    </row>
    <row r="1907" spans="1:11" s="43" customFormat="1" ht="15.75" thickBot="1" x14ac:dyDescent="0.3">
      <c r="A1907" s="42"/>
      <c r="B1907" s="408" t="s">
        <v>19</v>
      </c>
      <c r="C1907" s="409"/>
      <c r="D1907" s="409"/>
      <c r="E1907" s="409"/>
      <c r="F1907" s="409"/>
      <c r="G1907" s="409"/>
      <c r="H1907" s="409"/>
      <c r="I1907" s="409"/>
      <c r="J1907" s="409"/>
      <c r="K1907" s="410"/>
    </row>
    <row r="1908" spans="1:11" s="43" customFormat="1" x14ac:dyDescent="0.25">
      <c r="A1908" s="42"/>
      <c r="B1908" s="100">
        <v>169148</v>
      </c>
      <c r="C1908" s="49"/>
      <c r="D1908" s="49"/>
      <c r="E1908" s="49"/>
      <c r="F1908" s="49"/>
      <c r="G1908" s="49"/>
      <c r="H1908" s="49"/>
      <c r="I1908" s="49"/>
      <c r="J1908" s="49"/>
      <c r="K1908" s="52"/>
    </row>
    <row r="1909" spans="1:11" s="43" customFormat="1" x14ac:dyDescent="0.25">
      <c r="A1909" s="42"/>
      <c r="B1909" s="169"/>
      <c r="C1909" s="58"/>
      <c r="D1909" s="58"/>
      <c r="E1909" s="58"/>
      <c r="F1909" s="58"/>
      <c r="G1909" s="58"/>
      <c r="H1909" s="58"/>
      <c r="I1909" s="58"/>
      <c r="J1909" s="58"/>
      <c r="K1909" s="72"/>
    </row>
    <row r="1910" spans="1:11" s="43" customFormat="1" x14ac:dyDescent="0.25">
      <c r="A1910" s="42"/>
      <c r="B1910" s="43" t="s">
        <v>0</v>
      </c>
    </row>
    <row r="1911" spans="1:11" s="43" customFormat="1" x14ac:dyDescent="0.25">
      <c r="A1911" s="42"/>
      <c r="B1911" s="383" t="s">
        <v>1</v>
      </c>
      <c r="C1911" s="383"/>
      <c r="D1911" s="383"/>
      <c r="E1911" s="383"/>
      <c r="F1911" s="383"/>
      <c r="G1911" s="383"/>
      <c r="H1911" s="383"/>
      <c r="I1911" s="383"/>
      <c r="J1911" s="383"/>
      <c r="K1911" s="383"/>
    </row>
    <row r="1912" spans="1:11" s="43" customFormat="1" ht="15.75" thickBot="1" x14ac:dyDescent="0.3">
      <c r="A1912" s="42"/>
      <c r="B1912" s="169"/>
      <c r="C1912" s="58"/>
      <c r="D1912" s="58"/>
      <c r="E1912" s="58"/>
      <c r="F1912" s="58"/>
      <c r="G1912" s="58"/>
      <c r="H1912" s="58"/>
      <c r="I1912" s="58"/>
      <c r="J1912" s="58"/>
      <c r="K1912" s="72"/>
    </row>
    <row r="1913" spans="1:11" s="43" customFormat="1" ht="15.75" thickBot="1" x14ac:dyDescent="0.3">
      <c r="A1913" s="42"/>
      <c r="B1913" s="384" t="s">
        <v>2</v>
      </c>
      <c r="C1913" s="385"/>
      <c r="D1913" s="386"/>
      <c r="E1913" s="384" t="s">
        <v>3</v>
      </c>
      <c r="F1913" s="385"/>
      <c r="G1913" s="386"/>
      <c r="H1913" s="450" t="s">
        <v>323</v>
      </c>
      <c r="I1913" s="450"/>
      <c r="J1913" s="450"/>
      <c r="K1913" s="450"/>
    </row>
    <row r="1914" spans="1:11" s="43" customFormat="1" ht="15.75" thickBot="1" x14ac:dyDescent="0.3">
      <c r="A1914" s="42"/>
      <c r="B1914" s="391">
        <v>22409195700522</v>
      </c>
      <c r="C1914" s="391"/>
      <c r="D1914" s="392"/>
      <c r="E1914" s="393" t="s">
        <v>641</v>
      </c>
      <c r="F1914" s="394"/>
      <c r="G1914" s="395"/>
      <c r="H1914" s="393" t="s">
        <v>664</v>
      </c>
      <c r="I1914" s="394"/>
      <c r="J1914" s="394"/>
      <c r="K1914" s="395"/>
    </row>
    <row r="1915" spans="1:11" s="43" customFormat="1" ht="15.75" thickBot="1" x14ac:dyDescent="0.3">
      <c r="A1915" s="42"/>
      <c r="B1915" s="466" t="s">
        <v>5</v>
      </c>
      <c r="C1915" s="467"/>
      <c r="D1915" s="405" t="s">
        <v>665</v>
      </c>
      <c r="E1915" s="406"/>
      <c r="F1915" s="406"/>
      <c r="G1915" s="407"/>
      <c r="H1915" s="411" t="s">
        <v>6</v>
      </c>
      <c r="I1915" s="412"/>
      <c r="J1915" s="405" t="s">
        <v>209</v>
      </c>
      <c r="K1915" s="407"/>
    </row>
    <row r="1916" spans="1:11" s="43" customFormat="1" ht="15.75" thickBot="1" x14ac:dyDescent="0.3">
      <c r="A1916" s="42"/>
      <c r="B1916" s="393" t="s">
        <v>7</v>
      </c>
      <c r="C1916" s="394"/>
      <c r="D1916" s="394"/>
      <c r="E1916" s="394"/>
      <c r="F1916" s="394"/>
      <c r="G1916" s="394"/>
      <c r="H1916" s="394"/>
      <c r="I1916" s="394"/>
      <c r="J1916" s="394"/>
      <c r="K1916" s="395"/>
    </row>
    <row r="1917" spans="1:11" s="43" customFormat="1" ht="15.75" thickBot="1" x14ac:dyDescent="0.3">
      <c r="A1917" s="42"/>
      <c r="B1917" s="399" t="s">
        <v>8</v>
      </c>
      <c r="C1917" s="416" t="s">
        <v>9</v>
      </c>
      <c r="D1917" s="417" t="s">
        <v>10</v>
      </c>
      <c r="E1917" s="418"/>
      <c r="F1917" s="418"/>
      <c r="G1917" s="419"/>
      <c r="H1917" s="417" t="s">
        <v>11</v>
      </c>
      <c r="I1917" s="418"/>
      <c r="J1917" s="418"/>
      <c r="K1917" s="419"/>
    </row>
    <row r="1918" spans="1:11" s="43" customFormat="1" ht="15.75" thickBot="1" x14ac:dyDescent="0.3">
      <c r="A1918" s="42"/>
      <c r="B1918" s="415"/>
      <c r="C1918" s="416"/>
      <c r="D1918" s="416" t="s">
        <v>12</v>
      </c>
      <c r="E1918" s="396" t="s">
        <v>210</v>
      </c>
      <c r="F1918" s="387" t="s">
        <v>14</v>
      </c>
      <c r="G1918" s="389"/>
      <c r="H1918" s="397" t="s">
        <v>12</v>
      </c>
      <c r="I1918" s="399" t="s">
        <v>15</v>
      </c>
      <c r="J1918" s="387" t="s">
        <v>14</v>
      </c>
      <c r="K1918" s="389"/>
    </row>
    <row r="1919" spans="1:11" s="43" customFormat="1" ht="45.75" thickBot="1" x14ac:dyDescent="0.3">
      <c r="A1919" s="42"/>
      <c r="B1919" s="400"/>
      <c r="C1919" s="416"/>
      <c r="D1919" s="416"/>
      <c r="E1919" s="396"/>
      <c r="F1919" s="46" t="s">
        <v>16</v>
      </c>
      <c r="G1919" s="47" t="s">
        <v>17</v>
      </c>
      <c r="H1919" s="398"/>
      <c r="I1919" s="400"/>
      <c r="J1919" s="46" t="s">
        <v>16</v>
      </c>
      <c r="K1919" s="47" t="s">
        <v>17</v>
      </c>
    </row>
    <row r="1920" spans="1:11" s="43" customFormat="1" x14ac:dyDescent="0.25">
      <c r="A1920" s="42"/>
      <c r="B1920" s="123">
        <v>1</v>
      </c>
      <c r="C1920" s="123">
        <v>2</v>
      </c>
      <c r="D1920" s="123">
        <v>3</v>
      </c>
      <c r="E1920" s="123">
        <v>4</v>
      </c>
      <c r="F1920" s="123">
        <v>5</v>
      </c>
      <c r="G1920" s="123">
        <v>6</v>
      </c>
      <c r="H1920" s="123">
        <v>7</v>
      </c>
      <c r="I1920" s="123">
        <v>8</v>
      </c>
      <c r="J1920" s="123">
        <v>9</v>
      </c>
      <c r="K1920" s="123">
        <v>10</v>
      </c>
    </row>
    <row r="1921" spans="1:11" s="43" customFormat="1" x14ac:dyDescent="0.25">
      <c r="A1921" s="42"/>
      <c r="B1921" s="68">
        <f>212840.59+65450.8</f>
        <v>278291.39</v>
      </c>
      <c r="C1921" s="54"/>
      <c r="D1921" s="54"/>
      <c r="E1921" s="54"/>
      <c r="F1921" s="54"/>
      <c r="G1921" s="54"/>
      <c r="H1921" s="60"/>
      <c r="I1921" s="51"/>
      <c r="J1921" s="54"/>
      <c r="K1921" s="54"/>
    </row>
    <row r="1922" spans="1:11" s="43" customFormat="1" ht="15.75" thickBot="1" x14ac:dyDescent="0.3">
      <c r="A1922" s="42"/>
      <c r="B1922" s="408" t="s">
        <v>19</v>
      </c>
      <c r="C1922" s="409"/>
      <c r="D1922" s="409"/>
      <c r="E1922" s="409"/>
      <c r="F1922" s="409"/>
      <c r="G1922" s="409"/>
      <c r="H1922" s="409"/>
      <c r="I1922" s="409"/>
      <c r="J1922" s="409"/>
      <c r="K1922" s="410"/>
    </row>
    <row r="1923" spans="1:11" s="43" customFormat="1" x14ac:dyDescent="0.25">
      <c r="A1923" s="42"/>
      <c r="B1923" s="100">
        <v>134400</v>
      </c>
      <c r="C1923" s="49"/>
      <c r="D1923" s="49"/>
      <c r="E1923" s="49"/>
      <c r="F1923" s="49"/>
      <c r="G1923" s="49"/>
      <c r="H1923" s="49"/>
      <c r="I1923" s="49"/>
      <c r="J1923" s="49"/>
      <c r="K1923" s="52"/>
    </row>
    <row r="1924" spans="1:11" s="43" customFormat="1" x14ac:dyDescent="0.25">
      <c r="A1924" s="42"/>
    </row>
    <row r="1925" spans="1:11" s="43" customFormat="1" x14ac:dyDescent="0.25">
      <c r="A1925" s="42"/>
      <c r="B1925" s="420" t="s">
        <v>0</v>
      </c>
      <c r="C1925" s="420"/>
    </row>
    <row r="1926" spans="1:11" s="43" customFormat="1" x14ac:dyDescent="0.25">
      <c r="A1926" s="42"/>
      <c r="B1926" s="383" t="s">
        <v>1</v>
      </c>
      <c r="C1926" s="383"/>
      <c r="D1926" s="383"/>
      <c r="E1926" s="383"/>
      <c r="F1926" s="383"/>
      <c r="G1926" s="383"/>
      <c r="H1926" s="383"/>
      <c r="I1926" s="383"/>
      <c r="J1926" s="383"/>
      <c r="K1926" s="383"/>
    </row>
    <row r="1927" spans="1:11" s="43" customFormat="1" ht="15.75" thickBot="1" x14ac:dyDescent="0.3">
      <c r="A1927" s="42"/>
    </row>
    <row r="1928" spans="1:11" s="43" customFormat="1" ht="15.75" thickBot="1" x14ac:dyDescent="0.3">
      <c r="A1928" s="42"/>
      <c r="B1928" s="384" t="s">
        <v>2</v>
      </c>
      <c r="C1928" s="385"/>
      <c r="D1928" s="386"/>
      <c r="E1928" s="384" t="s">
        <v>3</v>
      </c>
      <c r="F1928" s="385"/>
      <c r="G1928" s="386"/>
      <c r="H1928" s="387" t="s">
        <v>4</v>
      </c>
      <c r="I1928" s="388"/>
      <c r="J1928" s="388"/>
      <c r="K1928" s="389"/>
    </row>
    <row r="1929" spans="1:11" s="43" customFormat="1" ht="15.75" thickBot="1" x14ac:dyDescent="0.3">
      <c r="A1929" s="42"/>
      <c r="B1929" s="550">
        <v>21001197101352</v>
      </c>
      <c r="C1929" s="550"/>
      <c r="D1929" s="551"/>
      <c r="E1929" s="552" t="s">
        <v>666</v>
      </c>
      <c r="F1929" s="553"/>
      <c r="G1929" s="554"/>
      <c r="H1929" s="552" t="s">
        <v>667</v>
      </c>
      <c r="I1929" s="553"/>
      <c r="J1929" s="553"/>
      <c r="K1929" s="554"/>
    </row>
    <row r="1930" spans="1:11" s="43" customFormat="1" x14ac:dyDescent="0.25">
      <c r="A1930" s="42"/>
      <c r="B1930" s="466" t="s">
        <v>5</v>
      </c>
      <c r="C1930" s="467"/>
      <c r="D1930" s="555" t="s">
        <v>668</v>
      </c>
      <c r="E1930" s="556"/>
      <c r="F1930" s="556"/>
      <c r="G1930" s="557"/>
      <c r="H1930" s="411" t="s">
        <v>6</v>
      </c>
      <c r="I1930" s="412"/>
      <c r="J1930" s="561" t="s">
        <v>327</v>
      </c>
      <c r="K1930" s="562"/>
    </row>
    <row r="1931" spans="1:11" s="43" customFormat="1" ht="15.75" thickBot="1" x14ac:dyDescent="0.3">
      <c r="A1931" s="42"/>
      <c r="B1931" s="468"/>
      <c r="C1931" s="469"/>
      <c r="D1931" s="558"/>
      <c r="E1931" s="559"/>
      <c r="F1931" s="559"/>
      <c r="G1931" s="560"/>
      <c r="H1931" s="413"/>
      <c r="I1931" s="414"/>
      <c r="J1931" s="44"/>
      <c r="K1931" s="45"/>
    </row>
    <row r="1932" spans="1:11" s="43" customFormat="1" ht="15.75" thickBot="1" x14ac:dyDescent="0.3">
      <c r="A1932" s="42"/>
      <c r="B1932" s="393" t="s">
        <v>7</v>
      </c>
      <c r="C1932" s="394"/>
      <c r="D1932" s="394"/>
      <c r="E1932" s="394"/>
      <c r="F1932" s="394"/>
      <c r="G1932" s="394"/>
      <c r="H1932" s="394"/>
      <c r="I1932" s="394"/>
      <c r="J1932" s="394"/>
      <c r="K1932" s="395"/>
    </row>
    <row r="1933" spans="1:11" s="43" customFormat="1" ht="15.75" thickBot="1" x14ac:dyDescent="0.3">
      <c r="A1933" s="42"/>
      <c r="B1933" s="399" t="s">
        <v>8</v>
      </c>
      <c r="C1933" s="416" t="s">
        <v>9</v>
      </c>
      <c r="D1933" s="417" t="s">
        <v>10</v>
      </c>
      <c r="E1933" s="418"/>
      <c r="F1933" s="418"/>
      <c r="G1933" s="419"/>
      <c r="H1933" s="417" t="s">
        <v>11</v>
      </c>
      <c r="I1933" s="418"/>
      <c r="J1933" s="418"/>
      <c r="K1933" s="419"/>
    </row>
    <row r="1934" spans="1:11" s="43" customFormat="1" ht="15.75" thickBot="1" x14ac:dyDescent="0.3">
      <c r="A1934" s="42"/>
      <c r="B1934" s="415"/>
      <c r="C1934" s="416"/>
      <c r="D1934" s="416" t="s">
        <v>12</v>
      </c>
      <c r="E1934" s="396" t="s">
        <v>210</v>
      </c>
      <c r="F1934" s="387" t="s">
        <v>14</v>
      </c>
      <c r="G1934" s="389"/>
      <c r="H1934" s="397" t="s">
        <v>12</v>
      </c>
      <c r="I1934" s="399" t="s">
        <v>15</v>
      </c>
      <c r="J1934" s="387" t="s">
        <v>14</v>
      </c>
      <c r="K1934" s="389"/>
    </row>
    <row r="1935" spans="1:11" s="43" customFormat="1" ht="45.75" thickBot="1" x14ac:dyDescent="0.3">
      <c r="A1935" s="42"/>
      <c r="B1935" s="400"/>
      <c r="C1935" s="416"/>
      <c r="D1935" s="416"/>
      <c r="E1935" s="396"/>
      <c r="F1935" s="46" t="s">
        <v>16</v>
      </c>
      <c r="G1935" s="47" t="s">
        <v>17</v>
      </c>
      <c r="H1935" s="398"/>
      <c r="I1935" s="400"/>
      <c r="J1935" s="46" t="s">
        <v>16</v>
      </c>
      <c r="K1935" s="47" t="s">
        <v>17</v>
      </c>
    </row>
    <row r="1936" spans="1:11" s="43" customFormat="1" ht="15.75" thickBot="1" x14ac:dyDescent="0.3">
      <c r="A1936" s="42"/>
      <c r="B1936" s="47">
        <v>1</v>
      </c>
      <c r="C1936" s="47">
        <v>2</v>
      </c>
      <c r="D1936" s="47">
        <v>3</v>
      </c>
      <c r="E1936" s="47">
        <v>4</v>
      </c>
      <c r="F1936" s="47">
        <v>5</v>
      </c>
      <c r="G1936" s="47">
        <v>6</v>
      </c>
      <c r="H1936" s="47">
        <v>7</v>
      </c>
      <c r="I1936" s="47">
        <v>8</v>
      </c>
      <c r="J1936" s="47">
        <v>9</v>
      </c>
      <c r="K1936" s="47">
        <v>10</v>
      </c>
    </row>
    <row r="1937" spans="1:11" s="43" customFormat="1" ht="60" x14ac:dyDescent="0.25">
      <c r="A1937" s="42"/>
      <c r="B1937" s="168">
        <v>778769.9</v>
      </c>
      <c r="C1937" s="101">
        <v>0</v>
      </c>
      <c r="D1937" s="49" t="s">
        <v>329</v>
      </c>
      <c r="E1937" s="170">
        <v>120</v>
      </c>
      <c r="F1937" s="49"/>
      <c r="G1937" s="49"/>
      <c r="H1937" s="51" t="s">
        <v>212</v>
      </c>
      <c r="I1937" s="51" t="s">
        <v>121</v>
      </c>
      <c r="J1937" s="49"/>
      <c r="K1937" s="52"/>
    </row>
    <row r="1938" spans="1:11" s="43" customFormat="1" ht="45" x14ac:dyDescent="0.25">
      <c r="A1938" s="42"/>
      <c r="B1938" s="53"/>
      <c r="C1938" s="54"/>
      <c r="D1938" s="171" t="s">
        <v>266</v>
      </c>
      <c r="E1938" s="170">
        <v>0.2</v>
      </c>
      <c r="F1938" s="54"/>
      <c r="G1938" s="49"/>
      <c r="H1938" s="54"/>
      <c r="I1938" s="54"/>
      <c r="J1938" s="54"/>
      <c r="K1938" s="56"/>
    </row>
    <row r="1939" spans="1:11" s="43" customFormat="1" ht="45.75" thickBot="1" x14ac:dyDescent="0.3">
      <c r="A1939" s="42"/>
      <c r="B1939" s="53"/>
      <c r="C1939" s="54"/>
      <c r="D1939" s="69" t="s">
        <v>669</v>
      </c>
      <c r="E1939" s="170">
        <v>0.8</v>
      </c>
      <c r="F1939" s="54"/>
      <c r="G1939" s="49"/>
      <c r="H1939" s="54"/>
      <c r="I1939" s="54"/>
      <c r="J1939" s="54"/>
      <c r="K1939" s="56"/>
    </row>
    <row r="1940" spans="1:11" s="43" customFormat="1" ht="15.75" thickBot="1" x14ac:dyDescent="0.3">
      <c r="A1940" s="42"/>
      <c r="B1940" s="393" t="s">
        <v>19</v>
      </c>
      <c r="C1940" s="394"/>
      <c r="D1940" s="394"/>
      <c r="E1940" s="394"/>
      <c r="F1940" s="394"/>
      <c r="G1940" s="394"/>
      <c r="H1940" s="394"/>
      <c r="I1940" s="394"/>
      <c r="J1940" s="394"/>
      <c r="K1940" s="395"/>
    </row>
    <row r="1941" spans="1:11" s="43" customFormat="1" x14ac:dyDescent="0.25">
      <c r="A1941" s="42"/>
      <c r="B1941" s="66">
        <v>0</v>
      </c>
      <c r="C1941" s="49">
        <v>0</v>
      </c>
      <c r="D1941" s="49">
        <v>0</v>
      </c>
      <c r="E1941" s="49">
        <v>0</v>
      </c>
      <c r="F1941" s="49"/>
      <c r="G1941" s="49"/>
      <c r="H1941" s="49"/>
      <c r="I1941" s="49"/>
      <c r="J1941" s="49"/>
      <c r="K1941" s="52"/>
    </row>
    <row r="1942" spans="1:11" s="43" customFormat="1" x14ac:dyDescent="0.25">
      <c r="A1942" s="42"/>
    </row>
    <row r="1943" spans="1:11" s="43" customFormat="1" x14ac:dyDescent="0.25">
      <c r="A1943" s="42"/>
    </row>
    <row r="1944" spans="1:11" s="43" customFormat="1" x14ac:dyDescent="0.25">
      <c r="A1944" s="42"/>
      <c r="B1944" s="420" t="s">
        <v>0</v>
      </c>
      <c r="C1944" s="420"/>
    </row>
    <row r="1945" spans="1:11" s="43" customFormat="1" x14ac:dyDescent="0.25">
      <c r="A1945" s="42"/>
      <c r="B1945" s="383" t="s">
        <v>1</v>
      </c>
      <c r="C1945" s="383"/>
      <c r="D1945" s="383"/>
      <c r="E1945" s="383"/>
      <c r="F1945" s="383"/>
      <c r="G1945" s="383"/>
      <c r="H1945" s="383"/>
      <c r="I1945" s="383"/>
      <c r="J1945" s="383"/>
      <c r="K1945" s="383"/>
    </row>
    <row r="1946" spans="1:11" s="43" customFormat="1" ht="15.75" thickBot="1" x14ac:dyDescent="0.3">
      <c r="A1946" s="42"/>
    </row>
    <row r="1947" spans="1:11" s="43" customFormat="1" ht="15.75" thickBot="1" x14ac:dyDescent="0.3">
      <c r="A1947" s="42"/>
      <c r="B1947" s="384" t="s">
        <v>2</v>
      </c>
      <c r="C1947" s="385"/>
      <c r="D1947" s="386"/>
      <c r="E1947" s="384" t="s">
        <v>3</v>
      </c>
      <c r="F1947" s="385"/>
      <c r="G1947" s="386"/>
      <c r="H1947" s="387" t="s">
        <v>4</v>
      </c>
      <c r="I1947" s="388"/>
      <c r="J1947" s="388"/>
      <c r="K1947" s="389"/>
    </row>
    <row r="1948" spans="1:11" s="43" customFormat="1" ht="15.75" thickBot="1" x14ac:dyDescent="0.3">
      <c r="A1948" s="42"/>
      <c r="B1948" s="550">
        <v>21501196400794</v>
      </c>
      <c r="C1948" s="550"/>
      <c r="D1948" s="551"/>
      <c r="E1948" s="393" t="s">
        <v>666</v>
      </c>
      <c r="F1948" s="394"/>
      <c r="G1948" s="395"/>
      <c r="H1948" s="552" t="s">
        <v>670</v>
      </c>
      <c r="I1948" s="553"/>
      <c r="J1948" s="553"/>
      <c r="K1948" s="554"/>
    </row>
    <row r="1949" spans="1:11" s="43" customFormat="1" x14ac:dyDescent="0.25">
      <c r="A1949" s="42"/>
      <c r="B1949" s="466" t="s">
        <v>5</v>
      </c>
      <c r="C1949" s="467"/>
      <c r="D1949" s="561" t="s">
        <v>671</v>
      </c>
      <c r="E1949" s="563"/>
      <c r="F1949" s="563"/>
      <c r="G1949" s="562"/>
      <c r="H1949" s="411" t="s">
        <v>6</v>
      </c>
      <c r="I1949" s="412"/>
      <c r="J1949" s="561" t="s">
        <v>327</v>
      </c>
      <c r="K1949" s="562"/>
    </row>
    <row r="1950" spans="1:11" s="43" customFormat="1" ht="15.75" thickBot="1" x14ac:dyDescent="0.3">
      <c r="A1950" s="42"/>
      <c r="B1950" s="468"/>
      <c r="C1950" s="469"/>
      <c r="D1950" s="119"/>
      <c r="E1950" s="120"/>
      <c r="F1950" s="120"/>
      <c r="G1950" s="121"/>
      <c r="H1950" s="413"/>
      <c r="I1950" s="414"/>
      <c r="J1950" s="44"/>
      <c r="K1950" s="45"/>
    </row>
    <row r="1951" spans="1:11" s="43" customFormat="1" ht="15.75" thickBot="1" x14ac:dyDescent="0.3">
      <c r="A1951" s="42"/>
      <c r="B1951" s="393" t="s">
        <v>7</v>
      </c>
      <c r="C1951" s="394"/>
      <c r="D1951" s="394"/>
      <c r="E1951" s="394"/>
      <c r="F1951" s="394"/>
      <c r="G1951" s="394"/>
      <c r="H1951" s="394"/>
      <c r="I1951" s="394"/>
      <c r="J1951" s="394"/>
      <c r="K1951" s="395"/>
    </row>
    <row r="1952" spans="1:11" s="43" customFormat="1" ht="15.75" thickBot="1" x14ac:dyDescent="0.3">
      <c r="A1952" s="42"/>
      <c r="B1952" s="399" t="s">
        <v>8</v>
      </c>
      <c r="C1952" s="416" t="s">
        <v>9</v>
      </c>
      <c r="D1952" s="417" t="s">
        <v>10</v>
      </c>
      <c r="E1952" s="418"/>
      <c r="F1952" s="418"/>
      <c r="G1952" s="419"/>
      <c r="H1952" s="417" t="s">
        <v>11</v>
      </c>
      <c r="I1952" s="418"/>
      <c r="J1952" s="418"/>
      <c r="K1952" s="419"/>
    </row>
    <row r="1953" spans="1:11" s="43" customFormat="1" ht="15.75" thickBot="1" x14ac:dyDescent="0.3">
      <c r="A1953" s="42"/>
      <c r="B1953" s="415"/>
      <c r="C1953" s="416"/>
      <c r="D1953" s="416" t="s">
        <v>12</v>
      </c>
      <c r="E1953" s="396" t="s">
        <v>210</v>
      </c>
      <c r="F1953" s="387" t="s">
        <v>14</v>
      </c>
      <c r="G1953" s="389"/>
      <c r="H1953" s="397" t="s">
        <v>12</v>
      </c>
      <c r="I1953" s="399" t="s">
        <v>15</v>
      </c>
      <c r="J1953" s="387" t="s">
        <v>14</v>
      </c>
      <c r="K1953" s="389"/>
    </row>
    <row r="1954" spans="1:11" s="43" customFormat="1" ht="45.75" thickBot="1" x14ac:dyDescent="0.3">
      <c r="A1954" s="42"/>
      <c r="B1954" s="400"/>
      <c r="C1954" s="416"/>
      <c r="D1954" s="416"/>
      <c r="E1954" s="396"/>
      <c r="F1954" s="46" t="s">
        <v>16</v>
      </c>
      <c r="G1954" s="47" t="s">
        <v>17</v>
      </c>
      <c r="H1954" s="398"/>
      <c r="I1954" s="400"/>
      <c r="J1954" s="46" t="s">
        <v>16</v>
      </c>
      <c r="K1954" s="47" t="s">
        <v>17</v>
      </c>
    </row>
    <row r="1955" spans="1:11" s="43" customFormat="1" ht="15.75" thickBot="1" x14ac:dyDescent="0.3">
      <c r="A1955" s="42"/>
      <c r="B1955" s="47">
        <v>1</v>
      </c>
      <c r="C1955" s="47">
        <v>2</v>
      </c>
      <c r="D1955" s="47">
        <v>3</v>
      </c>
      <c r="E1955" s="47">
        <v>4</v>
      </c>
      <c r="F1955" s="47">
        <v>5</v>
      </c>
      <c r="G1955" s="47">
        <v>6</v>
      </c>
      <c r="H1955" s="123">
        <v>7</v>
      </c>
      <c r="I1955" s="47">
        <v>8</v>
      </c>
      <c r="J1955" s="47">
        <v>9</v>
      </c>
      <c r="K1955" s="47">
        <v>10</v>
      </c>
    </row>
    <row r="1956" spans="1:11" s="43" customFormat="1" x14ac:dyDescent="0.25">
      <c r="A1956" s="42"/>
      <c r="B1956" s="168">
        <f>148091.1+113355.6</f>
        <v>261446.7</v>
      </c>
      <c r="C1956" s="49">
        <v>0</v>
      </c>
      <c r="D1956" s="49" t="s">
        <v>329</v>
      </c>
      <c r="E1956" s="172">
        <v>120</v>
      </c>
      <c r="F1956" s="49"/>
      <c r="G1956" s="49"/>
      <c r="H1956" s="54" t="s">
        <v>111</v>
      </c>
      <c r="I1956" s="60" t="s">
        <v>672</v>
      </c>
      <c r="J1956" s="49"/>
      <c r="K1956" s="52"/>
    </row>
    <row r="1957" spans="1:11" s="43" customFormat="1" ht="45" x14ac:dyDescent="0.25">
      <c r="A1957" s="42"/>
      <c r="B1957" s="53"/>
      <c r="C1957" s="54"/>
      <c r="D1957" s="171" t="s">
        <v>266</v>
      </c>
      <c r="E1957" s="146">
        <v>0.14000000000000001</v>
      </c>
      <c r="F1957" s="54"/>
      <c r="G1957" s="49"/>
      <c r="H1957" s="54" t="s">
        <v>70</v>
      </c>
      <c r="I1957" s="54" t="s">
        <v>70</v>
      </c>
      <c r="J1957" s="54"/>
      <c r="K1957" s="56"/>
    </row>
    <row r="1958" spans="1:11" s="43" customFormat="1" ht="45.75" thickBot="1" x14ac:dyDescent="0.3">
      <c r="A1958" s="42"/>
      <c r="B1958" s="53"/>
      <c r="C1958" s="54"/>
      <c r="D1958" s="69" t="s">
        <v>669</v>
      </c>
      <c r="E1958" s="146">
        <v>1.86</v>
      </c>
      <c r="F1958" s="54"/>
      <c r="G1958" s="49"/>
      <c r="H1958" s="54"/>
      <c r="I1958" s="54"/>
      <c r="J1958" s="54"/>
      <c r="K1958" s="56"/>
    </row>
    <row r="1959" spans="1:11" s="43" customFormat="1" ht="15.75" thickBot="1" x14ac:dyDescent="0.3">
      <c r="A1959" s="42"/>
      <c r="B1959" s="393" t="s">
        <v>19</v>
      </c>
      <c r="C1959" s="394"/>
      <c r="D1959" s="394"/>
      <c r="E1959" s="394"/>
      <c r="F1959" s="394"/>
      <c r="G1959" s="394"/>
      <c r="H1959" s="394"/>
      <c r="I1959" s="394"/>
      <c r="J1959" s="394"/>
      <c r="K1959" s="395"/>
    </row>
    <row r="1960" spans="1:11" s="43" customFormat="1" x14ac:dyDescent="0.25">
      <c r="A1960" s="42"/>
      <c r="B1960" s="66"/>
      <c r="C1960" s="49"/>
      <c r="D1960" s="49"/>
      <c r="E1960" s="49"/>
      <c r="F1960" s="49"/>
      <c r="G1960" s="49"/>
      <c r="H1960" s="49"/>
      <c r="I1960" s="49"/>
      <c r="J1960" s="49"/>
      <c r="K1960" s="52"/>
    </row>
    <row r="1961" spans="1:11" s="43" customFormat="1" x14ac:dyDescent="0.25">
      <c r="A1961" s="42"/>
    </row>
    <row r="1962" spans="1:11" s="43" customFormat="1" x14ac:dyDescent="0.25">
      <c r="A1962" s="42"/>
      <c r="B1962" s="420" t="s">
        <v>0</v>
      </c>
      <c r="C1962" s="420"/>
    </row>
    <row r="1963" spans="1:11" s="43" customFormat="1" x14ac:dyDescent="0.25">
      <c r="A1963" s="42"/>
      <c r="B1963" s="383" t="s">
        <v>1</v>
      </c>
      <c r="C1963" s="383"/>
      <c r="D1963" s="383"/>
      <c r="E1963" s="383"/>
      <c r="F1963" s="383"/>
      <c r="G1963" s="383"/>
      <c r="H1963" s="383"/>
      <c r="I1963" s="383"/>
      <c r="J1963" s="383"/>
      <c r="K1963" s="383"/>
    </row>
    <row r="1964" spans="1:11" s="43" customFormat="1" ht="15.75" thickBot="1" x14ac:dyDescent="0.3">
      <c r="A1964" s="42"/>
    </row>
    <row r="1965" spans="1:11" s="43" customFormat="1" ht="15.75" thickBot="1" x14ac:dyDescent="0.3">
      <c r="A1965" s="42"/>
      <c r="B1965" s="384" t="s">
        <v>2</v>
      </c>
      <c r="C1965" s="385"/>
      <c r="D1965" s="386"/>
      <c r="E1965" s="384" t="s">
        <v>3</v>
      </c>
      <c r="F1965" s="385"/>
      <c r="G1965" s="386"/>
      <c r="H1965" s="387" t="s">
        <v>4</v>
      </c>
      <c r="I1965" s="388"/>
      <c r="J1965" s="388"/>
      <c r="K1965" s="389"/>
    </row>
    <row r="1966" spans="1:11" s="43" customFormat="1" ht="15.75" thickBot="1" x14ac:dyDescent="0.3">
      <c r="A1966" s="42"/>
      <c r="B1966" s="391">
        <v>21508195700845</v>
      </c>
      <c r="C1966" s="391"/>
      <c r="D1966" s="392"/>
      <c r="E1966" s="393" t="s">
        <v>666</v>
      </c>
      <c r="F1966" s="394"/>
      <c r="G1966" s="395"/>
      <c r="H1966" s="393" t="s">
        <v>673</v>
      </c>
      <c r="I1966" s="394"/>
      <c r="J1966" s="394"/>
      <c r="K1966" s="395"/>
    </row>
    <row r="1967" spans="1:11" s="43" customFormat="1" x14ac:dyDescent="0.25">
      <c r="A1967" s="42"/>
      <c r="B1967" s="466" t="s">
        <v>5</v>
      </c>
      <c r="C1967" s="467"/>
      <c r="D1967" s="405" t="s">
        <v>674</v>
      </c>
      <c r="E1967" s="406"/>
      <c r="F1967" s="406"/>
      <c r="G1967" s="407"/>
      <c r="H1967" s="411" t="s">
        <v>6</v>
      </c>
      <c r="I1967" s="412"/>
      <c r="J1967" s="405" t="s">
        <v>327</v>
      </c>
      <c r="K1967" s="407"/>
    </row>
    <row r="1968" spans="1:11" s="43" customFormat="1" ht="15.75" thickBot="1" x14ac:dyDescent="0.3">
      <c r="A1968" s="42"/>
      <c r="B1968" s="468"/>
      <c r="C1968" s="469"/>
      <c r="D1968" s="119"/>
      <c r="E1968" s="120"/>
      <c r="F1968" s="120"/>
      <c r="G1968" s="121"/>
      <c r="H1968" s="413"/>
      <c r="I1968" s="414"/>
      <c r="J1968" s="44"/>
      <c r="K1968" s="45"/>
    </row>
    <row r="1969" spans="1:11" s="43" customFormat="1" ht="15.75" thickBot="1" x14ac:dyDescent="0.3">
      <c r="A1969" s="42"/>
      <c r="B1969" s="393" t="s">
        <v>7</v>
      </c>
      <c r="C1969" s="394"/>
      <c r="D1969" s="394"/>
      <c r="E1969" s="394"/>
      <c r="F1969" s="394"/>
      <c r="G1969" s="394"/>
      <c r="H1969" s="394"/>
      <c r="I1969" s="394"/>
      <c r="J1969" s="394"/>
      <c r="K1969" s="395"/>
    </row>
    <row r="1970" spans="1:11" s="43" customFormat="1" ht="15.75" thickBot="1" x14ac:dyDescent="0.3">
      <c r="A1970" s="42"/>
      <c r="B1970" s="399" t="s">
        <v>8</v>
      </c>
      <c r="C1970" s="416" t="s">
        <v>9</v>
      </c>
      <c r="D1970" s="417" t="s">
        <v>10</v>
      </c>
      <c r="E1970" s="418"/>
      <c r="F1970" s="418"/>
      <c r="G1970" s="419"/>
      <c r="H1970" s="417" t="s">
        <v>11</v>
      </c>
      <c r="I1970" s="418"/>
      <c r="J1970" s="418"/>
      <c r="K1970" s="419"/>
    </row>
    <row r="1971" spans="1:11" s="43" customFormat="1" ht="15.75" thickBot="1" x14ac:dyDescent="0.3">
      <c r="A1971" s="42"/>
      <c r="B1971" s="415"/>
      <c r="C1971" s="416"/>
      <c r="D1971" s="416" t="s">
        <v>12</v>
      </c>
      <c r="E1971" s="396" t="s">
        <v>210</v>
      </c>
      <c r="F1971" s="387" t="s">
        <v>14</v>
      </c>
      <c r="G1971" s="389"/>
      <c r="H1971" s="397" t="s">
        <v>12</v>
      </c>
      <c r="I1971" s="399" t="s">
        <v>15</v>
      </c>
      <c r="J1971" s="387" t="s">
        <v>14</v>
      </c>
      <c r="K1971" s="389"/>
    </row>
    <row r="1972" spans="1:11" s="43" customFormat="1" ht="45.75" thickBot="1" x14ac:dyDescent="0.3">
      <c r="A1972" s="42"/>
      <c r="B1972" s="400"/>
      <c r="C1972" s="416"/>
      <c r="D1972" s="416"/>
      <c r="E1972" s="396"/>
      <c r="F1972" s="46" t="s">
        <v>16</v>
      </c>
      <c r="G1972" s="47" t="s">
        <v>17</v>
      </c>
      <c r="H1972" s="398"/>
      <c r="I1972" s="400"/>
      <c r="J1972" s="46" t="s">
        <v>16</v>
      </c>
      <c r="K1972" s="47" t="s">
        <v>17</v>
      </c>
    </row>
    <row r="1973" spans="1:11" s="43" customFormat="1" ht="15.75" thickBot="1" x14ac:dyDescent="0.3">
      <c r="A1973" s="42"/>
      <c r="B1973" s="47">
        <v>1</v>
      </c>
      <c r="C1973" s="47">
        <v>2</v>
      </c>
      <c r="D1973" s="47">
        <v>3</v>
      </c>
      <c r="E1973" s="47">
        <v>4</v>
      </c>
      <c r="F1973" s="47">
        <v>5</v>
      </c>
      <c r="G1973" s="47">
        <v>6</v>
      </c>
      <c r="H1973" s="47">
        <v>7</v>
      </c>
      <c r="I1973" s="47">
        <v>8</v>
      </c>
      <c r="J1973" s="47">
        <v>9</v>
      </c>
      <c r="K1973" s="47">
        <v>10</v>
      </c>
    </row>
    <row r="1974" spans="1:11" s="43" customFormat="1" ht="60" x14ac:dyDescent="0.25">
      <c r="A1974" s="42"/>
      <c r="B1974" s="168">
        <f>163363+119334</f>
        <v>282697</v>
      </c>
      <c r="C1974" s="49">
        <v>0</v>
      </c>
      <c r="D1974" s="49" t="s">
        <v>329</v>
      </c>
      <c r="E1974" s="59">
        <v>121</v>
      </c>
      <c r="F1974" s="49"/>
      <c r="G1974" s="49"/>
      <c r="H1974" s="51" t="s">
        <v>212</v>
      </c>
      <c r="I1974" s="51" t="s">
        <v>675</v>
      </c>
      <c r="J1974" s="49"/>
      <c r="K1974" s="52"/>
    </row>
    <row r="1975" spans="1:11" s="43" customFormat="1" ht="60" x14ac:dyDescent="0.25">
      <c r="A1975" s="42"/>
      <c r="B1975" s="53"/>
      <c r="C1975" s="54"/>
      <c r="D1975" s="171" t="s">
        <v>266</v>
      </c>
      <c r="E1975" s="57">
        <v>0.16</v>
      </c>
      <c r="F1975" s="54"/>
      <c r="G1975" s="49"/>
      <c r="H1975" s="51" t="s">
        <v>212</v>
      </c>
      <c r="I1975" s="54" t="s">
        <v>676</v>
      </c>
      <c r="J1975" s="54"/>
      <c r="K1975" s="56"/>
    </row>
    <row r="1976" spans="1:11" s="43" customFormat="1" ht="45" x14ac:dyDescent="0.25">
      <c r="A1976" s="42"/>
      <c r="B1976" s="53"/>
      <c r="C1976" s="54"/>
      <c r="D1976" s="69" t="s">
        <v>669</v>
      </c>
      <c r="E1976" s="68">
        <v>2</v>
      </c>
      <c r="F1976" s="54"/>
      <c r="G1976" s="49"/>
      <c r="H1976" s="54" t="s">
        <v>70</v>
      </c>
      <c r="I1976" s="54" t="s">
        <v>509</v>
      </c>
      <c r="J1976" s="54"/>
      <c r="K1976" s="56"/>
    </row>
    <row r="1977" spans="1:11" s="43" customFormat="1" ht="15.75" thickBot="1" x14ac:dyDescent="0.3">
      <c r="A1977" s="42"/>
      <c r="B1977" s="53"/>
      <c r="C1977" s="54"/>
      <c r="D1977" s="54"/>
      <c r="E1977" s="57"/>
      <c r="F1977" s="54"/>
      <c r="G1977" s="49"/>
      <c r="H1977" s="54" t="s">
        <v>111</v>
      </c>
      <c r="I1977" s="54" t="s">
        <v>677</v>
      </c>
      <c r="J1977" s="54"/>
      <c r="K1977" s="56"/>
    </row>
    <row r="1978" spans="1:11" s="43" customFormat="1" ht="15.75" thickBot="1" x14ac:dyDescent="0.3">
      <c r="A1978" s="42"/>
      <c r="B1978" s="393" t="s">
        <v>19</v>
      </c>
      <c r="C1978" s="394"/>
      <c r="D1978" s="394"/>
      <c r="E1978" s="394"/>
      <c r="F1978" s="394"/>
      <c r="G1978" s="394"/>
      <c r="H1978" s="409"/>
      <c r="I1978" s="394"/>
      <c r="J1978" s="394"/>
      <c r="K1978" s="395"/>
    </row>
    <row r="1979" spans="1:11" s="43" customFormat="1" x14ac:dyDescent="0.25">
      <c r="A1979" s="42"/>
      <c r="B1979" s="53"/>
      <c r="C1979" s="54"/>
      <c r="D1979" s="54"/>
      <c r="E1979" s="54"/>
      <c r="F1979" s="54"/>
      <c r="G1979" s="54"/>
      <c r="H1979" s="54"/>
      <c r="I1979" s="54"/>
      <c r="J1979" s="54"/>
      <c r="K1979" s="56"/>
    </row>
    <row r="1980" spans="1:11" s="43" customFormat="1" x14ac:dyDescent="0.25">
      <c r="A1980" s="42"/>
    </row>
    <row r="1981" spans="1:11" s="43" customFormat="1" x14ac:dyDescent="0.25">
      <c r="A1981" s="42"/>
      <c r="B1981" s="420" t="s">
        <v>0</v>
      </c>
      <c r="C1981" s="420"/>
    </row>
    <row r="1982" spans="1:11" s="43" customFormat="1" x14ac:dyDescent="0.25">
      <c r="A1982" s="42"/>
      <c r="B1982" s="383" t="s">
        <v>1</v>
      </c>
      <c r="C1982" s="383"/>
      <c r="D1982" s="383"/>
      <c r="E1982" s="383"/>
      <c r="F1982" s="383"/>
      <c r="G1982" s="383"/>
      <c r="H1982" s="383"/>
      <c r="I1982" s="383"/>
      <c r="J1982" s="383"/>
      <c r="K1982" s="383"/>
    </row>
    <row r="1983" spans="1:11" s="43" customFormat="1" ht="15.75" thickBot="1" x14ac:dyDescent="0.3">
      <c r="A1983" s="42"/>
    </row>
    <row r="1984" spans="1:11" s="43" customFormat="1" ht="15.75" thickBot="1" x14ac:dyDescent="0.3">
      <c r="A1984" s="42"/>
      <c r="B1984" s="384" t="s">
        <v>2</v>
      </c>
      <c r="C1984" s="385"/>
      <c r="D1984" s="386"/>
      <c r="E1984" s="384" t="s">
        <v>3</v>
      </c>
      <c r="F1984" s="385"/>
      <c r="G1984" s="386"/>
      <c r="H1984" s="387" t="s">
        <v>4</v>
      </c>
      <c r="I1984" s="388"/>
      <c r="J1984" s="388"/>
      <c r="K1984" s="389"/>
    </row>
    <row r="1985" spans="1:11" s="43" customFormat="1" ht="15.75" thickBot="1" x14ac:dyDescent="0.3">
      <c r="A1985" s="42"/>
      <c r="B1985" s="391">
        <v>21906195900071</v>
      </c>
      <c r="C1985" s="391"/>
      <c r="D1985" s="392"/>
      <c r="E1985" s="393" t="s">
        <v>666</v>
      </c>
      <c r="F1985" s="394"/>
      <c r="G1985" s="395"/>
      <c r="H1985" s="393" t="s">
        <v>678</v>
      </c>
      <c r="I1985" s="394"/>
      <c r="J1985" s="394"/>
      <c r="K1985" s="395"/>
    </row>
    <row r="1986" spans="1:11" s="43" customFormat="1" x14ac:dyDescent="0.25">
      <c r="A1986" s="42"/>
      <c r="B1986" s="466" t="s">
        <v>5</v>
      </c>
      <c r="C1986" s="467"/>
      <c r="D1986" s="405" t="s">
        <v>679</v>
      </c>
      <c r="E1986" s="406"/>
      <c r="F1986" s="406"/>
      <c r="G1986" s="407"/>
      <c r="H1986" s="411" t="s">
        <v>6</v>
      </c>
      <c r="I1986" s="412"/>
      <c r="J1986" s="405" t="s">
        <v>327</v>
      </c>
      <c r="K1986" s="407"/>
    </row>
    <row r="1987" spans="1:11" s="43" customFormat="1" ht="15.75" thickBot="1" x14ac:dyDescent="0.3">
      <c r="A1987" s="42"/>
      <c r="B1987" s="468"/>
      <c r="C1987" s="469"/>
      <c r="D1987" s="119"/>
      <c r="E1987" s="120"/>
      <c r="F1987" s="120"/>
      <c r="G1987" s="121"/>
      <c r="H1987" s="413"/>
      <c r="I1987" s="414"/>
      <c r="J1987" s="44"/>
      <c r="K1987" s="45"/>
    </row>
    <row r="1988" spans="1:11" s="43" customFormat="1" ht="15.75" thickBot="1" x14ac:dyDescent="0.3">
      <c r="A1988" s="42"/>
      <c r="B1988" s="393" t="s">
        <v>7</v>
      </c>
      <c r="C1988" s="394"/>
      <c r="D1988" s="394"/>
      <c r="E1988" s="394"/>
      <c r="F1988" s="394"/>
      <c r="G1988" s="394"/>
      <c r="H1988" s="394"/>
      <c r="I1988" s="394"/>
      <c r="J1988" s="394"/>
      <c r="K1988" s="395"/>
    </row>
    <row r="1989" spans="1:11" s="43" customFormat="1" ht="15.75" thickBot="1" x14ac:dyDescent="0.3">
      <c r="A1989" s="42"/>
      <c r="B1989" s="399" t="s">
        <v>8</v>
      </c>
      <c r="C1989" s="416" t="s">
        <v>9</v>
      </c>
      <c r="D1989" s="417" t="s">
        <v>10</v>
      </c>
      <c r="E1989" s="418"/>
      <c r="F1989" s="418"/>
      <c r="G1989" s="419"/>
      <c r="H1989" s="417" t="s">
        <v>11</v>
      </c>
      <c r="I1989" s="418"/>
      <c r="J1989" s="418"/>
      <c r="K1989" s="419"/>
    </row>
    <row r="1990" spans="1:11" s="43" customFormat="1" ht="15.75" thickBot="1" x14ac:dyDescent="0.3">
      <c r="A1990" s="42"/>
      <c r="B1990" s="415"/>
      <c r="C1990" s="416"/>
      <c r="D1990" s="416" t="s">
        <v>12</v>
      </c>
      <c r="E1990" s="396" t="s">
        <v>210</v>
      </c>
      <c r="F1990" s="387" t="s">
        <v>14</v>
      </c>
      <c r="G1990" s="389"/>
      <c r="H1990" s="397" t="s">
        <v>12</v>
      </c>
      <c r="I1990" s="399" t="s">
        <v>15</v>
      </c>
      <c r="J1990" s="387" t="s">
        <v>14</v>
      </c>
      <c r="K1990" s="389"/>
    </row>
    <row r="1991" spans="1:11" s="43" customFormat="1" ht="45.75" thickBot="1" x14ac:dyDescent="0.3">
      <c r="A1991" s="42"/>
      <c r="B1991" s="400"/>
      <c r="C1991" s="416"/>
      <c r="D1991" s="416"/>
      <c r="E1991" s="396"/>
      <c r="F1991" s="46" t="s">
        <v>16</v>
      </c>
      <c r="G1991" s="47" t="s">
        <v>17</v>
      </c>
      <c r="H1991" s="398"/>
      <c r="I1991" s="400"/>
      <c r="J1991" s="46" t="s">
        <v>16</v>
      </c>
      <c r="K1991" s="47" t="s">
        <v>17</v>
      </c>
    </row>
    <row r="1992" spans="1:11" s="43" customFormat="1" ht="15.75" thickBot="1" x14ac:dyDescent="0.3">
      <c r="A1992" s="42"/>
      <c r="B1992" s="47">
        <v>1</v>
      </c>
      <c r="C1992" s="47">
        <v>2</v>
      </c>
      <c r="D1992" s="47">
        <v>3</v>
      </c>
      <c r="E1992" s="47">
        <v>4</v>
      </c>
      <c r="F1992" s="47">
        <v>5</v>
      </c>
      <c r="G1992" s="47">
        <v>6</v>
      </c>
      <c r="H1992" s="47">
        <v>7</v>
      </c>
      <c r="I1992" s="47">
        <v>8</v>
      </c>
      <c r="J1992" s="47">
        <v>9</v>
      </c>
      <c r="K1992" s="47">
        <v>10</v>
      </c>
    </row>
    <row r="1993" spans="1:11" s="43" customFormat="1" ht="15.75" thickBot="1" x14ac:dyDescent="0.3">
      <c r="A1993" s="42"/>
      <c r="B1993" s="168">
        <f>173157+54858</f>
        <v>228015</v>
      </c>
      <c r="C1993" s="49">
        <v>0</v>
      </c>
      <c r="D1993" s="49" t="s">
        <v>329</v>
      </c>
      <c r="E1993" s="81" t="s">
        <v>680</v>
      </c>
      <c r="F1993" s="49"/>
      <c r="G1993" s="49"/>
      <c r="H1993" s="60"/>
      <c r="I1993" s="51"/>
      <c r="J1993" s="49"/>
      <c r="K1993" s="52"/>
    </row>
    <row r="1994" spans="1:11" s="43" customFormat="1" ht="15.75" thickBot="1" x14ac:dyDescent="0.3">
      <c r="A1994" s="42"/>
      <c r="B1994" s="393" t="s">
        <v>19</v>
      </c>
      <c r="C1994" s="394"/>
      <c r="D1994" s="394"/>
      <c r="E1994" s="394"/>
      <c r="F1994" s="394"/>
      <c r="G1994" s="394"/>
      <c r="H1994" s="394"/>
      <c r="I1994" s="394"/>
      <c r="J1994" s="394"/>
      <c r="K1994" s="395"/>
    </row>
    <row r="1995" spans="1:11" s="43" customFormat="1" x14ac:dyDescent="0.25">
      <c r="A1995" s="42"/>
      <c r="B1995" s="53"/>
      <c r="C1995" s="54"/>
      <c r="D1995" s="54"/>
      <c r="E1995" s="54"/>
      <c r="F1995" s="54"/>
      <c r="G1995" s="54"/>
      <c r="H1995" s="54"/>
      <c r="I1995" s="54"/>
      <c r="J1995" s="54"/>
      <c r="K1995" s="56"/>
    </row>
    <row r="1996" spans="1:11" s="43" customFormat="1" x14ac:dyDescent="0.25">
      <c r="A1996" s="42"/>
    </row>
    <row r="1997" spans="1:11" s="43" customFormat="1" x14ac:dyDescent="0.25">
      <c r="A1997" s="42"/>
      <c r="B1997" s="420" t="s">
        <v>0</v>
      </c>
      <c r="C1997" s="420"/>
    </row>
    <row r="1998" spans="1:11" s="43" customFormat="1" x14ac:dyDescent="0.25">
      <c r="A1998" s="42"/>
      <c r="B1998" s="383" t="s">
        <v>1</v>
      </c>
      <c r="C1998" s="383"/>
      <c r="D1998" s="383"/>
      <c r="E1998" s="383"/>
      <c r="F1998" s="383"/>
      <c r="G1998" s="383"/>
      <c r="H1998" s="383"/>
      <c r="I1998" s="383"/>
      <c r="J1998" s="383"/>
      <c r="K1998" s="383"/>
    </row>
    <row r="1999" spans="1:11" s="43" customFormat="1" ht="15.75" thickBot="1" x14ac:dyDescent="0.3">
      <c r="A1999" s="42"/>
    </row>
    <row r="2000" spans="1:11" s="43" customFormat="1" ht="15.75" thickBot="1" x14ac:dyDescent="0.3">
      <c r="A2000" s="42"/>
      <c r="B2000" s="384" t="s">
        <v>2</v>
      </c>
      <c r="C2000" s="385"/>
      <c r="D2000" s="386"/>
      <c r="E2000" s="384" t="s">
        <v>3</v>
      </c>
      <c r="F2000" s="385"/>
      <c r="G2000" s="386"/>
      <c r="H2000" s="387" t="s">
        <v>4</v>
      </c>
      <c r="I2000" s="388"/>
      <c r="J2000" s="388"/>
      <c r="K2000" s="389"/>
    </row>
    <row r="2001" spans="1:11" s="43" customFormat="1" ht="15.75" thickBot="1" x14ac:dyDescent="0.3">
      <c r="A2001" s="42"/>
      <c r="B2001" s="391">
        <v>22005198300611</v>
      </c>
      <c r="C2001" s="391"/>
      <c r="D2001" s="392"/>
      <c r="E2001" s="393" t="s">
        <v>666</v>
      </c>
      <c r="F2001" s="394"/>
      <c r="G2001" s="395"/>
      <c r="H2001" s="393" t="s">
        <v>681</v>
      </c>
      <c r="I2001" s="394"/>
      <c r="J2001" s="394"/>
      <c r="K2001" s="395"/>
    </row>
    <row r="2002" spans="1:11" s="43" customFormat="1" x14ac:dyDescent="0.25">
      <c r="A2002" s="42"/>
      <c r="B2002" s="466" t="s">
        <v>5</v>
      </c>
      <c r="C2002" s="467"/>
      <c r="D2002" s="405" t="s">
        <v>682</v>
      </c>
      <c r="E2002" s="406"/>
      <c r="F2002" s="406"/>
      <c r="G2002" s="407"/>
      <c r="H2002" s="411" t="s">
        <v>6</v>
      </c>
      <c r="I2002" s="412"/>
      <c r="J2002" s="405" t="s">
        <v>327</v>
      </c>
      <c r="K2002" s="407"/>
    </row>
    <row r="2003" spans="1:11" s="43" customFormat="1" ht="15.75" thickBot="1" x14ac:dyDescent="0.3">
      <c r="A2003" s="42"/>
      <c r="B2003" s="468"/>
      <c r="C2003" s="469"/>
      <c r="D2003" s="119"/>
      <c r="E2003" s="120"/>
      <c r="F2003" s="120"/>
      <c r="G2003" s="121"/>
      <c r="H2003" s="413"/>
      <c r="I2003" s="414"/>
      <c r="J2003" s="44"/>
      <c r="K2003" s="45"/>
    </row>
    <row r="2004" spans="1:11" s="43" customFormat="1" ht="15.75" thickBot="1" x14ac:dyDescent="0.3">
      <c r="A2004" s="42"/>
      <c r="B2004" s="393" t="s">
        <v>7</v>
      </c>
      <c r="C2004" s="394"/>
      <c r="D2004" s="394"/>
      <c r="E2004" s="394"/>
      <c r="F2004" s="394"/>
      <c r="G2004" s="394"/>
      <c r="H2004" s="394"/>
      <c r="I2004" s="394"/>
      <c r="J2004" s="394"/>
      <c r="K2004" s="395"/>
    </row>
    <row r="2005" spans="1:11" s="43" customFormat="1" ht="15.75" thickBot="1" x14ac:dyDescent="0.3">
      <c r="A2005" s="42"/>
      <c r="B2005" s="399" t="s">
        <v>8</v>
      </c>
      <c r="C2005" s="416" t="s">
        <v>9</v>
      </c>
      <c r="D2005" s="417" t="s">
        <v>10</v>
      </c>
      <c r="E2005" s="418"/>
      <c r="F2005" s="418"/>
      <c r="G2005" s="419"/>
      <c r="H2005" s="417" t="s">
        <v>11</v>
      </c>
      <c r="I2005" s="418"/>
      <c r="J2005" s="418"/>
      <c r="K2005" s="419"/>
    </row>
    <row r="2006" spans="1:11" s="43" customFormat="1" ht="15.75" thickBot="1" x14ac:dyDescent="0.3">
      <c r="A2006" s="42"/>
      <c r="B2006" s="415"/>
      <c r="C2006" s="416"/>
      <c r="D2006" s="416" t="s">
        <v>12</v>
      </c>
      <c r="E2006" s="396" t="s">
        <v>210</v>
      </c>
      <c r="F2006" s="387" t="s">
        <v>14</v>
      </c>
      <c r="G2006" s="389"/>
      <c r="H2006" s="397" t="s">
        <v>12</v>
      </c>
      <c r="I2006" s="399" t="s">
        <v>15</v>
      </c>
      <c r="J2006" s="387" t="s">
        <v>14</v>
      </c>
      <c r="K2006" s="389"/>
    </row>
    <row r="2007" spans="1:11" s="43" customFormat="1" ht="45.75" thickBot="1" x14ac:dyDescent="0.3">
      <c r="A2007" s="42"/>
      <c r="B2007" s="400"/>
      <c r="C2007" s="416"/>
      <c r="D2007" s="416"/>
      <c r="E2007" s="396"/>
      <c r="F2007" s="46" t="s">
        <v>16</v>
      </c>
      <c r="G2007" s="47" t="s">
        <v>17</v>
      </c>
      <c r="H2007" s="398"/>
      <c r="I2007" s="400"/>
      <c r="J2007" s="46" t="s">
        <v>16</v>
      </c>
      <c r="K2007" s="47" t="s">
        <v>17</v>
      </c>
    </row>
    <row r="2008" spans="1:11" s="43" customFormat="1" ht="15.75" thickBot="1" x14ac:dyDescent="0.3">
      <c r="A2008" s="42"/>
      <c r="B2008" s="47">
        <v>1</v>
      </c>
      <c r="C2008" s="47">
        <v>2</v>
      </c>
      <c r="D2008" s="47">
        <v>3</v>
      </c>
      <c r="E2008" s="47">
        <v>4</v>
      </c>
      <c r="F2008" s="47">
        <v>5</v>
      </c>
      <c r="G2008" s="47">
        <v>6</v>
      </c>
      <c r="H2008" s="47">
        <v>7</v>
      </c>
      <c r="I2008" s="47">
        <v>8</v>
      </c>
      <c r="J2008" s="47">
        <v>9</v>
      </c>
      <c r="K2008" s="47">
        <v>10</v>
      </c>
    </row>
    <row r="2009" spans="1:11" s="43" customFormat="1" ht="15.75" thickBot="1" x14ac:dyDescent="0.3">
      <c r="A2009" s="42"/>
      <c r="B2009" s="168">
        <f>106116+96516</f>
        <v>202632</v>
      </c>
      <c r="C2009" s="49"/>
      <c r="D2009" s="49" t="s">
        <v>329</v>
      </c>
      <c r="E2009" s="59">
        <v>0</v>
      </c>
      <c r="F2009" s="49"/>
      <c r="G2009" s="49"/>
      <c r="H2009" s="60"/>
      <c r="I2009" s="51"/>
      <c r="J2009" s="49"/>
      <c r="K2009" s="52"/>
    </row>
    <row r="2010" spans="1:11" s="43" customFormat="1" ht="15.75" thickBot="1" x14ac:dyDescent="0.3">
      <c r="A2010" s="42"/>
      <c r="B2010" s="393" t="s">
        <v>19</v>
      </c>
      <c r="C2010" s="394"/>
      <c r="D2010" s="394"/>
      <c r="E2010" s="394"/>
      <c r="F2010" s="394"/>
      <c r="G2010" s="394"/>
      <c r="H2010" s="394"/>
      <c r="I2010" s="394"/>
      <c r="J2010" s="394"/>
      <c r="K2010" s="395"/>
    </row>
    <row r="2011" spans="1:11" s="43" customFormat="1" x14ac:dyDescent="0.25">
      <c r="A2011" s="42"/>
      <c r="B2011" s="53"/>
      <c r="C2011" s="54"/>
      <c r="D2011" s="54"/>
      <c r="E2011" s="54"/>
      <c r="F2011" s="54"/>
      <c r="G2011" s="54"/>
      <c r="H2011" s="54"/>
      <c r="I2011" s="54"/>
      <c r="J2011" s="54"/>
      <c r="K2011" s="56"/>
    </row>
    <row r="2012" spans="1:11" s="43" customFormat="1" x14ac:dyDescent="0.25">
      <c r="A2012" s="42"/>
    </row>
    <row r="2013" spans="1:11" s="43" customFormat="1" x14ac:dyDescent="0.25">
      <c r="A2013" s="42"/>
    </row>
    <row r="2014" spans="1:11" s="43" customFormat="1" x14ac:dyDescent="0.25">
      <c r="A2014" s="42"/>
      <c r="B2014" s="420" t="s">
        <v>0</v>
      </c>
      <c r="C2014" s="420"/>
    </row>
    <row r="2015" spans="1:11" s="43" customFormat="1" x14ac:dyDescent="0.25">
      <c r="A2015" s="42"/>
      <c r="B2015" s="383" t="s">
        <v>1</v>
      </c>
      <c r="C2015" s="383"/>
      <c r="D2015" s="383"/>
      <c r="E2015" s="383"/>
      <c r="F2015" s="383"/>
      <c r="G2015" s="383"/>
      <c r="H2015" s="383"/>
      <c r="I2015" s="383"/>
      <c r="J2015" s="383"/>
      <c r="K2015" s="383"/>
    </row>
    <row r="2016" spans="1:11" s="43" customFormat="1" ht="15.75" thickBot="1" x14ac:dyDescent="0.3">
      <c r="A2016" s="42"/>
    </row>
    <row r="2017" spans="1:11" s="43" customFormat="1" ht="15.75" thickBot="1" x14ac:dyDescent="0.3">
      <c r="A2017" s="42"/>
      <c r="B2017" s="384" t="s">
        <v>2</v>
      </c>
      <c r="C2017" s="385"/>
      <c r="D2017" s="386"/>
      <c r="E2017" s="384" t="s">
        <v>3</v>
      </c>
      <c r="F2017" s="385"/>
      <c r="G2017" s="386"/>
      <c r="H2017" s="387" t="s">
        <v>4</v>
      </c>
      <c r="I2017" s="388"/>
      <c r="J2017" s="388"/>
      <c r="K2017" s="389"/>
    </row>
    <row r="2018" spans="1:11" s="43" customFormat="1" ht="15.75" thickBot="1" x14ac:dyDescent="0.3">
      <c r="A2018" s="42"/>
      <c r="B2018" s="391">
        <v>23007197800250</v>
      </c>
      <c r="C2018" s="391"/>
      <c r="D2018" s="392"/>
      <c r="E2018" s="393" t="s">
        <v>666</v>
      </c>
      <c r="F2018" s="394"/>
      <c r="G2018" s="395"/>
      <c r="H2018" s="393" t="s">
        <v>683</v>
      </c>
      <c r="I2018" s="394"/>
      <c r="J2018" s="394"/>
      <c r="K2018" s="395"/>
    </row>
    <row r="2019" spans="1:11" s="43" customFormat="1" x14ac:dyDescent="0.25">
      <c r="A2019" s="42"/>
      <c r="B2019" s="466" t="s">
        <v>5</v>
      </c>
      <c r="C2019" s="467"/>
      <c r="D2019" s="405" t="s">
        <v>684</v>
      </c>
      <c r="E2019" s="406"/>
      <c r="F2019" s="406"/>
      <c r="G2019" s="407"/>
      <c r="H2019" s="411" t="s">
        <v>6</v>
      </c>
      <c r="I2019" s="412"/>
      <c r="J2019" s="405" t="s">
        <v>327</v>
      </c>
      <c r="K2019" s="407"/>
    </row>
    <row r="2020" spans="1:11" s="43" customFormat="1" ht="15.75" thickBot="1" x14ac:dyDescent="0.3">
      <c r="A2020" s="42"/>
      <c r="B2020" s="468"/>
      <c r="C2020" s="469"/>
      <c r="D2020" s="119"/>
      <c r="E2020" s="120"/>
      <c r="F2020" s="120"/>
      <c r="G2020" s="121"/>
      <c r="H2020" s="413"/>
      <c r="I2020" s="414"/>
      <c r="J2020" s="44"/>
      <c r="K2020" s="45"/>
    </row>
    <row r="2021" spans="1:11" s="43" customFormat="1" ht="15.75" thickBot="1" x14ac:dyDescent="0.3">
      <c r="A2021" s="42"/>
      <c r="B2021" s="393" t="s">
        <v>7</v>
      </c>
      <c r="C2021" s="394"/>
      <c r="D2021" s="394"/>
      <c r="E2021" s="394"/>
      <c r="F2021" s="394"/>
      <c r="G2021" s="394"/>
      <c r="H2021" s="394"/>
      <c r="I2021" s="394"/>
      <c r="J2021" s="394"/>
      <c r="K2021" s="395"/>
    </row>
    <row r="2022" spans="1:11" s="43" customFormat="1" ht="15.75" thickBot="1" x14ac:dyDescent="0.3">
      <c r="A2022" s="42"/>
      <c r="B2022" s="399" t="s">
        <v>8</v>
      </c>
      <c r="C2022" s="416" t="s">
        <v>9</v>
      </c>
      <c r="D2022" s="417" t="s">
        <v>10</v>
      </c>
      <c r="E2022" s="418"/>
      <c r="F2022" s="418"/>
      <c r="G2022" s="419"/>
      <c r="H2022" s="417" t="s">
        <v>11</v>
      </c>
      <c r="I2022" s="418"/>
      <c r="J2022" s="418"/>
      <c r="K2022" s="419"/>
    </row>
    <row r="2023" spans="1:11" s="43" customFormat="1" ht="15.75" thickBot="1" x14ac:dyDescent="0.3">
      <c r="A2023" s="42"/>
      <c r="B2023" s="415"/>
      <c r="C2023" s="416"/>
      <c r="D2023" s="416" t="s">
        <v>12</v>
      </c>
      <c r="E2023" s="396" t="s">
        <v>210</v>
      </c>
      <c r="F2023" s="387" t="s">
        <v>14</v>
      </c>
      <c r="G2023" s="389"/>
      <c r="H2023" s="397" t="s">
        <v>12</v>
      </c>
      <c r="I2023" s="399" t="s">
        <v>15</v>
      </c>
      <c r="J2023" s="387" t="s">
        <v>14</v>
      </c>
      <c r="K2023" s="389"/>
    </row>
    <row r="2024" spans="1:11" s="43" customFormat="1" ht="45.75" thickBot="1" x14ac:dyDescent="0.3">
      <c r="A2024" s="42"/>
      <c r="B2024" s="400"/>
      <c r="C2024" s="416"/>
      <c r="D2024" s="416"/>
      <c r="E2024" s="396"/>
      <c r="F2024" s="46" t="s">
        <v>16</v>
      </c>
      <c r="G2024" s="47" t="s">
        <v>17</v>
      </c>
      <c r="H2024" s="398"/>
      <c r="I2024" s="400"/>
      <c r="J2024" s="46" t="s">
        <v>16</v>
      </c>
      <c r="K2024" s="47" t="s">
        <v>17</v>
      </c>
    </row>
    <row r="2025" spans="1:11" s="43" customFormat="1" ht="15.75" thickBot="1" x14ac:dyDescent="0.3">
      <c r="A2025" s="42"/>
      <c r="B2025" s="47">
        <v>1</v>
      </c>
      <c r="C2025" s="47">
        <v>2</v>
      </c>
      <c r="D2025" s="47">
        <v>3</v>
      </c>
      <c r="E2025" s="47">
        <v>4</v>
      </c>
      <c r="F2025" s="47">
        <v>5</v>
      </c>
      <c r="G2025" s="47">
        <v>6</v>
      </c>
      <c r="H2025" s="47">
        <v>7</v>
      </c>
      <c r="I2025" s="47">
        <v>8</v>
      </c>
      <c r="J2025" s="47">
        <v>9</v>
      </c>
      <c r="K2025" s="47">
        <v>10</v>
      </c>
    </row>
    <row r="2026" spans="1:11" s="43" customFormat="1" ht="30" x14ac:dyDescent="0.25">
      <c r="A2026" s="42"/>
      <c r="B2026" s="168">
        <f>144166+44359</f>
        <v>188525</v>
      </c>
      <c r="C2026" s="49">
        <v>0</v>
      </c>
      <c r="D2026" s="49">
        <v>0</v>
      </c>
      <c r="E2026" s="81">
        <v>0</v>
      </c>
      <c r="F2026" s="49">
        <v>0</v>
      </c>
      <c r="G2026" s="49">
        <v>0</v>
      </c>
      <c r="H2026" s="60" t="s">
        <v>685</v>
      </c>
      <c r="I2026" s="51" t="s">
        <v>686</v>
      </c>
      <c r="J2026" s="49"/>
      <c r="K2026" s="52"/>
    </row>
    <row r="2027" spans="1:11" s="43" customFormat="1" ht="15.75" thickBot="1" x14ac:dyDescent="0.3">
      <c r="A2027" s="42"/>
      <c r="B2027" s="53"/>
      <c r="C2027" s="54"/>
      <c r="D2027" s="54"/>
      <c r="E2027" s="57"/>
      <c r="F2027" s="54"/>
      <c r="G2027" s="49"/>
      <c r="H2027" s="54" t="s">
        <v>241</v>
      </c>
      <c r="I2027" s="54" t="s">
        <v>687</v>
      </c>
      <c r="J2027" s="54"/>
      <c r="K2027" s="56"/>
    </row>
    <row r="2028" spans="1:11" s="43" customFormat="1" ht="15.75" thickBot="1" x14ac:dyDescent="0.3">
      <c r="A2028" s="42"/>
      <c r="B2028" s="393" t="s">
        <v>19</v>
      </c>
      <c r="C2028" s="394"/>
      <c r="D2028" s="394"/>
      <c r="E2028" s="394"/>
      <c r="F2028" s="394"/>
      <c r="G2028" s="394"/>
      <c r="H2028" s="394"/>
      <c r="I2028" s="394"/>
      <c r="J2028" s="394"/>
      <c r="K2028" s="395"/>
    </row>
    <row r="2029" spans="1:11" s="43" customFormat="1" x14ac:dyDescent="0.25">
      <c r="A2029" s="42"/>
      <c r="B2029" s="53"/>
      <c r="C2029" s="54"/>
      <c r="D2029" s="54"/>
      <c r="E2029" s="54"/>
      <c r="F2029" s="54"/>
      <c r="G2029" s="54"/>
      <c r="H2029" s="54"/>
      <c r="I2029" s="54"/>
      <c r="J2029" s="54"/>
      <c r="K2029" s="56"/>
    </row>
    <row r="2030" spans="1:11" s="43" customFormat="1" x14ac:dyDescent="0.25">
      <c r="A2030" s="42"/>
    </row>
    <row r="2031" spans="1:11" s="43" customFormat="1" x14ac:dyDescent="0.25">
      <c r="A2031" s="42"/>
      <c r="B2031" s="420" t="s">
        <v>0</v>
      </c>
      <c r="C2031" s="420"/>
    </row>
    <row r="2032" spans="1:11" s="43" customFormat="1" x14ac:dyDescent="0.25">
      <c r="A2032" s="42"/>
      <c r="B2032" s="383" t="s">
        <v>1</v>
      </c>
      <c r="C2032" s="383"/>
      <c r="D2032" s="383"/>
      <c r="E2032" s="383"/>
      <c r="F2032" s="383"/>
      <c r="G2032" s="383"/>
      <c r="H2032" s="383"/>
      <c r="I2032" s="383"/>
      <c r="J2032" s="383"/>
      <c r="K2032" s="383"/>
    </row>
    <row r="2033" spans="1:11" s="43" customFormat="1" ht="15.75" thickBot="1" x14ac:dyDescent="0.3">
      <c r="A2033" s="42"/>
    </row>
    <row r="2034" spans="1:11" s="43" customFormat="1" ht="15.75" thickBot="1" x14ac:dyDescent="0.3">
      <c r="A2034" s="42"/>
      <c r="B2034" s="384" t="s">
        <v>2</v>
      </c>
      <c r="C2034" s="385"/>
      <c r="D2034" s="386"/>
      <c r="E2034" s="384" t="s">
        <v>3</v>
      </c>
      <c r="F2034" s="385"/>
      <c r="G2034" s="386"/>
      <c r="H2034" s="387" t="s">
        <v>4</v>
      </c>
      <c r="I2034" s="388"/>
      <c r="J2034" s="388"/>
      <c r="K2034" s="389"/>
    </row>
    <row r="2035" spans="1:11" s="43" customFormat="1" ht="15.75" thickBot="1" x14ac:dyDescent="0.3">
      <c r="A2035" s="42"/>
      <c r="B2035" s="391">
        <v>22612197100032</v>
      </c>
      <c r="C2035" s="391"/>
      <c r="D2035" s="392"/>
      <c r="E2035" s="393" t="s">
        <v>666</v>
      </c>
      <c r="F2035" s="394"/>
      <c r="G2035" s="395"/>
      <c r="H2035" s="393" t="s">
        <v>688</v>
      </c>
      <c r="I2035" s="394"/>
      <c r="J2035" s="394"/>
      <c r="K2035" s="395"/>
    </row>
    <row r="2036" spans="1:11" s="43" customFormat="1" x14ac:dyDescent="0.25">
      <c r="A2036" s="42"/>
      <c r="B2036" s="466" t="s">
        <v>5</v>
      </c>
      <c r="C2036" s="467"/>
      <c r="D2036" s="405" t="s">
        <v>689</v>
      </c>
      <c r="E2036" s="406"/>
      <c r="F2036" s="406"/>
      <c r="G2036" s="407"/>
      <c r="H2036" s="411" t="s">
        <v>6</v>
      </c>
      <c r="I2036" s="412"/>
      <c r="J2036" s="405" t="s">
        <v>327</v>
      </c>
      <c r="K2036" s="407"/>
    </row>
    <row r="2037" spans="1:11" s="43" customFormat="1" ht="15.75" thickBot="1" x14ac:dyDescent="0.3">
      <c r="A2037" s="42"/>
      <c r="B2037" s="468"/>
      <c r="C2037" s="469"/>
      <c r="D2037" s="119"/>
      <c r="E2037" s="120"/>
      <c r="F2037" s="120"/>
      <c r="G2037" s="121"/>
      <c r="H2037" s="413"/>
      <c r="I2037" s="414"/>
      <c r="J2037" s="44"/>
      <c r="K2037" s="45"/>
    </row>
    <row r="2038" spans="1:11" s="43" customFormat="1" ht="15.75" thickBot="1" x14ac:dyDescent="0.3">
      <c r="A2038" s="42"/>
      <c r="B2038" s="393" t="s">
        <v>7</v>
      </c>
      <c r="C2038" s="394"/>
      <c r="D2038" s="394"/>
      <c r="E2038" s="394"/>
      <c r="F2038" s="394"/>
      <c r="G2038" s="394"/>
      <c r="H2038" s="394"/>
      <c r="I2038" s="394"/>
      <c r="J2038" s="394"/>
      <c r="K2038" s="395"/>
    </row>
    <row r="2039" spans="1:11" s="43" customFormat="1" ht="15.75" thickBot="1" x14ac:dyDescent="0.3">
      <c r="A2039" s="42"/>
      <c r="B2039" s="399" t="s">
        <v>8</v>
      </c>
      <c r="C2039" s="416" t="s">
        <v>9</v>
      </c>
      <c r="D2039" s="417" t="s">
        <v>10</v>
      </c>
      <c r="E2039" s="418"/>
      <c r="F2039" s="418"/>
      <c r="G2039" s="419"/>
      <c r="H2039" s="417" t="s">
        <v>11</v>
      </c>
      <c r="I2039" s="418"/>
      <c r="J2039" s="418"/>
      <c r="K2039" s="419"/>
    </row>
    <row r="2040" spans="1:11" s="43" customFormat="1" ht="15.75" thickBot="1" x14ac:dyDescent="0.3">
      <c r="A2040" s="42"/>
      <c r="B2040" s="415"/>
      <c r="C2040" s="416"/>
      <c r="D2040" s="416" t="s">
        <v>12</v>
      </c>
      <c r="E2040" s="396" t="s">
        <v>210</v>
      </c>
      <c r="F2040" s="387" t="s">
        <v>14</v>
      </c>
      <c r="G2040" s="389"/>
      <c r="H2040" s="397" t="s">
        <v>12</v>
      </c>
      <c r="I2040" s="399" t="s">
        <v>15</v>
      </c>
      <c r="J2040" s="387" t="s">
        <v>14</v>
      </c>
      <c r="K2040" s="389"/>
    </row>
    <row r="2041" spans="1:11" s="43" customFormat="1" ht="45.75" thickBot="1" x14ac:dyDescent="0.3">
      <c r="A2041" s="42"/>
      <c r="B2041" s="400"/>
      <c r="C2041" s="416"/>
      <c r="D2041" s="416"/>
      <c r="E2041" s="396"/>
      <c r="F2041" s="46" t="s">
        <v>16</v>
      </c>
      <c r="G2041" s="47" t="s">
        <v>17</v>
      </c>
      <c r="H2041" s="398"/>
      <c r="I2041" s="400"/>
      <c r="J2041" s="46" t="s">
        <v>16</v>
      </c>
      <c r="K2041" s="47" t="s">
        <v>17</v>
      </c>
    </row>
    <row r="2042" spans="1:11" s="43" customFormat="1" ht="15.75" thickBot="1" x14ac:dyDescent="0.3">
      <c r="A2042" s="42"/>
      <c r="B2042" s="47">
        <v>1</v>
      </c>
      <c r="C2042" s="47">
        <v>2</v>
      </c>
      <c r="D2042" s="47">
        <v>3</v>
      </c>
      <c r="E2042" s="47">
        <v>4</v>
      </c>
      <c r="F2042" s="47">
        <v>5</v>
      </c>
      <c r="G2042" s="47">
        <v>6</v>
      </c>
      <c r="H2042" s="47">
        <v>7</v>
      </c>
      <c r="I2042" s="47">
        <v>8</v>
      </c>
      <c r="J2042" s="47">
        <v>9</v>
      </c>
      <c r="K2042" s="47">
        <v>10</v>
      </c>
    </row>
    <row r="2043" spans="1:11" s="43" customFormat="1" ht="15.75" thickBot="1" x14ac:dyDescent="0.3">
      <c r="A2043" s="42"/>
      <c r="B2043" s="168">
        <v>217620.71</v>
      </c>
      <c r="C2043" s="49">
        <v>0</v>
      </c>
      <c r="D2043" s="49" t="s">
        <v>329</v>
      </c>
      <c r="E2043" s="59">
        <v>800</v>
      </c>
      <c r="F2043" s="49"/>
      <c r="G2043" s="49"/>
      <c r="H2043" s="60"/>
      <c r="I2043" s="51"/>
      <c r="J2043" s="49"/>
      <c r="K2043" s="52"/>
    </row>
    <row r="2044" spans="1:11" s="43" customFormat="1" ht="15.75" thickBot="1" x14ac:dyDescent="0.3">
      <c r="A2044" s="42"/>
      <c r="B2044" s="393" t="s">
        <v>19</v>
      </c>
      <c r="C2044" s="394"/>
      <c r="D2044" s="394"/>
      <c r="E2044" s="394"/>
      <c r="F2044" s="394"/>
      <c r="G2044" s="394"/>
      <c r="H2044" s="394"/>
      <c r="I2044" s="394"/>
      <c r="J2044" s="394"/>
      <c r="K2044" s="395"/>
    </row>
    <row r="2045" spans="1:11" s="43" customFormat="1" x14ac:dyDescent="0.25">
      <c r="A2045" s="42"/>
      <c r="B2045" s="53">
        <v>140523</v>
      </c>
      <c r="C2045" s="54"/>
      <c r="D2045" s="54"/>
      <c r="E2045" s="54"/>
      <c r="F2045" s="54"/>
      <c r="G2045" s="54"/>
      <c r="H2045" s="54"/>
      <c r="I2045" s="54"/>
      <c r="J2045" s="54"/>
      <c r="K2045" s="56"/>
    </row>
    <row r="2046" spans="1:11" s="43" customFormat="1" x14ac:dyDescent="0.25">
      <c r="A2046" s="42"/>
    </row>
    <row r="2047" spans="1:11" s="43" customFormat="1" x14ac:dyDescent="0.25">
      <c r="A2047" s="42"/>
      <c r="B2047" s="420" t="s">
        <v>0</v>
      </c>
      <c r="C2047" s="420"/>
    </row>
    <row r="2048" spans="1:11" s="43" customFormat="1" x14ac:dyDescent="0.25">
      <c r="A2048" s="42"/>
      <c r="B2048" s="383" t="s">
        <v>1</v>
      </c>
      <c r="C2048" s="383"/>
      <c r="D2048" s="383"/>
      <c r="E2048" s="383"/>
      <c r="F2048" s="383"/>
      <c r="G2048" s="383"/>
      <c r="H2048" s="383"/>
      <c r="I2048" s="383"/>
      <c r="J2048" s="383"/>
      <c r="K2048" s="383"/>
    </row>
    <row r="2049" spans="1:11" s="43" customFormat="1" ht="15.75" thickBot="1" x14ac:dyDescent="0.3">
      <c r="A2049" s="42"/>
    </row>
    <row r="2050" spans="1:11" s="43" customFormat="1" ht="15.75" thickBot="1" x14ac:dyDescent="0.3">
      <c r="A2050" s="42"/>
      <c r="B2050" s="384" t="s">
        <v>2</v>
      </c>
      <c r="C2050" s="385"/>
      <c r="D2050" s="386"/>
      <c r="E2050" s="384" t="s">
        <v>3</v>
      </c>
      <c r="F2050" s="385"/>
      <c r="G2050" s="386"/>
      <c r="H2050" s="387" t="s">
        <v>4</v>
      </c>
      <c r="I2050" s="388"/>
      <c r="J2050" s="388"/>
      <c r="K2050" s="389"/>
    </row>
    <row r="2051" spans="1:11" s="43" customFormat="1" ht="15.75" thickBot="1" x14ac:dyDescent="0.3">
      <c r="A2051" s="42"/>
      <c r="B2051" s="391">
        <v>22204197000318</v>
      </c>
      <c r="C2051" s="391"/>
      <c r="D2051" s="392"/>
      <c r="E2051" s="393" t="s">
        <v>666</v>
      </c>
      <c r="F2051" s="394"/>
      <c r="G2051" s="395"/>
      <c r="H2051" s="393" t="s">
        <v>690</v>
      </c>
      <c r="I2051" s="394"/>
      <c r="J2051" s="394"/>
      <c r="K2051" s="395"/>
    </row>
    <row r="2052" spans="1:11" s="43" customFormat="1" x14ac:dyDescent="0.25">
      <c r="A2052" s="42"/>
      <c r="B2052" s="466" t="s">
        <v>5</v>
      </c>
      <c r="C2052" s="467"/>
      <c r="D2052" s="405" t="s">
        <v>691</v>
      </c>
      <c r="E2052" s="406"/>
      <c r="F2052" s="406"/>
      <c r="G2052" s="407"/>
      <c r="H2052" s="411" t="s">
        <v>6</v>
      </c>
      <c r="I2052" s="412"/>
      <c r="J2052" s="405" t="s">
        <v>327</v>
      </c>
      <c r="K2052" s="407"/>
    </row>
    <row r="2053" spans="1:11" s="43" customFormat="1" ht="15.75" thickBot="1" x14ac:dyDescent="0.3">
      <c r="A2053" s="42"/>
      <c r="B2053" s="468"/>
      <c r="C2053" s="469"/>
      <c r="D2053" s="119"/>
      <c r="E2053" s="120"/>
      <c r="F2053" s="120"/>
      <c r="G2053" s="121"/>
      <c r="H2053" s="413"/>
      <c r="I2053" s="414"/>
      <c r="J2053" s="44"/>
      <c r="K2053" s="45"/>
    </row>
    <row r="2054" spans="1:11" s="43" customFormat="1" ht="15.75" thickBot="1" x14ac:dyDescent="0.3">
      <c r="A2054" s="42"/>
      <c r="B2054" s="393" t="s">
        <v>7</v>
      </c>
      <c r="C2054" s="394"/>
      <c r="D2054" s="394"/>
      <c r="E2054" s="394"/>
      <c r="F2054" s="394"/>
      <c r="G2054" s="394"/>
      <c r="H2054" s="394"/>
      <c r="I2054" s="394"/>
      <c r="J2054" s="394"/>
      <c r="K2054" s="395"/>
    </row>
    <row r="2055" spans="1:11" s="43" customFormat="1" ht="15.75" thickBot="1" x14ac:dyDescent="0.3">
      <c r="A2055" s="42"/>
      <c r="B2055" s="399" t="s">
        <v>8</v>
      </c>
      <c r="C2055" s="416" t="s">
        <v>9</v>
      </c>
      <c r="D2055" s="417" t="s">
        <v>10</v>
      </c>
      <c r="E2055" s="418"/>
      <c r="F2055" s="418"/>
      <c r="G2055" s="419"/>
      <c r="H2055" s="417" t="s">
        <v>11</v>
      </c>
      <c r="I2055" s="418"/>
      <c r="J2055" s="418"/>
      <c r="K2055" s="419"/>
    </row>
    <row r="2056" spans="1:11" s="43" customFormat="1" ht="15.75" thickBot="1" x14ac:dyDescent="0.3">
      <c r="A2056" s="42"/>
      <c r="B2056" s="415"/>
      <c r="C2056" s="416"/>
      <c r="D2056" s="416" t="s">
        <v>12</v>
      </c>
      <c r="E2056" s="396" t="s">
        <v>210</v>
      </c>
      <c r="F2056" s="387" t="s">
        <v>14</v>
      </c>
      <c r="G2056" s="389"/>
      <c r="H2056" s="397" t="s">
        <v>12</v>
      </c>
      <c r="I2056" s="399" t="s">
        <v>15</v>
      </c>
      <c r="J2056" s="387" t="s">
        <v>14</v>
      </c>
      <c r="K2056" s="389"/>
    </row>
    <row r="2057" spans="1:11" s="43" customFormat="1" ht="45.75" thickBot="1" x14ac:dyDescent="0.3">
      <c r="A2057" s="42"/>
      <c r="B2057" s="400"/>
      <c r="C2057" s="416"/>
      <c r="D2057" s="416"/>
      <c r="E2057" s="396"/>
      <c r="F2057" s="46" t="s">
        <v>16</v>
      </c>
      <c r="G2057" s="47" t="s">
        <v>17</v>
      </c>
      <c r="H2057" s="398"/>
      <c r="I2057" s="400"/>
      <c r="J2057" s="46" t="s">
        <v>16</v>
      </c>
      <c r="K2057" s="47" t="s">
        <v>17</v>
      </c>
    </row>
    <row r="2058" spans="1:11" s="43" customFormat="1" ht="15.75" thickBot="1" x14ac:dyDescent="0.3">
      <c r="A2058" s="42"/>
      <c r="B2058" s="47">
        <v>1</v>
      </c>
      <c r="C2058" s="47">
        <v>2</v>
      </c>
      <c r="D2058" s="47">
        <v>3</v>
      </c>
      <c r="E2058" s="47">
        <v>4</v>
      </c>
      <c r="F2058" s="47">
        <v>5</v>
      </c>
      <c r="G2058" s="47">
        <v>6</v>
      </c>
      <c r="H2058" s="47">
        <v>7</v>
      </c>
      <c r="I2058" s="47">
        <v>8</v>
      </c>
      <c r="J2058" s="47">
        <v>9</v>
      </c>
      <c r="K2058" s="47">
        <v>10</v>
      </c>
    </row>
    <row r="2059" spans="1:11" s="43" customFormat="1" ht="45" x14ac:dyDescent="0.25">
      <c r="A2059" s="42"/>
      <c r="B2059" s="48">
        <f>84814.15+230044.69</f>
        <v>314858.83999999997</v>
      </c>
      <c r="C2059" s="49">
        <v>0</v>
      </c>
      <c r="D2059" s="49" t="s">
        <v>329</v>
      </c>
      <c r="E2059" s="81">
        <v>0.05</v>
      </c>
      <c r="F2059" s="49"/>
      <c r="G2059" s="49"/>
      <c r="H2059" s="51" t="s">
        <v>692</v>
      </c>
      <c r="I2059" s="51" t="s">
        <v>693</v>
      </c>
      <c r="J2059" s="49"/>
      <c r="K2059" s="52"/>
    </row>
    <row r="2060" spans="1:11" s="43" customFormat="1" x14ac:dyDescent="0.25">
      <c r="A2060" s="42"/>
      <c r="B2060" s="53"/>
      <c r="C2060" s="54"/>
      <c r="D2060" s="54"/>
      <c r="E2060" s="57"/>
      <c r="F2060" s="54"/>
      <c r="G2060" s="49"/>
      <c r="H2060" s="54" t="s">
        <v>694</v>
      </c>
      <c r="I2060" s="54" t="s">
        <v>694</v>
      </c>
      <c r="J2060" s="54"/>
      <c r="K2060" s="56"/>
    </row>
    <row r="2061" spans="1:11" s="43" customFormat="1" x14ac:dyDescent="0.25">
      <c r="A2061" s="42"/>
      <c r="B2061" s="53"/>
      <c r="C2061" s="54"/>
      <c r="D2061" s="54"/>
      <c r="E2061" s="57"/>
      <c r="F2061" s="54"/>
      <c r="G2061" s="49"/>
      <c r="H2061" s="54" t="s">
        <v>71</v>
      </c>
      <c r="I2061" s="54" t="s">
        <v>71</v>
      </c>
      <c r="J2061" s="54"/>
      <c r="K2061" s="56"/>
    </row>
    <row r="2062" spans="1:11" s="43" customFormat="1" ht="15.75" thickBot="1" x14ac:dyDescent="0.3">
      <c r="A2062" s="42"/>
      <c r="B2062" s="53"/>
      <c r="C2062" s="54"/>
      <c r="D2062" s="54"/>
      <c r="E2062" s="57"/>
      <c r="F2062" s="54"/>
      <c r="G2062" s="49"/>
      <c r="H2062" s="54" t="s">
        <v>695</v>
      </c>
      <c r="I2062" s="54" t="s">
        <v>695</v>
      </c>
      <c r="J2062" s="54"/>
      <c r="K2062" s="56"/>
    </row>
    <row r="2063" spans="1:11" s="43" customFormat="1" ht="15.75" thickBot="1" x14ac:dyDescent="0.3">
      <c r="A2063" s="42"/>
      <c r="B2063" s="393" t="s">
        <v>19</v>
      </c>
      <c r="C2063" s="394"/>
      <c r="D2063" s="394"/>
      <c r="E2063" s="394"/>
      <c r="F2063" s="394"/>
      <c r="G2063" s="394"/>
      <c r="H2063" s="394"/>
      <c r="I2063" s="394"/>
      <c r="J2063" s="394"/>
      <c r="K2063" s="395"/>
    </row>
    <row r="2064" spans="1:11" s="43" customFormat="1" ht="60" x14ac:dyDescent="0.25">
      <c r="A2064" s="42"/>
      <c r="B2064" s="173">
        <v>394786</v>
      </c>
      <c r="C2064" s="54">
        <v>0</v>
      </c>
      <c r="D2064" s="54"/>
      <c r="E2064" s="54"/>
      <c r="F2064" s="54"/>
      <c r="G2064" s="54"/>
      <c r="H2064" s="51" t="s">
        <v>212</v>
      </c>
      <c r="I2064" s="54" t="s">
        <v>696</v>
      </c>
      <c r="J2064" s="54"/>
      <c r="K2064" s="56"/>
    </row>
    <row r="2065" spans="1:11" s="43" customFormat="1" x14ac:dyDescent="0.25">
      <c r="A2065" s="42"/>
      <c r="B2065" s="53"/>
      <c r="C2065" s="54"/>
      <c r="D2065" s="54"/>
      <c r="E2065" s="54"/>
      <c r="F2065" s="54"/>
      <c r="G2065" s="54"/>
      <c r="H2065" s="54" t="s">
        <v>697</v>
      </c>
      <c r="I2065" s="54"/>
      <c r="J2065" s="54"/>
      <c r="K2065" s="56"/>
    </row>
    <row r="2066" spans="1:11" s="43" customFormat="1" x14ac:dyDescent="0.25">
      <c r="A2066" s="42"/>
      <c r="B2066" s="53"/>
      <c r="C2066" s="54"/>
      <c r="D2066" s="54"/>
      <c r="E2066" s="54"/>
      <c r="F2066" s="54"/>
      <c r="G2066" s="54"/>
      <c r="H2066" s="54" t="s">
        <v>698</v>
      </c>
      <c r="I2066" s="54"/>
      <c r="J2066" s="54"/>
      <c r="K2066" s="56"/>
    </row>
    <row r="2067" spans="1:11" s="43" customFormat="1" x14ac:dyDescent="0.25">
      <c r="A2067" s="42"/>
    </row>
    <row r="2068" spans="1:11" s="43" customFormat="1" x14ac:dyDescent="0.25">
      <c r="A2068" s="42"/>
      <c r="B2068" s="420" t="s">
        <v>0</v>
      </c>
      <c r="C2068" s="420"/>
    </row>
    <row r="2069" spans="1:11" s="43" customFormat="1" x14ac:dyDescent="0.25">
      <c r="A2069" s="42"/>
      <c r="B2069" s="383" t="s">
        <v>1</v>
      </c>
      <c r="C2069" s="383"/>
      <c r="D2069" s="383"/>
      <c r="E2069" s="383"/>
      <c r="F2069" s="383"/>
      <c r="G2069" s="383"/>
      <c r="H2069" s="383"/>
      <c r="I2069" s="383"/>
      <c r="J2069" s="383"/>
      <c r="K2069" s="383"/>
    </row>
    <row r="2070" spans="1:11" s="43" customFormat="1" ht="15.75" thickBot="1" x14ac:dyDescent="0.3">
      <c r="A2070" s="42"/>
    </row>
    <row r="2071" spans="1:11" s="43" customFormat="1" ht="15.75" thickBot="1" x14ac:dyDescent="0.3">
      <c r="A2071" s="42"/>
      <c r="B2071" s="384" t="s">
        <v>2</v>
      </c>
      <c r="C2071" s="385"/>
      <c r="D2071" s="386"/>
      <c r="E2071" s="384" t="s">
        <v>3</v>
      </c>
      <c r="F2071" s="385"/>
      <c r="G2071" s="386"/>
      <c r="H2071" s="387" t="s">
        <v>4</v>
      </c>
      <c r="I2071" s="388"/>
      <c r="J2071" s="388"/>
      <c r="K2071" s="389"/>
    </row>
    <row r="2072" spans="1:11" s="43" customFormat="1" ht="15.75" thickBot="1" x14ac:dyDescent="0.3">
      <c r="A2072" s="42"/>
      <c r="B2072" s="391">
        <v>22108196300649</v>
      </c>
      <c r="C2072" s="391"/>
      <c r="D2072" s="392"/>
      <c r="E2072" s="393" t="s">
        <v>666</v>
      </c>
      <c r="F2072" s="394"/>
      <c r="G2072" s="395"/>
      <c r="H2072" s="393" t="s">
        <v>699</v>
      </c>
      <c r="I2072" s="394"/>
      <c r="J2072" s="394"/>
      <c r="K2072" s="395"/>
    </row>
    <row r="2073" spans="1:11" s="43" customFormat="1" x14ac:dyDescent="0.25">
      <c r="A2073" s="42"/>
      <c r="B2073" s="466" t="s">
        <v>5</v>
      </c>
      <c r="C2073" s="467"/>
      <c r="D2073" s="405" t="s">
        <v>700</v>
      </c>
      <c r="E2073" s="406"/>
      <c r="F2073" s="406"/>
      <c r="G2073" s="407"/>
      <c r="H2073" s="411" t="s">
        <v>6</v>
      </c>
      <c r="I2073" s="412"/>
      <c r="J2073" s="405" t="s">
        <v>327</v>
      </c>
      <c r="K2073" s="407"/>
    </row>
    <row r="2074" spans="1:11" s="43" customFormat="1" ht="15.75" thickBot="1" x14ac:dyDescent="0.3">
      <c r="A2074" s="42"/>
      <c r="B2074" s="468"/>
      <c r="C2074" s="469"/>
      <c r="D2074" s="119"/>
      <c r="E2074" s="120"/>
      <c r="F2074" s="120"/>
      <c r="G2074" s="121"/>
      <c r="H2074" s="413"/>
      <c r="I2074" s="414"/>
      <c r="J2074" s="44"/>
      <c r="K2074" s="45"/>
    </row>
    <row r="2075" spans="1:11" s="43" customFormat="1" ht="15.75" thickBot="1" x14ac:dyDescent="0.3">
      <c r="A2075" s="42"/>
      <c r="B2075" s="393" t="s">
        <v>7</v>
      </c>
      <c r="C2075" s="394"/>
      <c r="D2075" s="394"/>
      <c r="E2075" s="394"/>
      <c r="F2075" s="394"/>
      <c r="G2075" s="394"/>
      <c r="H2075" s="394"/>
      <c r="I2075" s="394"/>
      <c r="J2075" s="394"/>
      <c r="K2075" s="395"/>
    </row>
    <row r="2076" spans="1:11" s="43" customFormat="1" ht="15.75" thickBot="1" x14ac:dyDescent="0.3">
      <c r="A2076" s="42"/>
      <c r="B2076" s="399" t="s">
        <v>8</v>
      </c>
      <c r="C2076" s="416" t="s">
        <v>9</v>
      </c>
      <c r="D2076" s="417" t="s">
        <v>10</v>
      </c>
      <c r="E2076" s="418"/>
      <c r="F2076" s="418"/>
      <c r="G2076" s="419"/>
      <c r="H2076" s="417" t="s">
        <v>11</v>
      </c>
      <c r="I2076" s="418"/>
      <c r="J2076" s="418"/>
      <c r="K2076" s="419"/>
    </row>
    <row r="2077" spans="1:11" s="43" customFormat="1" ht="15.75" thickBot="1" x14ac:dyDescent="0.3">
      <c r="A2077" s="42"/>
      <c r="B2077" s="415"/>
      <c r="C2077" s="416"/>
      <c r="D2077" s="416" t="s">
        <v>12</v>
      </c>
      <c r="E2077" s="396" t="s">
        <v>210</v>
      </c>
      <c r="F2077" s="387" t="s">
        <v>14</v>
      </c>
      <c r="G2077" s="389"/>
      <c r="H2077" s="397" t="s">
        <v>12</v>
      </c>
      <c r="I2077" s="399" t="s">
        <v>15</v>
      </c>
      <c r="J2077" s="387" t="s">
        <v>14</v>
      </c>
      <c r="K2077" s="389"/>
    </row>
    <row r="2078" spans="1:11" s="43" customFormat="1" ht="45.75" thickBot="1" x14ac:dyDescent="0.3">
      <c r="A2078" s="42"/>
      <c r="B2078" s="400"/>
      <c r="C2078" s="416"/>
      <c r="D2078" s="416"/>
      <c r="E2078" s="396"/>
      <c r="F2078" s="46" t="s">
        <v>16</v>
      </c>
      <c r="G2078" s="47" t="s">
        <v>17</v>
      </c>
      <c r="H2078" s="398"/>
      <c r="I2078" s="400"/>
      <c r="J2078" s="46" t="s">
        <v>16</v>
      </c>
      <c r="K2078" s="47" t="s">
        <v>17</v>
      </c>
    </row>
    <row r="2079" spans="1:11" s="43" customFormat="1" ht="15.75" thickBot="1" x14ac:dyDescent="0.3">
      <c r="A2079" s="42"/>
      <c r="B2079" s="47">
        <v>1</v>
      </c>
      <c r="C2079" s="47">
        <v>2</v>
      </c>
      <c r="D2079" s="47">
        <v>3</v>
      </c>
      <c r="E2079" s="47">
        <v>4</v>
      </c>
      <c r="F2079" s="47">
        <v>5</v>
      </c>
      <c r="G2079" s="47">
        <v>6</v>
      </c>
      <c r="H2079" s="47">
        <v>7</v>
      </c>
      <c r="I2079" s="47">
        <v>8</v>
      </c>
      <c r="J2079" s="47">
        <v>9</v>
      </c>
      <c r="K2079" s="47">
        <v>10</v>
      </c>
    </row>
    <row r="2080" spans="1:11" s="43" customFormat="1" x14ac:dyDescent="0.25">
      <c r="A2080" s="42"/>
      <c r="B2080" s="168">
        <f>139335+331937</f>
        <v>471272</v>
      </c>
      <c r="C2080" s="49"/>
      <c r="D2080" s="49" t="s">
        <v>329</v>
      </c>
      <c r="E2080" s="81" t="s">
        <v>701</v>
      </c>
      <c r="F2080" s="49"/>
      <c r="G2080" s="49"/>
      <c r="H2080" s="60" t="s">
        <v>111</v>
      </c>
      <c r="I2080" s="60" t="s">
        <v>111</v>
      </c>
      <c r="J2080" s="49"/>
      <c r="K2080" s="52"/>
    </row>
    <row r="2081" spans="1:11" s="43" customFormat="1" ht="15.75" thickBot="1" x14ac:dyDescent="0.3">
      <c r="A2081" s="42"/>
      <c r="B2081" s="53"/>
      <c r="C2081" s="54"/>
      <c r="D2081" s="54"/>
      <c r="E2081" s="57"/>
      <c r="F2081" s="103"/>
      <c r="G2081" s="49"/>
      <c r="H2081" s="54" t="s">
        <v>71</v>
      </c>
      <c r="I2081" s="54" t="s">
        <v>71</v>
      </c>
      <c r="J2081" s="54"/>
      <c r="K2081" s="56"/>
    </row>
    <row r="2082" spans="1:11" s="43" customFormat="1" ht="15.75" thickBot="1" x14ac:dyDescent="0.3">
      <c r="A2082" s="42"/>
      <c r="B2082" s="393" t="s">
        <v>19</v>
      </c>
      <c r="C2082" s="394"/>
      <c r="D2082" s="394"/>
      <c r="E2082" s="394"/>
      <c r="F2082" s="394"/>
      <c r="G2082" s="394"/>
      <c r="H2082" s="394"/>
      <c r="I2082" s="394"/>
      <c r="J2082" s="394"/>
      <c r="K2082" s="395"/>
    </row>
    <row r="2083" spans="1:11" s="43" customFormat="1" x14ac:dyDescent="0.25">
      <c r="A2083" s="42"/>
      <c r="B2083" s="53">
        <v>39240</v>
      </c>
      <c r="C2083" s="54"/>
      <c r="D2083" s="54"/>
      <c r="E2083" s="54"/>
      <c r="F2083" s="54"/>
      <c r="G2083" s="54"/>
      <c r="H2083" s="54"/>
      <c r="I2083" s="54"/>
      <c r="J2083" s="54"/>
      <c r="K2083" s="56"/>
    </row>
    <row r="2084" spans="1:11" s="43" customFormat="1" x14ac:dyDescent="0.25">
      <c r="A2084" s="42"/>
    </row>
    <row r="2085" spans="1:11" s="43" customFormat="1" x14ac:dyDescent="0.25">
      <c r="A2085" s="42"/>
      <c r="B2085" s="420" t="s">
        <v>0</v>
      </c>
      <c r="C2085" s="420"/>
    </row>
    <row r="2086" spans="1:11" s="43" customFormat="1" x14ac:dyDescent="0.25">
      <c r="A2086" s="42"/>
      <c r="B2086" s="383" t="s">
        <v>1</v>
      </c>
      <c r="C2086" s="383"/>
      <c r="D2086" s="383"/>
      <c r="E2086" s="383"/>
      <c r="F2086" s="383"/>
      <c r="G2086" s="383"/>
      <c r="H2086" s="383"/>
      <c r="I2086" s="383"/>
      <c r="J2086" s="383"/>
      <c r="K2086" s="383"/>
    </row>
    <row r="2087" spans="1:11" s="43" customFormat="1" ht="15.75" thickBot="1" x14ac:dyDescent="0.3">
      <c r="A2087" s="42"/>
    </row>
    <row r="2088" spans="1:11" s="43" customFormat="1" ht="15.75" thickBot="1" x14ac:dyDescent="0.3">
      <c r="A2088" s="42"/>
      <c r="B2088" s="384" t="s">
        <v>2</v>
      </c>
      <c r="C2088" s="385"/>
      <c r="D2088" s="386"/>
      <c r="E2088" s="384" t="s">
        <v>3</v>
      </c>
      <c r="F2088" s="385"/>
      <c r="G2088" s="386"/>
      <c r="H2088" s="387" t="s">
        <v>4</v>
      </c>
      <c r="I2088" s="388"/>
      <c r="J2088" s="388"/>
      <c r="K2088" s="389"/>
    </row>
    <row r="2089" spans="1:11" s="43" customFormat="1" ht="15.75" thickBot="1" x14ac:dyDescent="0.3">
      <c r="A2089" s="42"/>
      <c r="B2089" s="391">
        <v>21010198400579</v>
      </c>
      <c r="C2089" s="391"/>
      <c r="D2089" s="392"/>
      <c r="E2089" s="393" t="s">
        <v>666</v>
      </c>
      <c r="F2089" s="394"/>
      <c r="G2089" s="395"/>
      <c r="H2089" s="393" t="s">
        <v>702</v>
      </c>
      <c r="I2089" s="394"/>
      <c r="J2089" s="394"/>
      <c r="K2089" s="395"/>
    </row>
    <row r="2090" spans="1:11" s="43" customFormat="1" x14ac:dyDescent="0.25">
      <c r="A2090" s="42"/>
      <c r="B2090" s="466" t="s">
        <v>5</v>
      </c>
      <c r="C2090" s="467"/>
      <c r="D2090" s="405" t="s">
        <v>703</v>
      </c>
      <c r="E2090" s="406"/>
      <c r="F2090" s="406"/>
      <c r="G2090" s="407"/>
      <c r="H2090" s="411" t="s">
        <v>6</v>
      </c>
      <c r="I2090" s="412"/>
      <c r="J2090" s="405" t="s">
        <v>327</v>
      </c>
      <c r="K2090" s="407"/>
    </row>
    <row r="2091" spans="1:11" s="43" customFormat="1" ht="15.75" thickBot="1" x14ac:dyDescent="0.3">
      <c r="A2091" s="42"/>
      <c r="B2091" s="468"/>
      <c r="C2091" s="469"/>
      <c r="D2091" s="119"/>
      <c r="E2091" s="120"/>
      <c r="F2091" s="120"/>
      <c r="G2091" s="121"/>
      <c r="H2091" s="413"/>
      <c r="I2091" s="414"/>
      <c r="J2091" s="44"/>
      <c r="K2091" s="45"/>
    </row>
    <row r="2092" spans="1:11" s="43" customFormat="1" ht="15.75" thickBot="1" x14ac:dyDescent="0.3">
      <c r="A2092" s="42"/>
      <c r="B2092" s="393" t="s">
        <v>7</v>
      </c>
      <c r="C2092" s="394"/>
      <c r="D2092" s="394"/>
      <c r="E2092" s="394"/>
      <c r="F2092" s="394"/>
      <c r="G2092" s="394"/>
      <c r="H2092" s="394"/>
      <c r="I2092" s="394"/>
      <c r="J2092" s="394"/>
      <c r="K2092" s="395"/>
    </row>
    <row r="2093" spans="1:11" s="43" customFormat="1" ht="15.75" thickBot="1" x14ac:dyDescent="0.3">
      <c r="A2093" s="42"/>
      <c r="B2093" s="399" t="s">
        <v>8</v>
      </c>
      <c r="C2093" s="416" t="s">
        <v>9</v>
      </c>
      <c r="D2093" s="417" t="s">
        <v>10</v>
      </c>
      <c r="E2093" s="418"/>
      <c r="F2093" s="418"/>
      <c r="G2093" s="419"/>
      <c r="H2093" s="417" t="s">
        <v>11</v>
      </c>
      <c r="I2093" s="418"/>
      <c r="J2093" s="418"/>
      <c r="K2093" s="419"/>
    </row>
    <row r="2094" spans="1:11" s="43" customFormat="1" ht="15.75" thickBot="1" x14ac:dyDescent="0.3">
      <c r="A2094" s="42"/>
      <c r="B2094" s="415"/>
      <c r="C2094" s="416"/>
      <c r="D2094" s="416" t="s">
        <v>12</v>
      </c>
      <c r="E2094" s="396" t="s">
        <v>210</v>
      </c>
      <c r="F2094" s="387" t="s">
        <v>14</v>
      </c>
      <c r="G2094" s="389"/>
      <c r="H2094" s="397" t="s">
        <v>12</v>
      </c>
      <c r="I2094" s="399" t="s">
        <v>15</v>
      </c>
      <c r="J2094" s="387" t="s">
        <v>14</v>
      </c>
      <c r="K2094" s="389"/>
    </row>
    <row r="2095" spans="1:11" s="43" customFormat="1" ht="45.75" thickBot="1" x14ac:dyDescent="0.3">
      <c r="A2095" s="42"/>
      <c r="B2095" s="400"/>
      <c r="C2095" s="416"/>
      <c r="D2095" s="416"/>
      <c r="E2095" s="396"/>
      <c r="F2095" s="46" t="s">
        <v>16</v>
      </c>
      <c r="G2095" s="47" t="s">
        <v>17</v>
      </c>
      <c r="H2095" s="398"/>
      <c r="I2095" s="400"/>
      <c r="J2095" s="46" t="s">
        <v>16</v>
      </c>
      <c r="K2095" s="47" t="s">
        <v>17</v>
      </c>
    </row>
    <row r="2096" spans="1:11" s="43" customFormat="1" ht="15.75" thickBot="1" x14ac:dyDescent="0.3">
      <c r="A2096" s="42"/>
      <c r="B2096" s="47">
        <v>1</v>
      </c>
      <c r="C2096" s="47">
        <v>2</v>
      </c>
      <c r="D2096" s="47">
        <v>3</v>
      </c>
      <c r="E2096" s="47">
        <v>4</v>
      </c>
      <c r="F2096" s="47">
        <v>5</v>
      </c>
      <c r="G2096" s="47">
        <v>6</v>
      </c>
      <c r="H2096" s="47">
        <v>7</v>
      </c>
      <c r="I2096" s="47">
        <v>8</v>
      </c>
      <c r="J2096" s="47">
        <v>9</v>
      </c>
      <c r="K2096" s="47">
        <v>10</v>
      </c>
    </row>
    <row r="2097" spans="1:11" s="43" customFormat="1" ht="60" x14ac:dyDescent="0.25">
      <c r="A2097" s="42"/>
      <c r="B2097" s="168">
        <f>125016+151665</f>
        <v>276681</v>
      </c>
      <c r="C2097" s="49">
        <v>0</v>
      </c>
      <c r="D2097" s="49"/>
      <c r="E2097" s="81"/>
      <c r="F2097" s="49"/>
      <c r="G2097" s="49"/>
      <c r="H2097" s="51" t="s">
        <v>212</v>
      </c>
      <c r="I2097" s="51" t="s">
        <v>704</v>
      </c>
      <c r="J2097" s="49"/>
      <c r="K2097" s="52"/>
    </row>
    <row r="2098" spans="1:11" s="43" customFormat="1" x14ac:dyDescent="0.25">
      <c r="A2098" s="42"/>
      <c r="B2098" s="53"/>
      <c r="C2098" s="54"/>
      <c r="D2098" s="54"/>
      <c r="E2098" s="57"/>
      <c r="F2098" s="54"/>
      <c r="G2098" s="49"/>
      <c r="H2098" s="54" t="s">
        <v>695</v>
      </c>
      <c r="I2098" s="54" t="s">
        <v>695</v>
      </c>
      <c r="J2098" s="54"/>
      <c r="K2098" s="56"/>
    </row>
    <row r="2099" spans="1:11" s="43" customFormat="1" x14ac:dyDescent="0.25">
      <c r="A2099" s="42"/>
      <c r="B2099" s="53"/>
      <c r="C2099" s="54"/>
      <c r="D2099" s="54"/>
      <c r="E2099" s="57"/>
      <c r="F2099" s="54"/>
      <c r="G2099" s="49"/>
      <c r="H2099" s="54" t="s">
        <v>111</v>
      </c>
      <c r="I2099" s="54" t="s">
        <v>111</v>
      </c>
      <c r="J2099" s="54"/>
      <c r="K2099" s="56"/>
    </row>
    <row r="2100" spans="1:11" s="43" customFormat="1" ht="15.75" thickBot="1" x14ac:dyDescent="0.3">
      <c r="A2100" s="42"/>
      <c r="B2100" s="53"/>
      <c r="C2100" s="54"/>
      <c r="D2100" s="54"/>
      <c r="E2100" s="57"/>
      <c r="F2100" s="54"/>
      <c r="G2100" s="49"/>
      <c r="H2100" s="54" t="s">
        <v>71</v>
      </c>
      <c r="I2100" s="54" t="s">
        <v>71</v>
      </c>
      <c r="J2100" s="54"/>
      <c r="K2100" s="56"/>
    </row>
    <row r="2101" spans="1:11" s="43" customFormat="1" ht="15.75" thickBot="1" x14ac:dyDescent="0.3">
      <c r="A2101" s="42"/>
      <c r="B2101" s="393" t="s">
        <v>19</v>
      </c>
      <c r="C2101" s="394"/>
      <c r="D2101" s="394"/>
      <c r="E2101" s="394"/>
      <c r="F2101" s="394"/>
      <c r="G2101" s="394"/>
      <c r="H2101" s="394"/>
      <c r="I2101" s="394"/>
      <c r="J2101" s="394"/>
      <c r="K2101" s="395"/>
    </row>
    <row r="2102" spans="1:11" s="43" customFormat="1" x14ac:dyDescent="0.25">
      <c r="A2102" s="42"/>
      <c r="B2102" s="53"/>
      <c r="C2102" s="54"/>
      <c r="D2102" s="54"/>
      <c r="E2102" s="54"/>
      <c r="F2102" s="54"/>
      <c r="G2102" s="54"/>
      <c r="H2102" s="54"/>
      <c r="I2102" s="54"/>
      <c r="J2102" s="54"/>
      <c r="K2102" s="56"/>
    </row>
    <row r="2103" spans="1:11" s="43" customFormat="1" x14ac:dyDescent="0.25">
      <c r="A2103" s="42"/>
    </row>
    <row r="2104" spans="1:11" s="43" customFormat="1" x14ac:dyDescent="0.25">
      <c r="A2104" s="42"/>
      <c r="B2104" s="420" t="s">
        <v>0</v>
      </c>
      <c r="C2104" s="420"/>
    </row>
    <row r="2105" spans="1:11" s="43" customFormat="1" x14ac:dyDescent="0.25">
      <c r="A2105" s="42"/>
      <c r="B2105" s="383" t="s">
        <v>1</v>
      </c>
      <c r="C2105" s="383"/>
      <c r="D2105" s="383"/>
      <c r="E2105" s="383"/>
      <c r="F2105" s="383"/>
      <c r="G2105" s="383"/>
      <c r="H2105" s="383"/>
      <c r="I2105" s="383"/>
      <c r="J2105" s="383"/>
      <c r="K2105" s="383"/>
    </row>
    <row r="2106" spans="1:11" s="43" customFormat="1" ht="15.75" thickBot="1" x14ac:dyDescent="0.3">
      <c r="A2106" s="42"/>
    </row>
    <row r="2107" spans="1:11" s="43" customFormat="1" ht="15.75" thickBot="1" x14ac:dyDescent="0.3">
      <c r="A2107" s="42"/>
      <c r="B2107" s="384" t="s">
        <v>2</v>
      </c>
      <c r="C2107" s="385"/>
      <c r="D2107" s="386"/>
      <c r="E2107" s="384" t="s">
        <v>3</v>
      </c>
      <c r="F2107" s="385"/>
      <c r="G2107" s="386"/>
      <c r="H2107" s="387" t="s">
        <v>4</v>
      </c>
      <c r="I2107" s="388"/>
      <c r="J2107" s="388"/>
      <c r="K2107" s="389"/>
    </row>
    <row r="2108" spans="1:11" s="43" customFormat="1" ht="15.75" thickBot="1" x14ac:dyDescent="0.3">
      <c r="A2108" s="42"/>
      <c r="B2108" s="391">
        <v>21006197500269</v>
      </c>
      <c r="C2108" s="391"/>
      <c r="D2108" s="392"/>
      <c r="E2108" s="393" t="s">
        <v>666</v>
      </c>
      <c r="F2108" s="394"/>
      <c r="G2108" s="395"/>
      <c r="H2108" s="393" t="s">
        <v>705</v>
      </c>
      <c r="I2108" s="394"/>
      <c r="J2108" s="394"/>
      <c r="K2108" s="395"/>
    </row>
    <row r="2109" spans="1:11" s="43" customFormat="1" x14ac:dyDescent="0.25">
      <c r="A2109" s="42"/>
      <c r="B2109" s="466" t="s">
        <v>5</v>
      </c>
      <c r="C2109" s="467"/>
      <c r="D2109" s="405" t="s">
        <v>706</v>
      </c>
      <c r="E2109" s="406"/>
      <c r="F2109" s="406"/>
      <c r="G2109" s="407"/>
      <c r="H2109" s="411" t="s">
        <v>6</v>
      </c>
      <c r="I2109" s="412"/>
      <c r="J2109" s="405" t="s">
        <v>327</v>
      </c>
      <c r="K2109" s="407"/>
    </row>
    <row r="2110" spans="1:11" s="43" customFormat="1" ht="15.75" thickBot="1" x14ac:dyDescent="0.3">
      <c r="A2110" s="42"/>
      <c r="B2110" s="468"/>
      <c r="C2110" s="469"/>
      <c r="D2110" s="119"/>
      <c r="E2110" s="120"/>
      <c r="F2110" s="120"/>
      <c r="G2110" s="121"/>
      <c r="H2110" s="413"/>
      <c r="I2110" s="414"/>
      <c r="J2110" s="44"/>
      <c r="K2110" s="45"/>
    </row>
    <row r="2111" spans="1:11" s="43" customFormat="1" ht="15.75" thickBot="1" x14ac:dyDescent="0.3">
      <c r="A2111" s="42"/>
      <c r="B2111" s="393" t="s">
        <v>7</v>
      </c>
      <c r="C2111" s="394"/>
      <c r="D2111" s="394"/>
      <c r="E2111" s="394"/>
      <c r="F2111" s="394"/>
      <c r="G2111" s="394"/>
      <c r="H2111" s="394"/>
      <c r="I2111" s="394"/>
      <c r="J2111" s="394"/>
      <c r="K2111" s="395"/>
    </row>
    <row r="2112" spans="1:11" s="43" customFormat="1" ht="15.75" thickBot="1" x14ac:dyDescent="0.3">
      <c r="A2112" s="42"/>
      <c r="B2112" s="399" t="s">
        <v>8</v>
      </c>
      <c r="C2112" s="416" t="s">
        <v>9</v>
      </c>
      <c r="D2112" s="417" t="s">
        <v>10</v>
      </c>
      <c r="E2112" s="418"/>
      <c r="F2112" s="418"/>
      <c r="G2112" s="419"/>
      <c r="H2112" s="417" t="s">
        <v>11</v>
      </c>
      <c r="I2112" s="418"/>
      <c r="J2112" s="418"/>
      <c r="K2112" s="419"/>
    </row>
    <row r="2113" spans="1:11" s="43" customFormat="1" ht="15.75" thickBot="1" x14ac:dyDescent="0.3">
      <c r="A2113" s="42"/>
      <c r="B2113" s="415"/>
      <c r="C2113" s="416"/>
      <c r="D2113" s="416" t="s">
        <v>12</v>
      </c>
      <c r="E2113" s="396" t="s">
        <v>210</v>
      </c>
      <c r="F2113" s="387" t="s">
        <v>14</v>
      </c>
      <c r="G2113" s="389"/>
      <c r="H2113" s="397" t="s">
        <v>12</v>
      </c>
      <c r="I2113" s="399" t="s">
        <v>15</v>
      </c>
      <c r="J2113" s="387" t="s">
        <v>14</v>
      </c>
      <c r="K2113" s="389"/>
    </row>
    <row r="2114" spans="1:11" s="43" customFormat="1" ht="45.75" thickBot="1" x14ac:dyDescent="0.3">
      <c r="A2114" s="42"/>
      <c r="B2114" s="400"/>
      <c r="C2114" s="416"/>
      <c r="D2114" s="416"/>
      <c r="E2114" s="396"/>
      <c r="F2114" s="46" t="s">
        <v>16</v>
      </c>
      <c r="G2114" s="47" t="s">
        <v>17</v>
      </c>
      <c r="H2114" s="398"/>
      <c r="I2114" s="400"/>
      <c r="J2114" s="46" t="s">
        <v>16</v>
      </c>
      <c r="K2114" s="47" t="s">
        <v>17</v>
      </c>
    </row>
    <row r="2115" spans="1:11" s="43" customFormat="1" ht="15.75" thickBot="1" x14ac:dyDescent="0.3">
      <c r="A2115" s="42"/>
      <c r="B2115" s="47">
        <v>1</v>
      </c>
      <c r="C2115" s="47">
        <v>2</v>
      </c>
      <c r="D2115" s="47">
        <v>3</v>
      </c>
      <c r="E2115" s="47">
        <v>4</v>
      </c>
      <c r="F2115" s="47">
        <v>5</v>
      </c>
      <c r="G2115" s="47">
        <v>6</v>
      </c>
      <c r="H2115" s="47">
        <v>7</v>
      </c>
      <c r="I2115" s="47">
        <v>8</v>
      </c>
      <c r="J2115" s="47">
        <v>9</v>
      </c>
      <c r="K2115" s="47">
        <v>10</v>
      </c>
    </row>
    <row r="2116" spans="1:11" s="43" customFormat="1" x14ac:dyDescent="0.25">
      <c r="A2116" s="42"/>
      <c r="B2116" s="168">
        <f>148785+266310</f>
        <v>415095</v>
      </c>
      <c r="C2116" s="49">
        <v>0</v>
      </c>
      <c r="D2116" s="49" t="s">
        <v>707</v>
      </c>
      <c r="E2116" s="81">
        <v>0.45</v>
      </c>
      <c r="F2116" s="49"/>
      <c r="G2116" s="49"/>
      <c r="H2116" s="60" t="s">
        <v>509</v>
      </c>
      <c r="I2116" s="60" t="s">
        <v>509</v>
      </c>
      <c r="J2116" s="49"/>
      <c r="K2116" s="52"/>
    </row>
    <row r="2117" spans="1:11" s="43" customFormat="1" x14ac:dyDescent="0.25">
      <c r="A2117" s="42"/>
      <c r="B2117" s="53"/>
      <c r="C2117" s="54"/>
      <c r="D2117" s="174"/>
      <c r="E2117" s="57"/>
      <c r="F2117" s="54"/>
      <c r="G2117" s="49"/>
      <c r="H2117" s="54" t="s">
        <v>71</v>
      </c>
      <c r="I2117" s="54" t="s">
        <v>71</v>
      </c>
      <c r="J2117" s="54"/>
      <c r="K2117" s="56"/>
    </row>
    <row r="2118" spans="1:11" s="43" customFormat="1" ht="15.75" thickBot="1" x14ac:dyDescent="0.3">
      <c r="A2118" s="42"/>
      <c r="B2118" s="53"/>
      <c r="C2118" s="54"/>
      <c r="D2118" s="54"/>
      <c r="E2118" s="57"/>
      <c r="F2118" s="54"/>
      <c r="G2118" s="49"/>
      <c r="H2118" s="54" t="s">
        <v>111</v>
      </c>
      <c r="I2118" s="54" t="s">
        <v>111</v>
      </c>
      <c r="J2118" s="54"/>
      <c r="K2118" s="56"/>
    </row>
    <row r="2119" spans="1:11" s="43" customFormat="1" ht="15.75" thickBot="1" x14ac:dyDescent="0.3">
      <c r="A2119" s="42"/>
      <c r="B2119" s="393" t="s">
        <v>19</v>
      </c>
      <c r="C2119" s="394"/>
      <c r="D2119" s="394"/>
      <c r="E2119" s="394"/>
      <c r="F2119" s="394"/>
      <c r="G2119" s="394"/>
      <c r="H2119" s="394"/>
      <c r="I2119" s="394"/>
      <c r="J2119" s="394"/>
      <c r="K2119" s="395"/>
    </row>
    <row r="2120" spans="1:11" s="43" customFormat="1" x14ac:dyDescent="0.25">
      <c r="A2120" s="42"/>
      <c r="B2120" s="66">
        <v>245550.2</v>
      </c>
      <c r="C2120" s="49">
        <v>0</v>
      </c>
      <c r="D2120" s="49">
        <v>0</v>
      </c>
      <c r="E2120" s="49">
        <v>0</v>
      </c>
      <c r="F2120" s="67"/>
      <c r="G2120" s="49">
        <v>0</v>
      </c>
      <c r="H2120" s="49">
        <v>0</v>
      </c>
      <c r="I2120" s="49">
        <v>0</v>
      </c>
      <c r="J2120" s="49">
        <v>0</v>
      </c>
      <c r="K2120" s="52">
        <v>0</v>
      </c>
    </row>
    <row r="2121" spans="1:11" s="43" customFormat="1" x14ac:dyDescent="0.25">
      <c r="A2121" s="42"/>
    </row>
    <row r="2122" spans="1:11" s="43" customFormat="1" x14ac:dyDescent="0.25">
      <c r="A2122" s="42"/>
    </row>
    <row r="2123" spans="1:11" s="43" customFormat="1" x14ac:dyDescent="0.25">
      <c r="A2123" s="42"/>
      <c r="B2123" s="420" t="s">
        <v>0</v>
      </c>
      <c r="C2123" s="420"/>
    </row>
    <row r="2124" spans="1:11" s="43" customFormat="1" x14ac:dyDescent="0.25">
      <c r="A2124" s="42"/>
      <c r="B2124" s="383" t="s">
        <v>1</v>
      </c>
      <c r="C2124" s="383"/>
      <c r="D2124" s="383"/>
      <c r="E2124" s="383"/>
      <c r="F2124" s="383"/>
      <c r="G2124" s="383"/>
      <c r="H2124" s="383"/>
      <c r="I2124" s="383"/>
      <c r="J2124" s="383"/>
      <c r="K2124" s="383"/>
    </row>
    <row r="2125" spans="1:11" s="43" customFormat="1" ht="15.75" thickBot="1" x14ac:dyDescent="0.3">
      <c r="A2125" s="42"/>
    </row>
    <row r="2126" spans="1:11" s="43" customFormat="1" ht="15.75" thickBot="1" x14ac:dyDescent="0.3">
      <c r="A2126" s="42"/>
      <c r="B2126" s="384" t="s">
        <v>2</v>
      </c>
      <c r="C2126" s="385"/>
      <c r="D2126" s="386"/>
      <c r="E2126" s="384" t="s">
        <v>3</v>
      </c>
      <c r="F2126" s="385"/>
      <c r="G2126" s="386"/>
      <c r="H2126" s="387" t="s">
        <v>4</v>
      </c>
      <c r="I2126" s="388"/>
      <c r="J2126" s="388"/>
      <c r="K2126" s="389"/>
    </row>
    <row r="2127" spans="1:11" s="43" customFormat="1" ht="15.75" thickBot="1" x14ac:dyDescent="0.3">
      <c r="A2127" s="42"/>
      <c r="B2127" s="391">
        <v>21704198100870</v>
      </c>
      <c r="C2127" s="391"/>
      <c r="D2127" s="392"/>
      <c r="E2127" s="393" t="s">
        <v>666</v>
      </c>
      <c r="F2127" s="394"/>
      <c r="G2127" s="395"/>
      <c r="H2127" s="393" t="s">
        <v>708</v>
      </c>
      <c r="I2127" s="394"/>
      <c r="J2127" s="394"/>
      <c r="K2127" s="395"/>
    </row>
    <row r="2128" spans="1:11" s="43" customFormat="1" x14ac:dyDescent="0.25">
      <c r="A2128" s="42"/>
      <c r="B2128" s="466" t="s">
        <v>5</v>
      </c>
      <c r="C2128" s="467"/>
      <c r="D2128" s="405" t="s">
        <v>709</v>
      </c>
      <c r="E2128" s="406"/>
      <c r="F2128" s="406"/>
      <c r="G2128" s="407"/>
      <c r="H2128" s="411" t="s">
        <v>6</v>
      </c>
      <c r="I2128" s="412"/>
      <c r="J2128" s="405" t="s">
        <v>327</v>
      </c>
      <c r="K2128" s="407"/>
    </row>
    <row r="2129" spans="1:11" s="43" customFormat="1" ht="15.75" thickBot="1" x14ac:dyDescent="0.3">
      <c r="A2129" s="42"/>
      <c r="B2129" s="468"/>
      <c r="C2129" s="469"/>
      <c r="D2129" s="119"/>
      <c r="E2129" s="120"/>
      <c r="F2129" s="120"/>
      <c r="G2129" s="121"/>
      <c r="H2129" s="413"/>
      <c r="I2129" s="414"/>
      <c r="J2129" s="44"/>
      <c r="K2129" s="45"/>
    </row>
    <row r="2130" spans="1:11" s="43" customFormat="1" ht="15.75" thickBot="1" x14ac:dyDescent="0.3">
      <c r="A2130" s="42"/>
      <c r="B2130" s="393" t="s">
        <v>7</v>
      </c>
      <c r="C2130" s="394"/>
      <c r="D2130" s="394"/>
      <c r="E2130" s="394"/>
      <c r="F2130" s="394"/>
      <c r="G2130" s="394"/>
      <c r="H2130" s="394"/>
      <c r="I2130" s="394"/>
      <c r="J2130" s="394"/>
      <c r="K2130" s="395"/>
    </row>
    <row r="2131" spans="1:11" s="43" customFormat="1" ht="15.75" thickBot="1" x14ac:dyDescent="0.3">
      <c r="A2131" s="42"/>
      <c r="B2131" s="399" t="s">
        <v>8</v>
      </c>
      <c r="C2131" s="416" t="s">
        <v>9</v>
      </c>
      <c r="D2131" s="417" t="s">
        <v>10</v>
      </c>
      <c r="E2131" s="418"/>
      <c r="F2131" s="418"/>
      <c r="G2131" s="419"/>
      <c r="H2131" s="417" t="s">
        <v>11</v>
      </c>
      <c r="I2131" s="418"/>
      <c r="J2131" s="418"/>
      <c r="K2131" s="419"/>
    </row>
    <row r="2132" spans="1:11" s="43" customFormat="1" ht="15.75" thickBot="1" x14ac:dyDescent="0.3">
      <c r="A2132" s="42"/>
      <c r="B2132" s="415"/>
      <c r="C2132" s="416"/>
      <c r="D2132" s="416" t="s">
        <v>12</v>
      </c>
      <c r="E2132" s="396" t="s">
        <v>210</v>
      </c>
      <c r="F2132" s="387" t="s">
        <v>14</v>
      </c>
      <c r="G2132" s="389"/>
      <c r="H2132" s="397" t="s">
        <v>12</v>
      </c>
      <c r="I2132" s="399" t="s">
        <v>15</v>
      </c>
      <c r="J2132" s="387" t="s">
        <v>14</v>
      </c>
      <c r="K2132" s="389"/>
    </row>
    <row r="2133" spans="1:11" s="43" customFormat="1" ht="45.75" thickBot="1" x14ac:dyDescent="0.3">
      <c r="A2133" s="42"/>
      <c r="B2133" s="400"/>
      <c r="C2133" s="416"/>
      <c r="D2133" s="416"/>
      <c r="E2133" s="396"/>
      <c r="F2133" s="46" t="s">
        <v>16</v>
      </c>
      <c r="G2133" s="47" t="s">
        <v>17</v>
      </c>
      <c r="H2133" s="398"/>
      <c r="I2133" s="400"/>
      <c r="J2133" s="46" t="s">
        <v>16</v>
      </c>
      <c r="K2133" s="47" t="s">
        <v>17</v>
      </c>
    </row>
    <row r="2134" spans="1:11" s="43" customFormat="1" ht="15.75" thickBot="1" x14ac:dyDescent="0.3">
      <c r="A2134" s="42"/>
      <c r="B2134" s="47">
        <v>1</v>
      </c>
      <c r="C2134" s="47">
        <v>2</v>
      </c>
      <c r="D2134" s="47">
        <v>3</v>
      </c>
      <c r="E2134" s="47">
        <v>4</v>
      </c>
      <c r="F2134" s="47">
        <v>5</v>
      </c>
      <c r="G2134" s="47">
        <v>6</v>
      </c>
      <c r="H2134" s="47">
        <v>7</v>
      </c>
      <c r="I2134" s="47">
        <v>8</v>
      </c>
      <c r="J2134" s="47">
        <v>9</v>
      </c>
      <c r="K2134" s="47">
        <v>10</v>
      </c>
    </row>
    <row r="2135" spans="1:11" s="43" customFormat="1" ht="15.75" thickBot="1" x14ac:dyDescent="0.3">
      <c r="A2135" s="42"/>
      <c r="B2135" s="168">
        <f>144996+53822</f>
        <v>198818</v>
      </c>
      <c r="C2135" s="49">
        <v>0</v>
      </c>
      <c r="D2135" s="49"/>
      <c r="E2135" s="81"/>
      <c r="F2135" s="49"/>
      <c r="G2135" s="49"/>
      <c r="H2135" s="60"/>
      <c r="I2135" s="51"/>
      <c r="J2135" s="49"/>
      <c r="K2135" s="52"/>
    </row>
    <row r="2136" spans="1:11" s="43" customFormat="1" ht="15.75" thickBot="1" x14ac:dyDescent="0.3">
      <c r="A2136" s="42"/>
      <c r="B2136" s="393" t="s">
        <v>19</v>
      </c>
      <c r="C2136" s="394"/>
      <c r="D2136" s="394"/>
      <c r="E2136" s="394"/>
      <c r="F2136" s="394"/>
      <c r="G2136" s="394"/>
      <c r="H2136" s="394"/>
      <c r="I2136" s="394"/>
      <c r="J2136" s="394"/>
      <c r="K2136" s="395"/>
    </row>
    <row r="2137" spans="1:11" s="43" customFormat="1" x14ac:dyDescent="0.25">
      <c r="A2137" s="42"/>
      <c r="B2137" s="53"/>
      <c r="C2137" s="54"/>
      <c r="D2137" s="54"/>
      <c r="E2137" s="54"/>
      <c r="F2137" s="54"/>
      <c r="G2137" s="54"/>
      <c r="H2137" s="54"/>
      <c r="I2137" s="54"/>
      <c r="J2137" s="54"/>
      <c r="K2137" s="56"/>
    </row>
    <row r="2138" spans="1:11" s="43" customFormat="1" x14ac:dyDescent="0.25">
      <c r="A2138" s="42"/>
    </row>
    <row r="2139" spans="1:11" s="43" customFormat="1" x14ac:dyDescent="0.25">
      <c r="A2139" s="42"/>
    </row>
    <row r="2140" spans="1:11" s="43" customFormat="1" x14ac:dyDescent="0.25">
      <c r="A2140" s="42"/>
      <c r="B2140" s="420" t="s">
        <v>0</v>
      </c>
      <c r="C2140" s="420"/>
    </row>
    <row r="2141" spans="1:11" s="43" customFormat="1" x14ac:dyDescent="0.25">
      <c r="A2141" s="42"/>
      <c r="B2141" s="383" t="s">
        <v>1</v>
      </c>
      <c r="C2141" s="383"/>
      <c r="D2141" s="383"/>
      <c r="E2141" s="383"/>
      <c r="F2141" s="383"/>
      <c r="G2141" s="383"/>
      <c r="H2141" s="383"/>
      <c r="I2141" s="383"/>
      <c r="J2141" s="383"/>
      <c r="K2141" s="383"/>
    </row>
    <row r="2142" spans="1:11" s="43" customFormat="1" ht="15.75" thickBot="1" x14ac:dyDescent="0.3">
      <c r="A2142" s="42"/>
    </row>
    <row r="2143" spans="1:11" s="43" customFormat="1" ht="15.75" thickBot="1" x14ac:dyDescent="0.3">
      <c r="A2143" s="42"/>
      <c r="B2143" s="384" t="s">
        <v>2</v>
      </c>
      <c r="C2143" s="385"/>
      <c r="D2143" s="386"/>
      <c r="E2143" s="384" t="s">
        <v>3</v>
      </c>
      <c r="F2143" s="385"/>
      <c r="G2143" s="386"/>
      <c r="H2143" s="387" t="s">
        <v>4</v>
      </c>
      <c r="I2143" s="388"/>
      <c r="J2143" s="388"/>
      <c r="K2143" s="389"/>
    </row>
    <row r="2144" spans="1:11" s="43" customFormat="1" ht="15.75" thickBot="1" x14ac:dyDescent="0.3">
      <c r="A2144" s="42"/>
      <c r="B2144" s="391">
        <v>22011197700293</v>
      </c>
      <c r="C2144" s="391"/>
      <c r="D2144" s="392"/>
      <c r="E2144" s="393" t="s">
        <v>666</v>
      </c>
      <c r="F2144" s="394"/>
      <c r="G2144" s="395"/>
      <c r="H2144" s="393" t="s">
        <v>710</v>
      </c>
      <c r="I2144" s="394"/>
      <c r="J2144" s="394"/>
      <c r="K2144" s="395"/>
    </row>
    <row r="2145" spans="1:11" s="43" customFormat="1" x14ac:dyDescent="0.25">
      <c r="A2145" s="42"/>
      <c r="B2145" s="466" t="s">
        <v>5</v>
      </c>
      <c r="C2145" s="467"/>
      <c r="D2145" s="442" t="s">
        <v>711</v>
      </c>
      <c r="E2145" s="564"/>
      <c r="F2145" s="564"/>
      <c r="G2145" s="443"/>
      <c r="H2145" s="411" t="s">
        <v>6</v>
      </c>
      <c r="I2145" s="412"/>
      <c r="J2145" s="405" t="s">
        <v>327</v>
      </c>
      <c r="K2145" s="407"/>
    </row>
    <row r="2146" spans="1:11" s="43" customFormat="1" ht="15.75" thickBot="1" x14ac:dyDescent="0.3">
      <c r="A2146" s="42"/>
      <c r="B2146" s="468"/>
      <c r="C2146" s="469"/>
      <c r="D2146" s="444"/>
      <c r="E2146" s="565"/>
      <c r="F2146" s="565"/>
      <c r="G2146" s="445"/>
      <c r="H2146" s="413"/>
      <c r="I2146" s="414"/>
      <c r="J2146" s="44"/>
      <c r="K2146" s="45"/>
    </row>
    <row r="2147" spans="1:11" s="43" customFormat="1" ht="15.75" thickBot="1" x14ac:dyDescent="0.3">
      <c r="A2147" s="42"/>
      <c r="B2147" s="393" t="s">
        <v>7</v>
      </c>
      <c r="C2147" s="394"/>
      <c r="D2147" s="394"/>
      <c r="E2147" s="394"/>
      <c r="F2147" s="394"/>
      <c r="G2147" s="394"/>
      <c r="H2147" s="394"/>
      <c r="I2147" s="394"/>
      <c r="J2147" s="394"/>
      <c r="K2147" s="395"/>
    </row>
    <row r="2148" spans="1:11" s="43" customFormat="1" ht="15.75" thickBot="1" x14ac:dyDescent="0.3">
      <c r="A2148" s="42"/>
      <c r="B2148" s="399" t="s">
        <v>8</v>
      </c>
      <c r="C2148" s="416" t="s">
        <v>9</v>
      </c>
      <c r="D2148" s="417" t="s">
        <v>10</v>
      </c>
      <c r="E2148" s="418"/>
      <c r="F2148" s="418"/>
      <c r="G2148" s="419"/>
      <c r="H2148" s="417" t="s">
        <v>11</v>
      </c>
      <c r="I2148" s="418"/>
      <c r="J2148" s="418"/>
      <c r="K2148" s="419"/>
    </row>
    <row r="2149" spans="1:11" s="43" customFormat="1" ht="15.75" thickBot="1" x14ac:dyDescent="0.3">
      <c r="A2149" s="42"/>
      <c r="B2149" s="415"/>
      <c r="C2149" s="416"/>
      <c r="D2149" s="416" t="s">
        <v>12</v>
      </c>
      <c r="E2149" s="396" t="s">
        <v>210</v>
      </c>
      <c r="F2149" s="387" t="s">
        <v>14</v>
      </c>
      <c r="G2149" s="389"/>
      <c r="H2149" s="397" t="s">
        <v>12</v>
      </c>
      <c r="I2149" s="399" t="s">
        <v>15</v>
      </c>
      <c r="J2149" s="387" t="s">
        <v>14</v>
      </c>
      <c r="K2149" s="389"/>
    </row>
    <row r="2150" spans="1:11" s="43" customFormat="1" ht="45.75" thickBot="1" x14ac:dyDescent="0.3">
      <c r="A2150" s="42"/>
      <c r="B2150" s="400"/>
      <c r="C2150" s="416"/>
      <c r="D2150" s="416"/>
      <c r="E2150" s="396"/>
      <c r="F2150" s="46" t="s">
        <v>16</v>
      </c>
      <c r="G2150" s="47" t="s">
        <v>17</v>
      </c>
      <c r="H2150" s="398"/>
      <c r="I2150" s="400"/>
      <c r="J2150" s="46" t="s">
        <v>16</v>
      </c>
      <c r="K2150" s="47" t="s">
        <v>17</v>
      </c>
    </row>
    <row r="2151" spans="1:11" s="43" customFormat="1" ht="15.75" thickBot="1" x14ac:dyDescent="0.3">
      <c r="A2151" s="42"/>
      <c r="B2151" s="47">
        <v>1</v>
      </c>
      <c r="C2151" s="47">
        <v>2</v>
      </c>
      <c r="D2151" s="47">
        <v>3</v>
      </c>
      <c r="E2151" s="47">
        <v>4</v>
      </c>
      <c r="F2151" s="47">
        <v>5</v>
      </c>
      <c r="G2151" s="47">
        <v>6</v>
      </c>
      <c r="H2151" s="47">
        <v>7</v>
      </c>
      <c r="I2151" s="47">
        <v>8</v>
      </c>
      <c r="J2151" s="47">
        <v>9</v>
      </c>
      <c r="K2151" s="47">
        <v>10</v>
      </c>
    </row>
    <row r="2152" spans="1:11" s="43" customFormat="1" ht="15.75" thickBot="1" x14ac:dyDescent="0.3">
      <c r="A2152" s="42"/>
      <c r="B2152" s="168">
        <f>262991.04+53688.96</f>
        <v>316680</v>
      </c>
      <c r="C2152" s="49"/>
      <c r="D2152" s="49" t="s">
        <v>18</v>
      </c>
      <c r="E2152" s="81" t="s">
        <v>712</v>
      </c>
      <c r="F2152" s="49"/>
      <c r="G2152" s="49"/>
      <c r="H2152" s="60"/>
      <c r="I2152" s="51"/>
      <c r="J2152" s="49"/>
      <c r="K2152" s="52"/>
    </row>
    <row r="2153" spans="1:11" s="43" customFormat="1" ht="15.75" thickBot="1" x14ac:dyDescent="0.3">
      <c r="A2153" s="42"/>
      <c r="B2153" s="393" t="s">
        <v>19</v>
      </c>
      <c r="C2153" s="394"/>
      <c r="D2153" s="394"/>
      <c r="E2153" s="394"/>
      <c r="F2153" s="394"/>
      <c r="G2153" s="394"/>
      <c r="H2153" s="394"/>
      <c r="I2153" s="394"/>
      <c r="J2153" s="394"/>
      <c r="K2153" s="395"/>
    </row>
    <row r="2154" spans="1:11" s="43" customFormat="1" x14ac:dyDescent="0.25">
      <c r="A2154" s="42"/>
      <c r="B2154" s="66"/>
      <c r="C2154" s="49"/>
      <c r="D2154" s="49"/>
      <c r="E2154" s="49"/>
      <c r="F2154" s="49"/>
      <c r="G2154" s="49"/>
      <c r="H2154" s="49"/>
      <c r="I2154" s="49"/>
      <c r="J2154" s="49"/>
      <c r="K2154" s="52"/>
    </row>
    <row r="2155" spans="1:11" s="43" customFormat="1" x14ac:dyDescent="0.25">
      <c r="A2155" s="42"/>
    </row>
    <row r="2156" spans="1:11" s="43" customFormat="1" x14ac:dyDescent="0.25">
      <c r="A2156" s="42"/>
      <c r="B2156" s="420" t="s">
        <v>0</v>
      </c>
      <c r="C2156" s="420"/>
    </row>
    <row r="2157" spans="1:11" s="43" customFormat="1" x14ac:dyDescent="0.25">
      <c r="A2157" s="42"/>
      <c r="B2157" s="383" t="s">
        <v>1</v>
      </c>
      <c r="C2157" s="383"/>
      <c r="D2157" s="383"/>
      <c r="E2157" s="383"/>
      <c r="F2157" s="383"/>
      <c r="G2157" s="383"/>
      <c r="H2157" s="383"/>
      <c r="I2157" s="383"/>
      <c r="J2157" s="383"/>
      <c r="K2157" s="383"/>
    </row>
    <row r="2158" spans="1:11" s="43" customFormat="1" ht="15.75" thickBot="1" x14ac:dyDescent="0.3">
      <c r="A2158" s="42"/>
    </row>
    <row r="2159" spans="1:11" s="43" customFormat="1" ht="15.75" thickBot="1" x14ac:dyDescent="0.3">
      <c r="A2159" s="42"/>
      <c r="B2159" s="384" t="s">
        <v>2</v>
      </c>
      <c r="C2159" s="385"/>
      <c r="D2159" s="386"/>
      <c r="E2159" s="384" t="s">
        <v>3</v>
      </c>
      <c r="F2159" s="385"/>
      <c r="G2159" s="386"/>
      <c r="H2159" s="387" t="s">
        <v>4</v>
      </c>
      <c r="I2159" s="388"/>
      <c r="J2159" s="388"/>
      <c r="K2159" s="389"/>
    </row>
    <row r="2160" spans="1:11" s="43" customFormat="1" ht="15.75" thickBot="1" x14ac:dyDescent="0.3">
      <c r="A2160" s="42"/>
      <c r="B2160" s="391">
        <v>20809197100626</v>
      </c>
      <c r="C2160" s="391"/>
      <c r="D2160" s="392"/>
      <c r="E2160" s="393" t="s">
        <v>666</v>
      </c>
      <c r="F2160" s="394"/>
      <c r="G2160" s="395"/>
      <c r="H2160" s="393" t="s">
        <v>713</v>
      </c>
      <c r="I2160" s="394"/>
      <c r="J2160" s="394"/>
      <c r="K2160" s="395"/>
    </row>
    <row r="2161" spans="1:11" s="43" customFormat="1" x14ac:dyDescent="0.25">
      <c r="A2161" s="42"/>
      <c r="B2161" s="466" t="s">
        <v>5</v>
      </c>
      <c r="C2161" s="467"/>
      <c r="D2161" s="405" t="s">
        <v>714</v>
      </c>
      <c r="E2161" s="406"/>
      <c r="F2161" s="406"/>
      <c r="G2161" s="407"/>
      <c r="H2161" s="411" t="s">
        <v>6</v>
      </c>
      <c r="I2161" s="412"/>
      <c r="J2161" s="405" t="s">
        <v>327</v>
      </c>
      <c r="K2161" s="407"/>
    </row>
    <row r="2162" spans="1:11" s="43" customFormat="1" ht="15.75" thickBot="1" x14ac:dyDescent="0.3">
      <c r="A2162" s="42"/>
      <c r="B2162" s="468"/>
      <c r="C2162" s="469"/>
      <c r="D2162" s="119"/>
      <c r="E2162" s="120"/>
      <c r="F2162" s="120"/>
      <c r="G2162" s="121"/>
      <c r="H2162" s="413"/>
      <c r="I2162" s="414"/>
      <c r="J2162" s="44"/>
      <c r="K2162" s="45"/>
    </row>
    <row r="2163" spans="1:11" s="43" customFormat="1" ht="15.75" thickBot="1" x14ac:dyDescent="0.3">
      <c r="A2163" s="42"/>
      <c r="B2163" s="393" t="s">
        <v>7</v>
      </c>
      <c r="C2163" s="394"/>
      <c r="D2163" s="394"/>
      <c r="E2163" s="394"/>
      <c r="F2163" s="394"/>
      <c r="G2163" s="394"/>
      <c r="H2163" s="394"/>
      <c r="I2163" s="394"/>
      <c r="J2163" s="394"/>
      <c r="K2163" s="395"/>
    </row>
    <row r="2164" spans="1:11" s="43" customFormat="1" ht="15.75" thickBot="1" x14ac:dyDescent="0.3">
      <c r="A2164" s="42"/>
      <c r="B2164" s="399" t="s">
        <v>8</v>
      </c>
      <c r="C2164" s="416" t="s">
        <v>9</v>
      </c>
      <c r="D2164" s="417" t="s">
        <v>10</v>
      </c>
      <c r="E2164" s="418"/>
      <c r="F2164" s="418"/>
      <c r="G2164" s="419"/>
      <c r="H2164" s="417" t="s">
        <v>11</v>
      </c>
      <c r="I2164" s="418"/>
      <c r="J2164" s="418"/>
      <c r="K2164" s="419"/>
    </row>
    <row r="2165" spans="1:11" s="43" customFormat="1" ht="15.75" thickBot="1" x14ac:dyDescent="0.3">
      <c r="A2165" s="42"/>
      <c r="B2165" s="415"/>
      <c r="C2165" s="416"/>
      <c r="D2165" s="416" t="s">
        <v>12</v>
      </c>
      <c r="E2165" s="396" t="s">
        <v>210</v>
      </c>
      <c r="F2165" s="387" t="s">
        <v>14</v>
      </c>
      <c r="G2165" s="389"/>
      <c r="H2165" s="397" t="s">
        <v>12</v>
      </c>
      <c r="I2165" s="399" t="s">
        <v>15</v>
      </c>
      <c r="J2165" s="387" t="s">
        <v>14</v>
      </c>
      <c r="K2165" s="389"/>
    </row>
    <row r="2166" spans="1:11" s="43" customFormat="1" ht="45.75" thickBot="1" x14ac:dyDescent="0.3">
      <c r="A2166" s="42"/>
      <c r="B2166" s="400"/>
      <c r="C2166" s="416"/>
      <c r="D2166" s="416"/>
      <c r="E2166" s="396"/>
      <c r="F2166" s="46" t="s">
        <v>16</v>
      </c>
      <c r="G2166" s="47" t="s">
        <v>17</v>
      </c>
      <c r="H2166" s="398"/>
      <c r="I2166" s="400"/>
      <c r="J2166" s="46" t="s">
        <v>16</v>
      </c>
      <c r="K2166" s="47" t="s">
        <v>17</v>
      </c>
    </row>
    <row r="2167" spans="1:11" s="43" customFormat="1" ht="15.75" thickBot="1" x14ac:dyDescent="0.3">
      <c r="A2167" s="42"/>
      <c r="B2167" s="47">
        <v>1</v>
      </c>
      <c r="C2167" s="47">
        <v>2</v>
      </c>
      <c r="D2167" s="47">
        <v>3</v>
      </c>
      <c r="E2167" s="47">
        <v>4</v>
      </c>
      <c r="F2167" s="47">
        <v>5</v>
      </c>
      <c r="G2167" s="47">
        <v>6</v>
      </c>
      <c r="H2167" s="47">
        <v>7</v>
      </c>
      <c r="I2167" s="47">
        <v>8</v>
      </c>
      <c r="J2167" s="47">
        <v>9</v>
      </c>
      <c r="K2167" s="47">
        <v>10</v>
      </c>
    </row>
    <row r="2168" spans="1:11" s="43" customFormat="1" ht="15.75" thickBot="1" x14ac:dyDescent="0.3">
      <c r="A2168" s="42"/>
      <c r="B2168" s="168">
        <f>150306+92525</f>
        <v>242831</v>
      </c>
      <c r="C2168" s="49"/>
      <c r="D2168" s="49"/>
      <c r="E2168" s="81"/>
      <c r="F2168" s="49"/>
      <c r="G2168" s="49"/>
      <c r="H2168" s="60"/>
      <c r="I2168" s="51"/>
      <c r="J2168" s="49"/>
      <c r="K2168" s="52"/>
    </row>
    <row r="2169" spans="1:11" s="43" customFormat="1" ht="15.75" thickBot="1" x14ac:dyDescent="0.3">
      <c r="A2169" s="42"/>
      <c r="B2169" s="393" t="s">
        <v>19</v>
      </c>
      <c r="C2169" s="394"/>
      <c r="D2169" s="394"/>
      <c r="E2169" s="394"/>
      <c r="F2169" s="394"/>
      <c r="G2169" s="394"/>
      <c r="H2169" s="394"/>
      <c r="I2169" s="394"/>
      <c r="J2169" s="394"/>
      <c r="K2169" s="395"/>
    </row>
    <row r="2170" spans="1:11" s="43" customFormat="1" x14ac:dyDescent="0.25">
      <c r="A2170" s="42"/>
      <c r="B2170" s="53"/>
      <c r="C2170" s="54"/>
      <c r="D2170" s="54"/>
      <c r="E2170" s="54"/>
      <c r="F2170" s="54"/>
      <c r="G2170" s="54"/>
      <c r="H2170" s="54"/>
      <c r="I2170" s="54"/>
      <c r="J2170" s="54"/>
      <c r="K2170" s="56"/>
    </row>
    <row r="2171" spans="1:11" s="43" customFormat="1" x14ac:dyDescent="0.25">
      <c r="A2171" s="42"/>
      <c r="B2171" s="105"/>
      <c r="C2171" s="105"/>
      <c r="D2171" s="105"/>
      <c r="E2171" s="105"/>
      <c r="F2171" s="105"/>
      <c r="G2171" s="105"/>
      <c r="H2171" s="105"/>
      <c r="I2171" s="105"/>
      <c r="J2171" s="105"/>
      <c r="K2171" s="105"/>
    </row>
    <row r="2172" spans="1:11" s="43" customFormat="1" x14ac:dyDescent="0.25">
      <c r="A2172" s="42"/>
      <c r="B2172" s="420" t="s">
        <v>0</v>
      </c>
      <c r="C2172" s="420"/>
      <c r="D2172" s="175"/>
      <c r="E2172" s="175"/>
      <c r="F2172" s="175"/>
      <c r="G2172" s="175"/>
      <c r="H2172" s="175"/>
      <c r="I2172" s="175"/>
      <c r="J2172" s="175"/>
      <c r="K2172" s="175"/>
    </row>
    <row r="2173" spans="1:11" s="43" customFormat="1" x14ac:dyDescent="0.25">
      <c r="A2173" s="42"/>
      <c r="B2173" s="449" t="s">
        <v>1</v>
      </c>
      <c r="C2173" s="449"/>
      <c r="D2173" s="449"/>
      <c r="E2173" s="449"/>
      <c r="F2173" s="449"/>
      <c r="G2173" s="449"/>
      <c r="H2173" s="449"/>
      <c r="I2173" s="449"/>
      <c r="J2173" s="449"/>
      <c r="K2173" s="449"/>
    </row>
    <row r="2174" spans="1:11" s="43" customFormat="1" ht="15.75" thickBot="1" x14ac:dyDescent="0.3">
      <c r="A2174" s="42"/>
      <c r="B2174" s="176"/>
      <c r="C2174" s="176"/>
      <c r="D2174" s="176"/>
      <c r="E2174" s="176"/>
      <c r="F2174" s="176"/>
      <c r="G2174" s="176"/>
      <c r="H2174" s="176"/>
      <c r="I2174" s="176"/>
      <c r="J2174" s="176"/>
      <c r="K2174" s="176"/>
    </row>
    <row r="2175" spans="1:11" s="43" customFormat="1" ht="15.75" thickBot="1" x14ac:dyDescent="0.3">
      <c r="A2175" s="42"/>
      <c r="B2175" s="582" t="s">
        <v>2</v>
      </c>
      <c r="C2175" s="583"/>
      <c r="D2175" s="584"/>
      <c r="E2175" s="582" t="s">
        <v>3</v>
      </c>
      <c r="F2175" s="583"/>
      <c r="G2175" s="584"/>
      <c r="H2175" s="585" t="s">
        <v>4</v>
      </c>
      <c r="I2175" s="586"/>
      <c r="J2175" s="586"/>
      <c r="K2175" s="587"/>
    </row>
    <row r="2176" spans="1:11" s="43" customFormat="1" ht="15.75" thickBot="1" x14ac:dyDescent="0.3">
      <c r="A2176" s="42"/>
      <c r="B2176" s="566">
        <v>21607197000233</v>
      </c>
      <c r="C2176" s="566"/>
      <c r="D2176" s="567"/>
      <c r="E2176" s="568" t="s">
        <v>715</v>
      </c>
      <c r="F2176" s="569"/>
      <c r="G2176" s="570"/>
      <c r="H2176" s="568" t="s">
        <v>716</v>
      </c>
      <c r="I2176" s="569"/>
      <c r="J2176" s="569"/>
      <c r="K2176" s="570"/>
    </row>
    <row r="2177" spans="1:11" s="43" customFormat="1" x14ac:dyDescent="0.25">
      <c r="A2177" s="42"/>
      <c r="B2177" s="571" t="s">
        <v>5</v>
      </c>
      <c r="C2177" s="572"/>
      <c r="D2177" s="575" t="s">
        <v>717</v>
      </c>
      <c r="E2177" s="576"/>
      <c r="F2177" s="576"/>
      <c r="G2177" s="577"/>
      <c r="H2177" s="578" t="s">
        <v>6</v>
      </c>
      <c r="I2177" s="579"/>
      <c r="J2177" s="575" t="s">
        <v>209</v>
      </c>
      <c r="K2177" s="577"/>
    </row>
    <row r="2178" spans="1:11" s="43" customFormat="1" ht="15.75" thickBot="1" x14ac:dyDescent="0.3">
      <c r="A2178" s="42"/>
      <c r="B2178" s="573"/>
      <c r="C2178" s="574"/>
      <c r="D2178" s="177"/>
      <c r="E2178" s="178"/>
      <c r="F2178" s="178"/>
      <c r="G2178" s="179"/>
      <c r="H2178" s="580"/>
      <c r="I2178" s="581"/>
      <c r="J2178" s="180"/>
      <c r="K2178" s="181"/>
    </row>
    <row r="2179" spans="1:11" s="43" customFormat="1" ht="15.75" thickBot="1" x14ac:dyDescent="0.3">
      <c r="A2179" s="42"/>
      <c r="B2179" s="568" t="s">
        <v>7</v>
      </c>
      <c r="C2179" s="569"/>
      <c r="D2179" s="569"/>
      <c r="E2179" s="569"/>
      <c r="F2179" s="569"/>
      <c r="G2179" s="569"/>
      <c r="H2179" s="569"/>
      <c r="I2179" s="569"/>
      <c r="J2179" s="569"/>
      <c r="K2179" s="570"/>
    </row>
    <row r="2180" spans="1:11" s="43" customFormat="1" ht="15.75" thickBot="1" x14ac:dyDescent="0.3">
      <c r="A2180" s="42"/>
      <c r="B2180" s="588" t="s">
        <v>8</v>
      </c>
      <c r="C2180" s="591" t="s">
        <v>9</v>
      </c>
      <c r="D2180" s="592" t="s">
        <v>10</v>
      </c>
      <c r="E2180" s="593"/>
      <c r="F2180" s="593"/>
      <c r="G2180" s="594"/>
      <c r="H2180" s="592" t="s">
        <v>11</v>
      </c>
      <c r="I2180" s="593"/>
      <c r="J2180" s="593"/>
      <c r="K2180" s="594"/>
    </row>
    <row r="2181" spans="1:11" s="43" customFormat="1" ht="15.75" thickBot="1" x14ac:dyDescent="0.3">
      <c r="A2181" s="42"/>
      <c r="B2181" s="589"/>
      <c r="C2181" s="591"/>
      <c r="D2181" s="591" t="s">
        <v>12</v>
      </c>
      <c r="E2181" s="595" t="s">
        <v>210</v>
      </c>
      <c r="F2181" s="585" t="s">
        <v>14</v>
      </c>
      <c r="G2181" s="587"/>
      <c r="H2181" s="596" t="s">
        <v>12</v>
      </c>
      <c r="I2181" s="588" t="s">
        <v>15</v>
      </c>
      <c r="J2181" s="585" t="s">
        <v>14</v>
      </c>
      <c r="K2181" s="587"/>
    </row>
    <row r="2182" spans="1:11" s="43" customFormat="1" ht="45.75" thickBot="1" x14ac:dyDescent="0.3">
      <c r="A2182" s="42"/>
      <c r="B2182" s="590"/>
      <c r="C2182" s="591"/>
      <c r="D2182" s="591"/>
      <c r="E2182" s="595"/>
      <c r="F2182" s="182" t="s">
        <v>16</v>
      </c>
      <c r="G2182" s="183" t="s">
        <v>17</v>
      </c>
      <c r="H2182" s="597"/>
      <c r="I2182" s="590"/>
      <c r="J2182" s="182" t="s">
        <v>16</v>
      </c>
      <c r="K2182" s="183" t="s">
        <v>17</v>
      </c>
    </row>
    <row r="2183" spans="1:11" s="43" customFormat="1" ht="15.75" thickBot="1" x14ac:dyDescent="0.3">
      <c r="A2183" s="42"/>
      <c r="B2183" s="183">
        <v>1</v>
      </c>
      <c r="C2183" s="183">
        <v>2</v>
      </c>
      <c r="D2183" s="183">
        <v>3</v>
      </c>
      <c r="E2183" s="183">
        <v>4</v>
      </c>
      <c r="F2183" s="183">
        <v>5</v>
      </c>
      <c r="G2183" s="183">
        <v>6</v>
      </c>
      <c r="H2183" s="183">
        <v>7</v>
      </c>
      <c r="I2183" s="183">
        <v>8</v>
      </c>
      <c r="J2183" s="183">
        <v>9</v>
      </c>
      <c r="K2183" s="183">
        <v>10</v>
      </c>
    </row>
    <row r="2184" spans="1:11" s="43" customFormat="1" x14ac:dyDescent="0.25">
      <c r="A2184" s="42"/>
      <c r="B2184" s="184">
        <f>153072.15+527000</f>
        <v>680072.15</v>
      </c>
      <c r="C2184" s="185">
        <v>0</v>
      </c>
      <c r="D2184" s="185" t="s">
        <v>329</v>
      </c>
      <c r="E2184" s="186">
        <v>1276</v>
      </c>
      <c r="F2184" s="185"/>
      <c r="G2184" s="185"/>
      <c r="H2184" s="187" t="s">
        <v>112</v>
      </c>
      <c r="I2184" s="187" t="s">
        <v>112</v>
      </c>
      <c r="J2184" s="185"/>
      <c r="K2184" s="188"/>
    </row>
    <row r="2185" spans="1:11" s="43" customFormat="1" x14ac:dyDescent="0.25">
      <c r="A2185" s="42"/>
      <c r="B2185" s="189"/>
      <c r="C2185" s="190"/>
      <c r="D2185" s="190" t="s">
        <v>718</v>
      </c>
      <c r="E2185" s="191">
        <v>12431</v>
      </c>
      <c r="F2185" s="190"/>
      <c r="G2185" s="185"/>
      <c r="H2185" s="190" t="s">
        <v>57</v>
      </c>
      <c r="I2185" s="190" t="s">
        <v>57</v>
      </c>
      <c r="J2185" s="190"/>
      <c r="K2185" s="192"/>
    </row>
    <row r="2186" spans="1:11" s="43" customFormat="1" x14ac:dyDescent="0.25">
      <c r="A2186" s="42"/>
      <c r="B2186" s="189"/>
      <c r="C2186" s="190"/>
      <c r="D2186" s="190" t="s">
        <v>719</v>
      </c>
      <c r="E2186" s="191">
        <v>0.24</v>
      </c>
      <c r="F2186" s="190"/>
      <c r="G2186" s="185"/>
      <c r="H2186" s="190" t="s">
        <v>111</v>
      </c>
      <c r="I2186" s="190" t="s">
        <v>111</v>
      </c>
      <c r="J2186" s="190"/>
      <c r="K2186" s="192"/>
    </row>
    <row r="2187" spans="1:11" s="43" customFormat="1" x14ac:dyDescent="0.25">
      <c r="A2187" s="42"/>
      <c r="B2187" s="189"/>
      <c r="C2187" s="190"/>
      <c r="D2187" s="190"/>
      <c r="E2187" s="191"/>
      <c r="F2187" s="190"/>
      <c r="G2187" s="185"/>
      <c r="H2187" s="190" t="s">
        <v>71</v>
      </c>
      <c r="I2187" s="190" t="s">
        <v>71</v>
      </c>
      <c r="J2187" s="190"/>
      <c r="K2187" s="192"/>
    </row>
    <row r="2188" spans="1:11" s="43" customFormat="1" x14ac:dyDescent="0.25">
      <c r="A2188" s="42"/>
      <c r="B2188" s="189"/>
      <c r="C2188" s="190"/>
      <c r="D2188" s="190"/>
      <c r="E2188" s="191"/>
      <c r="F2188" s="190"/>
      <c r="G2188" s="185"/>
      <c r="H2188" s="190" t="s">
        <v>350</v>
      </c>
      <c r="I2188" s="190" t="s">
        <v>350</v>
      </c>
      <c r="J2188" s="190"/>
      <c r="K2188" s="192"/>
    </row>
    <row r="2189" spans="1:11" s="43" customFormat="1" ht="15.75" thickBot="1" x14ac:dyDescent="0.3">
      <c r="A2189" s="42"/>
      <c r="B2189" s="189"/>
      <c r="C2189" s="190"/>
      <c r="D2189" s="190"/>
      <c r="E2189" s="191"/>
      <c r="F2189" s="190"/>
      <c r="G2189" s="185"/>
      <c r="H2189" s="190" t="s">
        <v>720</v>
      </c>
      <c r="I2189" s="190" t="s">
        <v>720</v>
      </c>
      <c r="J2189" s="190"/>
      <c r="K2189" s="192"/>
    </row>
    <row r="2190" spans="1:11" s="43" customFormat="1" ht="15.75" thickBot="1" x14ac:dyDescent="0.3">
      <c r="A2190" s="42"/>
      <c r="B2190" s="568" t="s">
        <v>19</v>
      </c>
      <c r="C2190" s="569"/>
      <c r="D2190" s="569"/>
      <c r="E2190" s="569"/>
      <c r="F2190" s="569"/>
      <c r="G2190" s="569"/>
      <c r="H2190" s="569"/>
      <c r="I2190" s="569"/>
      <c r="J2190" s="569"/>
      <c r="K2190" s="570"/>
    </row>
    <row r="2191" spans="1:11" s="43" customFormat="1" x14ac:dyDescent="0.25">
      <c r="A2191" s="42"/>
      <c r="B2191" s="193"/>
      <c r="C2191" s="185"/>
      <c r="D2191" s="185"/>
      <c r="E2191" s="185"/>
      <c r="F2191" s="185"/>
      <c r="G2191" s="185"/>
      <c r="H2191" s="185"/>
      <c r="I2191" s="185"/>
      <c r="J2191" s="185"/>
      <c r="K2191" s="188"/>
    </row>
    <row r="2192" spans="1:11" s="43" customFormat="1" x14ac:dyDescent="0.25">
      <c r="A2192" s="42"/>
      <c r="B2192" s="175"/>
      <c r="C2192" s="175"/>
      <c r="D2192" s="175"/>
      <c r="E2192" s="175"/>
      <c r="F2192" s="175"/>
      <c r="G2192" s="175"/>
      <c r="H2192" s="175"/>
      <c r="I2192" s="175"/>
      <c r="J2192" s="175"/>
      <c r="K2192" s="175"/>
    </row>
    <row r="2193" spans="1:11" s="43" customFormat="1" x14ac:dyDescent="0.25">
      <c r="A2193" s="42"/>
      <c r="B2193" s="420" t="s">
        <v>0</v>
      </c>
      <c r="C2193" s="420"/>
      <c r="D2193" s="175"/>
      <c r="E2193" s="175"/>
      <c r="F2193" s="175"/>
      <c r="G2193" s="175"/>
      <c r="H2193" s="175"/>
      <c r="I2193" s="175"/>
      <c r="J2193" s="175"/>
      <c r="K2193" s="175"/>
    </row>
    <row r="2194" spans="1:11" s="43" customFormat="1" x14ac:dyDescent="0.25">
      <c r="A2194" s="42"/>
      <c r="B2194" s="449" t="s">
        <v>1</v>
      </c>
      <c r="C2194" s="449"/>
      <c r="D2194" s="449"/>
      <c r="E2194" s="449"/>
      <c r="F2194" s="449"/>
      <c r="G2194" s="449"/>
      <c r="H2194" s="449"/>
      <c r="I2194" s="449"/>
      <c r="J2194" s="449"/>
      <c r="K2194" s="449"/>
    </row>
    <row r="2195" spans="1:11" s="43" customFormat="1" ht="15.75" thickBot="1" x14ac:dyDescent="0.3">
      <c r="A2195" s="42"/>
      <c r="B2195" s="176"/>
      <c r="C2195" s="176"/>
      <c r="D2195" s="176"/>
      <c r="E2195" s="176"/>
      <c r="F2195" s="176"/>
      <c r="G2195" s="176"/>
      <c r="H2195" s="176"/>
      <c r="I2195" s="176"/>
      <c r="J2195" s="176"/>
      <c r="K2195" s="176"/>
    </row>
    <row r="2196" spans="1:11" s="43" customFormat="1" ht="15.75" thickBot="1" x14ac:dyDescent="0.3">
      <c r="A2196" s="42"/>
      <c r="B2196" s="582" t="s">
        <v>2</v>
      </c>
      <c r="C2196" s="583"/>
      <c r="D2196" s="584"/>
      <c r="E2196" s="582" t="s">
        <v>3</v>
      </c>
      <c r="F2196" s="583"/>
      <c r="G2196" s="584"/>
      <c r="H2196" s="585" t="s">
        <v>4</v>
      </c>
      <c r="I2196" s="586"/>
      <c r="J2196" s="586"/>
      <c r="K2196" s="587"/>
    </row>
    <row r="2197" spans="1:11" s="43" customFormat="1" ht="15.75" thickBot="1" x14ac:dyDescent="0.3">
      <c r="A2197" s="42"/>
      <c r="B2197" s="566">
        <v>20701196500284</v>
      </c>
      <c r="C2197" s="566"/>
      <c r="D2197" s="567"/>
      <c r="E2197" s="568" t="s">
        <v>715</v>
      </c>
      <c r="F2197" s="569"/>
      <c r="G2197" s="570"/>
      <c r="H2197" s="568" t="s">
        <v>721</v>
      </c>
      <c r="I2197" s="569"/>
      <c r="J2197" s="569"/>
      <c r="K2197" s="570"/>
    </row>
    <row r="2198" spans="1:11" s="43" customFormat="1" x14ac:dyDescent="0.25">
      <c r="A2198" s="42"/>
      <c r="B2198" s="571" t="s">
        <v>5</v>
      </c>
      <c r="C2198" s="572"/>
      <c r="D2198" s="575" t="s">
        <v>722</v>
      </c>
      <c r="E2198" s="576"/>
      <c r="F2198" s="576"/>
      <c r="G2198" s="577"/>
      <c r="H2198" s="578" t="s">
        <v>6</v>
      </c>
      <c r="I2198" s="579"/>
      <c r="J2198" s="575" t="s">
        <v>284</v>
      </c>
      <c r="K2198" s="577"/>
    </row>
    <row r="2199" spans="1:11" s="43" customFormat="1" ht="15.75" thickBot="1" x14ac:dyDescent="0.3">
      <c r="A2199" s="42"/>
      <c r="B2199" s="573"/>
      <c r="C2199" s="574"/>
      <c r="D2199" s="177"/>
      <c r="E2199" s="178"/>
      <c r="F2199" s="178"/>
      <c r="G2199" s="179"/>
      <c r="H2199" s="580"/>
      <c r="I2199" s="581"/>
      <c r="J2199" s="180"/>
      <c r="K2199" s="181"/>
    </row>
    <row r="2200" spans="1:11" s="43" customFormat="1" ht="15.75" thickBot="1" x14ac:dyDescent="0.3">
      <c r="A2200" s="42"/>
      <c r="B2200" s="568" t="s">
        <v>7</v>
      </c>
      <c r="C2200" s="569"/>
      <c r="D2200" s="569"/>
      <c r="E2200" s="569"/>
      <c r="F2200" s="569"/>
      <c r="G2200" s="569"/>
      <c r="H2200" s="569"/>
      <c r="I2200" s="569"/>
      <c r="J2200" s="569"/>
      <c r="K2200" s="570"/>
    </row>
    <row r="2201" spans="1:11" s="43" customFormat="1" ht="15.75" thickBot="1" x14ac:dyDescent="0.3">
      <c r="A2201" s="42"/>
      <c r="B2201" s="588" t="s">
        <v>8</v>
      </c>
      <c r="C2201" s="591" t="s">
        <v>9</v>
      </c>
      <c r="D2201" s="592" t="s">
        <v>10</v>
      </c>
      <c r="E2201" s="593"/>
      <c r="F2201" s="593"/>
      <c r="G2201" s="594"/>
      <c r="H2201" s="592" t="s">
        <v>11</v>
      </c>
      <c r="I2201" s="593"/>
      <c r="J2201" s="593"/>
      <c r="K2201" s="594"/>
    </row>
    <row r="2202" spans="1:11" s="43" customFormat="1" ht="15.75" thickBot="1" x14ac:dyDescent="0.3">
      <c r="A2202" s="42"/>
      <c r="B2202" s="589"/>
      <c r="C2202" s="591"/>
      <c r="D2202" s="591" t="s">
        <v>12</v>
      </c>
      <c r="E2202" s="595" t="s">
        <v>210</v>
      </c>
      <c r="F2202" s="585" t="s">
        <v>14</v>
      </c>
      <c r="G2202" s="587"/>
      <c r="H2202" s="596" t="s">
        <v>12</v>
      </c>
      <c r="I2202" s="588" t="s">
        <v>15</v>
      </c>
      <c r="J2202" s="585" t="s">
        <v>14</v>
      </c>
      <c r="K2202" s="587"/>
    </row>
    <row r="2203" spans="1:11" s="43" customFormat="1" ht="45.75" thickBot="1" x14ac:dyDescent="0.3">
      <c r="A2203" s="42"/>
      <c r="B2203" s="590"/>
      <c r="C2203" s="591"/>
      <c r="D2203" s="591"/>
      <c r="E2203" s="595"/>
      <c r="F2203" s="182" t="s">
        <v>16</v>
      </c>
      <c r="G2203" s="183" t="s">
        <v>17</v>
      </c>
      <c r="H2203" s="597"/>
      <c r="I2203" s="590"/>
      <c r="J2203" s="182" t="s">
        <v>16</v>
      </c>
      <c r="K2203" s="183" t="s">
        <v>17</v>
      </c>
    </row>
    <row r="2204" spans="1:11" s="43" customFormat="1" ht="15.75" thickBot="1" x14ac:dyDescent="0.3">
      <c r="A2204" s="42"/>
      <c r="B2204" s="183">
        <v>1</v>
      </c>
      <c r="C2204" s="183">
        <v>2</v>
      </c>
      <c r="D2204" s="183">
        <v>3</v>
      </c>
      <c r="E2204" s="183">
        <v>4</v>
      </c>
      <c r="F2204" s="183">
        <v>5</v>
      </c>
      <c r="G2204" s="183">
        <v>6</v>
      </c>
      <c r="H2204" s="183">
        <v>7</v>
      </c>
      <c r="I2204" s="183">
        <v>8</v>
      </c>
      <c r="J2204" s="183">
        <v>9</v>
      </c>
      <c r="K2204" s="183">
        <v>10</v>
      </c>
    </row>
    <row r="2205" spans="1:11" s="43" customFormat="1" x14ac:dyDescent="0.25">
      <c r="A2205" s="42"/>
      <c r="B2205" s="184">
        <f>170521.17+533000</f>
        <v>703521.17</v>
      </c>
      <c r="C2205" s="185"/>
      <c r="D2205" s="185"/>
      <c r="E2205" s="186"/>
      <c r="F2205" s="185"/>
      <c r="G2205" s="185"/>
      <c r="H2205" s="187" t="s">
        <v>112</v>
      </c>
      <c r="I2205" s="187" t="s">
        <v>112</v>
      </c>
      <c r="J2205" s="185"/>
      <c r="K2205" s="188"/>
    </row>
    <row r="2206" spans="1:11" s="43" customFormat="1" ht="15.75" thickBot="1" x14ac:dyDescent="0.3">
      <c r="A2206" s="42"/>
      <c r="B2206" s="189"/>
      <c r="C2206" s="190"/>
      <c r="D2206" s="190"/>
      <c r="E2206" s="191"/>
      <c r="F2206" s="190"/>
      <c r="G2206" s="185"/>
      <c r="H2206" s="190" t="s">
        <v>57</v>
      </c>
      <c r="I2206" s="190" t="s">
        <v>57</v>
      </c>
      <c r="J2206" s="190"/>
      <c r="K2206" s="192"/>
    </row>
    <row r="2207" spans="1:11" s="43" customFormat="1" ht="15.75" thickBot="1" x14ac:dyDescent="0.3">
      <c r="A2207" s="42"/>
      <c r="B2207" s="568" t="s">
        <v>19</v>
      </c>
      <c r="C2207" s="569"/>
      <c r="D2207" s="569"/>
      <c r="E2207" s="569"/>
      <c r="F2207" s="569"/>
      <c r="G2207" s="569"/>
      <c r="H2207" s="569"/>
      <c r="I2207" s="569"/>
      <c r="J2207" s="569"/>
      <c r="K2207" s="570"/>
    </row>
    <row r="2208" spans="1:11" s="43" customFormat="1" x14ac:dyDescent="0.25">
      <c r="A2208" s="42"/>
      <c r="B2208" s="193"/>
      <c r="C2208" s="185"/>
      <c r="D2208" s="185"/>
      <c r="E2208" s="185"/>
      <c r="F2208" s="185"/>
      <c r="G2208" s="185"/>
      <c r="H2208" s="185"/>
      <c r="I2208" s="185"/>
      <c r="J2208" s="185"/>
      <c r="K2208" s="188"/>
    </row>
    <row r="2209" spans="1:11" s="43" customFormat="1" x14ac:dyDescent="0.25">
      <c r="A2209" s="42"/>
      <c r="B2209" s="175"/>
      <c r="C2209" s="175"/>
      <c r="D2209" s="175"/>
      <c r="E2209" s="175"/>
      <c r="F2209" s="175"/>
      <c r="G2209" s="175"/>
      <c r="H2209" s="175"/>
      <c r="I2209" s="175"/>
      <c r="J2209" s="175"/>
      <c r="K2209" s="175"/>
    </row>
    <row r="2210" spans="1:11" s="43" customFormat="1" x14ac:dyDescent="0.25">
      <c r="A2210" s="42"/>
      <c r="B2210" s="420" t="s">
        <v>0</v>
      </c>
      <c r="C2210" s="420"/>
      <c r="D2210" s="175"/>
      <c r="E2210" s="175"/>
      <c r="F2210" s="175"/>
      <c r="G2210" s="175"/>
      <c r="H2210" s="175"/>
      <c r="I2210" s="175"/>
      <c r="J2210" s="175"/>
      <c r="K2210" s="175"/>
    </row>
    <row r="2211" spans="1:11" s="43" customFormat="1" x14ac:dyDescent="0.25">
      <c r="A2211" s="42"/>
      <c r="B2211" s="449" t="s">
        <v>1</v>
      </c>
      <c r="C2211" s="449"/>
      <c r="D2211" s="449"/>
      <c r="E2211" s="449"/>
      <c r="F2211" s="449"/>
      <c r="G2211" s="449"/>
      <c r="H2211" s="449"/>
      <c r="I2211" s="449"/>
      <c r="J2211" s="449"/>
      <c r="K2211" s="449"/>
    </row>
    <row r="2212" spans="1:11" s="43" customFormat="1" ht="15.75" thickBot="1" x14ac:dyDescent="0.3">
      <c r="A2212" s="42"/>
      <c r="B2212" s="176"/>
      <c r="C2212" s="176"/>
      <c r="D2212" s="176"/>
      <c r="E2212" s="176"/>
      <c r="F2212" s="176"/>
      <c r="G2212" s="176"/>
      <c r="H2212" s="176"/>
      <c r="I2212" s="176"/>
      <c r="J2212" s="176"/>
      <c r="K2212" s="176"/>
    </row>
    <row r="2213" spans="1:11" s="43" customFormat="1" ht="15.75" thickBot="1" x14ac:dyDescent="0.3">
      <c r="A2213" s="42"/>
      <c r="B2213" s="582" t="s">
        <v>2</v>
      </c>
      <c r="C2213" s="583"/>
      <c r="D2213" s="584"/>
      <c r="E2213" s="582" t="s">
        <v>3</v>
      </c>
      <c r="F2213" s="583"/>
      <c r="G2213" s="584"/>
      <c r="H2213" s="585" t="s">
        <v>4</v>
      </c>
      <c r="I2213" s="586"/>
      <c r="J2213" s="586"/>
      <c r="K2213" s="587"/>
    </row>
    <row r="2214" spans="1:11" s="43" customFormat="1" ht="15.75" thickBot="1" x14ac:dyDescent="0.3">
      <c r="A2214" s="42"/>
      <c r="B2214" s="566">
        <v>21312197300481</v>
      </c>
      <c r="C2214" s="566"/>
      <c r="D2214" s="567"/>
      <c r="E2214" s="568" t="s">
        <v>715</v>
      </c>
      <c r="F2214" s="569"/>
      <c r="G2214" s="570"/>
      <c r="H2214" s="568" t="s">
        <v>723</v>
      </c>
      <c r="I2214" s="569"/>
      <c r="J2214" s="569"/>
      <c r="K2214" s="570"/>
    </row>
    <row r="2215" spans="1:11" s="43" customFormat="1" x14ac:dyDescent="0.25">
      <c r="A2215" s="42"/>
      <c r="B2215" s="571" t="s">
        <v>5</v>
      </c>
      <c r="C2215" s="572"/>
      <c r="D2215" s="575" t="s">
        <v>724</v>
      </c>
      <c r="E2215" s="576"/>
      <c r="F2215" s="576"/>
      <c r="G2215" s="577"/>
      <c r="H2215" s="578" t="s">
        <v>6</v>
      </c>
      <c r="I2215" s="579"/>
      <c r="J2215" s="575" t="s">
        <v>284</v>
      </c>
      <c r="K2215" s="577"/>
    </row>
    <row r="2216" spans="1:11" s="43" customFormat="1" ht="15.75" thickBot="1" x14ac:dyDescent="0.3">
      <c r="A2216" s="42"/>
      <c r="B2216" s="573"/>
      <c r="C2216" s="574"/>
      <c r="D2216" s="177"/>
      <c r="E2216" s="178"/>
      <c r="F2216" s="178"/>
      <c r="G2216" s="179"/>
      <c r="H2216" s="580"/>
      <c r="I2216" s="581"/>
      <c r="J2216" s="180"/>
      <c r="K2216" s="181"/>
    </row>
    <row r="2217" spans="1:11" s="43" customFormat="1" ht="15.75" thickBot="1" x14ac:dyDescent="0.3">
      <c r="A2217" s="42"/>
      <c r="B2217" s="568" t="s">
        <v>7</v>
      </c>
      <c r="C2217" s="569"/>
      <c r="D2217" s="569"/>
      <c r="E2217" s="569"/>
      <c r="F2217" s="569"/>
      <c r="G2217" s="569"/>
      <c r="H2217" s="569"/>
      <c r="I2217" s="569"/>
      <c r="J2217" s="569"/>
      <c r="K2217" s="570"/>
    </row>
    <row r="2218" spans="1:11" s="43" customFormat="1" ht="15.75" thickBot="1" x14ac:dyDescent="0.3">
      <c r="A2218" s="42"/>
      <c r="B2218" s="588" t="s">
        <v>8</v>
      </c>
      <c r="C2218" s="591" t="s">
        <v>9</v>
      </c>
      <c r="D2218" s="592" t="s">
        <v>10</v>
      </c>
      <c r="E2218" s="593"/>
      <c r="F2218" s="593"/>
      <c r="G2218" s="594"/>
      <c r="H2218" s="592" t="s">
        <v>11</v>
      </c>
      <c r="I2218" s="593"/>
      <c r="J2218" s="593"/>
      <c r="K2218" s="594"/>
    </row>
    <row r="2219" spans="1:11" s="43" customFormat="1" ht="15.75" thickBot="1" x14ac:dyDescent="0.3">
      <c r="A2219" s="42"/>
      <c r="B2219" s="589"/>
      <c r="C2219" s="591"/>
      <c r="D2219" s="591" t="s">
        <v>12</v>
      </c>
      <c r="E2219" s="595" t="s">
        <v>210</v>
      </c>
      <c r="F2219" s="585" t="s">
        <v>14</v>
      </c>
      <c r="G2219" s="587"/>
      <c r="H2219" s="596" t="s">
        <v>12</v>
      </c>
      <c r="I2219" s="588" t="s">
        <v>15</v>
      </c>
      <c r="J2219" s="585" t="s">
        <v>14</v>
      </c>
      <c r="K2219" s="587"/>
    </row>
    <row r="2220" spans="1:11" s="43" customFormat="1" ht="45.75" thickBot="1" x14ac:dyDescent="0.3">
      <c r="A2220" s="42"/>
      <c r="B2220" s="590"/>
      <c r="C2220" s="591"/>
      <c r="D2220" s="591"/>
      <c r="E2220" s="595"/>
      <c r="F2220" s="182" t="s">
        <v>16</v>
      </c>
      <c r="G2220" s="183" t="s">
        <v>17</v>
      </c>
      <c r="H2220" s="597"/>
      <c r="I2220" s="590"/>
      <c r="J2220" s="182" t="s">
        <v>16</v>
      </c>
      <c r="K2220" s="183" t="s">
        <v>17</v>
      </c>
    </row>
    <row r="2221" spans="1:11" s="43" customFormat="1" ht="15.75" thickBot="1" x14ac:dyDescent="0.3">
      <c r="A2221" s="42"/>
      <c r="B2221" s="183">
        <v>1</v>
      </c>
      <c r="C2221" s="183">
        <v>2</v>
      </c>
      <c r="D2221" s="183">
        <v>3</v>
      </c>
      <c r="E2221" s="183">
        <v>4</v>
      </c>
      <c r="F2221" s="183">
        <v>5</v>
      </c>
      <c r="G2221" s="183">
        <v>6</v>
      </c>
      <c r="H2221" s="183">
        <v>7</v>
      </c>
      <c r="I2221" s="183">
        <v>8</v>
      </c>
      <c r="J2221" s="183">
        <v>9</v>
      </c>
      <c r="K2221" s="183">
        <v>10</v>
      </c>
    </row>
    <row r="2222" spans="1:11" s="43" customFormat="1" x14ac:dyDescent="0.25">
      <c r="A2222" s="42"/>
      <c r="B2222" s="184">
        <v>310248.90000000002</v>
      </c>
      <c r="C2222" s="185"/>
      <c r="D2222" s="185" t="s">
        <v>329</v>
      </c>
      <c r="E2222" s="186">
        <v>1150</v>
      </c>
      <c r="F2222" s="185"/>
      <c r="G2222" s="185"/>
      <c r="H2222" s="187" t="s">
        <v>111</v>
      </c>
      <c r="I2222" s="187" t="s">
        <v>111</v>
      </c>
      <c r="J2222" s="185"/>
      <c r="K2222" s="188"/>
    </row>
    <row r="2223" spans="1:11" s="43" customFormat="1" x14ac:dyDescent="0.25">
      <c r="A2223" s="42"/>
      <c r="B2223" s="189"/>
      <c r="C2223" s="190"/>
      <c r="D2223" s="190"/>
      <c r="E2223" s="191"/>
      <c r="F2223" s="190"/>
      <c r="G2223" s="185"/>
      <c r="H2223" s="190" t="s">
        <v>71</v>
      </c>
      <c r="I2223" s="190" t="s">
        <v>71</v>
      </c>
      <c r="J2223" s="190"/>
      <c r="K2223" s="192"/>
    </row>
    <row r="2224" spans="1:11" s="43" customFormat="1" ht="15.75" thickBot="1" x14ac:dyDescent="0.3">
      <c r="A2224" s="42"/>
      <c r="B2224" s="189"/>
      <c r="C2224" s="190"/>
      <c r="D2224" s="190"/>
      <c r="E2224" s="191"/>
      <c r="F2224" s="190"/>
      <c r="G2224" s="185"/>
      <c r="H2224" s="190" t="s">
        <v>57</v>
      </c>
      <c r="I2224" s="190" t="s">
        <v>57</v>
      </c>
      <c r="J2224" s="190"/>
      <c r="K2224" s="192"/>
    </row>
    <row r="2225" spans="1:11" s="43" customFormat="1" ht="15.75" thickBot="1" x14ac:dyDescent="0.3">
      <c r="A2225" s="42"/>
      <c r="B2225" s="568" t="s">
        <v>19</v>
      </c>
      <c r="C2225" s="569"/>
      <c r="D2225" s="569"/>
      <c r="E2225" s="569"/>
      <c r="F2225" s="569"/>
      <c r="G2225" s="569"/>
      <c r="H2225" s="569"/>
      <c r="I2225" s="569"/>
      <c r="J2225" s="569"/>
      <c r="K2225" s="570"/>
    </row>
    <row r="2226" spans="1:11" s="43" customFormat="1" x14ac:dyDescent="0.25">
      <c r="A2226" s="42"/>
      <c r="B2226" s="193"/>
      <c r="C2226" s="185"/>
      <c r="D2226" s="185"/>
      <c r="E2226" s="185"/>
      <c r="F2226" s="185"/>
      <c r="G2226" s="185"/>
      <c r="H2226" s="185" t="s">
        <v>112</v>
      </c>
      <c r="I2226" s="185" t="s">
        <v>112</v>
      </c>
      <c r="J2226" s="185"/>
      <c r="K2226" s="188"/>
    </row>
    <row r="2227" spans="1:11" s="43" customFormat="1" x14ac:dyDescent="0.25">
      <c r="A2227" s="42"/>
      <c r="B2227" s="189"/>
      <c r="C2227" s="190"/>
      <c r="D2227" s="190"/>
      <c r="E2227" s="190"/>
      <c r="F2227" s="176"/>
      <c r="G2227" s="190"/>
      <c r="H2227" s="190" t="s">
        <v>57</v>
      </c>
      <c r="I2227" s="190" t="s">
        <v>57</v>
      </c>
      <c r="J2227" s="190"/>
      <c r="K2227" s="192"/>
    </row>
    <row r="2228" spans="1:11" s="43" customFormat="1" x14ac:dyDescent="0.25">
      <c r="A2228" s="42"/>
      <c r="B2228" s="189"/>
      <c r="C2228" s="190"/>
      <c r="D2228" s="190"/>
      <c r="E2228" s="190"/>
      <c r="F2228" s="190"/>
      <c r="G2228" s="190"/>
      <c r="H2228" s="190" t="s">
        <v>725</v>
      </c>
      <c r="I2228" s="190" t="s">
        <v>725</v>
      </c>
      <c r="J2228" s="190"/>
      <c r="K2228" s="192"/>
    </row>
    <row r="2229" spans="1:11" s="43" customFormat="1" x14ac:dyDescent="0.25">
      <c r="A2229" s="42"/>
      <c r="B2229" s="175"/>
      <c r="C2229" s="175"/>
      <c r="D2229" s="175"/>
      <c r="E2229" s="175"/>
      <c r="F2229" s="175"/>
      <c r="G2229" s="175"/>
      <c r="H2229" s="175"/>
      <c r="I2229" s="175"/>
      <c r="J2229" s="175"/>
      <c r="K2229" s="175"/>
    </row>
    <row r="2230" spans="1:11" s="43" customFormat="1" x14ac:dyDescent="0.25">
      <c r="A2230" s="42"/>
      <c r="B2230" s="420" t="s">
        <v>0</v>
      </c>
      <c r="C2230" s="420"/>
      <c r="D2230" s="175"/>
      <c r="E2230" s="175"/>
      <c r="F2230" s="175"/>
      <c r="G2230" s="175"/>
      <c r="H2230" s="175"/>
      <c r="I2230" s="175"/>
      <c r="J2230" s="175"/>
      <c r="K2230" s="175"/>
    </row>
    <row r="2231" spans="1:11" s="43" customFormat="1" x14ac:dyDescent="0.25">
      <c r="A2231" s="42"/>
      <c r="B2231" s="449" t="s">
        <v>1</v>
      </c>
      <c r="C2231" s="449"/>
      <c r="D2231" s="449"/>
      <c r="E2231" s="449"/>
      <c r="F2231" s="449"/>
      <c r="G2231" s="449"/>
      <c r="H2231" s="449"/>
      <c r="I2231" s="449"/>
      <c r="J2231" s="449"/>
      <c r="K2231" s="449"/>
    </row>
    <row r="2232" spans="1:11" s="43" customFormat="1" ht="15.75" thickBot="1" x14ac:dyDescent="0.3">
      <c r="A2232" s="42"/>
      <c r="B2232" s="176"/>
      <c r="C2232" s="176"/>
      <c r="D2232" s="176"/>
      <c r="E2232" s="176"/>
      <c r="F2232" s="176"/>
      <c r="G2232" s="176"/>
      <c r="H2232" s="176"/>
      <c r="I2232" s="176"/>
      <c r="J2232" s="176"/>
      <c r="K2232" s="176"/>
    </row>
    <row r="2233" spans="1:11" s="43" customFormat="1" ht="15.75" thickBot="1" x14ac:dyDescent="0.3">
      <c r="A2233" s="42"/>
      <c r="B2233" s="582" t="s">
        <v>2</v>
      </c>
      <c r="C2233" s="583"/>
      <c r="D2233" s="584"/>
      <c r="E2233" s="582" t="s">
        <v>3</v>
      </c>
      <c r="F2233" s="583"/>
      <c r="G2233" s="584"/>
      <c r="H2233" s="585" t="s">
        <v>4</v>
      </c>
      <c r="I2233" s="586"/>
      <c r="J2233" s="586"/>
      <c r="K2233" s="587"/>
    </row>
    <row r="2234" spans="1:11" s="43" customFormat="1" ht="15.75" thickBot="1" x14ac:dyDescent="0.3">
      <c r="A2234" s="42"/>
      <c r="B2234" s="566">
        <v>22005197600304</v>
      </c>
      <c r="C2234" s="566"/>
      <c r="D2234" s="567"/>
      <c r="E2234" s="568" t="s">
        <v>715</v>
      </c>
      <c r="F2234" s="569"/>
      <c r="G2234" s="570"/>
      <c r="H2234" s="568" t="s">
        <v>726</v>
      </c>
      <c r="I2234" s="569"/>
      <c r="J2234" s="569"/>
      <c r="K2234" s="570"/>
    </row>
    <row r="2235" spans="1:11" s="43" customFormat="1" x14ac:dyDescent="0.25">
      <c r="A2235" s="42"/>
      <c r="B2235" s="571" t="s">
        <v>5</v>
      </c>
      <c r="C2235" s="572"/>
      <c r="D2235" s="575" t="s">
        <v>727</v>
      </c>
      <c r="E2235" s="576"/>
      <c r="F2235" s="576"/>
      <c r="G2235" s="577"/>
      <c r="H2235" s="578" t="s">
        <v>6</v>
      </c>
      <c r="I2235" s="579"/>
      <c r="J2235" s="575" t="s">
        <v>284</v>
      </c>
      <c r="K2235" s="577"/>
    </row>
    <row r="2236" spans="1:11" s="43" customFormat="1" ht="15.75" thickBot="1" x14ac:dyDescent="0.3">
      <c r="A2236" s="42"/>
      <c r="B2236" s="573"/>
      <c r="C2236" s="574"/>
      <c r="D2236" s="177"/>
      <c r="E2236" s="178"/>
      <c r="F2236" s="178"/>
      <c r="G2236" s="179"/>
      <c r="H2236" s="580"/>
      <c r="I2236" s="581"/>
      <c r="J2236" s="180"/>
      <c r="K2236" s="181"/>
    </row>
    <row r="2237" spans="1:11" s="43" customFormat="1" ht="15.75" thickBot="1" x14ac:dyDescent="0.3">
      <c r="A2237" s="42"/>
      <c r="B2237" s="568" t="s">
        <v>7</v>
      </c>
      <c r="C2237" s="569"/>
      <c r="D2237" s="569"/>
      <c r="E2237" s="569"/>
      <c r="F2237" s="569"/>
      <c r="G2237" s="569"/>
      <c r="H2237" s="569"/>
      <c r="I2237" s="569"/>
      <c r="J2237" s="569"/>
      <c r="K2237" s="570"/>
    </row>
    <row r="2238" spans="1:11" s="43" customFormat="1" ht="15.75" thickBot="1" x14ac:dyDescent="0.3">
      <c r="A2238" s="42"/>
      <c r="B2238" s="588" t="s">
        <v>8</v>
      </c>
      <c r="C2238" s="591" t="s">
        <v>9</v>
      </c>
      <c r="D2238" s="592" t="s">
        <v>10</v>
      </c>
      <c r="E2238" s="593"/>
      <c r="F2238" s="593"/>
      <c r="G2238" s="594"/>
      <c r="H2238" s="592" t="s">
        <v>11</v>
      </c>
      <c r="I2238" s="593"/>
      <c r="J2238" s="593"/>
      <c r="K2238" s="594"/>
    </row>
    <row r="2239" spans="1:11" s="43" customFormat="1" ht="15.75" thickBot="1" x14ac:dyDescent="0.3">
      <c r="A2239" s="42"/>
      <c r="B2239" s="589"/>
      <c r="C2239" s="591"/>
      <c r="D2239" s="591" t="s">
        <v>12</v>
      </c>
      <c r="E2239" s="595" t="s">
        <v>210</v>
      </c>
      <c r="F2239" s="585" t="s">
        <v>14</v>
      </c>
      <c r="G2239" s="587"/>
      <c r="H2239" s="596" t="s">
        <v>12</v>
      </c>
      <c r="I2239" s="588" t="s">
        <v>15</v>
      </c>
      <c r="J2239" s="585" t="s">
        <v>14</v>
      </c>
      <c r="K2239" s="587"/>
    </row>
    <row r="2240" spans="1:11" s="43" customFormat="1" ht="45.75" thickBot="1" x14ac:dyDescent="0.3">
      <c r="A2240" s="42"/>
      <c r="B2240" s="590"/>
      <c r="C2240" s="591"/>
      <c r="D2240" s="591"/>
      <c r="E2240" s="595"/>
      <c r="F2240" s="182" t="s">
        <v>16</v>
      </c>
      <c r="G2240" s="183" t="s">
        <v>17</v>
      </c>
      <c r="H2240" s="597"/>
      <c r="I2240" s="590"/>
      <c r="J2240" s="182" t="s">
        <v>16</v>
      </c>
      <c r="K2240" s="183" t="s">
        <v>17</v>
      </c>
    </row>
    <row r="2241" spans="1:11" s="43" customFormat="1" ht="15.75" thickBot="1" x14ac:dyDescent="0.3">
      <c r="A2241" s="42"/>
      <c r="B2241" s="183">
        <v>1</v>
      </c>
      <c r="C2241" s="183">
        <v>2</v>
      </c>
      <c r="D2241" s="183">
        <v>3</v>
      </c>
      <c r="E2241" s="183">
        <v>4</v>
      </c>
      <c r="F2241" s="183">
        <v>5</v>
      </c>
      <c r="G2241" s="183">
        <v>6</v>
      </c>
      <c r="H2241" s="183">
        <v>7</v>
      </c>
      <c r="I2241" s="183">
        <v>8</v>
      </c>
      <c r="J2241" s="183">
        <v>9</v>
      </c>
      <c r="K2241" s="183">
        <v>10</v>
      </c>
    </row>
    <row r="2242" spans="1:11" s="43" customFormat="1" ht="60" x14ac:dyDescent="0.25">
      <c r="A2242" s="42"/>
      <c r="B2242" s="184">
        <v>1561272.1</v>
      </c>
      <c r="C2242" s="185"/>
      <c r="D2242" s="185" t="s">
        <v>329</v>
      </c>
      <c r="E2242" s="186">
        <v>1200</v>
      </c>
      <c r="F2242" s="185"/>
      <c r="G2242" s="185"/>
      <c r="H2242" s="51" t="s">
        <v>212</v>
      </c>
      <c r="I2242" s="194" t="s">
        <v>728</v>
      </c>
      <c r="J2242" s="185"/>
      <c r="K2242" s="188"/>
    </row>
    <row r="2243" spans="1:11" s="43" customFormat="1" x14ac:dyDescent="0.25">
      <c r="A2243" s="42"/>
      <c r="B2243" s="189"/>
      <c r="C2243" s="190"/>
      <c r="D2243" s="190" t="s">
        <v>329</v>
      </c>
      <c r="E2243" s="191">
        <v>1171</v>
      </c>
      <c r="F2243" s="190"/>
      <c r="G2243" s="185"/>
      <c r="H2243" s="190" t="s">
        <v>112</v>
      </c>
      <c r="I2243" s="190" t="s">
        <v>112</v>
      </c>
      <c r="J2243" s="190"/>
      <c r="K2243" s="192"/>
    </row>
    <row r="2244" spans="1:11" s="43" customFormat="1" x14ac:dyDescent="0.25">
      <c r="A2244" s="42"/>
      <c r="B2244" s="189"/>
      <c r="C2244" s="190"/>
      <c r="D2244" s="190"/>
      <c r="E2244" s="191"/>
      <c r="F2244" s="190"/>
      <c r="G2244" s="185"/>
      <c r="H2244" s="190" t="s">
        <v>57</v>
      </c>
      <c r="I2244" s="190" t="s">
        <v>57</v>
      </c>
      <c r="J2244" s="190"/>
      <c r="K2244" s="192"/>
    </row>
    <row r="2245" spans="1:11" s="43" customFormat="1" x14ac:dyDescent="0.25">
      <c r="A2245" s="42"/>
      <c r="B2245" s="189"/>
      <c r="C2245" s="190"/>
      <c r="D2245" s="190"/>
      <c r="E2245" s="191"/>
      <c r="F2245" s="190"/>
      <c r="G2245" s="185"/>
      <c r="H2245" s="190" t="s">
        <v>729</v>
      </c>
      <c r="I2245" s="190" t="s">
        <v>729</v>
      </c>
      <c r="J2245" s="190"/>
      <c r="K2245" s="192"/>
    </row>
    <row r="2246" spans="1:11" s="43" customFormat="1" x14ac:dyDescent="0.25">
      <c r="A2246" s="42"/>
      <c r="B2246" s="189"/>
      <c r="C2246" s="190"/>
      <c r="D2246" s="190"/>
      <c r="E2246" s="191"/>
      <c r="F2246" s="190"/>
      <c r="G2246" s="185"/>
      <c r="H2246" s="190" t="s">
        <v>111</v>
      </c>
      <c r="I2246" s="190" t="s">
        <v>111</v>
      </c>
      <c r="J2246" s="190"/>
      <c r="K2246" s="192"/>
    </row>
    <row r="2247" spans="1:11" s="43" customFormat="1" ht="15.75" thickBot="1" x14ac:dyDescent="0.3">
      <c r="A2247" s="42"/>
      <c r="B2247" s="189"/>
      <c r="C2247" s="190"/>
      <c r="D2247" s="190"/>
      <c r="E2247" s="191"/>
      <c r="F2247" s="190"/>
      <c r="G2247" s="185"/>
      <c r="H2247" s="190" t="s">
        <v>71</v>
      </c>
      <c r="I2247" s="190" t="s">
        <v>71</v>
      </c>
      <c r="J2247" s="190"/>
      <c r="K2247" s="192"/>
    </row>
    <row r="2248" spans="1:11" s="43" customFormat="1" ht="15.75" thickBot="1" x14ac:dyDescent="0.3">
      <c r="A2248" s="42"/>
      <c r="B2248" s="568" t="s">
        <v>19</v>
      </c>
      <c r="C2248" s="569"/>
      <c r="D2248" s="569"/>
      <c r="E2248" s="569"/>
      <c r="F2248" s="569"/>
      <c r="G2248" s="569"/>
      <c r="H2248" s="569"/>
      <c r="I2248" s="569"/>
      <c r="J2248" s="569"/>
      <c r="K2248" s="570"/>
    </row>
    <row r="2249" spans="1:11" s="43" customFormat="1" x14ac:dyDescent="0.25">
      <c r="A2249" s="42"/>
      <c r="B2249" s="193">
        <v>143105</v>
      </c>
      <c r="C2249" s="185"/>
      <c r="D2249" s="185"/>
      <c r="E2249" s="185"/>
      <c r="F2249" s="185"/>
      <c r="G2249" s="185"/>
      <c r="H2249" s="185"/>
      <c r="I2249" s="185"/>
      <c r="J2249" s="185"/>
      <c r="K2249" s="188"/>
    </row>
    <row r="2250" spans="1:11" s="43" customFormat="1" x14ac:dyDescent="0.25">
      <c r="A2250" s="42"/>
      <c r="B2250" s="175"/>
      <c r="C2250" s="175"/>
      <c r="D2250" s="175"/>
      <c r="E2250" s="175"/>
      <c r="F2250" s="175"/>
      <c r="G2250" s="175"/>
      <c r="H2250" s="175"/>
      <c r="I2250" s="175"/>
      <c r="J2250" s="175"/>
      <c r="K2250" s="175"/>
    </row>
    <row r="2251" spans="1:11" s="43" customFormat="1" x14ac:dyDescent="0.25">
      <c r="A2251" s="42"/>
      <c r="B2251" s="420" t="s">
        <v>0</v>
      </c>
      <c r="C2251" s="420"/>
      <c r="D2251" s="175"/>
      <c r="E2251" s="175"/>
      <c r="F2251" s="175"/>
      <c r="G2251" s="175"/>
      <c r="H2251" s="175"/>
      <c r="I2251" s="175"/>
      <c r="J2251" s="175"/>
      <c r="K2251" s="175"/>
    </row>
    <row r="2252" spans="1:11" s="43" customFormat="1" x14ac:dyDescent="0.25">
      <c r="A2252" s="42"/>
      <c r="B2252" s="449" t="s">
        <v>1</v>
      </c>
      <c r="C2252" s="449"/>
      <c r="D2252" s="449"/>
      <c r="E2252" s="449"/>
      <c r="F2252" s="449"/>
      <c r="G2252" s="449"/>
      <c r="H2252" s="449"/>
      <c r="I2252" s="449"/>
      <c r="J2252" s="449"/>
      <c r="K2252" s="449"/>
    </row>
    <row r="2253" spans="1:11" s="43" customFormat="1" ht="15.75" thickBot="1" x14ac:dyDescent="0.3">
      <c r="A2253" s="42"/>
      <c r="B2253" s="176"/>
      <c r="C2253" s="176"/>
      <c r="D2253" s="176"/>
      <c r="E2253" s="176"/>
      <c r="F2253" s="176"/>
      <c r="G2253" s="176"/>
      <c r="H2253" s="176"/>
      <c r="I2253" s="176"/>
      <c r="J2253" s="176"/>
      <c r="K2253" s="176"/>
    </row>
    <row r="2254" spans="1:11" s="43" customFormat="1" ht="15.75" thickBot="1" x14ac:dyDescent="0.3">
      <c r="A2254" s="42"/>
      <c r="B2254" s="582" t="s">
        <v>2</v>
      </c>
      <c r="C2254" s="583"/>
      <c r="D2254" s="584"/>
      <c r="E2254" s="582" t="s">
        <v>3</v>
      </c>
      <c r="F2254" s="583"/>
      <c r="G2254" s="584"/>
      <c r="H2254" s="585" t="s">
        <v>4</v>
      </c>
      <c r="I2254" s="586"/>
      <c r="J2254" s="586"/>
      <c r="K2254" s="587"/>
    </row>
    <row r="2255" spans="1:11" s="43" customFormat="1" ht="15.75" thickBot="1" x14ac:dyDescent="0.3">
      <c r="A2255" s="42"/>
      <c r="B2255" s="566">
        <v>20710198901876</v>
      </c>
      <c r="C2255" s="566"/>
      <c r="D2255" s="567"/>
      <c r="E2255" s="568" t="s">
        <v>715</v>
      </c>
      <c r="F2255" s="569"/>
      <c r="G2255" s="570"/>
      <c r="H2255" s="568" t="s">
        <v>730</v>
      </c>
      <c r="I2255" s="569"/>
      <c r="J2255" s="569"/>
      <c r="K2255" s="570"/>
    </row>
    <row r="2256" spans="1:11" s="43" customFormat="1" x14ac:dyDescent="0.25">
      <c r="A2256" s="42"/>
      <c r="B2256" s="571" t="s">
        <v>5</v>
      </c>
      <c r="C2256" s="572"/>
      <c r="D2256" s="575" t="s">
        <v>731</v>
      </c>
      <c r="E2256" s="576"/>
      <c r="F2256" s="576"/>
      <c r="G2256" s="577"/>
      <c r="H2256" s="578" t="s">
        <v>6</v>
      </c>
      <c r="I2256" s="579"/>
      <c r="J2256" s="575" t="s">
        <v>284</v>
      </c>
      <c r="K2256" s="577"/>
    </row>
    <row r="2257" spans="1:11" s="43" customFormat="1" ht="15.75" thickBot="1" x14ac:dyDescent="0.3">
      <c r="A2257" s="42"/>
      <c r="B2257" s="573"/>
      <c r="C2257" s="574"/>
      <c r="D2257" s="177"/>
      <c r="E2257" s="178"/>
      <c r="F2257" s="178"/>
      <c r="G2257" s="179"/>
      <c r="H2257" s="580"/>
      <c r="I2257" s="581"/>
      <c r="J2257" s="180"/>
      <c r="K2257" s="181"/>
    </row>
    <row r="2258" spans="1:11" s="43" customFormat="1" ht="15.75" thickBot="1" x14ac:dyDescent="0.3">
      <c r="A2258" s="42"/>
      <c r="B2258" s="568" t="s">
        <v>7</v>
      </c>
      <c r="C2258" s="569"/>
      <c r="D2258" s="569"/>
      <c r="E2258" s="569"/>
      <c r="F2258" s="569"/>
      <c r="G2258" s="569"/>
      <c r="H2258" s="569"/>
      <c r="I2258" s="569"/>
      <c r="J2258" s="569"/>
      <c r="K2258" s="570"/>
    </row>
    <row r="2259" spans="1:11" s="43" customFormat="1" ht="15.75" thickBot="1" x14ac:dyDescent="0.3">
      <c r="A2259" s="42"/>
      <c r="B2259" s="588" t="s">
        <v>8</v>
      </c>
      <c r="C2259" s="591" t="s">
        <v>9</v>
      </c>
      <c r="D2259" s="592" t="s">
        <v>10</v>
      </c>
      <c r="E2259" s="593"/>
      <c r="F2259" s="593"/>
      <c r="G2259" s="594"/>
      <c r="H2259" s="592" t="s">
        <v>11</v>
      </c>
      <c r="I2259" s="593"/>
      <c r="J2259" s="593"/>
      <c r="K2259" s="594"/>
    </row>
    <row r="2260" spans="1:11" s="43" customFormat="1" ht="15.75" thickBot="1" x14ac:dyDescent="0.3">
      <c r="A2260" s="42"/>
      <c r="B2260" s="589"/>
      <c r="C2260" s="591"/>
      <c r="D2260" s="591" t="s">
        <v>12</v>
      </c>
      <c r="E2260" s="595" t="s">
        <v>210</v>
      </c>
      <c r="F2260" s="585" t="s">
        <v>14</v>
      </c>
      <c r="G2260" s="587"/>
      <c r="H2260" s="596" t="s">
        <v>12</v>
      </c>
      <c r="I2260" s="588" t="s">
        <v>15</v>
      </c>
      <c r="J2260" s="585" t="s">
        <v>14</v>
      </c>
      <c r="K2260" s="587"/>
    </row>
    <row r="2261" spans="1:11" s="43" customFormat="1" ht="45.75" thickBot="1" x14ac:dyDescent="0.3">
      <c r="A2261" s="42"/>
      <c r="B2261" s="590"/>
      <c r="C2261" s="591"/>
      <c r="D2261" s="591"/>
      <c r="E2261" s="595"/>
      <c r="F2261" s="182" t="s">
        <v>16</v>
      </c>
      <c r="G2261" s="183" t="s">
        <v>17</v>
      </c>
      <c r="H2261" s="597"/>
      <c r="I2261" s="590"/>
      <c r="J2261" s="182" t="s">
        <v>16</v>
      </c>
      <c r="K2261" s="183" t="s">
        <v>17</v>
      </c>
    </row>
    <row r="2262" spans="1:11" s="43" customFormat="1" ht="15.75" thickBot="1" x14ac:dyDescent="0.3">
      <c r="A2262" s="42"/>
      <c r="B2262" s="183">
        <v>1</v>
      </c>
      <c r="C2262" s="183">
        <v>2</v>
      </c>
      <c r="D2262" s="183">
        <v>3</v>
      </c>
      <c r="E2262" s="183">
        <v>4</v>
      </c>
      <c r="F2262" s="183">
        <v>5</v>
      </c>
      <c r="G2262" s="183">
        <v>6</v>
      </c>
      <c r="H2262" s="183">
        <v>7</v>
      </c>
      <c r="I2262" s="183">
        <v>8</v>
      </c>
      <c r="J2262" s="183">
        <v>9</v>
      </c>
      <c r="K2262" s="183">
        <v>10</v>
      </c>
    </row>
    <row r="2263" spans="1:11" s="43" customFormat="1" x14ac:dyDescent="0.25">
      <c r="A2263" s="42"/>
      <c r="B2263" s="184">
        <f>125860+35000</f>
        <v>160860</v>
      </c>
      <c r="C2263" s="185"/>
      <c r="D2263" s="185" t="s">
        <v>211</v>
      </c>
      <c r="E2263" s="186">
        <v>41.34</v>
      </c>
      <c r="F2263" s="185"/>
      <c r="G2263" s="185"/>
      <c r="H2263" s="187"/>
      <c r="I2263" s="195"/>
      <c r="J2263" s="185"/>
      <c r="K2263" s="188"/>
    </row>
    <row r="2264" spans="1:11" s="43" customFormat="1" x14ac:dyDescent="0.25">
      <c r="A2264" s="42"/>
      <c r="B2264" s="191"/>
      <c r="C2264" s="190"/>
      <c r="D2264" s="190" t="s">
        <v>557</v>
      </c>
      <c r="E2264" s="191">
        <v>0.08</v>
      </c>
      <c r="F2264" s="190"/>
      <c r="G2264" s="190"/>
      <c r="H2264" s="187"/>
      <c r="I2264" s="195"/>
      <c r="J2264" s="190"/>
      <c r="K2264" s="190"/>
    </row>
    <row r="2265" spans="1:11" s="43" customFormat="1" ht="15.75" thickBot="1" x14ac:dyDescent="0.3">
      <c r="A2265" s="42"/>
      <c r="B2265" s="598" t="s">
        <v>19</v>
      </c>
      <c r="C2265" s="599"/>
      <c r="D2265" s="599"/>
      <c r="E2265" s="599"/>
      <c r="F2265" s="599"/>
      <c r="G2265" s="599"/>
      <c r="H2265" s="599"/>
      <c r="I2265" s="599"/>
      <c r="J2265" s="599"/>
      <c r="K2265" s="600"/>
    </row>
    <row r="2266" spans="1:11" s="43" customFormat="1" x14ac:dyDescent="0.25">
      <c r="A2266" s="42"/>
      <c r="B2266" s="193"/>
      <c r="C2266" s="185"/>
      <c r="D2266" s="185"/>
      <c r="E2266" s="185"/>
      <c r="F2266" s="185"/>
      <c r="G2266" s="185"/>
      <c r="H2266" s="185"/>
      <c r="I2266" s="185"/>
      <c r="J2266" s="185"/>
      <c r="K2266" s="188"/>
    </row>
    <row r="2267" spans="1:11" s="43" customFormat="1" x14ac:dyDescent="0.25">
      <c r="A2267" s="42"/>
      <c r="B2267" s="176"/>
      <c r="C2267" s="176"/>
      <c r="D2267" s="176"/>
      <c r="E2267" s="176"/>
      <c r="F2267" s="176"/>
      <c r="G2267" s="176"/>
      <c r="H2267" s="176"/>
      <c r="I2267" s="176"/>
      <c r="J2267" s="176"/>
      <c r="K2267" s="176"/>
    </row>
    <row r="2268" spans="1:11" s="43" customFormat="1" x14ac:dyDescent="0.25">
      <c r="A2268" s="42"/>
      <c r="B2268" s="420" t="s">
        <v>0</v>
      </c>
      <c r="C2268" s="420"/>
      <c r="D2268" s="176"/>
      <c r="E2268" s="176"/>
      <c r="F2268" s="176"/>
      <c r="G2268" s="176"/>
      <c r="H2268" s="176"/>
      <c r="I2268" s="176"/>
      <c r="J2268" s="176"/>
      <c r="K2268" s="176"/>
    </row>
    <row r="2269" spans="1:11" s="43" customFormat="1" x14ac:dyDescent="0.25">
      <c r="A2269" s="42"/>
      <c r="B2269" s="449" t="s">
        <v>1</v>
      </c>
      <c r="C2269" s="449"/>
      <c r="D2269" s="449"/>
      <c r="E2269" s="449"/>
      <c r="F2269" s="449"/>
      <c r="G2269" s="449"/>
      <c r="H2269" s="449"/>
      <c r="I2269" s="449"/>
      <c r="J2269" s="449"/>
      <c r="K2269" s="449"/>
    </row>
    <row r="2270" spans="1:11" s="43" customFormat="1" ht="15.75" thickBot="1" x14ac:dyDescent="0.3">
      <c r="A2270" s="42"/>
      <c r="B2270" s="176"/>
      <c r="C2270" s="176"/>
      <c r="D2270" s="176"/>
      <c r="E2270" s="176"/>
      <c r="F2270" s="176"/>
      <c r="G2270" s="176"/>
      <c r="H2270" s="176"/>
      <c r="I2270" s="176"/>
      <c r="J2270" s="176"/>
      <c r="K2270" s="176"/>
    </row>
    <row r="2271" spans="1:11" s="43" customFormat="1" ht="15.75" thickBot="1" x14ac:dyDescent="0.3">
      <c r="A2271" s="42"/>
      <c r="B2271" s="582" t="s">
        <v>2</v>
      </c>
      <c r="C2271" s="583"/>
      <c r="D2271" s="584"/>
      <c r="E2271" s="582" t="s">
        <v>3</v>
      </c>
      <c r="F2271" s="583"/>
      <c r="G2271" s="584"/>
      <c r="H2271" s="585" t="s">
        <v>4</v>
      </c>
      <c r="I2271" s="586"/>
      <c r="J2271" s="586"/>
      <c r="K2271" s="587"/>
    </row>
    <row r="2272" spans="1:11" s="43" customFormat="1" ht="15.75" thickBot="1" x14ac:dyDescent="0.3">
      <c r="A2272" s="42"/>
      <c r="B2272" s="566">
        <v>21112198000768</v>
      </c>
      <c r="C2272" s="566"/>
      <c r="D2272" s="567"/>
      <c r="E2272" s="568" t="s">
        <v>715</v>
      </c>
      <c r="F2272" s="569"/>
      <c r="G2272" s="570"/>
      <c r="H2272" s="568" t="s">
        <v>732</v>
      </c>
      <c r="I2272" s="569"/>
      <c r="J2272" s="569"/>
      <c r="K2272" s="570"/>
    </row>
    <row r="2273" spans="1:11" s="43" customFormat="1" x14ac:dyDescent="0.25">
      <c r="A2273" s="42"/>
      <c r="B2273" s="571" t="s">
        <v>5</v>
      </c>
      <c r="C2273" s="572"/>
      <c r="D2273" s="575" t="s">
        <v>733</v>
      </c>
      <c r="E2273" s="576"/>
      <c r="F2273" s="576"/>
      <c r="G2273" s="577"/>
      <c r="H2273" s="578" t="s">
        <v>6</v>
      </c>
      <c r="I2273" s="579"/>
      <c r="J2273" s="575" t="s">
        <v>284</v>
      </c>
      <c r="K2273" s="577"/>
    </row>
    <row r="2274" spans="1:11" s="43" customFormat="1" ht="15.75" thickBot="1" x14ac:dyDescent="0.3">
      <c r="A2274" s="42"/>
      <c r="B2274" s="573"/>
      <c r="C2274" s="574"/>
      <c r="D2274" s="177"/>
      <c r="E2274" s="178"/>
      <c r="F2274" s="178"/>
      <c r="G2274" s="179"/>
      <c r="H2274" s="580"/>
      <c r="I2274" s="581"/>
      <c r="J2274" s="180"/>
      <c r="K2274" s="181"/>
    </row>
    <row r="2275" spans="1:11" s="43" customFormat="1" ht="15.75" thickBot="1" x14ac:dyDescent="0.3">
      <c r="A2275" s="42"/>
      <c r="B2275" s="568" t="s">
        <v>7</v>
      </c>
      <c r="C2275" s="569"/>
      <c r="D2275" s="569"/>
      <c r="E2275" s="569"/>
      <c r="F2275" s="569"/>
      <c r="G2275" s="569"/>
      <c r="H2275" s="569"/>
      <c r="I2275" s="569"/>
      <c r="J2275" s="569"/>
      <c r="K2275" s="570"/>
    </row>
    <row r="2276" spans="1:11" s="43" customFormat="1" ht="15.75" thickBot="1" x14ac:dyDescent="0.3">
      <c r="A2276" s="42"/>
      <c r="B2276" s="588" t="s">
        <v>8</v>
      </c>
      <c r="C2276" s="591" t="s">
        <v>9</v>
      </c>
      <c r="D2276" s="592" t="s">
        <v>10</v>
      </c>
      <c r="E2276" s="593"/>
      <c r="F2276" s="593"/>
      <c r="G2276" s="594"/>
      <c r="H2276" s="592" t="s">
        <v>11</v>
      </c>
      <c r="I2276" s="593"/>
      <c r="J2276" s="593"/>
      <c r="K2276" s="594"/>
    </row>
    <row r="2277" spans="1:11" s="43" customFormat="1" ht="15.75" thickBot="1" x14ac:dyDescent="0.3">
      <c r="A2277" s="42"/>
      <c r="B2277" s="589"/>
      <c r="C2277" s="591"/>
      <c r="D2277" s="591" t="s">
        <v>12</v>
      </c>
      <c r="E2277" s="595" t="s">
        <v>210</v>
      </c>
      <c r="F2277" s="585" t="s">
        <v>14</v>
      </c>
      <c r="G2277" s="587"/>
      <c r="H2277" s="596" t="s">
        <v>12</v>
      </c>
      <c r="I2277" s="588" t="s">
        <v>15</v>
      </c>
      <c r="J2277" s="585" t="s">
        <v>14</v>
      </c>
      <c r="K2277" s="587"/>
    </row>
    <row r="2278" spans="1:11" s="43" customFormat="1" ht="45.75" thickBot="1" x14ac:dyDescent="0.3">
      <c r="A2278" s="42"/>
      <c r="B2278" s="590"/>
      <c r="C2278" s="591"/>
      <c r="D2278" s="591"/>
      <c r="E2278" s="595"/>
      <c r="F2278" s="182" t="s">
        <v>16</v>
      </c>
      <c r="G2278" s="183" t="s">
        <v>17</v>
      </c>
      <c r="H2278" s="597"/>
      <c r="I2278" s="590"/>
      <c r="J2278" s="182" t="s">
        <v>16</v>
      </c>
      <c r="K2278" s="183" t="s">
        <v>17</v>
      </c>
    </row>
    <row r="2279" spans="1:11" s="43" customFormat="1" ht="15.75" thickBot="1" x14ac:dyDescent="0.3">
      <c r="A2279" s="42"/>
      <c r="B2279" s="183">
        <v>1</v>
      </c>
      <c r="C2279" s="183">
        <v>2</v>
      </c>
      <c r="D2279" s="183">
        <v>3</v>
      </c>
      <c r="E2279" s="183">
        <v>4</v>
      </c>
      <c r="F2279" s="183">
        <v>5</v>
      </c>
      <c r="G2279" s="183">
        <v>6</v>
      </c>
      <c r="H2279" s="183">
        <v>7</v>
      </c>
      <c r="I2279" s="183">
        <v>8</v>
      </c>
      <c r="J2279" s="183">
        <v>9</v>
      </c>
      <c r="K2279" s="183">
        <v>10</v>
      </c>
    </row>
    <row r="2280" spans="1:11" s="43" customFormat="1" x14ac:dyDescent="0.25">
      <c r="A2280" s="42"/>
      <c r="B2280" s="184">
        <f>160307.07+164048</f>
        <v>324355.07</v>
      </c>
      <c r="C2280" s="185"/>
      <c r="D2280" s="185"/>
      <c r="E2280" s="186"/>
      <c r="F2280" s="185"/>
      <c r="G2280" s="185"/>
      <c r="H2280" s="187" t="s">
        <v>112</v>
      </c>
      <c r="I2280" s="187" t="s">
        <v>112</v>
      </c>
      <c r="J2280" s="185"/>
      <c r="K2280" s="188"/>
    </row>
    <row r="2281" spans="1:11" s="43" customFormat="1" x14ac:dyDescent="0.25">
      <c r="A2281" s="42"/>
      <c r="B2281" s="189"/>
      <c r="C2281" s="190"/>
      <c r="D2281" s="190"/>
      <c r="E2281" s="191"/>
      <c r="F2281" s="190"/>
      <c r="G2281" s="185"/>
      <c r="H2281" s="187" t="s">
        <v>111</v>
      </c>
      <c r="I2281" s="187" t="s">
        <v>111</v>
      </c>
      <c r="J2281" s="190"/>
      <c r="K2281" s="192"/>
    </row>
    <row r="2282" spans="1:11" s="43" customFormat="1" x14ac:dyDescent="0.25">
      <c r="A2282" s="42"/>
      <c r="B2282" s="189"/>
      <c r="C2282" s="190"/>
      <c r="D2282" s="190"/>
      <c r="E2282" s="191"/>
      <c r="F2282" s="190"/>
      <c r="G2282" s="185"/>
      <c r="H2282" s="190" t="s">
        <v>71</v>
      </c>
      <c r="I2282" s="190" t="s">
        <v>71</v>
      </c>
      <c r="J2282" s="190"/>
      <c r="K2282" s="192"/>
    </row>
    <row r="2283" spans="1:11" s="43" customFormat="1" ht="15.75" thickBot="1" x14ac:dyDescent="0.3">
      <c r="A2283" s="42"/>
      <c r="B2283" s="189"/>
      <c r="C2283" s="190"/>
      <c r="D2283" s="190"/>
      <c r="E2283" s="191"/>
      <c r="F2283" s="190"/>
      <c r="G2283" s="185"/>
      <c r="H2283" s="190" t="s">
        <v>57</v>
      </c>
      <c r="I2283" s="190" t="s">
        <v>57</v>
      </c>
      <c r="J2283" s="190"/>
      <c r="K2283" s="192"/>
    </row>
    <row r="2284" spans="1:11" s="43" customFormat="1" ht="15.75" thickBot="1" x14ac:dyDescent="0.3">
      <c r="A2284" s="42"/>
      <c r="B2284" s="568" t="s">
        <v>19</v>
      </c>
      <c r="C2284" s="569"/>
      <c r="D2284" s="569"/>
      <c r="E2284" s="569"/>
      <c r="F2284" s="569"/>
      <c r="G2284" s="569"/>
      <c r="H2284" s="569"/>
      <c r="I2284" s="569"/>
      <c r="J2284" s="569"/>
      <c r="K2284" s="570"/>
    </row>
    <row r="2285" spans="1:11" s="43" customFormat="1" x14ac:dyDescent="0.25">
      <c r="A2285" s="42"/>
      <c r="B2285" s="193">
        <v>159000</v>
      </c>
      <c r="C2285" s="185"/>
      <c r="D2285" s="185"/>
      <c r="E2285" s="185"/>
      <c r="F2285" s="185"/>
      <c r="G2285" s="185"/>
      <c r="H2285" s="185" t="s">
        <v>112</v>
      </c>
      <c r="I2285" s="185" t="s">
        <v>112</v>
      </c>
      <c r="J2285" s="185"/>
      <c r="K2285" s="188"/>
    </row>
    <row r="2286" spans="1:11" s="43" customFormat="1" x14ac:dyDescent="0.25">
      <c r="A2286" s="42"/>
      <c r="B2286" s="189"/>
      <c r="C2286" s="190"/>
      <c r="D2286" s="190"/>
      <c r="E2286" s="190"/>
      <c r="F2286" s="176"/>
      <c r="G2286" s="190"/>
      <c r="H2286" s="190" t="s">
        <v>57</v>
      </c>
      <c r="I2286" s="190" t="s">
        <v>57</v>
      </c>
      <c r="J2286" s="190"/>
      <c r="K2286" s="192"/>
    </row>
    <row r="2287" spans="1:11" s="43" customFormat="1" x14ac:dyDescent="0.25">
      <c r="A2287" s="42"/>
      <c r="B2287" s="189"/>
      <c r="C2287" s="190"/>
      <c r="D2287" s="190"/>
      <c r="E2287" s="190"/>
      <c r="F2287" s="190"/>
      <c r="G2287" s="190"/>
      <c r="H2287" s="190" t="s">
        <v>725</v>
      </c>
      <c r="I2287" s="190" t="s">
        <v>725</v>
      </c>
      <c r="J2287" s="190"/>
      <c r="K2287" s="192"/>
    </row>
    <row r="2288" spans="1:11" s="43" customFormat="1" x14ac:dyDescent="0.25">
      <c r="A2288" s="42"/>
      <c r="B2288" s="176"/>
      <c r="C2288" s="176"/>
      <c r="D2288" s="176"/>
      <c r="E2288" s="176"/>
      <c r="F2288" s="176"/>
      <c r="G2288" s="176"/>
      <c r="H2288" s="176"/>
      <c r="I2288" s="176"/>
      <c r="J2288" s="176"/>
      <c r="K2288" s="176"/>
    </row>
    <row r="2289" spans="1:11" s="43" customFormat="1" x14ac:dyDescent="0.25">
      <c r="A2289" s="42"/>
      <c r="B2289" s="420" t="s">
        <v>0</v>
      </c>
      <c r="C2289" s="420"/>
      <c r="D2289" s="176"/>
      <c r="E2289" s="176"/>
      <c r="F2289" s="176"/>
      <c r="G2289" s="176"/>
      <c r="H2289" s="176"/>
      <c r="I2289" s="176"/>
      <c r="J2289" s="176"/>
      <c r="K2289" s="176"/>
    </row>
    <row r="2290" spans="1:11" s="43" customFormat="1" x14ac:dyDescent="0.25">
      <c r="A2290" s="42"/>
      <c r="B2290" s="449" t="s">
        <v>1</v>
      </c>
      <c r="C2290" s="449"/>
      <c r="D2290" s="449"/>
      <c r="E2290" s="449"/>
      <c r="F2290" s="449"/>
      <c r="G2290" s="449"/>
      <c r="H2290" s="449"/>
      <c r="I2290" s="449"/>
      <c r="J2290" s="449"/>
      <c r="K2290" s="449"/>
    </row>
    <row r="2291" spans="1:11" s="43" customFormat="1" ht="15.75" thickBot="1" x14ac:dyDescent="0.3">
      <c r="A2291" s="42"/>
      <c r="B2291" s="176"/>
      <c r="C2291" s="176"/>
      <c r="D2291" s="176"/>
      <c r="E2291" s="176"/>
      <c r="F2291" s="176"/>
      <c r="G2291" s="176"/>
      <c r="H2291" s="176"/>
      <c r="I2291" s="176"/>
      <c r="J2291" s="176"/>
      <c r="K2291" s="176"/>
    </row>
    <row r="2292" spans="1:11" s="43" customFormat="1" ht="15.75" thickBot="1" x14ac:dyDescent="0.3">
      <c r="A2292" s="42"/>
      <c r="B2292" s="582" t="s">
        <v>2</v>
      </c>
      <c r="C2292" s="583"/>
      <c r="D2292" s="584"/>
      <c r="E2292" s="582" t="s">
        <v>3</v>
      </c>
      <c r="F2292" s="583"/>
      <c r="G2292" s="584"/>
      <c r="H2292" s="585" t="s">
        <v>4</v>
      </c>
      <c r="I2292" s="586"/>
      <c r="J2292" s="586"/>
      <c r="K2292" s="587"/>
    </row>
    <row r="2293" spans="1:11" s="43" customFormat="1" ht="15.75" thickBot="1" x14ac:dyDescent="0.3">
      <c r="A2293" s="42"/>
      <c r="B2293" s="566">
        <v>20910197100823</v>
      </c>
      <c r="C2293" s="566"/>
      <c r="D2293" s="567"/>
      <c r="E2293" s="568" t="s">
        <v>715</v>
      </c>
      <c r="F2293" s="569"/>
      <c r="G2293" s="570"/>
      <c r="H2293" s="568" t="s">
        <v>734</v>
      </c>
      <c r="I2293" s="569"/>
      <c r="J2293" s="569"/>
      <c r="K2293" s="570"/>
    </row>
    <row r="2294" spans="1:11" s="43" customFormat="1" x14ac:dyDescent="0.25">
      <c r="A2294" s="42"/>
      <c r="B2294" s="571" t="s">
        <v>5</v>
      </c>
      <c r="C2294" s="572"/>
      <c r="D2294" s="575" t="s">
        <v>735</v>
      </c>
      <c r="E2294" s="576"/>
      <c r="F2294" s="576"/>
      <c r="G2294" s="577"/>
      <c r="H2294" s="578" t="s">
        <v>6</v>
      </c>
      <c r="I2294" s="579"/>
      <c r="J2294" s="575" t="s">
        <v>284</v>
      </c>
      <c r="K2294" s="577"/>
    </row>
    <row r="2295" spans="1:11" s="43" customFormat="1" ht="15.75" thickBot="1" x14ac:dyDescent="0.3">
      <c r="A2295" s="42"/>
      <c r="B2295" s="573"/>
      <c r="C2295" s="574"/>
      <c r="D2295" s="177"/>
      <c r="E2295" s="178"/>
      <c r="F2295" s="178"/>
      <c r="G2295" s="179"/>
      <c r="H2295" s="580"/>
      <c r="I2295" s="581"/>
      <c r="J2295" s="180"/>
      <c r="K2295" s="181"/>
    </row>
    <row r="2296" spans="1:11" s="43" customFormat="1" ht="15.75" thickBot="1" x14ac:dyDescent="0.3">
      <c r="A2296" s="42"/>
      <c r="B2296" s="568" t="s">
        <v>7</v>
      </c>
      <c r="C2296" s="569"/>
      <c r="D2296" s="569"/>
      <c r="E2296" s="569"/>
      <c r="F2296" s="569"/>
      <c r="G2296" s="569"/>
      <c r="H2296" s="569"/>
      <c r="I2296" s="569"/>
      <c r="J2296" s="569"/>
      <c r="K2296" s="570"/>
    </row>
    <row r="2297" spans="1:11" s="43" customFormat="1" ht="15.75" thickBot="1" x14ac:dyDescent="0.3">
      <c r="A2297" s="42"/>
      <c r="B2297" s="588" t="s">
        <v>8</v>
      </c>
      <c r="C2297" s="591" t="s">
        <v>9</v>
      </c>
      <c r="D2297" s="592" t="s">
        <v>10</v>
      </c>
      <c r="E2297" s="593"/>
      <c r="F2297" s="593"/>
      <c r="G2297" s="594"/>
      <c r="H2297" s="592" t="s">
        <v>11</v>
      </c>
      <c r="I2297" s="593"/>
      <c r="J2297" s="593"/>
      <c r="K2297" s="594"/>
    </row>
    <row r="2298" spans="1:11" s="43" customFormat="1" ht="15.75" thickBot="1" x14ac:dyDescent="0.3">
      <c r="A2298" s="42"/>
      <c r="B2298" s="589"/>
      <c r="C2298" s="591"/>
      <c r="D2298" s="591" t="s">
        <v>12</v>
      </c>
      <c r="E2298" s="595" t="s">
        <v>210</v>
      </c>
      <c r="F2298" s="585" t="s">
        <v>14</v>
      </c>
      <c r="G2298" s="587"/>
      <c r="H2298" s="596" t="s">
        <v>12</v>
      </c>
      <c r="I2298" s="588" t="s">
        <v>15</v>
      </c>
      <c r="J2298" s="585" t="s">
        <v>14</v>
      </c>
      <c r="K2298" s="587"/>
    </row>
    <row r="2299" spans="1:11" s="43" customFormat="1" ht="45.75" thickBot="1" x14ac:dyDescent="0.3">
      <c r="A2299" s="42"/>
      <c r="B2299" s="590"/>
      <c r="C2299" s="591"/>
      <c r="D2299" s="591"/>
      <c r="E2299" s="595"/>
      <c r="F2299" s="182" t="s">
        <v>16</v>
      </c>
      <c r="G2299" s="183" t="s">
        <v>17</v>
      </c>
      <c r="H2299" s="597"/>
      <c r="I2299" s="590"/>
      <c r="J2299" s="182" t="s">
        <v>16</v>
      </c>
      <c r="K2299" s="183" t="s">
        <v>17</v>
      </c>
    </row>
    <row r="2300" spans="1:11" s="43" customFormat="1" ht="15.75" thickBot="1" x14ac:dyDescent="0.3">
      <c r="A2300" s="42"/>
      <c r="B2300" s="183">
        <v>1</v>
      </c>
      <c r="C2300" s="183">
        <v>2</v>
      </c>
      <c r="D2300" s="183">
        <v>3</v>
      </c>
      <c r="E2300" s="183">
        <v>4</v>
      </c>
      <c r="F2300" s="183">
        <v>5</v>
      </c>
      <c r="G2300" s="183">
        <v>6</v>
      </c>
      <c r="H2300" s="183">
        <v>7</v>
      </c>
      <c r="I2300" s="183">
        <v>8</v>
      </c>
      <c r="J2300" s="183">
        <v>9</v>
      </c>
      <c r="K2300" s="183">
        <v>10</v>
      </c>
    </row>
    <row r="2301" spans="1:11" s="43" customFormat="1" ht="60" x14ac:dyDescent="0.25">
      <c r="A2301" s="42"/>
      <c r="B2301" s="184">
        <f>161140.2+127600</f>
        <v>288740.2</v>
      </c>
      <c r="C2301" s="185"/>
      <c r="D2301" s="185" t="s">
        <v>736</v>
      </c>
      <c r="E2301" s="186">
        <v>0.17</v>
      </c>
      <c r="F2301" s="185"/>
      <c r="G2301" s="185"/>
      <c r="H2301" s="51" t="s">
        <v>212</v>
      </c>
      <c r="I2301" s="190" t="s">
        <v>121</v>
      </c>
      <c r="J2301" s="185"/>
      <c r="K2301" s="188"/>
    </row>
    <row r="2302" spans="1:11" s="43" customFormat="1" x14ac:dyDescent="0.25">
      <c r="A2302" s="42"/>
      <c r="B2302" s="184"/>
      <c r="C2302" s="185"/>
      <c r="D2302" s="185"/>
      <c r="E2302" s="186"/>
      <c r="F2302" s="185"/>
      <c r="G2302" s="185"/>
      <c r="H2302" s="187" t="s">
        <v>71</v>
      </c>
      <c r="I2302" s="187" t="s">
        <v>71</v>
      </c>
      <c r="J2302" s="185"/>
      <c r="K2302" s="188"/>
    </row>
    <row r="2303" spans="1:11" s="43" customFormat="1" x14ac:dyDescent="0.25">
      <c r="A2303" s="42"/>
      <c r="B2303" s="189"/>
      <c r="C2303" s="190"/>
      <c r="D2303" s="190"/>
      <c r="E2303" s="191"/>
      <c r="F2303" s="190"/>
      <c r="G2303" s="185"/>
      <c r="H2303" s="187" t="s">
        <v>737</v>
      </c>
      <c r="I2303" s="187" t="s">
        <v>737</v>
      </c>
      <c r="J2303" s="190"/>
      <c r="K2303" s="192"/>
    </row>
    <row r="2304" spans="1:11" s="43" customFormat="1" x14ac:dyDescent="0.25">
      <c r="A2304" s="42"/>
      <c r="B2304" s="189"/>
      <c r="C2304" s="190"/>
      <c r="D2304" s="190"/>
      <c r="E2304" s="191"/>
      <c r="F2304" s="190"/>
      <c r="G2304" s="185"/>
      <c r="H2304" s="190" t="s">
        <v>738</v>
      </c>
      <c r="I2304" s="190" t="s">
        <v>738</v>
      </c>
      <c r="J2304" s="190"/>
      <c r="K2304" s="192"/>
    </row>
    <row r="2305" spans="1:11" s="43" customFormat="1" ht="15.75" thickBot="1" x14ac:dyDescent="0.3">
      <c r="A2305" s="42"/>
      <c r="B2305" s="189"/>
      <c r="C2305" s="190"/>
      <c r="D2305" s="190"/>
      <c r="E2305" s="191"/>
      <c r="F2305" s="190"/>
      <c r="G2305" s="185"/>
      <c r="H2305" s="190" t="s">
        <v>739</v>
      </c>
      <c r="I2305" s="190" t="s">
        <v>739</v>
      </c>
      <c r="J2305" s="190"/>
      <c r="K2305" s="192"/>
    </row>
    <row r="2306" spans="1:11" s="43" customFormat="1" ht="15.75" thickBot="1" x14ac:dyDescent="0.3">
      <c r="A2306" s="42"/>
      <c r="B2306" s="568" t="s">
        <v>19</v>
      </c>
      <c r="C2306" s="569"/>
      <c r="D2306" s="569"/>
      <c r="E2306" s="569"/>
      <c r="F2306" s="569"/>
      <c r="G2306" s="569"/>
      <c r="H2306" s="569"/>
      <c r="I2306" s="569"/>
      <c r="J2306" s="569"/>
      <c r="K2306" s="570"/>
    </row>
    <row r="2307" spans="1:11" s="43" customFormat="1" x14ac:dyDescent="0.25">
      <c r="A2307" s="42"/>
      <c r="B2307" s="193"/>
      <c r="C2307" s="185"/>
      <c r="D2307" s="185"/>
      <c r="E2307" s="185"/>
      <c r="F2307" s="185"/>
      <c r="G2307" s="185"/>
      <c r="H2307" s="185"/>
      <c r="I2307" s="185"/>
      <c r="J2307" s="185"/>
      <c r="K2307" s="188"/>
    </row>
    <row r="2308" spans="1:11" s="43" customFormat="1" x14ac:dyDescent="0.25">
      <c r="A2308" s="42"/>
      <c r="B2308" s="176"/>
      <c r="C2308" s="176"/>
      <c r="D2308" s="176"/>
      <c r="E2308" s="176"/>
      <c r="F2308" s="176"/>
      <c r="G2308" s="176"/>
      <c r="H2308" s="176"/>
      <c r="I2308" s="176"/>
      <c r="J2308" s="176"/>
      <c r="K2308" s="176"/>
    </row>
    <row r="2309" spans="1:11" s="43" customFormat="1" x14ac:dyDescent="0.25">
      <c r="A2309" s="42"/>
      <c r="B2309" s="420" t="s">
        <v>0</v>
      </c>
      <c r="C2309" s="420"/>
      <c r="D2309" s="176"/>
      <c r="E2309" s="176"/>
      <c r="F2309" s="176"/>
      <c r="G2309" s="176"/>
      <c r="H2309" s="176"/>
      <c r="I2309" s="176"/>
      <c r="J2309" s="176"/>
      <c r="K2309" s="176"/>
    </row>
    <row r="2310" spans="1:11" s="43" customFormat="1" x14ac:dyDescent="0.25">
      <c r="A2310" s="42"/>
      <c r="B2310" s="449" t="s">
        <v>1</v>
      </c>
      <c r="C2310" s="449"/>
      <c r="D2310" s="449"/>
      <c r="E2310" s="449"/>
      <c r="F2310" s="449"/>
      <c r="G2310" s="449"/>
      <c r="H2310" s="449"/>
      <c r="I2310" s="449"/>
      <c r="J2310" s="449"/>
      <c r="K2310" s="449"/>
    </row>
    <row r="2311" spans="1:11" s="43" customFormat="1" ht="15.75" thickBot="1" x14ac:dyDescent="0.3">
      <c r="A2311" s="42"/>
      <c r="B2311" s="176"/>
      <c r="C2311" s="176"/>
      <c r="D2311" s="176"/>
      <c r="E2311" s="176"/>
      <c r="F2311" s="176"/>
      <c r="G2311" s="176"/>
      <c r="H2311" s="176"/>
      <c r="I2311" s="176"/>
      <c r="J2311" s="176"/>
      <c r="K2311" s="176"/>
    </row>
    <row r="2312" spans="1:11" s="43" customFormat="1" ht="15.75" thickBot="1" x14ac:dyDescent="0.3">
      <c r="A2312" s="42"/>
      <c r="B2312" s="582" t="s">
        <v>2</v>
      </c>
      <c r="C2312" s="583"/>
      <c r="D2312" s="584"/>
      <c r="E2312" s="582" t="s">
        <v>3</v>
      </c>
      <c r="F2312" s="583"/>
      <c r="G2312" s="584"/>
      <c r="H2312" s="585" t="s">
        <v>4</v>
      </c>
      <c r="I2312" s="586"/>
      <c r="J2312" s="586"/>
      <c r="K2312" s="587"/>
    </row>
    <row r="2313" spans="1:11" s="43" customFormat="1" ht="15.75" thickBot="1" x14ac:dyDescent="0.3">
      <c r="A2313" s="42"/>
      <c r="B2313" s="566">
        <v>20301195300350</v>
      </c>
      <c r="C2313" s="566"/>
      <c r="D2313" s="567"/>
      <c r="E2313" s="568" t="s">
        <v>715</v>
      </c>
      <c r="F2313" s="569"/>
      <c r="G2313" s="570"/>
      <c r="H2313" s="568" t="s">
        <v>740</v>
      </c>
      <c r="I2313" s="569"/>
      <c r="J2313" s="569"/>
      <c r="K2313" s="570"/>
    </row>
    <row r="2314" spans="1:11" s="43" customFormat="1" x14ac:dyDescent="0.25">
      <c r="A2314" s="42"/>
      <c r="B2314" s="571" t="s">
        <v>5</v>
      </c>
      <c r="C2314" s="572"/>
      <c r="D2314" s="575" t="s">
        <v>741</v>
      </c>
      <c r="E2314" s="576"/>
      <c r="F2314" s="576"/>
      <c r="G2314" s="577"/>
      <c r="H2314" s="578" t="s">
        <v>6</v>
      </c>
      <c r="I2314" s="579"/>
      <c r="J2314" s="575" t="s">
        <v>284</v>
      </c>
      <c r="K2314" s="577"/>
    </row>
    <row r="2315" spans="1:11" s="43" customFormat="1" ht="15.75" thickBot="1" x14ac:dyDescent="0.3">
      <c r="A2315" s="42"/>
      <c r="B2315" s="573"/>
      <c r="C2315" s="574"/>
      <c r="D2315" s="177"/>
      <c r="E2315" s="178"/>
      <c r="F2315" s="178"/>
      <c r="G2315" s="179"/>
      <c r="H2315" s="580"/>
      <c r="I2315" s="581"/>
      <c r="J2315" s="180"/>
      <c r="K2315" s="181"/>
    </row>
    <row r="2316" spans="1:11" s="43" customFormat="1" ht="15.75" thickBot="1" x14ac:dyDescent="0.3">
      <c r="A2316" s="42"/>
      <c r="B2316" s="568" t="s">
        <v>7</v>
      </c>
      <c r="C2316" s="569"/>
      <c r="D2316" s="569"/>
      <c r="E2316" s="569"/>
      <c r="F2316" s="569"/>
      <c r="G2316" s="569"/>
      <c r="H2316" s="569"/>
      <c r="I2316" s="569"/>
      <c r="J2316" s="569"/>
      <c r="K2316" s="570"/>
    </row>
    <row r="2317" spans="1:11" s="43" customFormat="1" ht="15.75" thickBot="1" x14ac:dyDescent="0.3">
      <c r="A2317" s="42"/>
      <c r="B2317" s="588" t="s">
        <v>8</v>
      </c>
      <c r="C2317" s="591" t="s">
        <v>9</v>
      </c>
      <c r="D2317" s="592" t="s">
        <v>10</v>
      </c>
      <c r="E2317" s="593"/>
      <c r="F2317" s="593"/>
      <c r="G2317" s="594"/>
      <c r="H2317" s="592" t="s">
        <v>11</v>
      </c>
      <c r="I2317" s="593"/>
      <c r="J2317" s="593"/>
      <c r="K2317" s="594"/>
    </row>
    <row r="2318" spans="1:11" s="43" customFormat="1" ht="15.75" thickBot="1" x14ac:dyDescent="0.3">
      <c r="A2318" s="42"/>
      <c r="B2318" s="589"/>
      <c r="C2318" s="591"/>
      <c r="D2318" s="591" t="s">
        <v>12</v>
      </c>
      <c r="E2318" s="595" t="s">
        <v>210</v>
      </c>
      <c r="F2318" s="585" t="s">
        <v>14</v>
      </c>
      <c r="G2318" s="587"/>
      <c r="H2318" s="596" t="s">
        <v>12</v>
      </c>
      <c r="I2318" s="588" t="s">
        <v>15</v>
      </c>
      <c r="J2318" s="585" t="s">
        <v>14</v>
      </c>
      <c r="K2318" s="587"/>
    </row>
    <row r="2319" spans="1:11" s="43" customFormat="1" ht="45.75" thickBot="1" x14ac:dyDescent="0.3">
      <c r="A2319" s="42"/>
      <c r="B2319" s="590"/>
      <c r="C2319" s="591"/>
      <c r="D2319" s="591"/>
      <c r="E2319" s="595"/>
      <c r="F2319" s="182" t="s">
        <v>16</v>
      </c>
      <c r="G2319" s="183" t="s">
        <v>17</v>
      </c>
      <c r="H2319" s="597"/>
      <c r="I2319" s="590"/>
      <c r="J2319" s="182" t="s">
        <v>16</v>
      </c>
      <c r="K2319" s="183" t="s">
        <v>17</v>
      </c>
    </row>
    <row r="2320" spans="1:11" s="43" customFormat="1" ht="15.75" thickBot="1" x14ac:dyDescent="0.3">
      <c r="A2320" s="42"/>
      <c r="B2320" s="183">
        <v>1</v>
      </c>
      <c r="C2320" s="183">
        <v>2</v>
      </c>
      <c r="D2320" s="183">
        <v>3</v>
      </c>
      <c r="E2320" s="183">
        <v>4</v>
      </c>
      <c r="F2320" s="183">
        <v>5</v>
      </c>
      <c r="G2320" s="183">
        <v>6</v>
      </c>
      <c r="H2320" s="183">
        <v>7</v>
      </c>
      <c r="I2320" s="183">
        <v>8</v>
      </c>
      <c r="J2320" s="183">
        <v>9</v>
      </c>
      <c r="K2320" s="183">
        <v>10</v>
      </c>
    </row>
    <row r="2321" spans="1:11" s="43" customFormat="1" ht="60.75" thickBot="1" x14ac:dyDescent="0.3">
      <c r="A2321" s="42"/>
      <c r="B2321" s="184">
        <f>158290.8+102800</f>
        <v>261090.8</v>
      </c>
      <c r="C2321" s="185"/>
      <c r="D2321" s="185" t="s">
        <v>329</v>
      </c>
      <c r="E2321" s="186">
        <v>2709</v>
      </c>
      <c r="F2321" s="185"/>
      <c r="G2321" s="185"/>
      <c r="H2321" s="51" t="s">
        <v>212</v>
      </c>
      <c r="I2321" s="190" t="s">
        <v>742</v>
      </c>
      <c r="J2321" s="185"/>
      <c r="K2321" s="188"/>
    </row>
    <row r="2322" spans="1:11" s="43" customFormat="1" ht="15.75" thickBot="1" x14ac:dyDescent="0.3">
      <c r="A2322" s="42"/>
      <c r="B2322" s="568" t="s">
        <v>19</v>
      </c>
      <c r="C2322" s="569"/>
      <c r="D2322" s="569"/>
      <c r="E2322" s="569"/>
      <c r="F2322" s="569"/>
      <c r="G2322" s="569"/>
      <c r="H2322" s="569"/>
      <c r="I2322" s="569"/>
      <c r="J2322" s="569"/>
      <c r="K2322" s="570"/>
    </row>
    <row r="2323" spans="1:11" s="43" customFormat="1" x14ac:dyDescent="0.25">
      <c r="A2323" s="42"/>
      <c r="B2323" s="193"/>
      <c r="C2323" s="185"/>
      <c r="D2323" s="185"/>
      <c r="E2323" s="185"/>
      <c r="F2323" s="185"/>
      <c r="G2323" s="185"/>
      <c r="H2323" s="185"/>
      <c r="I2323" s="185"/>
      <c r="J2323" s="185"/>
      <c r="K2323" s="188"/>
    </row>
    <row r="2324" spans="1:11" s="43" customFormat="1" x14ac:dyDescent="0.25">
      <c r="A2324" s="42"/>
    </row>
    <row r="2325" spans="1:11" s="43" customFormat="1" x14ac:dyDescent="0.25">
      <c r="A2325" s="42"/>
      <c r="B2325" s="420" t="s">
        <v>0</v>
      </c>
      <c r="C2325" s="420"/>
    </row>
    <row r="2326" spans="1:11" s="43" customFormat="1" x14ac:dyDescent="0.25">
      <c r="A2326" s="42"/>
      <c r="B2326" s="449" t="s">
        <v>1</v>
      </c>
      <c r="C2326" s="449"/>
      <c r="D2326" s="449"/>
      <c r="E2326" s="449"/>
      <c r="F2326" s="449"/>
      <c r="G2326" s="449"/>
      <c r="H2326" s="449"/>
      <c r="I2326" s="449"/>
      <c r="J2326" s="449"/>
      <c r="K2326" s="449"/>
    </row>
    <row r="2327" spans="1:11" s="43" customFormat="1" ht="15.75" thickBot="1" x14ac:dyDescent="0.3">
      <c r="A2327" s="42"/>
    </row>
    <row r="2328" spans="1:11" s="43" customFormat="1" ht="15.75" thickBot="1" x14ac:dyDescent="0.3">
      <c r="A2328" s="42"/>
      <c r="B2328" s="384" t="s">
        <v>2</v>
      </c>
      <c r="C2328" s="385"/>
      <c r="D2328" s="386"/>
      <c r="E2328" s="384" t="s">
        <v>3</v>
      </c>
      <c r="F2328" s="385"/>
      <c r="G2328" s="386"/>
      <c r="H2328" s="387" t="s">
        <v>4</v>
      </c>
      <c r="I2328" s="388"/>
      <c r="J2328" s="388"/>
      <c r="K2328" s="389"/>
    </row>
    <row r="2329" spans="1:11" s="43" customFormat="1" ht="15.75" thickBot="1" x14ac:dyDescent="0.3">
      <c r="A2329" s="42"/>
      <c r="B2329" s="391">
        <v>20106197500929</v>
      </c>
      <c r="C2329" s="391"/>
      <c r="D2329" s="392"/>
      <c r="E2329" s="393" t="s">
        <v>743</v>
      </c>
      <c r="F2329" s="394"/>
      <c r="G2329" s="395"/>
      <c r="H2329" s="393" t="s">
        <v>744</v>
      </c>
      <c r="I2329" s="394"/>
      <c r="J2329" s="394"/>
      <c r="K2329" s="395"/>
    </row>
    <row r="2330" spans="1:11" s="43" customFormat="1" x14ac:dyDescent="0.25">
      <c r="A2330" s="42"/>
      <c r="B2330" s="466" t="s">
        <v>5</v>
      </c>
      <c r="C2330" s="467"/>
      <c r="D2330" s="405" t="s">
        <v>745</v>
      </c>
      <c r="E2330" s="406"/>
      <c r="F2330" s="406"/>
      <c r="G2330" s="407"/>
      <c r="H2330" s="411" t="s">
        <v>6</v>
      </c>
      <c r="I2330" s="412"/>
      <c r="J2330" s="405" t="s">
        <v>746</v>
      </c>
      <c r="K2330" s="407"/>
    </row>
    <row r="2331" spans="1:11" s="43" customFormat="1" ht="15.75" thickBot="1" x14ac:dyDescent="0.3">
      <c r="A2331" s="42"/>
      <c r="B2331" s="468"/>
      <c r="C2331" s="469"/>
      <c r="D2331" s="119"/>
      <c r="E2331" s="120"/>
      <c r="F2331" s="120"/>
      <c r="G2331" s="121"/>
      <c r="H2331" s="413"/>
      <c r="I2331" s="414"/>
      <c r="J2331" s="44"/>
      <c r="K2331" s="45"/>
    </row>
    <row r="2332" spans="1:11" s="43" customFormat="1" ht="15.75" thickBot="1" x14ac:dyDescent="0.3">
      <c r="A2332" s="42"/>
      <c r="B2332" s="393" t="s">
        <v>7</v>
      </c>
      <c r="C2332" s="394"/>
      <c r="D2332" s="394"/>
      <c r="E2332" s="394"/>
      <c r="F2332" s="394"/>
      <c r="G2332" s="394"/>
      <c r="H2332" s="394"/>
      <c r="I2332" s="394"/>
      <c r="J2332" s="394"/>
      <c r="K2332" s="395"/>
    </row>
    <row r="2333" spans="1:11" s="43" customFormat="1" ht="15.75" thickBot="1" x14ac:dyDescent="0.3">
      <c r="A2333" s="42"/>
      <c r="B2333" s="399" t="s">
        <v>8</v>
      </c>
      <c r="C2333" s="416" t="s">
        <v>9</v>
      </c>
      <c r="D2333" s="417" t="s">
        <v>10</v>
      </c>
      <c r="E2333" s="418"/>
      <c r="F2333" s="418"/>
      <c r="G2333" s="419"/>
      <c r="H2333" s="417" t="s">
        <v>11</v>
      </c>
      <c r="I2333" s="418"/>
      <c r="J2333" s="418"/>
      <c r="K2333" s="419"/>
    </row>
    <row r="2334" spans="1:11" s="43" customFormat="1" ht="15.75" thickBot="1" x14ac:dyDescent="0.3">
      <c r="A2334" s="42"/>
      <c r="B2334" s="415"/>
      <c r="C2334" s="416"/>
      <c r="D2334" s="416" t="s">
        <v>12</v>
      </c>
      <c r="E2334" s="396" t="s">
        <v>210</v>
      </c>
      <c r="F2334" s="387" t="s">
        <v>14</v>
      </c>
      <c r="G2334" s="389"/>
      <c r="H2334" s="397" t="s">
        <v>12</v>
      </c>
      <c r="I2334" s="399" t="s">
        <v>15</v>
      </c>
      <c r="J2334" s="387" t="s">
        <v>14</v>
      </c>
      <c r="K2334" s="389"/>
    </row>
    <row r="2335" spans="1:11" s="43" customFormat="1" ht="45.75" thickBot="1" x14ac:dyDescent="0.3">
      <c r="A2335" s="42"/>
      <c r="B2335" s="400"/>
      <c r="C2335" s="416"/>
      <c r="D2335" s="416"/>
      <c r="E2335" s="396"/>
      <c r="F2335" s="46" t="s">
        <v>16</v>
      </c>
      <c r="G2335" s="47" t="s">
        <v>17</v>
      </c>
      <c r="H2335" s="398"/>
      <c r="I2335" s="400"/>
      <c r="J2335" s="46" t="s">
        <v>16</v>
      </c>
      <c r="K2335" s="47" t="s">
        <v>17</v>
      </c>
    </row>
    <row r="2336" spans="1:11" s="43" customFormat="1" ht="15.75" thickBot="1" x14ac:dyDescent="0.3">
      <c r="A2336" s="42"/>
      <c r="B2336" s="47">
        <v>1</v>
      </c>
      <c r="C2336" s="47">
        <v>2</v>
      </c>
      <c r="D2336" s="47">
        <v>3</v>
      </c>
      <c r="E2336" s="47">
        <v>4</v>
      </c>
      <c r="F2336" s="47">
        <v>5</v>
      </c>
      <c r="G2336" s="47">
        <v>6</v>
      </c>
      <c r="H2336" s="47">
        <v>7</v>
      </c>
      <c r="I2336" s="47">
        <v>8</v>
      </c>
      <c r="J2336" s="47">
        <v>9</v>
      </c>
      <c r="K2336" s="47">
        <v>10</v>
      </c>
    </row>
    <row r="2337" spans="1:11" s="43" customFormat="1" ht="15.75" thickBot="1" x14ac:dyDescent="0.3">
      <c r="A2337" s="42"/>
      <c r="B2337" s="48">
        <f>140533.8</f>
        <v>140533.79999999999</v>
      </c>
      <c r="C2337" s="49">
        <v>0</v>
      </c>
      <c r="D2337" s="49" t="s">
        <v>335</v>
      </c>
      <c r="E2337" s="81" t="s">
        <v>335</v>
      </c>
      <c r="F2337" s="49"/>
      <c r="G2337" s="49"/>
      <c r="H2337" s="60" t="s">
        <v>335</v>
      </c>
      <c r="I2337" s="51" t="s">
        <v>335</v>
      </c>
      <c r="J2337" s="49"/>
      <c r="K2337" s="52"/>
    </row>
    <row r="2338" spans="1:11" s="43" customFormat="1" ht="15.75" thickBot="1" x14ac:dyDescent="0.3">
      <c r="A2338" s="42"/>
      <c r="B2338" s="393" t="s">
        <v>19</v>
      </c>
      <c r="C2338" s="394"/>
      <c r="D2338" s="394"/>
      <c r="E2338" s="394"/>
      <c r="F2338" s="394"/>
      <c r="G2338" s="394"/>
      <c r="H2338" s="394"/>
      <c r="I2338" s="394"/>
      <c r="J2338" s="394"/>
      <c r="K2338" s="395"/>
    </row>
    <row r="2339" spans="1:11" s="43" customFormat="1" x14ac:dyDescent="0.25">
      <c r="A2339" s="42"/>
      <c r="B2339" s="66">
        <v>0</v>
      </c>
      <c r="C2339" s="49">
        <v>0</v>
      </c>
      <c r="D2339" s="49">
        <v>0</v>
      </c>
      <c r="E2339" s="49">
        <v>0</v>
      </c>
      <c r="F2339" s="49">
        <v>0</v>
      </c>
      <c r="G2339" s="49">
        <v>0</v>
      </c>
      <c r="H2339" s="49">
        <v>0</v>
      </c>
      <c r="I2339" s="49">
        <v>0</v>
      </c>
      <c r="J2339" s="49">
        <v>0</v>
      </c>
      <c r="K2339" s="52">
        <v>0</v>
      </c>
    </row>
    <row r="2340" spans="1:11" s="43" customFormat="1" x14ac:dyDescent="0.25">
      <c r="A2340" s="42"/>
      <c r="B2340" s="105"/>
      <c r="C2340" s="105"/>
      <c r="D2340" s="105"/>
      <c r="E2340" s="105"/>
      <c r="F2340" s="105"/>
      <c r="G2340" s="105"/>
      <c r="H2340" s="105"/>
      <c r="I2340" s="105"/>
      <c r="J2340" s="105"/>
      <c r="K2340" s="105"/>
    </row>
    <row r="2341" spans="1:11" s="43" customFormat="1" x14ac:dyDescent="0.25">
      <c r="A2341" s="42"/>
      <c r="B2341" s="420" t="s">
        <v>0</v>
      </c>
      <c r="C2341" s="420"/>
    </row>
    <row r="2342" spans="1:11" s="43" customFormat="1" x14ac:dyDescent="0.25">
      <c r="A2342" s="42"/>
      <c r="B2342" s="449" t="s">
        <v>1</v>
      </c>
      <c r="C2342" s="449"/>
      <c r="D2342" s="449"/>
      <c r="E2342" s="449"/>
      <c r="F2342" s="449"/>
      <c r="G2342" s="449"/>
      <c r="H2342" s="449"/>
      <c r="I2342" s="449"/>
      <c r="J2342" s="449"/>
      <c r="K2342" s="449"/>
    </row>
    <row r="2343" spans="1:11" s="43" customFormat="1" ht="15.75" thickBot="1" x14ac:dyDescent="0.3">
      <c r="A2343" s="42"/>
    </row>
    <row r="2344" spans="1:11" s="43" customFormat="1" ht="15.75" thickBot="1" x14ac:dyDescent="0.3">
      <c r="A2344" s="42"/>
      <c r="B2344" s="384" t="s">
        <v>2</v>
      </c>
      <c r="C2344" s="385"/>
      <c r="D2344" s="386"/>
      <c r="E2344" s="384" t="s">
        <v>3</v>
      </c>
      <c r="F2344" s="385"/>
      <c r="G2344" s="386"/>
      <c r="H2344" s="387" t="s">
        <v>4</v>
      </c>
      <c r="I2344" s="388"/>
      <c r="J2344" s="388"/>
      <c r="K2344" s="389"/>
    </row>
    <row r="2345" spans="1:11" s="43" customFormat="1" ht="15.75" thickBot="1" x14ac:dyDescent="0.3">
      <c r="A2345" s="42"/>
      <c r="B2345" s="391">
        <v>20103196501092</v>
      </c>
      <c r="C2345" s="391"/>
      <c r="D2345" s="392"/>
      <c r="E2345" s="393" t="s">
        <v>747</v>
      </c>
      <c r="F2345" s="394"/>
      <c r="G2345" s="395"/>
      <c r="H2345" s="393" t="s">
        <v>748</v>
      </c>
      <c r="I2345" s="394"/>
      <c r="J2345" s="394"/>
      <c r="K2345" s="395"/>
    </row>
    <row r="2346" spans="1:11" s="43" customFormat="1" x14ac:dyDescent="0.25">
      <c r="A2346" s="42"/>
      <c r="B2346" s="466" t="s">
        <v>5</v>
      </c>
      <c r="C2346" s="467"/>
      <c r="D2346" s="405" t="s">
        <v>749</v>
      </c>
      <c r="E2346" s="406"/>
      <c r="F2346" s="406"/>
      <c r="G2346" s="407"/>
      <c r="H2346" s="411" t="s">
        <v>6</v>
      </c>
      <c r="I2346" s="412"/>
      <c r="J2346" s="405" t="s">
        <v>750</v>
      </c>
      <c r="K2346" s="407"/>
    </row>
    <row r="2347" spans="1:11" s="43" customFormat="1" ht="15.75" thickBot="1" x14ac:dyDescent="0.3">
      <c r="A2347" s="42"/>
      <c r="B2347" s="468"/>
      <c r="C2347" s="469"/>
      <c r="D2347" s="119"/>
      <c r="E2347" s="120"/>
      <c r="F2347" s="120"/>
      <c r="G2347" s="121"/>
      <c r="H2347" s="413"/>
      <c r="I2347" s="414"/>
      <c r="J2347" s="44"/>
      <c r="K2347" s="45"/>
    </row>
    <row r="2348" spans="1:11" s="43" customFormat="1" ht="15.75" thickBot="1" x14ac:dyDescent="0.3">
      <c r="A2348" s="42"/>
      <c r="B2348" s="393" t="s">
        <v>7</v>
      </c>
      <c r="C2348" s="394"/>
      <c r="D2348" s="394"/>
      <c r="E2348" s="394"/>
      <c r="F2348" s="394"/>
      <c r="G2348" s="394"/>
      <c r="H2348" s="394"/>
      <c r="I2348" s="394"/>
      <c r="J2348" s="394"/>
      <c r="K2348" s="395"/>
    </row>
    <row r="2349" spans="1:11" s="43" customFormat="1" ht="15.75" thickBot="1" x14ac:dyDescent="0.3">
      <c r="A2349" s="42"/>
      <c r="B2349" s="399" t="s">
        <v>8</v>
      </c>
      <c r="C2349" s="416" t="s">
        <v>9</v>
      </c>
      <c r="D2349" s="417" t="s">
        <v>10</v>
      </c>
      <c r="E2349" s="418"/>
      <c r="F2349" s="418"/>
      <c r="G2349" s="419"/>
      <c r="H2349" s="417" t="s">
        <v>11</v>
      </c>
      <c r="I2349" s="418"/>
      <c r="J2349" s="418"/>
      <c r="K2349" s="419"/>
    </row>
    <row r="2350" spans="1:11" s="43" customFormat="1" ht="15.75" thickBot="1" x14ac:dyDescent="0.3">
      <c r="A2350" s="42"/>
      <c r="B2350" s="415"/>
      <c r="C2350" s="416"/>
      <c r="D2350" s="416" t="s">
        <v>12</v>
      </c>
      <c r="E2350" s="396" t="s">
        <v>210</v>
      </c>
      <c r="F2350" s="387" t="s">
        <v>14</v>
      </c>
      <c r="G2350" s="389"/>
      <c r="H2350" s="397" t="s">
        <v>12</v>
      </c>
      <c r="I2350" s="399" t="s">
        <v>15</v>
      </c>
      <c r="J2350" s="387" t="s">
        <v>14</v>
      </c>
      <c r="K2350" s="389"/>
    </row>
    <row r="2351" spans="1:11" s="43" customFormat="1" ht="45.75" thickBot="1" x14ac:dyDescent="0.3">
      <c r="A2351" s="42"/>
      <c r="B2351" s="400"/>
      <c r="C2351" s="416"/>
      <c r="D2351" s="416"/>
      <c r="E2351" s="396"/>
      <c r="F2351" s="46" t="s">
        <v>16</v>
      </c>
      <c r="G2351" s="47" t="s">
        <v>17</v>
      </c>
      <c r="H2351" s="398"/>
      <c r="I2351" s="400"/>
      <c r="J2351" s="46" t="s">
        <v>16</v>
      </c>
      <c r="K2351" s="47" t="s">
        <v>17</v>
      </c>
    </row>
    <row r="2352" spans="1:11" s="43" customFormat="1" ht="15.75" thickBot="1" x14ac:dyDescent="0.3">
      <c r="A2352" s="42"/>
      <c r="B2352" s="47">
        <v>1</v>
      </c>
      <c r="C2352" s="47">
        <v>2</v>
      </c>
      <c r="D2352" s="47">
        <v>3</v>
      </c>
      <c r="E2352" s="47">
        <v>4</v>
      </c>
      <c r="F2352" s="47">
        <v>5</v>
      </c>
      <c r="G2352" s="47">
        <v>6</v>
      </c>
      <c r="H2352" s="47">
        <v>7</v>
      </c>
      <c r="I2352" s="47">
        <v>8</v>
      </c>
      <c r="J2352" s="47">
        <v>9</v>
      </c>
      <c r="K2352" s="47">
        <v>10</v>
      </c>
    </row>
    <row r="2353" spans="1:11" s="43" customFormat="1" ht="15.75" thickBot="1" x14ac:dyDescent="0.3">
      <c r="A2353" s="42"/>
      <c r="B2353" s="48">
        <f>220717.2</f>
        <v>220717.2</v>
      </c>
      <c r="C2353" s="49">
        <v>45000</v>
      </c>
      <c r="D2353" s="49" t="s">
        <v>335</v>
      </c>
      <c r="E2353" s="81" t="s">
        <v>335</v>
      </c>
      <c r="F2353" s="49"/>
      <c r="G2353" s="49"/>
      <c r="H2353" s="60" t="s">
        <v>751</v>
      </c>
      <c r="I2353" s="51" t="s">
        <v>335</v>
      </c>
      <c r="J2353" s="49"/>
      <c r="K2353" s="52"/>
    </row>
    <row r="2354" spans="1:11" s="43" customFormat="1" ht="15.75" thickBot="1" x14ac:dyDescent="0.3">
      <c r="A2354" s="42"/>
      <c r="B2354" s="393" t="s">
        <v>19</v>
      </c>
      <c r="C2354" s="394"/>
      <c r="D2354" s="394"/>
      <c r="E2354" s="394"/>
      <c r="F2354" s="394"/>
      <c r="G2354" s="394"/>
      <c r="H2354" s="394"/>
      <c r="I2354" s="394"/>
      <c r="J2354" s="394"/>
      <c r="K2354" s="395"/>
    </row>
    <row r="2355" spans="1:11" s="43" customFormat="1" x14ac:dyDescent="0.25">
      <c r="A2355" s="42"/>
      <c r="B2355" s="66">
        <v>73600</v>
      </c>
      <c r="C2355" s="49">
        <v>17800</v>
      </c>
      <c r="D2355" s="49"/>
      <c r="E2355" s="49"/>
      <c r="F2355" s="49"/>
      <c r="G2355" s="49"/>
      <c r="H2355" s="49"/>
      <c r="I2355" s="49"/>
      <c r="J2355" s="49"/>
      <c r="K2355" s="52"/>
    </row>
    <row r="2356" spans="1:11" s="43" customFormat="1" x14ac:dyDescent="0.25">
      <c r="A2356" s="42"/>
      <c r="B2356" s="105"/>
      <c r="C2356" s="105"/>
      <c r="D2356" s="105"/>
      <c r="E2356" s="105"/>
      <c r="F2356" s="105"/>
      <c r="G2356" s="105"/>
      <c r="H2356" s="105"/>
      <c r="I2356" s="105"/>
      <c r="J2356" s="105"/>
      <c r="K2356" s="105"/>
    </row>
    <row r="2357" spans="1:11" s="43" customFormat="1" x14ac:dyDescent="0.25">
      <c r="A2357" s="42"/>
      <c r="B2357" s="420" t="s">
        <v>0</v>
      </c>
      <c r="C2357" s="420"/>
    </row>
    <row r="2358" spans="1:11" s="43" customFormat="1" x14ac:dyDescent="0.25">
      <c r="A2358" s="42"/>
      <c r="B2358" s="449" t="s">
        <v>1</v>
      </c>
      <c r="C2358" s="449"/>
      <c r="D2358" s="449"/>
      <c r="E2358" s="449"/>
      <c r="F2358" s="449"/>
      <c r="G2358" s="449"/>
      <c r="H2358" s="449"/>
      <c r="I2358" s="449"/>
      <c r="J2358" s="449"/>
      <c r="K2358" s="449"/>
    </row>
    <row r="2359" spans="1:11" s="43" customFormat="1" ht="15.75" thickBot="1" x14ac:dyDescent="0.3">
      <c r="A2359" s="42"/>
    </row>
    <row r="2360" spans="1:11" s="43" customFormat="1" ht="15.75" thickBot="1" x14ac:dyDescent="0.3">
      <c r="A2360" s="42"/>
      <c r="B2360" s="384" t="s">
        <v>2</v>
      </c>
      <c r="C2360" s="385"/>
      <c r="D2360" s="386"/>
      <c r="E2360" s="384" t="s">
        <v>3</v>
      </c>
      <c r="F2360" s="385"/>
      <c r="G2360" s="386"/>
      <c r="H2360" s="387" t="s">
        <v>4</v>
      </c>
      <c r="I2360" s="388"/>
      <c r="J2360" s="388"/>
      <c r="K2360" s="389"/>
    </row>
    <row r="2361" spans="1:11" s="43" customFormat="1" ht="15.75" thickBot="1" x14ac:dyDescent="0.3">
      <c r="A2361" s="42"/>
      <c r="B2361" s="391">
        <v>20501195701019</v>
      </c>
      <c r="C2361" s="391"/>
      <c r="D2361" s="392"/>
      <c r="E2361" s="393" t="s">
        <v>752</v>
      </c>
      <c r="F2361" s="394"/>
      <c r="G2361" s="395"/>
      <c r="H2361" s="393" t="s">
        <v>753</v>
      </c>
      <c r="I2361" s="394"/>
      <c r="J2361" s="394"/>
      <c r="K2361" s="395"/>
    </row>
    <row r="2362" spans="1:11" s="43" customFormat="1" x14ac:dyDescent="0.25">
      <c r="A2362" s="42"/>
      <c r="B2362" s="466" t="s">
        <v>5</v>
      </c>
      <c r="C2362" s="467"/>
      <c r="D2362" s="405" t="s">
        <v>754</v>
      </c>
      <c r="E2362" s="406"/>
      <c r="F2362" s="406"/>
      <c r="G2362" s="407"/>
      <c r="H2362" s="411" t="s">
        <v>6</v>
      </c>
      <c r="I2362" s="412"/>
      <c r="J2362" s="405" t="s">
        <v>755</v>
      </c>
      <c r="K2362" s="407"/>
    </row>
    <row r="2363" spans="1:11" s="43" customFormat="1" ht="15.75" thickBot="1" x14ac:dyDescent="0.3">
      <c r="A2363" s="42"/>
      <c r="B2363" s="468"/>
      <c r="C2363" s="469"/>
      <c r="D2363" s="119"/>
      <c r="E2363" s="120"/>
      <c r="F2363" s="120"/>
      <c r="G2363" s="121"/>
      <c r="H2363" s="413"/>
      <c r="I2363" s="414"/>
      <c r="J2363" s="44"/>
      <c r="K2363" s="45"/>
    </row>
    <row r="2364" spans="1:11" s="43" customFormat="1" ht="15.75" thickBot="1" x14ac:dyDescent="0.3">
      <c r="A2364" s="42"/>
      <c r="B2364" s="393" t="s">
        <v>7</v>
      </c>
      <c r="C2364" s="394"/>
      <c r="D2364" s="394"/>
      <c r="E2364" s="394"/>
      <c r="F2364" s="394"/>
      <c r="G2364" s="394"/>
      <c r="H2364" s="394"/>
      <c r="I2364" s="394"/>
      <c r="J2364" s="394"/>
      <c r="K2364" s="395"/>
    </row>
    <row r="2365" spans="1:11" s="43" customFormat="1" ht="15.75" thickBot="1" x14ac:dyDescent="0.3">
      <c r="A2365" s="42"/>
      <c r="B2365" s="399" t="s">
        <v>8</v>
      </c>
      <c r="C2365" s="416" t="s">
        <v>9</v>
      </c>
      <c r="D2365" s="417" t="s">
        <v>10</v>
      </c>
      <c r="E2365" s="418"/>
      <c r="F2365" s="418"/>
      <c r="G2365" s="419"/>
      <c r="H2365" s="417" t="s">
        <v>11</v>
      </c>
      <c r="I2365" s="418"/>
      <c r="J2365" s="418"/>
      <c r="K2365" s="419"/>
    </row>
    <row r="2366" spans="1:11" s="43" customFormat="1" ht="15.75" thickBot="1" x14ac:dyDescent="0.3">
      <c r="A2366" s="42"/>
      <c r="B2366" s="415"/>
      <c r="C2366" s="416"/>
      <c r="D2366" s="416" t="s">
        <v>12</v>
      </c>
      <c r="E2366" s="396" t="s">
        <v>210</v>
      </c>
      <c r="F2366" s="387" t="s">
        <v>14</v>
      </c>
      <c r="G2366" s="389"/>
      <c r="H2366" s="397" t="s">
        <v>12</v>
      </c>
      <c r="I2366" s="399" t="s">
        <v>15</v>
      </c>
      <c r="J2366" s="387" t="s">
        <v>14</v>
      </c>
      <c r="K2366" s="389"/>
    </row>
    <row r="2367" spans="1:11" s="43" customFormat="1" ht="45.75" thickBot="1" x14ac:dyDescent="0.3">
      <c r="A2367" s="42"/>
      <c r="B2367" s="400"/>
      <c r="C2367" s="416"/>
      <c r="D2367" s="416"/>
      <c r="E2367" s="396"/>
      <c r="F2367" s="46" t="s">
        <v>16</v>
      </c>
      <c r="G2367" s="47" t="s">
        <v>17</v>
      </c>
      <c r="H2367" s="398"/>
      <c r="I2367" s="400"/>
      <c r="J2367" s="46" t="s">
        <v>16</v>
      </c>
      <c r="K2367" s="47" t="s">
        <v>17</v>
      </c>
    </row>
    <row r="2368" spans="1:11" s="43" customFormat="1" ht="15.75" thickBot="1" x14ac:dyDescent="0.3">
      <c r="A2368" s="42"/>
      <c r="B2368" s="47">
        <v>1</v>
      </c>
      <c r="C2368" s="47">
        <v>2</v>
      </c>
      <c r="D2368" s="47">
        <v>3</v>
      </c>
      <c r="E2368" s="47">
        <v>4</v>
      </c>
      <c r="F2368" s="47">
        <v>5</v>
      </c>
      <c r="G2368" s="47">
        <v>6</v>
      </c>
      <c r="H2368" s="47">
        <v>7</v>
      </c>
      <c r="I2368" s="47">
        <v>8</v>
      </c>
      <c r="J2368" s="47">
        <v>9</v>
      </c>
      <c r="K2368" s="47">
        <v>10</v>
      </c>
    </row>
    <row r="2369" spans="1:11" s="43" customFormat="1" ht="15.75" thickBot="1" x14ac:dyDescent="0.3">
      <c r="A2369" s="42"/>
      <c r="B2369" s="48">
        <f>231232.2</f>
        <v>231232.2</v>
      </c>
      <c r="C2369" s="49">
        <v>25000</v>
      </c>
      <c r="D2369" s="49" t="s">
        <v>18</v>
      </c>
      <c r="E2369" s="81">
        <v>0.15</v>
      </c>
      <c r="F2369" s="49"/>
      <c r="G2369" s="49"/>
      <c r="H2369" s="60" t="s">
        <v>335</v>
      </c>
      <c r="I2369" s="51" t="s">
        <v>335</v>
      </c>
      <c r="J2369" s="49"/>
      <c r="K2369" s="52"/>
    </row>
    <row r="2370" spans="1:11" s="43" customFormat="1" ht="15.75" thickBot="1" x14ac:dyDescent="0.3">
      <c r="A2370" s="42"/>
      <c r="B2370" s="393" t="s">
        <v>19</v>
      </c>
      <c r="C2370" s="394"/>
      <c r="D2370" s="394"/>
      <c r="E2370" s="394"/>
      <c r="F2370" s="394"/>
      <c r="G2370" s="394"/>
      <c r="H2370" s="394"/>
      <c r="I2370" s="394"/>
      <c r="J2370" s="394"/>
      <c r="K2370" s="395"/>
    </row>
    <row r="2371" spans="1:11" s="43" customFormat="1" x14ac:dyDescent="0.25">
      <c r="A2371" s="42"/>
      <c r="B2371" s="66"/>
      <c r="C2371" s="49"/>
      <c r="D2371" s="49"/>
      <c r="E2371" s="49"/>
      <c r="F2371" s="49"/>
      <c r="G2371" s="49"/>
      <c r="H2371" s="49"/>
      <c r="I2371" s="49"/>
      <c r="J2371" s="49"/>
      <c r="K2371" s="52"/>
    </row>
    <row r="2372" spans="1:11" s="43" customFormat="1" ht="60" x14ac:dyDescent="0.25">
      <c r="A2372" s="42"/>
      <c r="B2372" s="53">
        <f>60000+144000+204000</f>
        <v>408000</v>
      </c>
      <c r="C2372" s="54">
        <v>350000</v>
      </c>
      <c r="D2372" s="54">
        <v>0</v>
      </c>
      <c r="E2372" s="54" t="s">
        <v>335</v>
      </c>
      <c r="G2372" s="54"/>
      <c r="H2372" s="51" t="s">
        <v>212</v>
      </c>
      <c r="I2372" s="54" t="s">
        <v>756</v>
      </c>
      <c r="J2372" s="54"/>
      <c r="K2372" s="56"/>
    </row>
    <row r="2373" spans="1:11" s="43" customFormat="1" x14ac:dyDescent="0.25">
      <c r="A2373" s="42"/>
      <c r="B2373" s="105"/>
      <c r="C2373" s="105"/>
      <c r="D2373" s="105"/>
      <c r="E2373" s="105"/>
      <c r="F2373" s="105"/>
      <c r="G2373" s="105"/>
      <c r="H2373" s="105"/>
      <c r="I2373" s="105"/>
      <c r="J2373" s="105"/>
      <c r="K2373" s="105"/>
    </row>
    <row r="2374" spans="1:11" s="43" customFormat="1" x14ac:dyDescent="0.25">
      <c r="A2374" s="42"/>
      <c r="B2374" s="420" t="s">
        <v>0</v>
      </c>
      <c r="C2374" s="420"/>
    </row>
    <row r="2375" spans="1:11" s="43" customFormat="1" x14ac:dyDescent="0.25">
      <c r="A2375" s="42"/>
      <c r="B2375" s="449" t="s">
        <v>1</v>
      </c>
      <c r="C2375" s="449"/>
      <c r="D2375" s="449"/>
      <c r="E2375" s="449"/>
      <c r="F2375" s="449"/>
      <c r="G2375" s="449"/>
      <c r="H2375" s="449"/>
      <c r="I2375" s="449"/>
      <c r="J2375" s="449"/>
      <c r="K2375" s="449"/>
    </row>
    <row r="2376" spans="1:11" s="43" customFormat="1" ht="15.75" thickBot="1" x14ac:dyDescent="0.3">
      <c r="A2376" s="42"/>
    </row>
    <row r="2377" spans="1:11" s="43" customFormat="1" ht="15.75" thickBot="1" x14ac:dyDescent="0.3">
      <c r="A2377" s="42"/>
      <c r="B2377" s="384" t="s">
        <v>2</v>
      </c>
      <c r="C2377" s="385"/>
      <c r="D2377" s="386"/>
      <c r="E2377" s="384" t="s">
        <v>3</v>
      </c>
      <c r="F2377" s="385"/>
      <c r="G2377" s="386"/>
      <c r="H2377" s="387" t="s">
        <v>4</v>
      </c>
      <c r="I2377" s="388"/>
      <c r="J2377" s="388"/>
      <c r="K2377" s="389"/>
    </row>
    <row r="2378" spans="1:11" s="43" customFormat="1" ht="15.75" thickBot="1" x14ac:dyDescent="0.3">
      <c r="A2378" s="42"/>
      <c r="B2378" s="391">
        <v>20603196700625</v>
      </c>
      <c r="C2378" s="391"/>
      <c r="D2378" s="392"/>
      <c r="E2378" s="393" t="s">
        <v>757</v>
      </c>
      <c r="F2378" s="394"/>
      <c r="G2378" s="395"/>
      <c r="H2378" s="393" t="s">
        <v>758</v>
      </c>
      <c r="I2378" s="394"/>
      <c r="J2378" s="394"/>
      <c r="K2378" s="395"/>
    </row>
    <row r="2379" spans="1:11" s="43" customFormat="1" x14ac:dyDescent="0.25">
      <c r="A2379" s="42"/>
      <c r="B2379" s="466" t="s">
        <v>5</v>
      </c>
      <c r="C2379" s="467"/>
      <c r="D2379" s="405" t="s">
        <v>759</v>
      </c>
      <c r="E2379" s="406"/>
      <c r="F2379" s="406"/>
      <c r="G2379" s="407"/>
      <c r="H2379" s="411" t="s">
        <v>6</v>
      </c>
      <c r="I2379" s="412"/>
      <c r="J2379" s="405" t="s">
        <v>327</v>
      </c>
      <c r="K2379" s="407"/>
    </row>
    <row r="2380" spans="1:11" s="43" customFormat="1" ht="15.75" thickBot="1" x14ac:dyDescent="0.3">
      <c r="A2380" s="42"/>
      <c r="B2380" s="468"/>
      <c r="C2380" s="469"/>
      <c r="D2380" s="119"/>
      <c r="E2380" s="120"/>
      <c r="F2380" s="120"/>
      <c r="G2380" s="121"/>
      <c r="H2380" s="413"/>
      <c r="I2380" s="414"/>
      <c r="J2380" s="44"/>
      <c r="K2380" s="45"/>
    </row>
    <row r="2381" spans="1:11" s="43" customFormat="1" ht="15.75" thickBot="1" x14ac:dyDescent="0.3">
      <c r="A2381" s="42"/>
      <c r="B2381" s="393" t="s">
        <v>7</v>
      </c>
      <c r="C2381" s="394"/>
      <c r="D2381" s="394"/>
      <c r="E2381" s="394"/>
      <c r="F2381" s="394"/>
      <c r="G2381" s="394"/>
      <c r="H2381" s="394"/>
      <c r="I2381" s="394"/>
      <c r="J2381" s="394"/>
      <c r="K2381" s="395"/>
    </row>
    <row r="2382" spans="1:11" s="43" customFormat="1" ht="15.75" thickBot="1" x14ac:dyDescent="0.3">
      <c r="A2382" s="42"/>
      <c r="B2382" s="399" t="s">
        <v>8</v>
      </c>
      <c r="C2382" s="416" t="s">
        <v>9</v>
      </c>
      <c r="D2382" s="417" t="s">
        <v>10</v>
      </c>
      <c r="E2382" s="418"/>
      <c r="F2382" s="418"/>
      <c r="G2382" s="419"/>
      <c r="H2382" s="417" t="s">
        <v>11</v>
      </c>
      <c r="I2382" s="418"/>
      <c r="J2382" s="418"/>
      <c r="K2382" s="419"/>
    </row>
    <row r="2383" spans="1:11" s="43" customFormat="1" ht="15.75" thickBot="1" x14ac:dyDescent="0.3">
      <c r="A2383" s="42"/>
      <c r="B2383" s="415"/>
      <c r="C2383" s="416"/>
      <c r="D2383" s="416" t="s">
        <v>12</v>
      </c>
      <c r="E2383" s="396" t="s">
        <v>210</v>
      </c>
      <c r="F2383" s="387" t="s">
        <v>14</v>
      </c>
      <c r="G2383" s="389"/>
      <c r="H2383" s="397" t="s">
        <v>12</v>
      </c>
      <c r="I2383" s="399" t="s">
        <v>15</v>
      </c>
      <c r="J2383" s="387" t="s">
        <v>14</v>
      </c>
      <c r="K2383" s="389"/>
    </row>
    <row r="2384" spans="1:11" s="43" customFormat="1" ht="45.75" thickBot="1" x14ac:dyDescent="0.3">
      <c r="A2384" s="42"/>
      <c r="B2384" s="400"/>
      <c r="C2384" s="416"/>
      <c r="D2384" s="416"/>
      <c r="E2384" s="396"/>
      <c r="F2384" s="46" t="s">
        <v>16</v>
      </c>
      <c r="G2384" s="47" t="s">
        <v>17</v>
      </c>
      <c r="H2384" s="398"/>
      <c r="I2384" s="400"/>
      <c r="J2384" s="46" t="s">
        <v>16</v>
      </c>
      <c r="K2384" s="47" t="s">
        <v>17</v>
      </c>
    </row>
    <row r="2385" spans="1:11" s="43" customFormat="1" ht="15.75" thickBot="1" x14ac:dyDescent="0.3">
      <c r="A2385" s="42"/>
      <c r="B2385" s="47">
        <v>1</v>
      </c>
      <c r="C2385" s="47">
        <v>2</v>
      </c>
      <c r="D2385" s="47">
        <v>3</v>
      </c>
      <c r="E2385" s="47">
        <v>4</v>
      </c>
      <c r="F2385" s="47">
        <v>5</v>
      </c>
      <c r="G2385" s="47">
        <v>6</v>
      </c>
      <c r="H2385" s="47">
        <v>7</v>
      </c>
      <c r="I2385" s="47">
        <v>8</v>
      </c>
      <c r="J2385" s="47">
        <v>9</v>
      </c>
      <c r="K2385" s="47">
        <v>10</v>
      </c>
    </row>
    <row r="2386" spans="1:11" s="43" customFormat="1" x14ac:dyDescent="0.25">
      <c r="A2386" s="42"/>
      <c r="B2386" s="48">
        <f>160439.3</f>
        <v>160439.29999999999</v>
      </c>
      <c r="C2386" s="49"/>
      <c r="D2386" s="49" t="s">
        <v>18</v>
      </c>
      <c r="E2386" s="81">
        <v>0.08</v>
      </c>
      <c r="F2386" s="49"/>
      <c r="G2386" s="49"/>
      <c r="H2386" s="60" t="s">
        <v>70</v>
      </c>
      <c r="I2386" s="60" t="s">
        <v>70</v>
      </c>
      <c r="J2386" s="49"/>
      <c r="K2386" s="52"/>
    </row>
    <row r="2387" spans="1:11" s="43" customFormat="1" x14ac:dyDescent="0.25">
      <c r="A2387" s="42"/>
      <c r="B2387" s="57"/>
      <c r="C2387" s="54"/>
      <c r="D2387" s="54"/>
      <c r="E2387" s="57"/>
      <c r="F2387" s="54"/>
      <c r="G2387" s="54"/>
      <c r="H2387" s="60" t="s">
        <v>71</v>
      </c>
      <c r="I2387" s="60" t="s">
        <v>71</v>
      </c>
      <c r="J2387" s="54"/>
      <c r="K2387" s="54"/>
    </row>
    <row r="2388" spans="1:11" s="43" customFormat="1" ht="15.75" thickBot="1" x14ac:dyDescent="0.3">
      <c r="A2388" s="42"/>
      <c r="B2388" s="408" t="s">
        <v>19</v>
      </c>
      <c r="C2388" s="409"/>
      <c r="D2388" s="409"/>
      <c r="E2388" s="409"/>
      <c r="F2388" s="409"/>
      <c r="G2388" s="409"/>
      <c r="H2388" s="409"/>
      <c r="I2388" s="409"/>
      <c r="J2388" s="409"/>
      <c r="K2388" s="410"/>
    </row>
    <row r="2389" spans="1:11" s="43" customFormat="1" x14ac:dyDescent="0.25">
      <c r="A2389" s="42"/>
      <c r="B2389" s="53">
        <v>0</v>
      </c>
      <c r="C2389" s="54" t="s">
        <v>335</v>
      </c>
      <c r="D2389" s="54" t="s">
        <v>232</v>
      </c>
      <c r="E2389" s="54">
        <v>0.08</v>
      </c>
      <c r="G2389" s="54"/>
      <c r="H2389" s="54" t="s">
        <v>112</v>
      </c>
      <c r="I2389" s="54" t="s">
        <v>112</v>
      </c>
      <c r="J2389" s="54"/>
      <c r="K2389" s="56"/>
    </row>
    <row r="2390" spans="1:11" s="43" customFormat="1" x14ac:dyDescent="0.25">
      <c r="A2390" s="42"/>
      <c r="B2390" s="105"/>
      <c r="C2390" s="105"/>
      <c r="D2390" s="105"/>
      <c r="E2390" s="105"/>
      <c r="F2390" s="105"/>
      <c r="G2390" s="105"/>
      <c r="H2390" s="105"/>
      <c r="I2390" s="105"/>
      <c r="J2390" s="105"/>
      <c r="K2390" s="105"/>
    </row>
    <row r="2391" spans="1:11" s="43" customFormat="1" x14ac:dyDescent="0.25">
      <c r="A2391" s="42"/>
      <c r="B2391" s="420" t="s">
        <v>0</v>
      </c>
      <c r="C2391" s="420"/>
    </row>
    <row r="2392" spans="1:11" s="43" customFormat="1" x14ac:dyDescent="0.25">
      <c r="A2392" s="42"/>
      <c r="B2392" s="449" t="s">
        <v>1</v>
      </c>
      <c r="C2392" s="449"/>
      <c r="D2392" s="449"/>
      <c r="E2392" s="449"/>
      <c r="F2392" s="449"/>
      <c r="G2392" s="449"/>
      <c r="H2392" s="449"/>
      <c r="I2392" s="449"/>
      <c r="J2392" s="449"/>
      <c r="K2392" s="449"/>
    </row>
    <row r="2393" spans="1:11" s="43" customFormat="1" ht="15.75" thickBot="1" x14ac:dyDescent="0.3">
      <c r="A2393" s="42"/>
    </row>
    <row r="2394" spans="1:11" s="43" customFormat="1" ht="15.75" thickBot="1" x14ac:dyDescent="0.3">
      <c r="A2394" s="42"/>
      <c r="B2394" s="384" t="s">
        <v>2</v>
      </c>
      <c r="C2394" s="385"/>
      <c r="D2394" s="386"/>
      <c r="E2394" s="384" t="s">
        <v>3</v>
      </c>
      <c r="F2394" s="385"/>
      <c r="G2394" s="386"/>
      <c r="H2394" s="387" t="s">
        <v>4</v>
      </c>
      <c r="I2394" s="388"/>
      <c r="J2394" s="388"/>
      <c r="K2394" s="389"/>
    </row>
    <row r="2395" spans="1:11" s="43" customFormat="1" ht="15.75" thickBot="1" x14ac:dyDescent="0.3">
      <c r="A2395" s="42"/>
      <c r="B2395" s="391">
        <v>21401197510029</v>
      </c>
      <c r="C2395" s="391"/>
      <c r="D2395" s="392"/>
      <c r="E2395" s="393" t="s">
        <v>760</v>
      </c>
      <c r="F2395" s="394"/>
      <c r="G2395" s="395"/>
      <c r="H2395" s="393" t="s">
        <v>761</v>
      </c>
      <c r="I2395" s="394"/>
      <c r="J2395" s="394"/>
      <c r="K2395" s="395"/>
    </row>
    <row r="2396" spans="1:11" s="43" customFormat="1" x14ac:dyDescent="0.25">
      <c r="A2396" s="42"/>
      <c r="B2396" s="466" t="s">
        <v>5</v>
      </c>
      <c r="C2396" s="467"/>
      <c r="D2396" s="405" t="s">
        <v>762</v>
      </c>
      <c r="E2396" s="406"/>
      <c r="F2396" s="406"/>
      <c r="G2396" s="407"/>
      <c r="H2396" s="411" t="s">
        <v>6</v>
      </c>
      <c r="I2396" s="412"/>
      <c r="J2396" s="405" t="s">
        <v>327</v>
      </c>
      <c r="K2396" s="407"/>
    </row>
    <row r="2397" spans="1:11" s="43" customFormat="1" ht="15.75" thickBot="1" x14ac:dyDescent="0.3">
      <c r="A2397" s="42"/>
      <c r="B2397" s="468"/>
      <c r="C2397" s="469"/>
      <c r="D2397" s="119"/>
      <c r="E2397" s="120"/>
      <c r="F2397" s="120"/>
      <c r="G2397" s="121"/>
      <c r="H2397" s="413"/>
      <c r="I2397" s="414"/>
      <c r="J2397" s="44"/>
      <c r="K2397" s="45"/>
    </row>
    <row r="2398" spans="1:11" s="43" customFormat="1" ht="15.75" thickBot="1" x14ac:dyDescent="0.3">
      <c r="A2398" s="42"/>
      <c r="B2398" s="393" t="s">
        <v>7</v>
      </c>
      <c r="C2398" s="394"/>
      <c r="D2398" s="394"/>
      <c r="E2398" s="394"/>
      <c r="F2398" s="394"/>
      <c r="G2398" s="394"/>
      <c r="H2398" s="394"/>
      <c r="I2398" s="394"/>
      <c r="J2398" s="394"/>
      <c r="K2398" s="395"/>
    </row>
    <row r="2399" spans="1:11" s="43" customFormat="1" ht="15.75" thickBot="1" x14ac:dyDescent="0.3">
      <c r="A2399" s="42"/>
      <c r="B2399" s="399" t="s">
        <v>8</v>
      </c>
      <c r="C2399" s="416" t="s">
        <v>9</v>
      </c>
      <c r="D2399" s="417" t="s">
        <v>10</v>
      </c>
      <c r="E2399" s="418"/>
      <c r="F2399" s="418"/>
      <c r="G2399" s="419"/>
      <c r="H2399" s="417" t="s">
        <v>11</v>
      </c>
      <c r="I2399" s="418"/>
      <c r="J2399" s="418"/>
      <c r="K2399" s="419"/>
    </row>
    <row r="2400" spans="1:11" s="43" customFormat="1" ht="15.75" thickBot="1" x14ac:dyDescent="0.3">
      <c r="A2400" s="42"/>
      <c r="B2400" s="415"/>
      <c r="C2400" s="416"/>
      <c r="D2400" s="416" t="s">
        <v>12</v>
      </c>
      <c r="E2400" s="396" t="s">
        <v>210</v>
      </c>
      <c r="F2400" s="387" t="s">
        <v>14</v>
      </c>
      <c r="G2400" s="389"/>
      <c r="H2400" s="397" t="s">
        <v>12</v>
      </c>
      <c r="I2400" s="399" t="s">
        <v>15</v>
      </c>
      <c r="J2400" s="387" t="s">
        <v>14</v>
      </c>
      <c r="K2400" s="389"/>
    </row>
    <row r="2401" spans="1:11" s="43" customFormat="1" ht="45.75" thickBot="1" x14ac:dyDescent="0.3">
      <c r="A2401" s="42"/>
      <c r="B2401" s="400"/>
      <c r="C2401" s="416"/>
      <c r="D2401" s="416"/>
      <c r="E2401" s="396"/>
      <c r="F2401" s="46" t="s">
        <v>16</v>
      </c>
      <c r="G2401" s="47" t="s">
        <v>17</v>
      </c>
      <c r="H2401" s="398"/>
      <c r="I2401" s="400"/>
      <c r="J2401" s="46" t="s">
        <v>16</v>
      </c>
      <c r="K2401" s="47" t="s">
        <v>17</v>
      </c>
    </row>
    <row r="2402" spans="1:11" s="43" customFormat="1" ht="15.75" thickBot="1" x14ac:dyDescent="0.3">
      <c r="A2402" s="42"/>
      <c r="B2402" s="47">
        <v>1</v>
      </c>
      <c r="C2402" s="47">
        <v>2</v>
      </c>
      <c r="D2402" s="47">
        <v>3</v>
      </c>
      <c r="E2402" s="47">
        <v>4</v>
      </c>
      <c r="F2402" s="47">
        <v>5</v>
      </c>
      <c r="G2402" s="47">
        <v>6</v>
      </c>
      <c r="H2402" s="47">
        <v>7</v>
      </c>
      <c r="I2402" s="47">
        <v>8</v>
      </c>
      <c r="J2402" s="47">
        <v>9</v>
      </c>
      <c r="K2402" s="47">
        <v>10</v>
      </c>
    </row>
    <row r="2403" spans="1:11" s="43" customFormat="1" ht="15.75" thickBot="1" x14ac:dyDescent="0.3">
      <c r="A2403" s="42"/>
      <c r="B2403" s="48">
        <f>137859.27</f>
        <v>137859.26999999999</v>
      </c>
      <c r="C2403" s="49"/>
      <c r="D2403" s="49" t="s">
        <v>335</v>
      </c>
      <c r="E2403" s="81" t="s">
        <v>335</v>
      </c>
      <c r="F2403" s="49"/>
      <c r="G2403" s="49"/>
      <c r="H2403" s="60" t="s">
        <v>335</v>
      </c>
      <c r="I2403" s="51" t="s">
        <v>335</v>
      </c>
      <c r="J2403" s="49"/>
      <c r="K2403" s="52"/>
    </row>
    <row r="2404" spans="1:11" s="43" customFormat="1" ht="15.75" thickBot="1" x14ac:dyDescent="0.3">
      <c r="A2404" s="42"/>
      <c r="B2404" s="393" t="s">
        <v>19</v>
      </c>
      <c r="C2404" s="394"/>
      <c r="D2404" s="394"/>
      <c r="E2404" s="394"/>
      <c r="F2404" s="394"/>
      <c r="G2404" s="394"/>
      <c r="H2404" s="394"/>
      <c r="I2404" s="394"/>
      <c r="J2404" s="394"/>
      <c r="K2404" s="395"/>
    </row>
    <row r="2405" spans="1:11" s="43" customFormat="1" x14ac:dyDescent="0.25">
      <c r="A2405" s="42"/>
      <c r="B2405" s="66"/>
      <c r="C2405" s="49"/>
      <c r="D2405" s="49"/>
      <c r="E2405" s="49"/>
      <c r="F2405" s="49"/>
      <c r="G2405" s="49"/>
      <c r="H2405" s="49"/>
      <c r="I2405" s="49"/>
      <c r="J2405" s="49"/>
      <c r="K2405" s="52"/>
    </row>
    <row r="2406" spans="1:11" s="43" customFormat="1" x14ac:dyDescent="0.25">
      <c r="A2406" s="42"/>
      <c r="B2406" s="105"/>
      <c r="C2406" s="105"/>
      <c r="D2406" s="105"/>
      <c r="E2406" s="105"/>
      <c r="F2406" s="105"/>
      <c r="G2406" s="105"/>
      <c r="H2406" s="105"/>
      <c r="I2406" s="105"/>
      <c r="J2406" s="105"/>
      <c r="K2406" s="105"/>
    </row>
    <row r="2407" spans="1:11" s="43" customFormat="1" x14ac:dyDescent="0.25">
      <c r="A2407" s="42"/>
      <c r="B2407" s="420" t="s">
        <v>0</v>
      </c>
      <c r="C2407" s="420"/>
    </row>
    <row r="2408" spans="1:11" s="43" customFormat="1" x14ac:dyDescent="0.25">
      <c r="A2408" s="42"/>
      <c r="B2408" s="449" t="s">
        <v>1</v>
      </c>
      <c r="C2408" s="449"/>
      <c r="D2408" s="449"/>
      <c r="E2408" s="449"/>
      <c r="F2408" s="449"/>
      <c r="G2408" s="449"/>
      <c r="H2408" s="449"/>
      <c r="I2408" s="449"/>
      <c r="J2408" s="449"/>
      <c r="K2408" s="449"/>
    </row>
    <row r="2409" spans="1:11" s="43" customFormat="1" ht="15.75" thickBot="1" x14ac:dyDescent="0.3">
      <c r="A2409" s="42"/>
    </row>
    <row r="2410" spans="1:11" s="43" customFormat="1" ht="15.75" thickBot="1" x14ac:dyDescent="0.3">
      <c r="A2410" s="42"/>
      <c r="B2410" s="384" t="s">
        <v>2</v>
      </c>
      <c r="C2410" s="385"/>
      <c r="D2410" s="386"/>
      <c r="E2410" s="384" t="s">
        <v>3</v>
      </c>
      <c r="F2410" s="385"/>
      <c r="G2410" s="386"/>
      <c r="H2410" s="387" t="s">
        <v>4</v>
      </c>
      <c r="I2410" s="388"/>
      <c r="J2410" s="388"/>
      <c r="K2410" s="389"/>
    </row>
    <row r="2411" spans="1:11" s="43" customFormat="1" ht="15.75" thickBot="1" x14ac:dyDescent="0.3">
      <c r="A2411" s="42"/>
      <c r="B2411" s="391">
        <v>22204197500761</v>
      </c>
      <c r="C2411" s="391"/>
      <c r="D2411" s="392"/>
      <c r="E2411" s="393" t="s">
        <v>757</v>
      </c>
      <c r="F2411" s="394"/>
      <c r="G2411" s="395"/>
      <c r="H2411" s="393" t="s">
        <v>763</v>
      </c>
      <c r="I2411" s="394"/>
      <c r="J2411" s="394"/>
      <c r="K2411" s="395"/>
    </row>
    <row r="2412" spans="1:11" s="43" customFormat="1" x14ac:dyDescent="0.25">
      <c r="A2412" s="42"/>
      <c r="B2412" s="466" t="s">
        <v>5</v>
      </c>
      <c r="C2412" s="467"/>
      <c r="D2412" s="405" t="s">
        <v>764</v>
      </c>
      <c r="E2412" s="406"/>
      <c r="F2412" s="406"/>
      <c r="G2412" s="407"/>
      <c r="H2412" s="411" t="s">
        <v>6</v>
      </c>
      <c r="I2412" s="412"/>
      <c r="J2412" s="405" t="s">
        <v>327</v>
      </c>
      <c r="K2412" s="407"/>
    </row>
    <row r="2413" spans="1:11" s="43" customFormat="1" ht="15.75" thickBot="1" x14ac:dyDescent="0.3">
      <c r="A2413" s="42"/>
      <c r="B2413" s="468"/>
      <c r="C2413" s="469"/>
      <c r="D2413" s="119"/>
      <c r="E2413" s="120"/>
      <c r="F2413" s="120"/>
      <c r="G2413" s="121"/>
      <c r="H2413" s="413"/>
      <c r="I2413" s="414"/>
      <c r="J2413" s="44"/>
      <c r="K2413" s="45"/>
    </row>
    <row r="2414" spans="1:11" s="43" customFormat="1" ht="15.75" thickBot="1" x14ac:dyDescent="0.3">
      <c r="A2414" s="42"/>
      <c r="B2414" s="393" t="s">
        <v>7</v>
      </c>
      <c r="C2414" s="394"/>
      <c r="D2414" s="394"/>
      <c r="E2414" s="394"/>
      <c r="F2414" s="394"/>
      <c r="G2414" s="394"/>
      <c r="H2414" s="394"/>
      <c r="I2414" s="394"/>
      <c r="J2414" s="394"/>
      <c r="K2414" s="395"/>
    </row>
    <row r="2415" spans="1:11" s="43" customFormat="1" ht="15.75" thickBot="1" x14ac:dyDescent="0.3">
      <c r="A2415" s="42"/>
      <c r="B2415" s="399" t="s">
        <v>8</v>
      </c>
      <c r="C2415" s="416" t="s">
        <v>9</v>
      </c>
      <c r="D2415" s="417" t="s">
        <v>10</v>
      </c>
      <c r="E2415" s="418"/>
      <c r="F2415" s="418"/>
      <c r="G2415" s="419"/>
      <c r="H2415" s="417" t="s">
        <v>11</v>
      </c>
      <c r="I2415" s="418"/>
      <c r="J2415" s="418"/>
      <c r="K2415" s="419"/>
    </row>
    <row r="2416" spans="1:11" s="43" customFormat="1" ht="15.75" thickBot="1" x14ac:dyDescent="0.3">
      <c r="A2416" s="42"/>
      <c r="B2416" s="415"/>
      <c r="C2416" s="416"/>
      <c r="D2416" s="416" t="s">
        <v>12</v>
      </c>
      <c r="E2416" s="396" t="s">
        <v>210</v>
      </c>
      <c r="F2416" s="387" t="s">
        <v>14</v>
      </c>
      <c r="G2416" s="389"/>
      <c r="H2416" s="397" t="s">
        <v>12</v>
      </c>
      <c r="I2416" s="399" t="s">
        <v>15</v>
      </c>
      <c r="J2416" s="387" t="s">
        <v>14</v>
      </c>
      <c r="K2416" s="389"/>
    </row>
    <row r="2417" spans="1:11" s="43" customFormat="1" ht="45.75" thickBot="1" x14ac:dyDescent="0.3">
      <c r="A2417" s="42"/>
      <c r="B2417" s="400"/>
      <c r="C2417" s="416"/>
      <c r="D2417" s="416"/>
      <c r="E2417" s="396"/>
      <c r="F2417" s="46" t="s">
        <v>16</v>
      </c>
      <c r="G2417" s="47" t="s">
        <v>17</v>
      </c>
      <c r="H2417" s="398"/>
      <c r="I2417" s="400"/>
      <c r="J2417" s="46" t="s">
        <v>16</v>
      </c>
      <c r="K2417" s="47" t="s">
        <v>17</v>
      </c>
    </row>
    <row r="2418" spans="1:11" s="43" customFormat="1" ht="15.75" thickBot="1" x14ac:dyDescent="0.3">
      <c r="A2418" s="42"/>
      <c r="B2418" s="47">
        <v>1</v>
      </c>
      <c r="C2418" s="47">
        <v>2</v>
      </c>
      <c r="D2418" s="47">
        <v>3</v>
      </c>
      <c r="E2418" s="47">
        <v>4</v>
      </c>
      <c r="F2418" s="47">
        <v>5</v>
      </c>
      <c r="G2418" s="47">
        <v>6</v>
      </c>
      <c r="H2418" s="47">
        <v>7</v>
      </c>
      <c r="I2418" s="47">
        <v>8</v>
      </c>
      <c r="J2418" s="47">
        <v>9</v>
      </c>
      <c r="K2418" s="47">
        <v>10</v>
      </c>
    </row>
    <row r="2419" spans="1:11" s="43" customFormat="1" ht="15.75" thickBot="1" x14ac:dyDescent="0.3">
      <c r="A2419" s="42"/>
      <c r="B2419" s="48">
        <f>134160+23220</f>
        <v>157380</v>
      </c>
      <c r="C2419" s="49"/>
      <c r="D2419" s="49" t="s">
        <v>335</v>
      </c>
      <c r="E2419" s="81" t="s">
        <v>335</v>
      </c>
      <c r="F2419" s="49"/>
      <c r="G2419" s="49"/>
      <c r="H2419" s="60" t="s">
        <v>751</v>
      </c>
      <c r="I2419" s="51" t="s">
        <v>335</v>
      </c>
      <c r="J2419" s="49"/>
      <c r="K2419" s="52"/>
    </row>
    <row r="2420" spans="1:11" s="43" customFormat="1" ht="15.75" thickBot="1" x14ac:dyDescent="0.3">
      <c r="A2420" s="42"/>
      <c r="B2420" s="393" t="s">
        <v>19</v>
      </c>
      <c r="C2420" s="394"/>
      <c r="D2420" s="394"/>
      <c r="E2420" s="394"/>
      <c r="F2420" s="394"/>
      <c r="G2420" s="394"/>
      <c r="H2420" s="394"/>
      <c r="I2420" s="394"/>
      <c r="J2420" s="394"/>
      <c r="K2420" s="395"/>
    </row>
    <row r="2421" spans="1:11" s="43" customFormat="1" x14ac:dyDescent="0.25">
      <c r="A2421" s="42"/>
      <c r="B2421" s="66"/>
      <c r="C2421" s="49"/>
      <c r="D2421" s="49"/>
      <c r="E2421" s="49"/>
      <c r="F2421" s="49"/>
      <c r="G2421" s="49"/>
      <c r="H2421" s="49"/>
      <c r="I2421" s="49"/>
      <c r="J2421" s="49"/>
      <c r="K2421" s="52"/>
    </row>
    <row r="2422" spans="1:11" s="43" customFormat="1" x14ac:dyDescent="0.25">
      <c r="A2422" s="42"/>
      <c r="B2422" s="105"/>
      <c r="C2422" s="105"/>
      <c r="D2422" s="105"/>
      <c r="E2422" s="105"/>
      <c r="F2422" s="105"/>
      <c r="G2422" s="105"/>
      <c r="H2422" s="105"/>
      <c r="I2422" s="105"/>
      <c r="J2422" s="105"/>
      <c r="K2422" s="105"/>
    </row>
    <row r="2423" spans="1:11" s="43" customFormat="1" x14ac:dyDescent="0.25">
      <c r="A2423" s="42"/>
      <c r="B2423" s="420" t="s">
        <v>0</v>
      </c>
      <c r="C2423" s="420"/>
    </row>
    <row r="2424" spans="1:11" s="43" customFormat="1" x14ac:dyDescent="0.25">
      <c r="A2424" s="42"/>
      <c r="B2424" s="449" t="s">
        <v>1</v>
      </c>
      <c r="C2424" s="449"/>
      <c r="D2424" s="449"/>
      <c r="E2424" s="449"/>
      <c r="F2424" s="449"/>
      <c r="G2424" s="449"/>
      <c r="H2424" s="449"/>
      <c r="I2424" s="449"/>
      <c r="J2424" s="449"/>
      <c r="K2424" s="449"/>
    </row>
    <row r="2425" spans="1:11" s="43" customFormat="1" ht="15.75" thickBot="1" x14ac:dyDescent="0.3">
      <c r="A2425" s="42"/>
      <c r="D2425" s="105"/>
    </row>
    <row r="2426" spans="1:11" s="43" customFormat="1" ht="15.75" thickBot="1" x14ac:dyDescent="0.3">
      <c r="A2426" s="42"/>
      <c r="B2426" s="384" t="s">
        <v>2</v>
      </c>
      <c r="C2426" s="385"/>
      <c r="D2426" s="386"/>
      <c r="E2426" s="384" t="s">
        <v>3</v>
      </c>
      <c r="F2426" s="385"/>
      <c r="G2426" s="386"/>
      <c r="H2426" s="387" t="s">
        <v>4</v>
      </c>
      <c r="I2426" s="388"/>
      <c r="J2426" s="388"/>
      <c r="K2426" s="389"/>
    </row>
    <row r="2427" spans="1:11" s="43" customFormat="1" ht="15.75" thickBot="1" x14ac:dyDescent="0.3">
      <c r="A2427" s="42"/>
      <c r="B2427" s="391">
        <v>20103196301476</v>
      </c>
      <c r="C2427" s="391"/>
      <c r="D2427" s="392"/>
      <c r="E2427" s="393" t="s">
        <v>765</v>
      </c>
      <c r="F2427" s="394"/>
      <c r="G2427" s="395"/>
      <c r="H2427" s="393" t="s">
        <v>766</v>
      </c>
      <c r="I2427" s="394"/>
      <c r="J2427" s="394"/>
      <c r="K2427" s="395"/>
    </row>
    <row r="2428" spans="1:11" s="43" customFormat="1" x14ac:dyDescent="0.25">
      <c r="A2428" s="42"/>
      <c r="B2428" s="466" t="s">
        <v>5</v>
      </c>
      <c r="C2428" s="467"/>
      <c r="D2428" s="405" t="s">
        <v>767</v>
      </c>
      <c r="E2428" s="406"/>
      <c r="F2428" s="406"/>
      <c r="G2428" s="407"/>
      <c r="H2428" s="411" t="s">
        <v>6</v>
      </c>
      <c r="I2428" s="412"/>
      <c r="J2428" s="405" t="s">
        <v>327</v>
      </c>
      <c r="K2428" s="407"/>
    </row>
    <row r="2429" spans="1:11" s="43" customFormat="1" ht="15.75" thickBot="1" x14ac:dyDescent="0.3">
      <c r="A2429" s="42"/>
      <c r="B2429" s="468"/>
      <c r="C2429" s="469"/>
      <c r="D2429" s="119"/>
      <c r="E2429" s="120"/>
      <c r="F2429" s="120"/>
      <c r="G2429" s="121"/>
      <c r="H2429" s="413"/>
      <c r="I2429" s="414"/>
      <c r="J2429" s="44"/>
      <c r="K2429" s="45"/>
    </row>
    <row r="2430" spans="1:11" s="43" customFormat="1" ht="15.75" thickBot="1" x14ac:dyDescent="0.3">
      <c r="A2430" s="42"/>
      <c r="B2430" s="393" t="s">
        <v>7</v>
      </c>
      <c r="C2430" s="394"/>
      <c r="D2430" s="394"/>
      <c r="E2430" s="394"/>
      <c r="F2430" s="394"/>
      <c r="G2430" s="394"/>
      <c r="H2430" s="394"/>
      <c r="I2430" s="394"/>
      <c r="J2430" s="394"/>
      <c r="K2430" s="395"/>
    </row>
    <row r="2431" spans="1:11" s="43" customFormat="1" ht="15.75" thickBot="1" x14ac:dyDescent="0.3">
      <c r="A2431" s="42"/>
      <c r="B2431" s="399" t="s">
        <v>8</v>
      </c>
      <c r="C2431" s="416" t="s">
        <v>9</v>
      </c>
      <c r="D2431" s="417" t="s">
        <v>10</v>
      </c>
      <c r="E2431" s="418"/>
      <c r="F2431" s="418"/>
      <c r="G2431" s="419"/>
      <c r="H2431" s="417" t="s">
        <v>11</v>
      </c>
      <c r="I2431" s="418"/>
      <c r="J2431" s="418"/>
      <c r="K2431" s="419"/>
    </row>
    <row r="2432" spans="1:11" s="43" customFormat="1" ht="15.75" thickBot="1" x14ac:dyDescent="0.3">
      <c r="A2432" s="42"/>
      <c r="B2432" s="415"/>
      <c r="C2432" s="416"/>
      <c r="D2432" s="416" t="s">
        <v>12</v>
      </c>
      <c r="E2432" s="396" t="s">
        <v>210</v>
      </c>
      <c r="F2432" s="387" t="s">
        <v>14</v>
      </c>
      <c r="G2432" s="389"/>
      <c r="H2432" s="397" t="s">
        <v>12</v>
      </c>
      <c r="I2432" s="399" t="s">
        <v>15</v>
      </c>
      <c r="J2432" s="387" t="s">
        <v>14</v>
      </c>
      <c r="K2432" s="389"/>
    </row>
    <row r="2433" spans="1:11" s="43" customFormat="1" ht="45.75" thickBot="1" x14ac:dyDescent="0.3">
      <c r="A2433" s="42"/>
      <c r="B2433" s="400"/>
      <c r="C2433" s="416"/>
      <c r="D2433" s="416"/>
      <c r="E2433" s="396"/>
      <c r="F2433" s="46" t="s">
        <v>16</v>
      </c>
      <c r="G2433" s="47" t="s">
        <v>17</v>
      </c>
      <c r="H2433" s="398"/>
      <c r="I2433" s="400"/>
      <c r="J2433" s="46" t="s">
        <v>16</v>
      </c>
      <c r="K2433" s="47" t="s">
        <v>17</v>
      </c>
    </row>
    <row r="2434" spans="1:11" s="43" customFormat="1" ht="15.75" thickBot="1" x14ac:dyDescent="0.3">
      <c r="A2434" s="42"/>
      <c r="B2434" s="47">
        <v>1</v>
      </c>
      <c r="C2434" s="47">
        <v>2</v>
      </c>
      <c r="D2434" s="47">
        <v>3</v>
      </c>
      <c r="E2434" s="47">
        <v>4</v>
      </c>
      <c r="F2434" s="47">
        <v>5</v>
      </c>
      <c r="G2434" s="47">
        <v>6</v>
      </c>
      <c r="H2434" s="47">
        <v>7</v>
      </c>
      <c r="I2434" s="47">
        <v>8</v>
      </c>
      <c r="J2434" s="47">
        <v>9</v>
      </c>
      <c r="K2434" s="47">
        <v>10</v>
      </c>
    </row>
    <row r="2435" spans="1:11" s="43" customFormat="1" ht="15.75" thickBot="1" x14ac:dyDescent="0.3">
      <c r="A2435" s="42"/>
      <c r="B2435" s="48">
        <f>179540.5</f>
        <v>179540.5</v>
      </c>
      <c r="C2435" s="49"/>
      <c r="D2435" s="49" t="s">
        <v>335</v>
      </c>
      <c r="E2435" s="81" t="s">
        <v>335</v>
      </c>
      <c r="F2435" s="49"/>
      <c r="G2435" s="49"/>
      <c r="H2435" s="60" t="s">
        <v>335</v>
      </c>
      <c r="I2435" s="51" t="s">
        <v>335</v>
      </c>
      <c r="J2435" s="49"/>
      <c r="K2435" s="52"/>
    </row>
    <row r="2436" spans="1:11" s="43" customFormat="1" ht="15.75" thickBot="1" x14ac:dyDescent="0.3">
      <c r="A2436" s="42"/>
      <c r="B2436" s="393" t="s">
        <v>19</v>
      </c>
      <c r="C2436" s="394"/>
      <c r="D2436" s="394"/>
      <c r="E2436" s="394"/>
      <c r="F2436" s="394"/>
      <c r="G2436" s="394"/>
      <c r="H2436" s="394"/>
      <c r="I2436" s="394"/>
      <c r="J2436" s="394"/>
      <c r="K2436" s="395"/>
    </row>
    <row r="2437" spans="1:11" s="43" customFormat="1" x14ac:dyDescent="0.25">
      <c r="A2437" s="42"/>
      <c r="B2437" s="66"/>
      <c r="C2437" s="49"/>
      <c r="D2437" s="49"/>
      <c r="E2437" s="49"/>
      <c r="F2437" s="49"/>
      <c r="G2437" s="49"/>
      <c r="H2437" s="49"/>
      <c r="I2437" s="49"/>
      <c r="J2437" s="49"/>
      <c r="K2437" s="52"/>
    </row>
    <row r="2438" spans="1:11" s="43" customFormat="1" x14ac:dyDescent="0.25">
      <c r="A2438" s="42"/>
      <c r="B2438" s="105"/>
      <c r="C2438" s="105"/>
      <c r="D2438" s="105"/>
      <c r="E2438" s="105"/>
      <c r="F2438" s="105"/>
      <c r="G2438" s="105"/>
      <c r="H2438" s="105"/>
      <c r="I2438" s="105"/>
      <c r="J2438" s="105"/>
      <c r="K2438" s="105"/>
    </row>
    <row r="2439" spans="1:11" s="43" customFormat="1" x14ac:dyDescent="0.25">
      <c r="A2439" s="42"/>
      <c r="B2439" s="420" t="s">
        <v>0</v>
      </c>
      <c r="C2439" s="420"/>
    </row>
    <row r="2440" spans="1:11" s="43" customFormat="1" x14ac:dyDescent="0.25">
      <c r="A2440" s="42"/>
      <c r="B2440" s="449" t="s">
        <v>1</v>
      </c>
      <c r="C2440" s="449"/>
      <c r="D2440" s="449"/>
      <c r="E2440" s="449"/>
      <c r="F2440" s="449"/>
      <c r="G2440" s="449"/>
      <c r="H2440" s="449"/>
      <c r="I2440" s="449"/>
      <c r="J2440" s="449"/>
      <c r="K2440" s="449"/>
    </row>
    <row r="2441" spans="1:11" s="43" customFormat="1" ht="15.75" thickBot="1" x14ac:dyDescent="0.3">
      <c r="A2441" s="42"/>
    </row>
    <row r="2442" spans="1:11" s="43" customFormat="1" ht="15.75" thickBot="1" x14ac:dyDescent="0.3">
      <c r="A2442" s="42"/>
      <c r="B2442" s="384" t="s">
        <v>2</v>
      </c>
      <c r="C2442" s="385"/>
      <c r="D2442" s="386"/>
      <c r="E2442" s="384" t="s">
        <v>3</v>
      </c>
      <c r="F2442" s="385"/>
      <c r="G2442" s="386"/>
      <c r="H2442" s="387" t="s">
        <v>4</v>
      </c>
      <c r="I2442" s="388"/>
      <c r="J2442" s="388"/>
      <c r="K2442" s="389"/>
    </row>
    <row r="2443" spans="1:11" s="43" customFormat="1" ht="15.75" thickBot="1" x14ac:dyDescent="0.3">
      <c r="A2443" s="42"/>
      <c r="B2443" s="391">
        <v>22606196400791</v>
      </c>
      <c r="C2443" s="391"/>
      <c r="D2443" s="392"/>
      <c r="E2443" s="393" t="s">
        <v>757</v>
      </c>
      <c r="F2443" s="394"/>
      <c r="G2443" s="395"/>
      <c r="H2443" s="393" t="s">
        <v>768</v>
      </c>
      <c r="I2443" s="394"/>
      <c r="J2443" s="394"/>
      <c r="K2443" s="395"/>
    </row>
    <row r="2444" spans="1:11" s="43" customFormat="1" x14ac:dyDescent="0.25">
      <c r="A2444" s="42"/>
      <c r="B2444" s="466" t="s">
        <v>5</v>
      </c>
      <c r="C2444" s="467"/>
      <c r="D2444" s="405" t="s">
        <v>769</v>
      </c>
      <c r="E2444" s="406"/>
      <c r="F2444" s="406"/>
      <c r="G2444" s="407"/>
      <c r="H2444" s="411" t="s">
        <v>6</v>
      </c>
      <c r="I2444" s="412"/>
      <c r="J2444" s="405" t="s">
        <v>327</v>
      </c>
      <c r="K2444" s="407"/>
    </row>
    <row r="2445" spans="1:11" s="43" customFormat="1" ht="15.75" thickBot="1" x14ac:dyDescent="0.3">
      <c r="A2445" s="42"/>
      <c r="B2445" s="468"/>
      <c r="C2445" s="469"/>
      <c r="D2445" s="119"/>
      <c r="E2445" s="120"/>
      <c r="F2445" s="120"/>
      <c r="G2445" s="121"/>
      <c r="H2445" s="413"/>
      <c r="I2445" s="414"/>
      <c r="J2445" s="44"/>
      <c r="K2445" s="45"/>
    </row>
    <row r="2446" spans="1:11" s="43" customFormat="1" ht="15.75" thickBot="1" x14ac:dyDescent="0.3">
      <c r="A2446" s="42"/>
      <c r="B2446" s="393" t="s">
        <v>7</v>
      </c>
      <c r="C2446" s="394"/>
      <c r="D2446" s="394"/>
      <c r="E2446" s="394"/>
      <c r="F2446" s="394"/>
      <c r="G2446" s="394"/>
      <c r="H2446" s="394"/>
      <c r="I2446" s="394"/>
      <c r="J2446" s="394"/>
      <c r="K2446" s="395"/>
    </row>
    <row r="2447" spans="1:11" s="43" customFormat="1" ht="15.75" thickBot="1" x14ac:dyDescent="0.3">
      <c r="A2447" s="42"/>
      <c r="B2447" s="399" t="s">
        <v>8</v>
      </c>
      <c r="C2447" s="416" t="s">
        <v>9</v>
      </c>
      <c r="D2447" s="417" t="s">
        <v>10</v>
      </c>
      <c r="E2447" s="418"/>
      <c r="F2447" s="418"/>
      <c r="G2447" s="419"/>
      <c r="H2447" s="417" t="s">
        <v>11</v>
      </c>
      <c r="I2447" s="418"/>
      <c r="J2447" s="418"/>
      <c r="K2447" s="419"/>
    </row>
    <row r="2448" spans="1:11" s="43" customFormat="1" ht="15.75" thickBot="1" x14ac:dyDescent="0.3">
      <c r="A2448" s="42"/>
      <c r="B2448" s="415"/>
      <c r="C2448" s="416"/>
      <c r="D2448" s="416" t="s">
        <v>12</v>
      </c>
      <c r="E2448" s="396" t="s">
        <v>210</v>
      </c>
      <c r="F2448" s="387" t="s">
        <v>14</v>
      </c>
      <c r="G2448" s="389"/>
      <c r="H2448" s="397" t="s">
        <v>12</v>
      </c>
      <c r="I2448" s="399" t="s">
        <v>15</v>
      </c>
      <c r="J2448" s="387" t="s">
        <v>14</v>
      </c>
      <c r="K2448" s="389"/>
    </row>
    <row r="2449" spans="1:11" s="43" customFormat="1" ht="45.75" thickBot="1" x14ac:dyDescent="0.3">
      <c r="A2449" s="42"/>
      <c r="B2449" s="400"/>
      <c r="C2449" s="416"/>
      <c r="D2449" s="416"/>
      <c r="E2449" s="396"/>
      <c r="F2449" s="46" t="s">
        <v>16</v>
      </c>
      <c r="G2449" s="47" t="s">
        <v>17</v>
      </c>
      <c r="H2449" s="398"/>
      <c r="I2449" s="400"/>
      <c r="J2449" s="46" t="s">
        <v>16</v>
      </c>
      <c r="K2449" s="47" t="s">
        <v>17</v>
      </c>
    </row>
    <row r="2450" spans="1:11" s="43" customFormat="1" ht="15.75" thickBot="1" x14ac:dyDescent="0.3">
      <c r="A2450" s="42"/>
      <c r="B2450" s="47">
        <v>1</v>
      </c>
      <c r="C2450" s="47">
        <v>2</v>
      </c>
      <c r="D2450" s="47">
        <v>3</v>
      </c>
      <c r="E2450" s="47">
        <v>4</v>
      </c>
      <c r="F2450" s="47">
        <v>5</v>
      </c>
      <c r="G2450" s="47">
        <v>6</v>
      </c>
      <c r="H2450" s="47">
        <v>7</v>
      </c>
      <c r="I2450" s="47">
        <v>8</v>
      </c>
      <c r="J2450" s="47">
        <v>9</v>
      </c>
      <c r="K2450" s="47">
        <v>10</v>
      </c>
    </row>
    <row r="2451" spans="1:11" s="43" customFormat="1" x14ac:dyDescent="0.25">
      <c r="A2451" s="42"/>
      <c r="B2451" s="48">
        <f>245566.95</f>
        <v>245566.95</v>
      </c>
      <c r="C2451" s="49"/>
      <c r="D2451" s="49" t="s">
        <v>18</v>
      </c>
      <c r="E2451" s="81">
        <v>187</v>
      </c>
      <c r="F2451" s="49"/>
      <c r="G2451" s="49"/>
      <c r="H2451" s="60" t="s">
        <v>111</v>
      </c>
      <c r="I2451" s="60" t="s">
        <v>111</v>
      </c>
      <c r="J2451" s="49"/>
      <c r="K2451" s="52"/>
    </row>
    <row r="2452" spans="1:11" s="43" customFormat="1" x14ac:dyDescent="0.25">
      <c r="A2452" s="42"/>
      <c r="B2452" s="53"/>
      <c r="C2452" s="54"/>
      <c r="D2452" s="54" t="s">
        <v>770</v>
      </c>
      <c r="E2452" s="57">
        <v>1600</v>
      </c>
      <c r="F2452" s="54"/>
      <c r="G2452" s="49"/>
      <c r="H2452" s="54" t="s">
        <v>71</v>
      </c>
      <c r="I2452" s="54" t="s">
        <v>71</v>
      </c>
      <c r="J2452" s="54"/>
      <c r="K2452" s="56"/>
    </row>
    <row r="2453" spans="1:11" s="43" customFormat="1" x14ac:dyDescent="0.25">
      <c r="A2453" s="42"/>
      <c r="B2453" s="53"/>
      <c r="C2453" s="54"/>
      <c r="D2453" s="54" t="s">
        <v>771</v>
      </c>
      <c r="E2453" s="57">
        <v>80</v>
      </c>
      <c r="F2453" s="54"/>
      <c r="G2453" s="49"/>
      <c r="H2453" s="54" t="s">
        <v>112</v>
      </c>
      <c r="I2453" s="54" t="s">
        <v>112</v>
      </c>
      <c r="J2453" s="54"/>
      <c r="K2453" s="56"/>
    </row>
    <row r="2454" spans="1:11" s="43" customFormat="1" x14ac:dyDescent="0.25">
      <c r="A2454" s="42"/>
      <c r="B2454" s="53"/>
      <c r="C2454" s="54"/>
      <c r="D2454" s="54" t="s">
        <v>772</v>
      </c>
      <c r="E2454" s="57">
        <v>1.6</v>
      </c>
      <c r="F2454" s="54"/>
      <c r="G2454" s="49"/>
      <c r="H2454" s="54" t="s">
        <v>70</v>
      </c>
      <c r="I2454" s="54" t="s">
        <v>70</v>
      </c>
      <c r="J2454" s="54"/>
      <c r="K2454" s="56"/>
    </row>
    <row r="2455" spans="1:11" s="43" customFormat="1" x14ac:dyDescent="0.25">
      <c r="A2455" s="42"/>
      <c r="B2455" s="54"/>
      <c r="C2455" s="54"/>
      <c r="D2455" s="54"/>
      <c r="E2455" s="57"/>
      <c r="F2455" s="54"/>
      <c r="G2455" s="54"/>
      <c r="H2455" s="54" t="s">
        <v>57</v>
      </c>
      <c r="I2455" s="54" t="s">
        <v>57</v>
      </c>
      <c r="J2455" s="54"/>
      <c r="K2455" s="54"/>
    </row>
    <row r="2456" spans="1:11" s="43" customFormat="1" ht="15.75" thickBot="1" x14ac:dyDescent="0.3">
      <c r="A2456" s="42"/>
      <c r="B2456" s="408" t="s">
        <v>19</v>
      </c>
      <c r="C2456" s="409"/>
      <c r="D2456" s="409"/>
      <c r="E2456" s="409"/>
      <c r="F2456" s="409"/>
      <c r="G2456" s="409"/>
      <c r="H2456" s="409"/>
      <c r="I2456" s="409"/>
      <c r="J2456" s="409"/>
      <c r="K2456" s="410"/>
    </row>
    <row r="2457" spans="1:11" s="43" customFormat="1" x14ac:dyDescent="0.25">
      <c r="A2457" s="42"/>
      <c r="B2457" s="66"/>
      <c r="C2457" s="49"/>
      <c r="D2457" s="49"/>
      <c r="E2457" s="49"/>
      <c r="F2457" s="49"/>
      <c r="G2457" s="49"/>
      <c r="H2457" s="49"/>
      <c r="I2457" s="49"/>
      <c r="J2457" s="49"/>
      <c r="K2457" s="52"/>
    </row>
    <row r="2458" spans="1:11" s="43" customFormat="1" x14ac:dyDescent="0.25">
      <c r="A2458" s="42"/>
      <c r="B2458" s="105"/>
      <c r="C2458" s="105"/>
      <c r="D2458" s="105"/>
      <c r="E2458" s="105"/>
      <c r="F2458" s="105"/>
      <c r="G2458" s="105"/>
      <c r="H2458" s="105"/>
      <c r="I2458" s="105"/>
      <c r="J2458" s="105"/>
      <c r="K2458" s="105"/>
    </row>
    <row r="2459" spans="1:11" s="43" customFormat="1" x14ac:dyDescent="0.25">
      <c r="A2459" s="42"/>
      <c r="B2459" s="420" t="s">
        <v>0</v>
      </c>
      <c r="C2459" s="420"/>
    </row>
    <row r="2460" spans="1:11" s="43" customFormat="1" x14ac:dyDescent="0.25">
      <c r="A2460" s="42"/>
      <c r="B2460" s="449" t="s">
        <v>1</v>
      </c>
      <c r="C2460" s="449"/>
      <c r="D2460" s="449"/>
      <c r="E2460" s="449"/>
      <c r="F2460" s="449"/>
      <c r="G2460" s="449"/>
      <c r="H2460" s="449"/>
      <c r="I2460" s="449"/>
      <c r="J2460" s="449"/>
      <c r="K2460" s="449"/>
    </row>
    <row r="2461" spans="1:11" s="43" customFormat="1" ht="15.75" thickBot="1" x14ac:dyDescent="0.3">
      <c r="A2461" s="42"/>
    </row>
    <row r="2462" spans="1:11" s="43" customFormat="1" ht="15.75" thickBot="1" x14ac:dyDescent="0.3">
      <c r="A2462" s="42"/>
      <c r="B2462" s="384" t="s">
        <v>2</v>
      </c>
      <c r="C2462" s="385"/>
      <c r="D2462" s="386"/>
      <c r="E2462" s="384" t="s">
        <v>3</v>
      </c>
      <c r="F2462" s="385"/>
      <c r="G2462" s="386"/>
      <c r="H2462" s="387" t="s">
        <v>4</v>
      </c>
      <c r="I2462" s="388"/>
      <c r="J2462" s="388"/>
      <c r="K2462" s="389"/>
    </row>
    <row r="2463" spans="1:11" s="43" customFormat="1" ht="15.75" thickBot="1" x14ac:dyDescent="0.3">
      <c r="A2463" s="42"/>
      <c r="B2463" s="391">
        <v>20912198000113</v>
      </c>
      <c r="C2463" s="391"/>
      <c r="D2463" s="392"/>
      <c r="E2463" s="393" t="s">
        <v>757</v>
      </c>
      <c r="F2463" s="394"/>
      <c r="G2463" s="395"/>
      <c r="H2463" s="393" t="s">
        <v>773</v>
      </c>
      <c r="I2463" s="394"/>
      <c r="J2463" s="394"/>
      <c r="K2463" s="395"/>
    </row>
    <row r="2464" spans="1:11" s="43" customFormat="1" x14ac:dyDescent="0.25">
      <c r="A2464" s="42"/>
      <c r="B2464" s="466" t="s">
        <v>5</v>
      </c>
      <c r="C2464" s="467"/>
      <c r="D2464" s="405" t="s">
        <v>774</v>
      </c>
      <c r="E2464" s="406"/>
      <c r="F2464" s="406"/>
      <c r="G2464" s="407"/>
      <c r="H2464" s="411" t="s">
        <v>6</v>
      </c>
      <c r="I2464" s="412"/>
      <c r="J2464" s="405" t="s">
        <v>327</v>
      </c>
      <c r="K2464" s="407"/>
    </row>
    <row r="2465" spans="1:11" s="43" customFormat="1" ht="15.75" thickBot="1" x14ac:dyDescent="0.3">
      <c r="A2465" s="42"/>
      <c r="B2465" s="468"/>
      <c r="C2465" s="469"/>
      <c r="D2465" s="119"/>
      <c r="E2465" s="120"/>
      <c r="F2465" s="120"/>
      <c r="G2465" s="121"/>
      <c r="H2465" s="413"/>
      <c r="I2465" s="414"/>
      <c r="J2465" s="44"/>
      <c r="K2465" s="45"/>
    </row>
    <row r="2466" spans="1:11" s="43" customFormat="1" ht="15.75" thickBot="1" x14ac:dyDescent="0.3">
      <c r="A2466" s="42"/>
      <c r="B2466" s="393" t="s">
        <v>7</v>
      </c>
      <c r="C2466" s="394"/>
      <c r="D2466" s="394"/>
      <c r="E2466" s="394"/>
      <c r="F2466" s="394"/>
      <c r="G2466" s="394"/>
      <c r="H2466" s="394"/>
      <c r="I2466" s="394"/>
      <c r="J2466" s="394"/>
      <c r="K2466" s="395"/>
    </row>
    <row r="2467" spans="1:11" s="43" customFormat="1" ht="15.75" thickBot="1" x14ac:dyDescent="0.3">
      <c r="A2467" s="42"/>
      <c r="B2467" s="399" t="s">
        <v>8</v>
      </c>
      <c r="C2467" s="416" t="s">
        <v>9</v>
      </c>
      <c r="D2467" s="417" t="s">
        <v>10</v>
      </c>
      <c r="E2467" s="418"/>
      <c r="F2467" s="418"/>
      <c r="G2467" s="419"/>
      <c r="H2467" s="417" t="s">
        <v>11</v>
      </c>
      <c r="I2467" s="418"/>
      <c r="J2467" s="418"/>
      <c r="K2467" s="419"/>
    </row>
    <row r="2468" spans="1:11" s="43" customFormat="1" ht="15.75" thickBot="1" x14ac:dyDescent="0.3">
      <c r="A2468" s="42"/>
      <c r="B2468" s="415"/>
      <c r="C2468" s="416"/>
      <c r="D2468" s="416" t="s">
        <v>12</v>
      </c>
      <c r="E2468" s="396" t="s">
        <v>210</v>
      </c>
      <c r="F2468" s="387" t="s">
        <v>14</v>
      </c>
      <c r="G2468" s="389"/>
      <c r="H2468" s="397" t="s">
        <v>12</v>
      </c>
      <c r="I2468" s="399" t="s">
        <v>15</v>
      </c>
      <c r="J2468" s="387" t="s">
        <v>14</v>
      </c>
      <c r="K2468" s="389"/>
    </row>
    <row r="2469" spans="1:11" s="43" customFormat="1" ht="45.75" thickBot="1" x14ac:dyDescent="0.3">
      <c r="A2469" s="42"/>
      <c r="B2469" s="400"/>
      <c r="C2469" s="416"/>
      <c r="D2469" s="416"/>
      <c r="E2469" s="396"/>
      <c r="F2469" s="46" t="s">
        <v>16</v>
      </c>
      <c r="G2469" s="47" t="s">
        <v>17</v>
      </c>
      <c r="H2469" s="398"/>
      <c r="I2469" s="400"/>
      <c r="J2469" s="46" t="s">
        <v>16</v>
      </c>
      <c r="K2469" s="47" t="s">
        <v>17</v>
      </c>
    </row>
    <row r="2470" spans="1:11" s="43" customFormat="1" ht="15.75" thickBot="1" x14ac:dyDescent="0.3">
      <c r="A2470" s="42"/>
      <c r="B2470" s="47">
        <v>1</v>
      </c>
      <c r="C2470" s="47">
        <v>2</v>
      </c>
      <c r="D2470" s="47">
        <v>3</v>
      </c>
      <c r="E2470" s="47">
        <v>4</v>
      </c>
      <c r="F2470" s="47">
        <v>5</v>
      </c>
      <c r="G2470" s="47">
        <v>6</v>
      </c>
      <c r="H2470" s="47">
        <v>7</v>
      </c>
      <c r="I2470" s="47">
        <v>8</v>
      </c>
      <c r="J2470" s="47">
        <v>9</v>
      </c>
      <c r="K2470" s="47">
        <v>10</v>
      </c>
    </row>
    <row r="2471" spans="1:11" s="43" customFormat="1" ht="60" x14ac:dyDescent="0.25">
      <c r="A2471" s="42"/>
      <c r="B2471" s="48">
        <f>154134.5</f>
        <v>154134.5</v>
      </c>
      <c r="C2471" s="49"/>
      <c r="D2471" s="49" t="s">
        <v>539</v>
      </c>
      <c r="E2471" s="81">
        <v>58.87</v>
      </c>
      <c r="F2471" s="49"/>
      <c r="G2471" s="49"/>
      <c r="H2471" s="51" t="s">
        <v>212</v>
      </c>
      <c r="I2471" s="51" t="s">
        <v>775</v>
      </c>
      <c r="J2471" s="49"/>
      <c r="K2471" s="52"/>
    </row>
    <row r="2472" spans="1:11" s="43" customFormat="1" x14ac:dyDescent="0.25">
      <c r="A2472" s="42"/>
      <c r="B2472" s="53"/>
      <c r="C2472" s="54"/>
      <c r="D2472" s="54" t="s">
        <v>776</v>
      </c>
      <c r="E2472" s="57">
        <v>11000</v>
      </c>
      <c r="F2472" s="54"/>
      <c r="G2472" s="49"/>
      <c r="H2472" s="54" t="s">
        <v>111</v>
      </c>
      <c r="I2472" s="54" t="s">
        <v>111</v>
      </c>
      <c r="J2472" s="54"/>
      <c r="K2472" s="56"/>
    </row>
    <row r="2473" spans="1:11" s="43" customFormat="1" x14ac:dyDescent="0.25">
      <c r="A2473" s="42"/>
      <c r="B2473" s="54"/>
      <c r="C2473" s="54"/>
      <c r="D2473" s="54"/>
      <c r="E2473" s="57"/>
      <c r="F2473" s="54"/>
      <c r="G2473" s="54"/>
      <c r="H2473" s="54" t="s">
        <v>71</v>
      </c>
      <c r="I2473" s="54" t="s">
        <v>71</v>
      </c>
      <c r="J2473" s="54"/>
      <c r="K2473" s="54"/>
    </row>
    <row r="2474" spans="1:11" s="43" customFormat="1" x14ac:dyDescent="0.25">
      <c r="A2474" s="42"/>
      <c r="B2474" s="54"/>
      <c r="C2474" s="54"/>
      <c r="D2474" s="54"/>
      <c r="E2474" s="57"/>
      <c r="F2474" s="54"/>
      <c r="G2474" s="54"/>
      <c r="H2474" s="54" t="s">
        <v>70</v>
      </c>
      <c r="I2474" s="54" t="s">
        <v>70</v>
      </c>
      <c r="J2474" s="54"/>
      <c r="K2474" s="54"/>
    </row>
    <row r="2475" spans="1:11" s="43" customFormat="1" x14ac:dyDescent="0.25">
      <c r="A2475" s="42"/>
      <c r="B2475" s="54"/>
      <c r="C2475" s="54"/>
      <c r="D2475" s="54"/>
      <c r="E2475" s="57"/>
      <c r="F2475" s="54"/>
      <c r="G2475" s="54"/>
      <c r="H2475" s="54" t="s">
        <v>57</v>
      </c>
      <c r="I2475" s="54" t="s">
        <v>57</v>
      </c>
      <c r="J2475" s="54"/>
      <c r="K2475" s="54"/>
    </row>
    <row r="2476" spans="1:11" s="43" customFormat="1" x14ac:dyDescent="0.25">
      <c r="A2476" s="42"/>
      <c r="B2476" s="54"/>
      <c r="C2476" s="54"/>
      <c r="D2476" s="54"/>
      <c r="E2476" s="57"/>
      <c r="F2476" s="54"/>
      <c r="G2476" s="54"/>
      <c r="H2476" s="54" t="s">
        <v>777</v>
      </c>
      <c r="I2476" s="54" t="s">
        <v>777</v>
      </c>
      <c r="J2476" s="54"/>
      <c r="K2476" s="54"/>
    </row>
    <row r="2477" spans="1:11" s="43" customFormat="1" ht="15.75" thickBot="1" x14ac:dyDescent="0.3">
      <c r="A2477" s="42"/>
      <c r="B2477" s="408" t="s">
        <v>19</v>
      </c>
      <c r="C2477" s="409"/>
      <c r="D2477" s="409"/>
      <c r="E2477" s="409"/>
      <c r="F2477" s="409"/>
      <c r="G2477" s="409"/>
      <c r="H2477" s="409"/>
      <c r="I2477" s="409"/>
      <c r="J2477" s="409"/>
      <c r="K2477" s="410"/>
    </row>
    <row r="2478" spans="1:11" s="43" customFormat="1" x14ac:dyDescent="0.25">
      <c r="A2478" s="42"/>
      <c r="B2478" s="66">
        <v>0</v>
      </c>
      <c r="C2478" s="49">
        <v>0</v>
      </c>
      <c r="D2478" s="49">
        <v>0</v>
      </c>
      <c r="E2478" s="49">
        <v>0</v>
      </c>
      <c r="F2478" s="49">
        <v>0</v>
      </c>
      <c r="G2478" s="49">
        <v>0</v>
      </c>
      <c r="H2478" s="49">
        <v>0</v>
      </c>
      <c r="I2478" s="49">
        <v>0</v>
      </c>
      <c r="J2478" s="49">
        <v>0</v>
      </c>
      <c r="K2478" s="52">
        <v>0</v>
      </c>
    </row>
    <row r="2479" spans="1:11" s="43" customFormat="1" x14ac:dyDescent="0.25">
      <c r="A2479" s="42"/>
      <c r="B2479" s="105"/>
      <c r="C2479" s="105"/>
      <c r="D2479" s="105"/>
      <c r="E2479" s="105"/>
      <c r="F2479" s="105"/>
      <c r="G2479" s="105"/>
      <c r="H2479" s="105"/>
      <c r="I2479" s="105"/>
      <c r="J2479" s="105"/>
      <c r="K2479" s="105"/>
    </row>
    <row r="2480" spans="1:11" s="43" customFormat="1" x14ac:dyDescent="0.25">
      <c r="A2480" s="42"/>
      <c r="B2480" s="420" t="s">
        <v>0</v>
      </c>
      <c r="C2480" s="420"/>
    </row>
    <row r="2481" spans="1:11" s="43" customFormat="1" x14ac:dyDescent="0.25">
      <c r="A2481" s="42"/>
      <c r="B2481" s="449" t="s">
        <v>1</v>
      </c>
      <c r="C2481" s="449"/>
      <c r="D2481" s="449"/>
      <c r="E2481" s="449"/>
      <c r="F2481" s="449"/>
      <c r="G2481" s="449"/>
      <c r="H2481" s="449"/>
      <c r="I2481" s="449"/>
      <c r="J2481" s="449"/>
      <c r="K2481" s="449"/>
    </row>
    <row r="2482" spans="1:11" s="43" customFormat="1" ht="15.75" thickBot="1" x14ac:dyDescent="0.3">
      <c r="A2482" s="42"/>
    </row>
    <row r="2483" spans="1:11" s="43" customFormat="1" ht="15.75" thickBot="1" x14ac:dyDescent="0.3">
      <c r="A2483" s="42"/>
      <c r="B2483" s="384" t="s">
        <v>2</v>
      </c>
      <c r="C2483" s="385"/>
      <c r="D2483" s="386"/>
      <c r="E2483" s="384" t="s">
        <v>3</v>
      </c>
      <c r="F2483" s="385"/>
      <c r="G2483" s="386"/>
      <c r="H2483" s="387" t="s">
        <v>4</v>
      </c>
      <c r="I2483" s="388"/>
      <c r="J2483" s="388"/>
      <c r="K2483" s="389"/>
    </row>
    <row r="2484" spans="1:11" s="43" customFormat="1" ht="15.75" thickBot="1" x14ac:dyDescent="0.3">
      <c r="A2484" s="42"/>
      <c r="B2484" s="391">
        <v>21301198600283</v>
      </c>
      <c r="C2484" s="391"/>
      <c r="D2484" s="392"/>
      <c r="E2484" s="393" t="s">
        <v>778</v>
      </c>
      <c r="F2484" s="394"/>
      <c r="G2484" s="395"/>
      <c r="H2484" s="393" t="s">
        <v>779</v>
      </c>
      <c r="I2484" s="394"/>
      <c r="J2484" s="394"/>
      <c r="K2484" s="395"/>
    </row>
    <row r="2485" spans="1:11" s="43" customFormat="1" x14ac:dyDescent="0.25">
      <c r="A2485" s="42"/>
      <c r="B2485" s="466" t="s">
        <v>5</v>
      </c>
      <c r="C2485" s="467"/>
      <c r="D2485" s="405" t="s">
        <v>780</v>
      </c>
      <c r="E2485" s="406"/>
      <c r="F2485" s="406"/>
      <c r="G2485" s="407"/>
      <c r="H2485" s="411" t="s">
        <v>6</v>
      </c>
      <c r="I2485" s="412"/>
      <c r="J2485" s="405" t="s">
        <v>327</v>
      </c>
      <c r="K2485" s="407"/>
    </row>
    <row r="2486" spans="1:11" s="43" customFormat="1" ht="15.75" thickBot="1" x14ac:dyDescent="0.3">
      <c r="A2486" s="42"/>
      <c r="B2486" s="468"/>
      <c r="C2486" s="469"/>
      <c r="D2486" s="119"/>
      <c r="E2486" s="120"/>
      <c r="F2486" s="120"/>
      <c r="G2486" s="121"/>
      <c r="H2486" s="413"/>
      <c r="I2486" s="414"/>
      <c r="J2486" s="44"/>
      <c r="K2486" s="45"/>
    </row>
    <row r="2487" spans="1:11" s="43" customFormat="1" ht="15.75" thickBot="1" x14ac:dyDescent="0.3">
      <c r="A2487" s="42"/>
      <c r="B2487" s="393" t="s">
        <v>7</v>
      </c>
      <c r="C2487" s="394"/>
      <c r="D2487" s="394"/>
      <c r="E2487" s="394"/>
      <c r="F2487" s="394"/>
      <c r="G2487" s="394"/>
      <c r="H2487" s="394"/>
      <c r="I2487" s="394"/>
      <c r="J2487" s="394"/>
      <c r="K2487" s="395"/>
    </row>
    <row r="2488" spans="1:11" s="43" customFormat="1" ht="15.75" thickBot="1" x14ac:dyDescent="0.3">
      <c r="A2488" s="42"/>
      <c r="B2488" s="399" t="s">
        <v>8</v>
      </c>
      <c r="C2488" s="416" t="s">
        <v>9</v>
      </c>
      <c r="D2488" s="417" t="s">
        <v>10</v>
      </c>
      <c r="E2488" s="418"/>
      <c r="F2488" s="418"/>
      <c r="G2488" s="419"/>
      <c r="H2488" s="417" t="s">
        <v>11</v>
      </c>
      <c r="I2488" s="418"/>
      <c r="J2488" s="418"/>
      <c r="K2488" s="419"/>
    </row>
    <row r="2489" spans="1:11" s="43" customFormat="1" ht="15.75" thickBot="1" x14ac:dyDescent="0.3">
      <c r="A2489" s="42"/>
      <c r="B2489" s="415"/>
      <c r="C2489" s="416"/>
      <c r="D2489" s="416" t="s">
        <v>12</v>
      </c>
      <c r="E2489" s="396" t="s">
        <v>210</v>
      </c>
      <c r="F2489" s="387" t="s">
        <v>14</v>
      </c>
      <c r="G2489" s="389"/>
      <c r="H2489" s="397" t="s">
        <v>12</v>
      </c>
      <c r="I2489" s="399" t="s">
        <v>15</v>
      </c>
      <c r="J2489" s="387" t="s">
        <v>14</v>
      </c>
      <c r="K2489" s="389"/>
    </row>
    <row r="2490" spans="1:11" s="43" customFormat="1" ht="45.75" thickBot="1" x14ac:dyDescent="0.3">
      <c r="A2490" s="42"/>
      <c r="B2490" s="400"/>
      <c r="C2490" s="416"/>
      <c r="D2490" s="416"/>
      <c r="E2490" s="396"/>
      <c r="F2490" s="46" t="s">
        <v>16</v>
      </c>
      <c r="G2490" s="47" t="s">
        <v>17</v>
      </c>
      <c r="H2490" s="398"/>
      <c r="I2490" s="400"/>
      <c r="J2490" s="46" t="s">
        <v>16</v>
      </c>
      <c r="K2490" s="47" t="s">
        <v>17</v>
      </c>
    </row>
    <row r="2491" spans="1:11" s="43" customFormat="1" ht="15.75" thickBot="1" x14ac:dyDescent="0.3">
      <c r="A2491" s="42"/>
      <c r="B2491" s="47">
        <v>1</v>
      </c>
      <c r="C2491" s="47">
        <v>2</v>
      </c>
      <c r="D2491" s="47" t="s">
        <v>335</v>
      </c>
      <c r="E2491" s="47">
        <v>4</v>
      </c>
      <c r="F2491" s="47">
        <v>5</v>
      </c>
      <c r="G2491" s="47">
        <v>6</v>
      </c>
      <c r="H2491" s="47">
        <v>7</v>
      </c>
      <c r="I2491" s="47">
        <v>8</v>
      </c>
      <c r="J2491" s="47">
        <v>9</v>
      </c>
      <c r="K2491" s="47">
        <v>10</v>
      </c>
    </row>
    <row r="2492" spans="1:11" s="43" customFormat="1" ht="15.75" thickBot="1" x14ac:dyDescent="0.3">
      <c r="A2492" s="42"/>
      <c r="B2492" s="48">
        <f>113572.5</f>
        <v>113572.5</v>
      </c>
      <c r="C2492" s="49"/>
      <c r="D2492" s="49" t="s">
        <v>335</v>
      </c>
      <c r="E2492" s="81" t="s">
        <v>335</v>
      </c>
      <c r="F2492" s="49"/>
      <c r="G2492" s="49"/>
      <c r="H2492" s="60" t="s">
        <v>335</v>
      </c>
      <c r="I2492" s="51" t="s">
        <v>335</v>
      </c>
      <c r="J2492" s="49"/>
      <c r="K2492" s="52"/>
    </row>
    <row r="2493" spans="1:11" s="43" customFormat="1" ht="15.75" thickBot="1" x14ac:dyDescent="0.3">
      <c r="A2493" s="42"/>
      <c r="B2493" s="393" t="s">
        <v>19</v>
      </c>
      <c r="C2493" s="394"/>
      <c r="D2493" s="394"/>
      <c r="E2493" s="394"/>
      <c r="F2493" s="394"/>
      <c r="G2493" s="394"/>
      <c r="H2493" s="394"/>
      <c r="I2493" s="394"/>
      <c r="J2493" s="394"/>
      <c r="K2493" s="395"/>
    </row>
    <row r="2494" spans="1:11" s="43" customFormat="1" x14ac:dyDescent="0.25">
      <c r="A2494" s="42"/>
      <c r="B2494" s="66"/>
      <c r="C2494" s="49"/>
      <c r="D2494" s="49"/>
      <c r="E2494" s="49"/>
      <c r="F2494" s="49"/>
      <c r="G2494" s="49"/>
      <c r="H2494" s="49"/>
      <c r="I2494" s="49"/>
      <c r="J2494" s="49"/>
      <c r="K2494" s="52"/>
    </row>
    <row r="2495" spans="1:11" s="43" customFormat="1" x14ac:dyDescent="0.25">
      <c r="A2495" s="42"/>
      <c r="B2495" s="105"/>
      <c r="C2495" s="105"/>
      <c r="D2495" s="105"/>
      <c r="E2495" s="105"/>
      <c r="F2495" s="105"/>
      <c r="G2495" s="105"/>
      <c r="H2495" s="105"/>
      <c r="I2495" s="105"/>
      <c r="J2495" s="105"/>
      <c r="K2495" s="105"/>
    </row>
    <row r="2496" spans="1:11" s="43" customFormat="1" x14ac:dyDescent="0.25">
      <c r="A2496" s="42"/>
      <c r="B2496" s="420" t="s">
        <v>0</v>
      </c>
      <c r="C2496" s="420"/>
    </row>
    <row r="2497" spans="1:11" s="43" customFormat="1" x14ac:dyDescent="0.25">
      <c r="A2497" s="42"/>
      <c r="B2497" s="449" t="s">
        <v>1</v>
      </c>
      <c r="C2497" s="449"/>
      <c r="D2497" s="449"/>
      <c r="E2497" s="449"/>
      <c r="F2497" s="449"/>
      <c r="G2497" s="449"/>
      <c r="H2497" s="449"/>
      <c r="I2497" s="449"/>
      <c r="J2497" s="449"/>
      <c r="K2497" s="449"/>
    </row>
    <row r="2498" spans="1:11" s="43" customFormat="1" ht="15.75" thickBot="1" x14ac:dyDescent="0.3">
      <c r="A2498" s="42"/>
    </row>
    <row r="2499" spans="1:11" s="43" customFormat="1" ht="15.75" thickBot="1" x14ac:dyDescent="0.3">
      <c r="A2499" s="42"/>
      <c r="B2499" s="384" t="s">
        <v>2</v>
      </c>
      <c r="C2499" s="385"/>
      <c r="D2499" s="386"/>
      <c r="E2499" s="384" t="s">
        <v>3</v>
      </c>
      <c r="F2499" s="385"/>
      <c r="G2499" s="386"/>
      <c r="H2499" s="387" t="s">
        <v>4</v>
      </c>
      <c r="I2499" s="388"/>
      <c r="J2499" s="388"/>
      <c r="K2499" s="389"/>
    </row>
    <row r="2500" spans="1:11" s="43" customFormat="1" ht="15.75" thickBot="1" x14ac:dyDescent="0.3">
      <c r="A2500" s="42"/>
      <c r="B2500" s="391">
        <v>22703198800863</v>
      </c>
      <c r="C2500" s="391"/>
      <c r="D2500" s="392"/>
      <c r="E2500" s="393" t="s">
        <v>757</v>
      </c>
      <c r="F2500" s="394"/>
      <c r="G2500" s="395"/>
      <c r="H2500" s="393" t="s">
        <v>781</v>
      </c>
      <c r="I2500" s="394"/>
      <c r="J2500" s="394"/>
      <c r="K2500" s="395"/>
    </row>
    <row r="2501" spans="1:11" s="43" customFormat="1" x14ac:dyDescent="0.25">
      <c r="A2501" s="42"/>
      <c r="B2501" s="466" t="s">
        <v>5</v>
      </c>
      <c r="C2501" s="467"/>
      <c r="D2501" s="405" t="s">
        <v>782</v>
      </c>
      <c r="E2501" s="406"/>
      <c r="F2501" s="406"/>
      <c r="G2501" s="407"/>
      <c r="H2501" s="411" t="s">
        <v>6</v>
      </c>
      <c r="I2501" s="412"/>
      <c r="J2501" s="405" t="s">
        <v>327</v>
      </c>
      <c r="K2501" s="407"/>
    </row>
    <row r="2502" spans="1:11" s="43" customFormat="1" ht="15.75" thickBot="1" x14ac:dyDescent="0.3">
      <c r="A2502" s="42"/>
      <c r="B2502" s="468"/>
      <c r="C2502" s="469"/>
      <c r="D2502" s="119"/>
      <c r="E2502" s="120"/>
      <c r="F2502" s="120"/>
      <c r="G2502" s="121"/>
      <c r="H2502" s="413"/>
      <c r="I2502" s="414"/>
      <c r="J2502" s="44"/>
      <c r="K2502" s="45"/>
    </row>
    <row r="2503" spans="1:11" s="43" customFormat="1" ht="15.75" thickBot="1" x14ac:dyDescent="0.3">
      <c r="A2503" s="42"/>
      <c r="B2503" s="393" t="s">
        <v>7</v>
      </c>
      <c r="C2503" s="394"/>
      <c r="D2503" s="394"/>
      <c r="E2503" s="394"/>
      <c r="F2503" s="394"/>
      <c r="G2503" s="394"/>
      <c r="H2503" s="394"/>
      <c r="I2503" s="394"/>
      <c r="J2503" s="394"/>
      <c r="K2503" s="395"/>
    </row>
    <row r="2504" spans="1:11" s="43" customFormat="1" ht="15.75" thickBot="1" x14ac:dyDescent="0.3">
      <c r="A2504" s="42"/>
      <c r="B2504" s="399" t="s">
        <v>8</v>
      </c>
      <c r="C2504" s="416" t="s">
        <v>9</v>
      </c>
      <c r="D2504" s="417" t="s">
        <v>10</v>
      </c>
      <c r="E2504" s="418"/>
      <c r="F2504" s="418"/>
      <c r="G2504" s="419"/>
      <c r="H2504" s="417" t="s">
        <v>11</v>
      </c>
      <c r="I2504" s="418"/>
      <c r="J2504" s="418"/>
      <c r="K2504" s="419"/>
    </row>
    <row r="2505" spans="1:11" s="43" customFormat="1" ht="15.75" thickBot="1" x14ac:dyDescent="0.3">
      <c r="A2505" s="42"/>
      <c r="B2505" s="415"/>
      <c r="C2505" s="416"/>
      <c r="D2505" s="416" t="s">
        <v>12</v>
      </c>
      <c r="E2505" s="396" t="s">
        <v>210</v>
      </c>
      <c r="F2505" s="387" t="s">
        <v>14</v>
      </c>
      <c r="G2505" s="389"/>
      <c r="H2505" s="397" t="s">
        <v>12</v>
      </c>
      <c r="I2505" s="399" t="s">
        <v>15</v>
      </c>
      <c r="J2505" s="387" t="s">
        <v>14</v>
      </c>
      <c r="K2505" s="389"/>
    </row>
    <row r="2506" spans="1:11" s="43" customFormat="1" ht="45.75" thickBot="1" x14ac:dyDescent="0.3">
      <c r="A2506" s="42"/>
      <c r="B2506" s="400"/>
      <c r="C2506" s="416"/>
      <c r="D2506" s="416"/>
      <c r="E2506" s="396"/>
      <c r="F2506" s="46" t="s">
        <v>16</v>
      </c>
      <c r="G2506" s="47" t="s">
        <v>17</v>
      </c>
      <c r="H2506" s="398"/>
      <c r="I2506" s="400"/>
      <c r="J2506" s="46" t="s">
        <v>16</v>
      </c>
      <c r="K2506" s="47" t="s">
        <v>17</v>
      </c>
    </row>
    <row r="2507" spans="1:11" s="43" customFormat="1" ht="15.75" thickBot="1" x14ac:dyDescent="0.3">
      <c r="A2507" s="42"/>
      <c r="B2507" s="47">
        <v>1</v>
      </c>
      <c r="C2507" s="47">
        <v>2</v>
      </c>
      <c r="D2507" s="47">
        <v>3</v>
      </c>
      <c r="E2507" s="47">
        <v>4</v>
      </c>
      <c r="F2507" s="47">
        <v>5</v>
      </c>
      <c r="G2507" s="47">
        <v>6</v>
      </c>
      <c r="H2507" s="47">
        <v>7</v>
      </c>
      <c r="I2507" s="47">
        <v>8</v>
      </c>
      <c r="J2507" s="47">
        <v>9</v>
      </c>
      <c r="K2507" s="47">
        <v>10</v>
      </c>
    </row>
    <row r="2508" spans="1:11" s="43" customFormat="1" x14ac:dyDescent="0.25">
      <c r="A2508" s="42"/>
      <c r="B2508" s="48">
        <f>167382.6</f>
        <v>167382.6</v>
      </c>
      <c r="C2508" s="49"/>
      <c r="D2508" s="49" t="s">
        <v>335</v>
      </c>
      <c r="E2508" s="81" t="s">
        <v>335</v>
      </c>
      <c r="F2508" s="49"/>
      <c r="G2508" s="49"/>
      <c r="H2508" s="60" t="s">
        <v>111</v>
      </c>
      <c r="I2508" s="51" t="s">
        <v>111</v>
      </c>
      <c r="J2508" s="49"/>
      <c r="K2508" s="52"/>
    </row>
    <row r="2509" spans="1:11" s="43" customFormat="1" x14ac:dyDescent="0.25">
      <c r="A2509" s="42"/>
      <c r="B2509" s="57"/>
      <c r="C2509" s="54"/>
      <c r="D2509" s="54"/>
      <c r="E2509" s="57"/>
      <c r="F2509" s="54"/>
      <c r="G2509" s="54"/>
      <c r="H2509" s="60" t="s">
        <v>70</v>
      </c>
      <c r="I2509" s="51" t="s">
        <v>70</v>
      </c>
      <c r="J2509" s="54"/>
      <c r="K2509" s="54"/>
    </row>
    <row r="2510" spans="1:11" s="43" customFormat="1" x14ac:dyDescent="0.25">
      <c r="A2510" s="42"/>
      <c r="B2510" s="57"/>
      <c r="C2510" s="54"/>
      <c r="D2510" s="54"/>
      <c r="E2510" s="57"/>
      <c r="F2510" s="54"/>
      <c r="G2510" s="54"/>
      <c r="H2510" s="60" t="s">
        <v>57</v>
      </c>
      <c r="I2510" s="60" t="s">
        <v>57</v>
      </c>
      <c r="J2510" s="54"/>
      <c r="K2510" s="54"/>
    </row>
    <row r="2511" spans="1:11" s="43" customFormat="1" ht="15.75" thickBot="1" x14ac:dyDescent="0.3">
      <c r="A2511" s="42"/>
      <c r="B2511" s="408" t="s">
        <v>19</v>
      </c>
      <c r="C2511" s="409"/>
      <c r="D2511" s="409"/>
      <c r="E2511" s="409"/>
      <c r="F2511" s="409"/>
      <c r="G2511" s="409"/>
      <c r="H2511" s="409"/>
      <c r="I2511" s="409"/>
      <c r="J2511" s="409"/>
      <c r="K2511" s="410"/>
    </row>
    <row r="2512" spans="1:11" s="43" customFormat="1" x14ac:dyDescent="0.25">
      <c r="A2512" s="42"/>
      <c r="B2512" s="66">
        <v>0</v>
      </c>
      <c r="C2512" s="49"/>
      <c r="D2512" s="49"/>
      <c r="E2512" s="49"/>
      <c r="F2512" s="49"/>
      <c r="G2512" s="49"/>
      <c r="H2512" s="49" t="s">
        <v>783</v>
      </c>
      <c r="I2512" s="49" t="s">
        <v>784</v>
      </c>
      <c r="J2512" s="49"/>
      <c r="K2512" s="52"/>
    </row>
    <row r="2513" spans="1:11" s="43" customFormat="1" x14ac:dyDescent="0.25">
      <c r="A2513" s="42"/>
    </row>
    <row r="2514" spans="1:11" s="43" customFormat="1" x14ac:dyDescent="0.25">
      <c r="A2514" s="42"/>
    </row>
    <row r="2515" spans="1:11" s="43" customFormat="1" x14ac:dyDescent="0.25">
      <c r="A2515" s="42"/>
      <c r="B2515" s="420" t="s">
        <v>0</v>
      </c>
      <c r="C2515" s="420"/>
    </row>
    <row r="2516" spans="1:11" s="43" customFormat="1" x14ac:dyDescent="0.25">
      <c r="A2516" s="42"/>
      <c r="B2516" s="449" t="s">
        <v>1</v>
      </c>
      <c r="C2516" s="449"/>
      <c r="D2516" s="449"/>
      <c r="E2516" s="449"/>
      <c r="F2516" s="449"/>
      <c r="G2516" s="449"/>
      <c r="H2516" s="449"/>
      <c r="I2516" s="449"/>
      <c r="J2516" s="449"/>
      <c r="K2516" s="449"/>
    </row>
    <row r="2517" spans="1:11" s="43" customFormat="1" ht="15.75" thickBot="1" x14ac:dyDescent="0.3">
      <c r="A2517" s="42"/>
    </row>
    <row r="2518" spans="1:11" s="43" customFormat="1" ht="15.75" thickBot="1" x14ac:dyDescent="0.3">
      <c r="A2518" s="42"/>
      <c r="B2518" s="384" t="s">
        <v>2</v>
      </c>
      <c r="C2518" s="385"/>
      <c r="D2518" s="386"/>
      <c r="E2518" s="384" t="s">
        <v>3</v>
      </c>
      <c r="F2518" s="385"/>
      <c r="G2518" s="386"/>
      <c r="H2518" s="387" t="s">
        <v>4</v>
      </c>
      <c r="I2518" s="388"/>
      <c r="J2518" s="388"/>
      <c r="K2518" s="389"/>
    </row>
    <row r="2519" spans="1:11" s="43" customFormat="1" ht="15.75" thickBot="1" x14ac:dyDescent="0.3">
      <c r="A2519" s="42"/>
      <c r="B2519" s="391">
        <v>21910197700444</v>
      </c>
      <c r="C2519" s="391"/>
      <c r="D2519" s="392"/>
      <c r="E2519" s="393" t="s">
        <v>785</v>
      </c>
      <c r="F2519" s="394"/>
      <c r="G2519" s="395"/>
      <c r="H2519" s="393" t="s">
        <v>786</v>
      </c>
      <c r="I2519" s="394"/>
      <c r="J2519" s="394"/>
      <c r="K2519" s="395"/>
    </row>
    <row r="2520" spans="1:11" s="43" customFormat="1" x14ac:dyDescent="0.25">
      <c r="A2520" s="42"/>
      <c r="B2520" s="466" t="s">
        <v>5</v>
      </c>
      <c r="C2520" s="467"/>
      <c r="D2520" s="405" t="s">
        <v>787</v>
      </c>
      <c r="E2520" s="406"/>
      <c r="F2520" s="406"/>
      <c r="G2520" s="407"/>
      <c r="H2520" s="411" t="s">
        <v>6</v>
      </c>
      <c r="I2520" s="412"/>
      <c r="J2520" s="405" t="s">
        <v>788</v>
      </c>
      <c r="K2520" s="407"/>
    </row>
    <row r="2521" spans="1:11" s="43" customFormat="1" ht="15.75" thickBot="1" x14ac:dyDescent="0.3">
      <c r="A2521" s="42"/>
      <c r="B2521" s="468"/>
      <c r="C2521" s="469"/>
      <c r="D2521" s="119"/>
      <c r="E2521" s="120"/>
      <c r="F2521" s="120"/>
      <c r="G2521" s="121"/>
      <c r="H2521" s="413"/>
      <c r="I2521" s="414"/>
      <c r="J2521" s="44"/>
      <c r="K2521" s="45"/>
    </row>
    <row r="2522" spans="1:11" s="43" customFormat="1" ht="15.75" thickBot="1" x14ac:dyDescent="0.3">
      <c r="A2522" s="42"/>
      <c r="B2522" s="393" t="s">
        <v>7</v>
      </c>
      <c r="C2522" s="394"/>
      <c r="D2522" s="394"/>
      <c r="E2522" s="394"/>
      <c r="F2522" s="394"/>
      <c r="G2522" s="394"/>
      <c r="H2522" s="394"/>
      <c r="I2522" s="394"/>
      <c r="J2522" s="394"/>
      <c r="K2522" s="395"/>
    </row>
    <row r="2523" spans="1:11" s="43" customFormat="1" ht="15.75" thickBot="1" x14ac:dyDescent="0.3">
      <c r="A2523" s="42"/>
      <c r="B2523" s="399" t="s">
        <v>8</v>
      </c>
      <c r="C2523" s="416" t="s">
        <v>9</v>
      </c>
      <c r="D2523" s="417" t="s">
        <v>10</v>
      </c>
      <c r="E2523" s="418"/>
      <c r="F2523" s="418"/>
      <c r="G2523" s="419"/>
      <c r="H2523" s="417" t="s">
        <v>11</v>
      </c>
      <c r="I2523" s="418"/>
      <c r="J2523" s="418"/>
      <c r="K2523" s="419"/>
    </row>
    <row r="2524" spans="1:11" s="43" customFormat="1" ht="15.75" thickBot="1" x14ac:dyDescent="0.3">
      <c r="A2524" s="42"/>
      <c r="B2524" s="415"/>
      <c r="C2524" s="416"/>
      <c r="D2524" s="416" t="s">
        <v>12</v>
      </c>
      <c r="E2524" s="396" t="s">
        <v>210</v>
      </c>
      <c r="F2524" s="387" t="s">
        <v>14</v>
      </c>
      <c r="G2524" s="389"/>
      <c r="H2524" s="397" t="s">
        <v>12</v>
      </c>
      <c r="I2524" s="399" t="s">
        <v>15</v>
      </c>
      <c r="J2524" s="387" t="s">
        <v>14</v>
      </c>
      <c r="K2524" s="389"/>
    </row>
    <row r="2525" spans="1:11" s="43" customFormat="1" ht="45.75" thickBot="1" x14ac:dyDescent="0.3">
      <c r="A2525" s="42"/>
      <c r="B2525" s="400"/>
      <c r="C2525" s="416"/>
      <c r="D2525" s="416"/>
      <c r="E2525" s="396"/>
      <c r="F2525" s="46" t="s">
        <v>16</v>
      </c>
      <c r="G2525" s="47" t="s">
        <v>17</v>
      </c>
      <c r="H2525" s="398"/>
      <c r="I2525" s="400"/>
      <c r="J2525" s="46" t="s">
        <v>16</v>
      </c>
      <c r="K2525" s="47" t="s">
        <v>17</v>
      </c>
    </row>
    <row r="2526" spans="1:11" s="43" customFormat="1" ht="15.75" thickBot="1" x14ac:dyDescent="0.3">
      <c r="A2526" s="42"/>
      <c r="B2526" s="47">
        <v>1</v>
      </c>
      <c r="C2526" s="47">
        <v>2</v>
      </c>
      <c r="D2526" s="47">
        <v>3</v>
      </c>
      <c r="E2526" s="47">
        <v>4</v>
      </c>
      <c r="F2526" s="47">
        <v>5</v>
      </c>
      <c r="G2526" s="47">
        <v>6</v>
      </c>
      <c r="H2526" s="123">
        <v>7</v>
      </c>
      <c r="I2526" s="47">
        <v>8</v>
      </c>
      <c r="J2526" s="47">
        <v>9</v>
      </c>
      <c r="K2526" s="47">
        <v>10</v>
      </c>
    </row>
    <row r="2527" spans="1:11" s="43" customFormat="1" ht="15.75" thickBot="1" x14ac:dyDescent="0.3">
      <c r="A2527" s="42"/>
      <c r="B2527" s="58">
        <f>145042.1+26400</f>
        <v>171442.1</v>
      </c>
      <c r="C2527" s="49">
        <v>0</v>
      </c>
      <c r="D2527" s="49">
        <v>0</v>
      </c>
      <c r="E2527" s="81">
        <v>0</v>
      </c>
      <c r="F2527" s="49"/>
      <c r="G2527" s="49"/>
      <c r="H2527" s="54">
        <v>0</v>
      </c>
      <c r="I2527" s="51"/>
      <c r="J2527" s="49"/>
      <c r="K2527" s="52"/>
    </row>
    <row r="2528" spans="1:11" s="43" customFormat="1" ht="15.75" thickBot="1" x14ac:dyDescent="0.3">
      <c r="A2528" s="42"/>
      <c r="B2528" s="393" t="s">
        <v>19</v>
      </c>
      <c r="C2528" s="394"/>
      <c r="D2528" s="394"/>
      <c r="E2528" s="394"/>
      <c r="F2528" s="406"/>
      <c r="G2528" s="394"/>
      <c r="H2528" s="394"/>
      <c r="I2528" s="394"/>
      <c r="J2528" s="394"/>
      <c r="K2528" s="395"/>
    </row>
    <row r="2529" spans="1:11" s="43" customFormat="1" x14ac:dyDescent="0.25">
      <c r="A2529" s="42"/>
      <c r="B2529" s="66">
        <v>0</v>
      </c>
      <c r="C2529" s="49">
        <v>0</v>
      </c>
      <c r="D2529" s="49">
        <v>0</v>
      </c>
      <c r="E2529" s="49">
        <v>0</v>
      </c>
      <c r="F2529" s="196" t="s">
        <v>76</v>
      </c>
      <c r="G2529" s="49">
        <v>0</v>
      </c>
      <c r="H2529" s="49">
        <v>0</v>
      </c>
      <c r="I2529" s="49">
        <v>0</v>
      </c>
      <c r="J2529" s="49">
        <v>0</v>
      </c>
      <c r="K2529" s="52">
        <v>0</v>
      </c>
    </row>
    <row r="2530" spans="1:11" s="43" customFormat="1" x14ac:dyDescent="0.25">
      <c r="A2530" s="42"/>
      <c r="B2530" s="105"/>
      <c r="C2530" s="105"/>
      <c r="D2530" s="105"/>
      <c r="E2530" s="105"/>
      <c r="F2530" s="105"/>
      <c r="G2530" s="105"/>
      <c r="H2530" s="105"/>
      <c r="I2530" s="105"/>
      <c r="J2530" s="105"/>
      <c r="K2530" s="105"/>
    </row>
    <row r="2531" spans="1:11" s="43" customFormat="1" x14ac:dyDescent="0.25">
      <c r="A2531" s="42"/>
    </row>
    <row r="2532" spans="1:11" s="43" customFormat="1" x14ac:dyDescent="0.25">
      <c r="A2532" s="42"/>
      <c r="B2532" s="420" t="s">
        <v>0</v>
      </c>
      <c r="C2532" s="420"/>
    </row>
    <row r="2533" spans="1:11" s="43" customFormat="1" x14ac:dyDescent="0.25">
      <c r="A2533" s="42"/>
      <c r="B2533" s="449" t="s">
        <v>1</v>
      </c>
      <c r="C2533" s="449"/>
      <c r="D2533" s="449"/>
      <c r="E2533" s="449"/>
      <c r="F2533" s="449"/>
      <c r="G2533" s="449"/>
      <c r="H2533" s="449"/>
      <c r="I2533" s="449"/>
      <c r="J2533" s="449"/>
      <c r="K2533" s="449"/>
    </row>
    <row r="2534" spans="1:11" s="43" customFormat="1" ht="15.75" thickBot="1" x14ac:dyDescent="0.3">
      <c r="A2534" s="42"/>
    </row>
    <row r="2535" spans="1:11" s="43" customFormat="1" ht="15.75" thickBot="1" x14ac:dyDescent="0.3">
      <c r="A2535" s="42"/>
      <c r="B2535" s="384" t="s">
        <v>2</v>
      </c>
      <c r="C2535" s="385"/>
      <c r="D2535" s="386"/>
      <c r="E2535" s="384" t="s">
        <v>3</v>
      </c>
      <c r="F2535" s="385"/>
      <c r="G2535" s="386"/>
      <c r="H2535" s="387" t="s">
        <v>4</v>
      </c>
      <c r="I2535" s="388"/>
      <c r="J2535" s="388"/>
      <c r="K2535" s="389"/>
    </row>
    <row r="2536" spans="1:11" s="43" customFormat="1" ht="15.75" thickBot="1" x14ac:dyDescent="0.3">
      <c r="A2536" s="42"/>
      <c r="B2536" s="391">
        <v>21201196300321</v>
      </c>
      <c r="C2536" s="391"/>
      <c r="D2536" s="392"/>
      <c r="E2536" s="393" t="s">
        <v>785</v>
      </c>
      <c r="F2536" s="394"/>
      <c r="G2536" s="395"/>
      <c r="H2536" s="393" t="s">
        <v>789</v>
      </c>
      <c r="I2536" s="394"/>
      <c r="J2536" s="394"/>
      <c r="K2536" s="395"/>
    </row>
    <row r="2537" spans="1:11" s="43" customFormat="1" x14ac:dyDescent="0.25">
      <c r="A2537" s="42"/>
      <c r="B2537" s="466" t="s">
        <v>5</v>
      </c>
      <c r="C2537" s="467"/>
      <c r="D2537" s="405" t="s">
        <v>790</v>
      </c>
      <c r="E2537" s="406"/>
      <c r="F2537" s="406"/>
      <c r="G2537" s="407"/>
      <c r="H2537" s="411" t="s">
        <v>6</v>
      </c>
      <c r="I2537" s="412"/>
      <c r="J2537" s="405" t="s">
        <v>791</v>
      </c>
      <c r="K2537" s="407"/>
    </row>
    <row r="2538" spans="1:11" s="43" customFormat="1" ht="15.75" thickBot="1" x14ac:dyDescent="0.3">
      <c r="A2538" s="42"/>
      <c r="B2538" s="468"/>
      <c r="C2538" s="469"/>
      <c r="D2538" s="119"/>
      <c r="E2538" s="120"/>
      <c r="F2538" s="120"/>
      <c r="G2538" s="121"/>
      <c r="H2538" s="413"/>
      <c r="I2538" s="414"/>
      <c r="J2538" s="44"/>
      <c r="K2538" s="45"/>
    </row>
    <row r="2539" spans="1:11" s="43" customFormat="1" ht="15.75" thickBot="1" x14ac:dyDescent="0.3">
      <c r="A2539" s="42"/>
      <c r="B2539" s="393" t="s">
        <v>7</v>
      </c>
      <c r="C2539" s="394"/>
      <c r="D2539" s="394"/>
      <c r="E2539" s="394"/>
      <c r="F2539" s="394"/>
      <c r="G2539" s="394"/>
      <c r="H2539" s="394"/>
      <c r="I2539" s="394"/>
      <c r="J2539" s="394"/>
      <c r="K2539" s="395"/>
    </row>
    <row r="2540" spans="1:11" s="43" customFormat="1" ht="15.75" thickBot="1" x14ac:dyDescent="0.3">
      <c r="A2540" s="42"/>
      <c r="B2540" s="399" t="s">
        <v>8</v>
      </c>
      <c r="C2540" s="416" t="s">
        <v>9</v>
      </c>
      <c r="D2540" s="417" t="s">
        <v>10</v>
      </c>
      <c r="E2540" s="418"/>
      <c r="F2540" s="418"/>
      <c r="G2540" s="419"/>
      <c r="H2540" s="417" t="s">
        <v>11</v>
      </c>
      <c r="I2540" s="418"/>
      <c r="J2540" s="418"/>
      <c r="K2540" s="419"/>
    </row>
    <row r="2541" spans="1:11" s="43" customFormat="1" ht="15.75" thickBot="1" x14ac:dyDescent="0.3">
      <c r="A2541" s="42"/>
      <c r="B2541" s="415"/>
      <c r="C2541" s="416"/>
      <c r="D2541" s="416" t="s">
        <v>12</v>
      </c>
      <c r="E2541" s="396" t="s">
        <v>210</v>
      </c>
      <c r="F2541" s="387" t="s">
        <v>14</v>
      </c>
      <c r="G2541" s="389"/>
      <c r="H2541" s="397" t="s">
        <v>12</v>
      </c>
      <c r="I2541" s="399" t="s">
        <v>15</v>
      </c>
      <c r="J2541" s="387" t="s">
        <v>14</v>
      </c>
      <c r="K2541" s="389"/>
    </row>
    <row r="2542" spans="1:11" s="43" customFormat="1" ht="45.75" thickBot="1" x14ac:dyDescent="0.3">
      <c r="A2542" s="42"/>
      <c r="B2542" s="400"/>
      <c r="C2542" s="416"/>
      <c r="D2542" s="416"/>
      <c r="E2542" s="396"/>
      <c r="F2542" s="46" t="s">
        <v>16</v>
      </c>
      <c r="G2542" s="47" t="s">
        <v>17</v>
      </c>
      <c r="H2542" s="601"/>
      <c r="I2542" s="400"/>
      <c r="J2542" s="46" t="s">
        <v>16</v>
      </c>
      <c r="K2542" s="47" t="s">
        <v>17</v>
      </c>
    </row>
    <row r="2543" spans="1:11" s="43" customFormat="1" ht="15.75" thickBot="1" x14ac:dyDescent="0.3">
      <c r="A2543" s="42"/>
      <c r="B2543" s="47">
        <v>1</v>
      </c>
      <c r="C2543" s="47">
        <v>2</v>
      </c>
      <c r="D2543" s="47">
        <v>3</v>
      </c>
      <c r="E2543" s="47">
        <v>4</v>
      </c>
      <c r="F2543" s="47">
        <v>5</v>
      </c>
      <c r="G2543" s="197">
        <v>6</v>
      </c>
      <c r="H2543" s="146">
        <v>7</v>
      </c>
      <c r="I2543" s="198">
        <v>8</v>
      </c>
      <c r="J2543" s="47">
        <v>9</v>
      </c>
      <c r="K2543" s="47">
        <v>10</v>
      </c>
    </row>
    <row r="2544" spans="1:11" s="43" customFormat="1" x14ac:dyDescent="0.25">
      <c r="A2544" s="42"/>
      <c r="B2544" s="58">
        <v>163221.9</v>
      </c>
      <c r="C2544" s="49">
        <v>0</v>
      </c>
      <c r="D2544" s="49" t="s">
        <v>329</v>
      </c>
      <c r="E2544" s="81">
        <v>143.75</v>
      </c>
      <c r="F2544" s="49"/>
      <c r="G2544" s="199"/>
      <c r="H2544" s="54" t="s">
        <v>111</v>
      </c>
      <c r="I2544" s="200" t="s">
        <v>111</v>
      </c>
      <c r="J2544" s="49"/>
      <c r="K2544" s="52"/>
    </row>
    <row r="2545" spans="1:11" s="43" customFormat="1" ht="15.75" thickBot="1" x14ac:dyDescent="0.3">
      <c r="A2545" s="42"/>
      <c r="B2545" s="53"/>
      <c r="C2545" s="54"/>
      <c r="D2545" s="49" t="s">
        <v>792</v>
      </c>
      <c r="E2545" s="55">
        <v>967</v>
      </c>
      <c r="F2545" s="54"/>
      <c r="G2545" s="199"/>
      <c r="H2545" s="54"/>
      <c r="I2545" s="90"/>
      <c r="J2545" s="54"/>
      <c r="K2545" s="56"/>
    </row>
    <row r="2546" spans="1:11" s="43" customFormat="1" ht="15.75" thickBot="1" x14ac:dyDescent="0.3">
      <c r="A2546" s="42"/>
      <c r="B2546" s="393" t="s">
        <v>19</v>
      </c>
      <c r="C2546" s="394"/>
      <c r="D2546" s="394"/>
      <c r="E2546" s="394"/>
      <c r="F2546" s="406"/>
      <c r="G2546" s="394"/>
      <c r="H2546" s="394"/>
      <c r="I2546" s="394"/>
      <c r="J2546" s="394"/>
      <c r="K2546" s="395"/>
    </row>
    <row r="2547" spans="1:11" s="43" customFormat="1" x14ac:dyDescent="0.25">
      <c r="A2547" s="42"/>
      <c r="B2547" s="66">
        <v>0</v>
      </c>
      <c r="C2547" s="49">
        <v>0</v>
      </c>
      <c r="D2547" s="49">
        <v>0</v>
      </c>
      <c r="E2547" s="49">
        <v>0</v>
      </c>
      <c r="F2547" s="196" t="s">
        <v>76</v>
      </c>
      <c r="G2547" s="49">
        <v>0</v>
      </c>
      <c r="H2547" s="49"/>
      <c r="I2547" s="49"/>
      <c r="J2547" s="49"/>
      <c r="K2547" s="52"/>
    </row>
    <row r="2548" spans="1:11" s="43" customFormat="1" x14ac:dyDescent="0.25">
      <c r="A2548" s="42"/>
      <c r="B2548" s="105"/>
      <c r="C2548" s="105"/>
      <c r="D2548" s="105"/>
      <c r="E2548" s="105"/>
      <c r="F2548" s="105"/>
      <c r="G2548" s="105"/>
      <c r="H2548" s="105"/>
      <c r="I2548" s="105"/>
      <c r="J2548" s="105"/>
      <c r="K2548" s="105"/>
    </row>
    <row r="2549" spans="1:11" s="43" customFormat="1" x14ac:dyDescent="0.25">
      <c r="A2549" s="42"/>
    </row>
    <row r="2550" spans="1:11" s="43" customFormat="1" x14ac:dyDescent="0.25">
      <c r="A2550" s="42"/>
      <c r="B2550" s="420" t="s">
        <v>0</v>
      </c>
      <c r="C2550" s="420"/>
    </row>
    <row r="2551" spans="1:11" s="43" customFormat="1" x14ac:dyDescent="0.25">
      <c r="A2551" s="42"/>
      <c r="B2551" s="449" t="s">
        <v>1</v>
      </c>
      <c r="C2551" s="449"/>
      <c r="D2551" s="449"/>
      <c r="E2551" s="449"/>
      <c r="F2551" s="449"/>
      <c r="G2551" s="449"/>
      <c r="H2551" s="449"/>
      <c r="I2551" s="449"/>
      <c r="J2551" s="449"/>
      <c r="K2551" s="449"/>
    </row>
    <row r="2552" spans="1:11" s="43" customFormat="1" ht="15.75" thickBot="1" x14ac:dyDescent="0.3">
      <c r="A2552" s="42"/>
    </row>
    <row r="2553" spans="1:11" s="43" customFormat="1" ht="15.75" thickBot="1" x14ac:dyDescent="0.3">
      <c r="A2553" s="42"/>
      <c r="B2553" s="384" t="s">
        <v>2</v>
      </c>
      <c r="C2553" s="385"/>
      <c r="D2553" s="386"/>
      <c r="E2553" s="384" t="s">
        <v>3</v>
      </c>
      <c r="F2553" s="385"/>
      <c r="G2553" s="386"/>
      <c r="H2553" s="387" t="s">
        <v>4</v>
      </c>
      <c r="I2553" s="388"/>
      <c r="J2553" s="388"/>
      <c r="K2553" s="389"/>
    </row>
    <row r="2554" spans="1:11" s="43" customFormat="1" ht="15.75" thickBot="1" x14ac:dyDescent="0.3">
      <c r="A2554" s="42"/>
      <c r="B2554" s="391">
        <v>20401197300022</v>
      </c>
      <c r="C2554" s="391"/>
      <c r="D2554" s="392"/>
      <c r="E2554" s="393" t="s">
        <v>785</v>
      </c>
      <c r="F2554" s="394"/>
      <c r="G2554" s="395"/>
      <c r="H2554" s="393" t="s">
        <v>793</v>
      </c>
      <c r="I2554" s="394"/>
      <c r="J2554" s="394"/>
      <c r="K2554" s="395"/>
    </row>
    <row r="2555" spans="1:11" s="43" customFormat="1" x14ac:dyDescent="0.25">
      <c r="A2555" s="42"/>
      <c r="B2555" s="466" t="s">
        <v>5</v>
      </c>
      <c r="C2555" s="467"/>
      <c r="D2555" s="405" t="s">
        <v>794</v>
      </c>
      <c r="E2555" s="406"/>
      <c r="F2555" s="406"/>
      <c r="G2555" s="407"/>
      <c r="H2555" s="411" t="s">
        <v>6</v>
      </c>
      <c r="I2555" s="412"/>
      <c r="J2555" s="405" t="s">
        <v>791</v>
      </c>
      <c r="K2555" s="407"/>
    </row>
    <row r="2556" spans="1:11" s="43" customFormat="1" ht="15.75" thickBot="1" x14ac:dyDescent="0.3">
      <c r="A2556" s="42"/>
      <c r="B2556" s="468"/>
      <c r="C2556" s="469"/>
      <c r="D2556" s="119"/>
      <c r="E2556" s="120"/>
      <c r="F2556" s="120"/>
      <c r="G2556" s="121"/>
      <c r="H2556" s="413"/>
      <c r="I2556" s="414"/>
      <c r="J2556" s="44"/>
      <c r="K2556" s="45"/>
    </row>
    <row r="2557" spans="1:11" s="43" customFormat="1" ht="15.75" thickBot="1" x14ac:dyDescent="0.3">
      <c r="A2557" s="42"/>
      <c r="B2557" s="393" t="s">
        <v>7</v>
      </c>
      <c r="C2557" s="394"/>
      <c r="D2557" s="394"/>
      <c r="E2557" s="394"/>
      <c r="F2557" s="394"/>
      <c r="G2557" s="394"/>
      <c r="H2557" s="394"/>
      <c r="I2557" s="394"/>
      <c r="J2557" s="394"/>
      <c r="K2557" s="395"/>
    </row>
    <row r="2558" spans="1:11" s="43" customFormat="1" ht="15.75" thickBot="1" x14ac:dyDescent="0.3">
      <c r="A2558" s="42"/>
      <c r="B2558" s="399" t="s">
        <v>8</v>
      </c>
      <c r="C2558" s="416" t="s">
        <v>9</v>
      </c>
      <c r="D2558" s="417" t="s">
        <v>10</v>
      </c>
      <c r="E2558" s="418"/>
      <c r="F2558" s="418"/>
      <c r="G2558" s="419"/>
      <c r="H2558" s="417" t="s">
        <v>11</v>
      </c>
      <c r="I2558" s="418"/>
      <c r="J2558" s="418"/>
      <c r="K2558" s="419"/>
    </row>
    <row r="2559" spans="1:11" s="43" customFormat="1" ht="15.75" thickBot="1" x14ac:dyDescent="0.3">
      <c r="A2559" s="42"/>
      <c r="B2559" s="415"/>
      <c r="C2559" s="416"/>
      <c r="D2559" s="416" t="s">
        <v>12</v>
      </c>
      <c r="E2559" s="396" t="s">
        <v>210</v>
      </c>
      <c r="F2559" s="387" t="s">
        <v>14</v>
      </c>
      <c r="G2559" s="389"/>
      <c r="H2559" s="397" t="s">
        <v>12</v>
      </c>
      <c r="I2559" s="399" t="s">
        <v>15</v>
      </c>
      <c r="J2559" s="387" t="s">
        <v>14</v>
      </c>
      <c r="K2559" s="389"/>
    </row>
    <row r="2560" spans="1:11" s="43" customFormat="1" ht="45.75" thickBot="1" x14ac:dyDescent="0.3">
      <c r="A2560" s="42"/>
      <c r="B2560" s="400"/>
      <c r="C2560" s="416"/>
      <c r="D2560" s="416"/>
      <c r="E2560" s="396"/>
      <c r="F2560" s="46" t="s">
        <v>16</v>
      </c>
      <c r="G2560" s="47" t="s">
        <v>17</v>
      </c>
      <c r="H2560" s="398"/>
      <c r="I2560" s="400"/>
      <c r="J2560" s="46" t="s">
        <v>16</v>
      </c>
      <c r="K2560" s="47" t="s">
        <v>17</v>
      </c>
    </row>
    <row r="2561" spans="1:11" s="43" customFormat="1" ht="15.75" thickBot="1" x14ac:dyDescent="0.3">
      <c r="A2561" s="42"/>
      <c r="B2561" s="47">
        <v>1</v>
      </c>
      <c r="C2561" s="47">
        <v>2</v>
      </c>
      <c r="D2561" s="47">
        <v>3</v>
      </c>
      <c r="E2561" s="47">
        <v>4</v>
      </c>
      <c r="F2561" s="47">
        <v>5</v>
      </c>
      <c r="G2561" s="47">
        <v>6</v>
      </c>
      <c r="H2561" s="123">
        <v>7</v>
      </c>
      <c r="I2561" s="47">
        <v>8</v>
      </c>
      <c r="J2561" s="47">
        <v>9</v>
      </c>
      <c r="K2561" s="47">
        <v>10</v>
      </c>
    </row>
    <row r="2562" spans="1:11" s="43" customFormat="1" ht="15.75" thickBot="1" x14ac:dyDescent="0.3">
      <c r="A2562" s="42"/>
      <c r="B2562" s="58">
        <v>210633.9</v>
      </c>
      <c r="C2562" s="49">
        <v>0</v>
      </c>
      <c r="D2562" s="49" t="s">
        <v>795</v>
      </c>
      <c r="E2562" s="50">
        <v>1800</v>
      </c>
      <c r="F2562" s="49"/>
      <c r="G2562" s="49"/>
      <c r="H2562" s="54">
        <v>0</v>
      </c>
      <c r="I2562" s="51"/>
      <c r="J2562" s="49"/>
      <c r="K2562" s="52"/>
    </row>
    <row r="2563" spans="1:11" s="43" customFormat="1" ht="15.75" thickBot="1" x14ac:dyDescent="0.3">
      <c r="A2563" s="42"/>
      <c r="B2563" s="393" t="s">
        <v>19</v>
      </c>
      <c r="C2563" s="394"/>
      <c r="D2563" s="394"/>
      <c r="E2563" s="394"/>
      <c r="F2563" s="394"/>
      <c r="G2563" s="394"/>
      <c r="H2563" s="394"/>
      <c r="I2563" s="394"/>
      <c r="J2563" s="394"/>
      <c r="K2563" s="395"/>
    </row>
    <row r="2564" spans="1:11" s="43" customFormat="1" x14ac:dyDescent="0.25">
      <c r="A2564" s="42"/>
      <c r="B2564" s="66">
        <v>0</v>
      </c>
      <c r="C2564" s="49">
        <v>0</v>
      </c>
      <c r="D2564" s="49">
        <v>0</v>
      </c>
      <c r="E2564" s="49">
        <v>0</v>
      </c>
      <c r="F2564" s="196" t="s">
        <v>76</v>
      </c>
      <c r="G2564" s="49"/>
      <c r="H2564" s="49">
        <v>0</v>
      </c>
      <c r="I2564" s="49"/>
      <c r="J2564" s="49"/>
      <c r="K2564" s="52"/>
    </row>
    <row r="2565" spans="1:11" s="43" customFormat="1" x14ac:dyDescent="0.25">
      <c r="A2565" s="42"/>
      <c r="B2565" s="105"/>
      <c r="C2565" s="105"/>
      <c r="D2565" s="105"/>
      <c r="E2565" s="105"/>
      <c r="F2565" s="105"/>
      <c r="G2565" s="105"/>
      <c r="H2565" s="105"/>
      <c r="I2565" s="105"/>
      <c r="J2565" s="105"/>
      <c r="K2565" s="105"/>
    </row>
    <row r="2566" spans="1:11" s="43" customFormat="1" x14ac:dyDescent="0.25">
      <c r="A2566" s="42"/>
    </row>
    <row r="2567" spans="1:11" s="43" customFormat="1" x14ac:dyDescent="0.25">
      <c r="A2567" s="42"/>
      <c r="B2567" s="420" t="s">
        <v>0</v>
      </c>
      <c r="C2567" s="420"/>
    </row>
    <row r="2568" spans="1:11" s="43" customFormat="1" x14ac:dyDescent="0.25">
      <c r="A2568" s="42"/>
      <c r="B2568" s="449" t="s">
        <v>1</v>
      </c>
      <c r="C2568" s="449"/>
      <c r="D2568" s="449"/>
      <c r="E2568" s="449"/>
      <c r="F2568" s="449"/>
      <c r="G2568" s="449"/>
      <c r="H2568" s="449"/>
      <c r="I2568" s="449"/>
      <c r="J2568" s="449"/>
      <c r="K2568" s="449"/>
    </row>
    <row r="2569" spans="1:11" s="43" customFormat="1" ht="15.75" thickBot="1" x14ac:dyDescent="0.3">
      <c r="A2569" s="42"/>
    </row>
    <row r="2570" spans="1:11" s="43" customFormat="1" ht="15.75" thickBot="1" x14ac:dyDescent="0.3">
      <c r="A2570" s="42"/>
      <c r="B2570" s="384" t="s">
        <v>2</v>
      </c>
      <c r="C2570" s="385"/>
      <c r="D2570" s="386"/>
      <c r="E2570" s="384" t="s">
        <v>3</v>
      </c>
      <c r="F2570" s="385"/>
      <c r="G2570" s="386"/>
      <c r="H2570" s="387" t="s">
        <v>4</v>
      </c>
      <c r="I2570" s="388"/>
      <c r="J2570" s="388"/>
      <c r="K2570" s="389"/>
    </row>
    <row r="2571" spans="1:11" s="43" customFormat="1" ht="15.75" thickBot="1" x14ac:dyDescent="0.3">
      <c r="A2571" s="42"/>
      <c r="B2571" s="391">
        <v>22403196800354</v>
      </c>
      <c r="C2571" s="391"/>
      <c r="D2571" s="392"/>
      <c r="E2571" s="393" t="s">
        <v>785</v>
      </c>
      <c r="F2571" s="394"/>
      <c r="G2571" s="395"/>
      <c r="H2571" s="393" t="s">
        <v>796</v>
      </c>
      <c r="I2571" s="394"/>
      <c r="J2571" s="394"/>
      <c r="K2571" s="395"/>
    </row>
    <row r="2572" spans="1:11" s="43" customFormat="1" x14ac:dyDescent="0.25">
      <c r="A2572" s="42"/>
      <c r="B2572" s="466" t="s">
        <v>5</v>
      </c>
      <c r="C2572" s="467"/>
      <c r="D2572" s="405" t="s">
        <v>797</v>
      </c>
      <c r="E2572" s="406"/>
      <c r="F2572" s="406"/>
      <c r="G2572" s="407"/>
      <c r="H2572" s="411" t="s">
        <v>6</v>
      </c>
      <c r="I2572" s="412"/>
      <c r="J2572" s="405" t="s">
        <v>327</v>
      </c>
      <c r="K2572" s="407"/>
    </row>
    <row r="2573" spans="1:11" s="43" customFormat="1" ht="15.75" thickBot="1" x14ac:dyDescent="0.3">
      <c r="A2573" s="42"/>
      <c r="B2573" s="468"/>
      <c r="C2573" s="469"/>
      <c r="D2573" s="119"/>
      <c r="E2573" s="120"/>
      <c r="F2573" s="120"/>
      <c r="G2573" s="121"/>
      <c r="H2573" s="413"/>
      <c r="I2573" s="414"/>
      <c r="J2573" s="44"/>
      <c r="K2573" s="45"/>
    </row>
    <row r="2574" spans="1:11" s="43" customFormat="1" ht="15.75" thickBot="1" x14ac:dyDescent="0.3">
      <c r="A2574" s="42"/>
      <c r="B2574" s="393" t="s">
        <v>7</v>
      </c>
      <c r="C2574" s="394"/>
      <c r="D2574" s="394"/>
      <c r="E2574" s="394"/>
      <c r="F2574" s="394"/>
      <c r="G2574" s="394"/>
      <c r="H2574" s="394"/>
      <c r="I2574" s="394"/>
      <c r="J2574" s="394"/>
      <c r="K2574" s="395"/>
    </row>
    <row r="2575" spans="1:11" s="43" customFormat="1" ht="15.75" thickBot="1" x14ac:dyDescent="0.3">
      <c r="A2575" s="42"/>
      <c r="B2575" s="399" t="s">
        <v>8</v>
      </c>
      <c r="C2575" s="416" t="s">
        <v>9</v>
      </c>
      <c r="D2575" s="417" t="s">
        <v>10</v>
      </c>
      <c r="E2575" s="418"/>
      <c r="F2575" s="418"/>
      <c r="G2575" s="419"/>
      <c r="H2575" s="417" t="s">
        <v>11</v>
      </c>
      <c r="I2575" s="418"/>
      <c r="J2575" s="418"/>
      <c r="K2575" s="419"/>
    </row>
    <row r="2576" spans="1:11" s="43" customFormat="1" ht="15.75" thickBot="1" x14ac:dyDescent="0.3">
      <c r="A2576" s="42"/>
      <c r="B2576" s="415"/>
      <c r="C2576" s="416"/>
      <c r="D2576" s="416" t="s">
        <v>12</v>
      </c>
      <c r="E2576" s="396" t="s">
        <v>210</v>
      </c>
      <c r="F2576" s="387" t="s">
        <v>14</v>
      </c>
      <c r="G2576" s="389"/>
      <c r="H2576" s="397" t="s">
        <v>12</v>
      </c>
      <c r="I2576" s="399" t="s">
        <v>15</v>
      </c>
      <c r="J2576" s="387" t="s">
        <v>14</v>
      </c>
      <c r="K2576" s="389"/>
    </row>
    <row r="2577" spans="1:11" s="43" customFormat="1" ht="45.75" thickBot="1" x14ac:dyDescent="0.3">
      <c r="A2577" s="42"/>
      <c r="B2577" s="400"/>
      <c r="C2577" s="416"/>
      <c r="D2577" s="416"/>
      <c r="E2577" s="396"/>
      <c r="F2577" s="46" t="s">
        <v>16</v>
      </c>
      <c r="G2577" s="47" t="s">
        <v>17</v>
      </c>
      <c r="H2577" s="398"/>
      <c r="I2577" s="400"/>
      <c r="J2577" s="46" t="s">
        <v>16</v>
      </c>
      <c r="K2577" s="47" t="s">
        <v>17</v>
      </c>
    </row>
    <row r="2578" spans="1:11" s="43" customFormat="1" ht="15.75" thickBot="1" x14ac:dyDescent="0.3">
      <c r="A2578" s="42"/>
      <c r="B2578" s="47">
        <v>1</v>
      </c>
      <c r="C2578" s="47">
        <v>2</v>
      </c>
      <c r="D2578" s="47">
        <v>3</v>
      </c>
      <c r="E2578" s="47">
        <v>4</v>
      </c>
      <c r="F2578" s="47">
        <v>5</v>
      </c>
      <c r="G2578" s="47">
        <v>6</v>
      </c>
      <c r="H2578" s="123">
        <v>7</v>
      </c>
      <c r="I2578" s="47">
        <v>8</v>
      </c>
      <c r="J2578" s="47">
        <v>9</v>
      </c>
      <c r="K2578" s="47">
        <v>10</v>
      </c>
    </row>
    <row r="2579" spans="1:11" s="43" customFormat="1" ht="15.75" thickBot="1" x14ac:dyDescent="0.3">
      <c r="A2579" s="42"/>
      <c r="B2579" s="58">
        <f>165553.8+50000</f>
        <v>215553.8</v>
      </c>
      <c r="C2579" s="49">
        <v>0</v>
      </c>
      <c r="D2579" s="49">
        <v>0</v>
      </c>
      <c r="E2579" s="81">
        <v>0</v>
      </c>
      <c r="F2579" s="49"/>
      <c r="G2579" s="49"/>
      <c r="H2579" s="54">
        <v>0</v>
      </c>
      <c r="I2579" s="51"/>
      <c r="J2579" s="49"/>
      <c r="K2579" s="52"/>
    </row>
    <row r="2580" spans="1:11" s="43" customFormat="1" ht="15.75" thickBot="1" x14ac:dyDescent="0.3">
      <c r="A2580" s="42"/>
      <c r="B2580" s="393" t="s">
        <v>19</v>
      </c>
      <c r="C2580" s="394"/>
      <c r="D2580" s="394"/>
      <c r="E2580" s="394"/>
      <c r="F2580" s="394"/>
      <c r="G2580" s="394"/>
      <c r="H2580" s="394"/>
      <c r="I2580" s="394"/>
      <c r="J2580" s="394"/>
      <c r="K2580" s="395"/>
    </row>
    <row r="2581" spans="1:11" s="43" customFormat="1" ht="60" x14ac:dyDescent="0.25">
      <c r="A2581" s="42"/>
      <c r="B2581" s="66">
        <v>94600</v>
      </c>
      <c r="C2581" s="49">
        <v>0</v>
      </c>
      <c r="D2581" s="49" t="s">
        <v>329</v>
      </c>
      <c r="E2581" s="201">
        <v>15</v>
      </c>
      <c r="F2581" s="149">
        <v>0</v>
      </c>
      <c r="G2581" s="49"/>
      <c r="H2581" s="51" t="s">
        <v>212</v>
      </c>
      <c r="I2581" s="49" t="s">
        <v>798</v>
      </c>
      <c r="J2581" s="49"/>
      <c r="K2581" s="52"/>
    </row>
    <row r="2582" spans="1:11" s="43" customFormat="1" x14ac:dyDescent="0.25">
      <c r="A2582" s="42"/>
    </row>
    <row r="2583" spans="1:11" s="43" customFormat="1" x14ac:dyDescent="0.25">
      <c r="A2583" s="42"/>
      <c r="B2583" s="420" t="s">
        <v>0</v>
      </c>
      <c r="C2583" s="420"/>
    </row>
    <row r="2584" spans="1:11" s="43" customFormat="1" x14ac:dyDescent="0.25">
      <c r="A2584" s="42"/>
      <c r="B2584" s="449" t="s">
        <v>1</v>
      </c>
      <c r="C2584" s="449"/>
      <c r="D2584" s="449"/>
      <c r="E2584" s="449"/>
      <c r="F2584" s="449"/>
      <c r="G2584" s="449"/>
      <c r="H2584" s="449"/>
      <c r="I2584" s="449"/>
      <c r="J2584" s="449"/>
      <c r="K2584" s="449"/>
    </row>
    <row r="2585" spans="1:11" s="43" customFormat="1" ht="15.75" thickBot="1" x14ac:dyDescent="0.3">
      <c r="A2585" s="42"/>
    </row>
    <row r="2586" spans="1:11" s="43" customFormat="1" ht="15.75" thickBot="1" x14ac:dyDescent="0.3">
      <c r="A2586" s="42"/>
      <c r="B2586" s="384" t="s">
        <v>2</v>
      </c>
      <c r="C2586" s="385"/>
      <c r="D2586" s="386"/>
      <c r="E2586" s="384" t="s">
        <v>3</v>
      </c>
      <c r="F2586" s="385"/>
      <c r="G2586" s="386"/>
      <c r="H2586" s="387" t="s">
        <v>4</v>
      </c>
      <c r="I2586" s="388"/>
      <c r="J2586" s="388"/>
      <c r="K2586" s="389"/>
    </row>
    <row r="2587" spans="1:11" s="43" customFormat="1" ht="15.75" thickBot="1" x14ac:dyDescent="0.3">
      <c r="A2587" s="42"/>
      <c r="B2587" s="391">
        <v>22207196010042</v>
      </c>
      <c r="C2587" s="391"/>
      <c r="D2587" s="392"/>
      <c r="E2587" s="393" t="s">
        <v>785</v>
      </c>
      <c r="F2587" s="394"/>
      <c r="G2587" s="395"/>
      <c r="H2587" s="393" t="s">
        <v>799</v>
      </c>
      <c r="I2587" s="394"/>
      <c r="J2587" s="394"/>
      <c r="K2587" s="395"/>
    </row>
    <row r="2588" spans="1:11" s="43" customFormat="1" x14ac:dyDescent="0.25">
      <c r="A2588" s="42"/>
      <c r="B2588" s="466" t="s">
        <v>5</v>
      </c>
      <c r="C2588" s="467"/>
      <c r="D2588" s="405" t="s">
        <v>800</v>
      </c>
      <c r="E2588" s="406"/>
      <c r="F2588" s="406"/>
      <c r="G2588" s="407"/>
      <c r="H2588" s="411" t="s">
        <v>6</v>
      </c>
      <c r="I2588" s="412"/>
      <c r="J2588" s="405" t="s">
        <v>801</v>
      </c>
      <c r="K2588" s="407"/>
    </row>
    <row r="2589" spans="1:11" s="43" customFormat="1" ht="15.75" thickBot="1" x14ac:dyDescent="0.3">
      <c r="A2589" s="42"/>
      <c r="B2589" s="468"/>
      <c r="C2589" s="469"/>
      <c r="D2589" s="119"/>
      <c r="E2589" s="120"/>
      <c r="F2589" s="120"/>
      <c r="G2589" s="121"/>
      <c r="H2589" s="413"/>
      <c r="I2589" s="414"/>
      <c r="J2589" s="44"/>
      <c r="K2589" s="45"/>
    </row>
    <row r="2590" spans="1:11" s="43" customFormat="1" ht="15.75" thickBot="1" x14ac:dyDescent="0.3">
      <c r="A2590" s="42"/>
      <c r="B2590" s="393"/>
      <c r="C2590" s="394"/>
      <c r="D2590" s="394"/>
      <c r="E2590" s="394"/>
      <c r="F2590" s="394"/>
      <c r="G2590" s="394"/>
      <c r="H2590" s="394"/>
      <c r="I2590" s="394"/>
      <c r="J2590" s="394"/>
      <c r="K2590" s="395"/>
    </row>
    <row r="2591" spans="1:11" s="43" customFormat="1" ht="15.75" thickBot="1" x14ac:dyDescent="0.3">
      <c r="A2591" s="42"/>
      <c r="B2591" s="399" t="s">
        <v>8</v>
      </c>
      <c r="C2591" s="416" t="s">
        <v>9</v>
      </c>
      <c r="D2591" s="417" t="s">
        <v>10</v>
      </c>
      <c r="E2591" s="418"/>
      <c r="F2591" s="418"/>
      <c r="G2591" s="419"/>
      <c r="H2591" s="417" t="s">
        <v>11</v>
      </c>
      <c r="I2591" s="418"/>
      <c r="J2591" s="418"/>
      <c r="K2591" s="419"/>
    </row>
    <row r="2592" spans="1:11" s="43" customFormat="1" ht="15.75" thickBot="1" x14ac:dyDescent="0.3">
      <c r="A2592" s="42"/>
      <c r="B2592" s="415"/>
      <c r="C2592" s="416"/>
      <c r="D2592" s="416" t="s">
        <v>12</v>
      </c>
      <c r="E2592" s="396" t="s">
        <v>210</v>
      </c>
      <c r="F2592" s="387" t="s">
        <v>14</v>
      </c>
      <c r="G2592" s="389"/>
      <c r="H2592" s="397" t="s">
        <v>12</v>
      </c>
      <c r="I2592" s="399" t="s">
        <v>15</v>
      </c>
      <c r="J2592" s="387" t="s">
        <v>14</v>
      </c>
      <c r="K2592" s="389"/>
    </row>
    <row r="2593" spans="1:11" s="43" customFormat="1" ht="45.75" thickBot="1" x14ac:dyDescent="0.3">
      <c r="A2593" s="42"/>
      <c r="B2593" s="400"/>
      <c r="C2593" s="416"/>
      <c r="D2593" s="416"/>
      <c r="E2593" s="396"/>
      <c r="F2593" s="46" t="s">
        <v>16</v>
      </c>
      <c r="G2593" s="47" t="s">
        <v>17</v>
      </c>
      <c r="H2593" s="398"/>
      <c r="I2593" s="400"/>
      <c r="J2593" s="46" t="s">
        <v>16</v>
      </c>
      <c r="K2593" s="47" t="s">
        <v>17</v>
      </c>
    </row>
    <row r="2594" spans="1:11" s="43" customFormat="1" ht="15.75" thickBot="1" x14ac:dyDescent="0.3">
      <c r="A2594" s="42"/>
      <c r="B2594" s="47">
        <v>1</v>
      </c>
      <c r="C2594" s="47">
        <v>2</v>
      </c>
      <c r="D2594" s="47">
        <v>3</v>
      </c>
      <c r="E2594" s="47">
        <v>4</v>
      </c>
      <c r="F2594" s="47">
        <v>5</v>
      </c>
      <c r="G2594" s="47">
        <v>6</v>
      </c>
      <c r="H2594" s="123">
        <v>7</v>
      </c>
      <c r="I2594" s="47">
        <v>8</v>
      </c>
      <c r="J2594" s="47">
        <v>9</v>
      </c>
      <c r="K2594" s="47">
        <v>10</v>
      </c>
    </row>
    <row r="2595" spans="1:11" s="43" customFormat="1" ht="60" x14ac:dyDescent="0.25">
      <c r="A2595" s="42"/>
      <c r="B2595" s="58">
        <f>150637.2+32400</f>
        <v>183037.2</v>
      </c>
      <c r="C2595" s="49">
        <v>0</v>
      </c>
      <c r="D2595" s="49" t="s">
        <v>802</v>
      </c>
      <c r="E2595" s="50">
        <v>800</v>
      </c>
      <c r="F2595" s="49"/>
      <c r="G2595" s="49"/>
      <c r="H2595" s="51" t="s">
        <v>212</v>
      </c>
      <c r="I2595" s="54" t="s">
        <v>803</v>
      </c>
      <c r="J2595" s="49"/>
      <c r="K2595" s="52"/>
    </row>
    <row r="2596" spans="1:11" s="43" customFormat="1" x14ac:dyDescent="0.25">
      <c r="A2596" s="42"/>
      <c r="B2596" s="53"/>
      <c r="C2596" s="54"/>
      <c r="D2596" s="49" t="s">
        <v>329</v>
      </c>
      <c r="E2596" s="55">
        <v>108</v>
      </c>
      <c r="F2596" s="54"/>
      <c r="G2596" s="49"/>
      <c r="H2596" s="54" t="s">
        <v>111</v>
      </c>
      <c r="I2596" s="54" t="s">
        <v>804</v>
      </c>
      <c r="J2596" s="54"/>
      <c r="K2596" s="56"/>
    </row>
    <row r="2597" spans="1:11" s="43" customFormat="1" ht="15.75" thickBot="1" x14ac:dyDescent="0.3">
      <c r="A2597" s="42"/>
      <c r="B2597" s="53"/>
      <c r="C2597" s="54"/>
      <c r="D2597" s="49"/>
      <c r="E2597" s="55"/>
      <c r="F2597" s="54"/>
      <c r="G2597" s="49"/>
      <c r="H2597" s="43" t="s">
        <v>805</v>
      </c>
      <c r="I2597" s="43" t="s">
        <v>806</v>
      </c>
      <c r="J2597" s="54"/>
      <c r="K2597" s="56"/>
    </row>
    <row r="2598" spans="1:11" s="43" customFormat="1" ht="15.75" thickBot="1" x14ac:dyDescent="0.3">
      <c r="A2598" s="42"/>
      <c r="B2598" s="393" t="s">
        <v>19</v>
      </c>
      <c r="C2598" s="394"/>
      <c r="D2598" s="394"/>
      <c r="E2598" s="394"/>
      <c r="F2598" s="394"/>
      <c r="G2598" s="394"/>
      <c r="H2598" s="394"/>
      <c r="I2598" s="394"/>
      <c r="J2598" s="394"/>
      <c r="K2598" s="395"/>
    </row>
    <row r="2599" spans="1:11" s="43" customFormat="1" x14ac:dyDescent="0.25">
      <c r="A2599" s="42"/>
      <c r="B2599" s="66">
        <v>0</v>
      </c>
      <c r="C2599" s="49">
        <v>32000</v>
      </c>
      <c r="D2599" s="49">
        <v>0</v>
      </c>
      <c r="E2599" s="49">
        <v>0</v>
      </c>
      <c r="F2599" s="49">
        <v>0</v>
      </c>
      <c r="G2599" s="49">
        <v>0</v>
      </c>
      <c r="H2599" s="49">
        <v>0</v>
      </c>
      <c r="I2599" s="49"/>
      <c r="J2599" s="49"/>
      <c r="K2599" s="52"/>
    </row>
    <row r="2600" spans="1:11" s="43" customFormat="1" x14ac:dyDescent="0.25">
      <c r="A2600" s="42"/>
    </row>
    <row r="2601" spans="1:11" s="43" customFormat="1" x14ac:dyDescent="0.25">
      <c r="A2601" s="42"/>
      <c r="B2601" s="420" t="s">
        <v>0</v>
      </c>
      <c r="C2601" s="420"/>
    </row>
    <row r="2602" spans="1:11" s="43" customFormat="1" x14ac:dyDescent="0.25">
      <c r="A2602" s="42"/>
      <c r="B2602" s="449" t="s">
        <v>1</v>
      </c>
      <c r="C2602" s="449"/>
      <c r="D2602" s="449"/>
      <c r="E2602" s="449"/>
      <c r="F2602" s="449"/>
      <c r="G2602" s="449"/>
      <c r="H2602" s="449"/>
      <c r="I2602" s="449"/>
      <c r="J2602" s="449"/>
      <c r="K2602" s="449"/>
    </row>
    <row r="2603" spans="1:11" s="43" customFormat="1" ht="15.75" thickBot="1" x14ac:dyDescent="0.3">
      <c r="A2603" s="42"/>
    </row>
    <row r="2604" spans="1:11" s="43" customFormat="1" ht="15.75" thickBot="1" x14ac:dyDescent="0.3">
      <c r="A2604" s="42"/>
      <c r="B2604" s="384" t="s">
        <v>2</v>
      </c>
      <c r="C2604" s="385"/>
      <c r="D2604" s="386"/>
      <c r="E2604" s="384" t="s">
        <v>3</v>
      </c>
      <c r="F2604" s="385"/>
      <c r="G2604" s="386"/>
      <c r="H2604" s="387" t="s">
        <v>4</v>
      </c>
      <c r="I2604" s="388"/>
      <c r="J2604" s="388"/>
      <c r="K2604" s="389"/>
    </row>
    <row r="2605" spans="1:11" s="43" customFormat="1" ht="15.75" thickBot="1" x14ac:dyDescent="0.3">
      <c r="A2605" s="42"/>
      <c r="B2605" s="391">
        <v>20108198800603</v>
      </c>
      <c r="C2605" s="391"/>
      <c r="D2605" s="392"/>
      <c r="E2605" s="393" t="s">
        <v>785</v>
      </c>
      <c r="F2605" s="394"/>
      <c r="G2605" s="395"/>
      <c r="H2605" s="393" t="s">
        <v>807</v>
      </c>
      <c r="I2605" s="394"/>
      <c r="J2605" s="394"/>
      <c r="K2605" s="395"/>
    </row>
    <row r="2606" spans="1:11" s="43" customFormat="1" x14ac:dyDescent="0.25">
      <c r="A2606" s="42"/>
      <c r="B2606" s="466" t="s">
        <v>5</v>
      </c>
      <c r="C2606" s="467"/>
      <c r="D2606" s="405" t="s">
        <v>808</v>
      </c>
      <c r="E2606" s="406"/>
      <c r="F2606" s="406"/>
      <c r="G2606" s="407"/>
      <c r="H2606" s="411" t="s">
        <v>6</v>
      </c>
      <c r="I2606" s="412"/>
      <c r="J2606" s="405" t="s">
        <v>788</v>
      </c>
      <c r="K2606" s="407"/>
    </row>
    <row r="2607" spans="1:11" s="43" customFormat="1" ht="15.75" thickBot="1" x14ac:dyDescent="0.3">
      <c r="A2607" s="42"/>
      <c r="B2607" s="468"/>
      <c r="C2607" s="469"/>
      <c r="D2607" s="119"/>
      <c r="E2607" s="120"/>
      <c r="F2607" s="120"/>
      <c r="G2607" s="121"/>
      <c r="H2607" s="413"/>
      <c r="I2607" s="414"/>
      <c r="J2607" s="44"/>
      <c r="K2607" s="45"/>
    </row>
    <row r="2608" spans="1:11" s="43" customFormat="1" ht="15.75" thickBot="1" x14ac:dyDescent="0.3">
      <c r="A2608" s="42"/>
      <c r="B2608" s="393" t="s">
        <v>7</v>
      </c>
      <c r="C2608" s="394"/>
      <c r="D2608" s="394"/>
      <c r="E2608" s="394"/>
      <c r="F2608" s="394"/>
      <c r="G2608" s="394"/>
      <c r="H2608" s="394"/>
      <c r="I2608" s="394"/>
      <c r="J2608" s="394"/>
      <c r="K2608" s="395"/>
    </row>
    <row r="2609" spans="1:11" s="43" customFormat="1" ht="15.75" thickBot="1" x14ac:dyDescent="0.3">
      <c r="A2609" s="42"/>
      <c r="B2609" s="399" t="s">
        <v>8</v>
      </c>
      <c r="C2609" s="416" t="s">
        <v>9</v>
      </c>
      <c r="D2609" s="417" t="s">
        <v>10</v>
      </c>
      <c r="E2609" s="418"/>
      <c r="F2609" s="418"/>
      <c r="G2609" s="419"/>
      <c r="H2609" s="417" t="s">
        <v>11</v>
      </c>
      <c r="I2609" s="418"/>
      <c r="J2609" s="418"/>
      <c r="K2609" s="419"/>
    </row>
    <row r="2610" spans="1:11" s="43" customFormat="1" ht="15.75" thickBot="1" x14ac:dyDescent="0.3">
      <c r="A2610" s="42"/>
      <c r="B2610" s="415"/>
      <c r="C2610" s="416"/>
      <c r="D2610" s="416" t="s">
        <v>12</v>
      </c>
      <c r="E2610" s="396" t="s">
        <v>210</v>
      </c>
      <c r="F2610" s="387" t="s">
        <v>14</v>
      </c>
      <c r="G2610" s="389"/>
      <c r="H2610" s="397" t="s">
        <v>12</v>
      </c>
      <c r="I2610" s="399" t="s">
        <v>15</v>
      </c>
      <c r="J2610" s="387" t="s">
        <v>14</v>
      </c>
      <c r="K2610" s="389"/>
    </row>
    <row r="2611" spans="1:11" s="43" customFormat="1" ht="45.75" thickBot="1" x14ac:dyDescent="0.3">
      <c r="A2611" s="42"/>
      <c r="B2611" s="400"/>
      <c r="C2611" s="416"/>
      <c r="D2611" s="416"/>
      <c r="E2611" s="396"/>
      <c r="F2611" s="46" t="s">
        <v>16</v>
      </c>
      <c r="G2611" s="47" t="s">
        <v>17</v>
      </c>
      <c r="H2611" s="601"/>
      <c r="I2611" s="400"/>
      <c r="J2611" s="46" t="s">
        <v>16</v>
      </c>
      <c r="K2611" s="47" t="s">
        <v>17</v>
      </c>
    </row>
    <row r="2612" spans="1:11" s="43" customFormat="1" ht="15.75" thickBot="1" x14ac:dyDescent="0.3">
      <c r="A2612" s="42"/>
      <c r="B2612" s="47">
        <v>1</v>
      </c>
      <c r="C2612" s="47">
        <v>2</v>
      </c>
      <c r="D2612" s="47">
        <v>3</v>
      </c>
      <c r="E2612" s="47">
        <v>4</v>
      </c>
      <c r="F2612" s="47">
        <v>5</v>
      </c>
      <c r="G2612" s="197">
        <v>6</v>
      </c>
      <c r="H2612" s="146">
        <v>7</v>
      </c>
      <c r="I2612" s="198">
        <v>8</v>
      </c>
      <c r="J2612" s="47">
        <v>9</v>
      </c>
      <c r="K2612" s="47">
        <v>10</v>
      </c>
    </row>
    <row r="2613" spans="1:11" s="43" customFormat="1" x14ac:dyDescent="0.25">
      <c r="A2613" s="42"/>
      <c r="B2613" s="58">
        <f>143250</f>
        <v>143250</v>
      </c>
      <c r="C2613" s="49">
        <v>0</v>
      </c>
      <c r="D2613" s="49"/>
      <c r="E2613" s="81"/>
      <c r="F2613" s="49"/>
      <c r="G2613" s="199"/>
      <c r="H2613" s="54" t="s">
        <v>111</v>
      </c>
      <c r="I2613" s="54" t="s">
        <v>111</v>
      </c>
      <c r="J2613" s="49"/>
      <c r="K2613" s="52"/>
    </row>
    <row r="2614" spans="1:11" s="43" customFormat="1" x14ac:dyDescent="0.25">
      <c r="A2614" s="42"/>
      <c r="B2614" s="53"/>
      <c r="C2614" s="54"/>
      <c r="D2614" s="49"/>
      <c r="E2614" s="55"/>
      <c r="F2614" s="54"/>
      <c r="G2614" s="199"/>
      <c r="H2614" s="54" t="s">
        <v>71</v>
      </c>
      <c r="I2614" s="54" t="s">
        <v>71</v>
      </c>
      <c r="J2614" s="54"/>
      <c r="K2614" s="56"/>
    </row>
    <row r="2615" spans="1:11" s="43" customFormat="1" x14ac:dyDescent="0.25">
      <c r="A2615" s="42"/>
      <c r="B2615" s="53"/>
      <c r="C2615" s="54"/>
      <c r="D2615" s="49"/>
      <c r="E2615" s="55"/>
      <c r="F2615" s="54"/>
      <c r="G2615" s="199"/>
      <c r="H2615" s="54" t="s">
        <v>112</v>
      </c>
      <c r="I2615" s="54" t="s">
        <v>112</v>
      </c>
      <c r="J2615" s="54"/>
      <c r="K2615" s="56"/>
    </row>
    <row r="2616" spans="1:11" s="43" customFormat="1" x14ac:dyDescent="0.25">
      <c r="A2616" s="42"/>
      <c r="B2616" s="53"/>
      <c r="C2616" s="54"/>
      <c r="D2616" s="49"/>
      <c r="E2616" s="55"/>
      <c r="F2616" s="54"/>
      <c r="G2616" s="199"/>
      <c r="H2616" s="54" t="s">
        <v>809</v>
      </c>
      <c r="I2616" s="54" t="s">
        <v>809</v>
      </c>
      <c r="J2616" s="54"/>
      <c r="K2616" s="56"/>
    </row>
    <row r="2617" spans="1:11" s="43" customFormat="1" ht="15.75" thickBot="1" x14ac:dyDescent="0.3">
      <c r="A2617" s="42"/>
      <c r="B2617" s="53"/>
      <c r="C2617" s="54"/>
      <c r="D2617" s="49"/>
      <c r="E2617" s="55"/>
      <c r="F2617" s="54"/>
      <c r="G2617" s="49"/>
      <c r="H2617" s="43" t="s">
        <v>44</v>
      </c>
      <c r="I2617" s="43" t="s">
        <v>44</v>
      </c>
      <c r="J2617" s="54"/>
      <c r="K2617" s="56"/>
    </row>
    <row r="2618" spans="1:11" s="43" customFormat="1" ht="15.75" thickBot="1" x14ac:dyDescent="0.3">
      <c r="A2618" s="42"/>
      <c r="B2618" s="393" t="s">
        <v>19</v>
      </c>
      <c r="C2618" s="394"/>
      <c r="D2618" s="394"/>
      <c r="E2618" s="394"/>
      <c r="F2618" s="406"/>
      <c r="G2618" s="394"/>
      <c r="H2618" s="394"/>
      <c r="I2618" s="394"/>
      <c r="J2618" s="394"/>
      <c r="K2618" s="395"/>
    </row>
    <row r="2619" spans="1:11" s="43" customFormat="1" x14ac:dyDescent="0.25">
      <c r="A2619" s="42"/>
      <c r="B2619" s="66">
        <v>0</v>
      </c>
      <c r="C2619" s="49">
        <v>0</v>
      </c>
      <c r="D2619" s="49">
        <v>0</v>
      </c>
      <c r="E2619" s="49">
        <v>0</v>
      </c>
      <c r="F2619" s="54">
        <v>0</v>
      </c>
      <c r="G2619" s="49">
        <v>0</v>
      </c>
      <c r="H2619" s="49"/>
      <c r="I2619" s="49"/>
      <c r="J2619" s="49"/>
      <c r="K2619" s="52"/>
    </row>
    <row r="2620" spans="1:11" s="43" customFormat="1" x14ac:dyDescent="0.25">
      <c r="A2620" s="42"/>
    </row>
    <row r="2621" spans="1:11" s="43" customFormat="1" x14ac:dyDescent="0.25">
      <c r="A2621" s="42"/>
      <c r="B2621" s="420" t="s">
        <v>0</v>
      </c>
      <c r="C2621" s="420"/>
    </row>
    <row r="2622" spans="1:11" s="43" customFormat="1" x14ac:dyDescent="0.25">
      <c r="A2622" s="42"/>
      <c r="B2622" s="449" t="s">
        <v>1</v>
      </c>
      <c r="C2622" s="449"/>
      <c r="D2622" s="449"/>
      <c r="E2622" s="449"/>
      <c r="F2622" s="449"/>
      <c r="G2622" s="449"/>
      <c r="H2622" s="449"/>
      <c r="I2622" s="449"/>
      <c r="J2622" s="449"/>
      <c r="K2622" s="449"/>
    </row>
    <row r="2623" spans="1:11" s="43" customFormat="1" ht="15.75" thickBot="1" x14ac:dyDescent="0.3">
      <c r="A2623" s="42"/>
    </row>
    <row r="2624" spans="1:11" s="43" customFormat="1" ht="15.75" thickBot="1" x14ac:dyDescent="0.3">
      <c r="A2624" s="42"/>
      <c r="B2624" s="384" t="s">
        <v>2</v>
      </c>
      <c r="C2624" s="385"/>
      <c r="D2624" s="386"/>
      <c r="E2624" s="384" t="s">
        <v>3</v>
      </c>
      <c r="F2624" s="385"/>
      <c r="G2624" s="386"/>
      <c r="H2624" s="387" t="s">
        <v>4</v>
      </c>
      <c r="I2624" s="388"/>
      <c r="J2624" s="388"/>
      <c r="K2624" s="389"/>
    </row>
    <row r="2625" spans="1:11" s="43" customFormat="1" ht="15.75" thickBot="1" x14ac:dyDescent="0.3">
      <c r="A2625" s="42"/>
      <c r="B2625" s="391">
        <v>22701197400346</v>
      </c>
      <c r="C2625" s="391"/>
      <c r="D2625" s="392"/>
      <c r="E2625" s="393" t="s">
        <v>785</v>
      </c>
      <c r="F2625" s="394"/>
      <c r="G2625" s="395"/>
      <c r="H2625" s="393" t="s">
        <v>810</v>
      </c>
      <c r="I2625" s="394"/>
      <c r="J2625" s="394"/>
      <c r="K2625" s="395"/>
    </row>
    <row r="2626" spans="1:11" s="43" customFormat="1" x14ac:dyDescent="0.25">
      <c r="A2626" s="42"/>
      <c r="B2626" s="466" t="s">
        <v>5</v>
      </c>
      <c r="C2626" s="467"/>
      <c r="D2626" s="405" t="s">
        <v>811</v>
      </c>
      <c r="E2626" s="406"/>
      <c r="F2626" s="406"/>
      <c r="G2626" s="407"/>
      <c r="H2626" s="411" t="s">
        <v>6</v>
      </c>
      <c r="I2626" s="412"/>
      <c r="J2626" s="405" t="s">
        <v>284</v>
      </c>
      <c r="K2626" s="407"/>
    </row>
    <row r="2627" spans="1:11" s="43" customFormat="1" ht="15.75" thickBot="1" x14ac:dyDescent="0.3">
      <c r="A2627" s="42"/>
      <c r="B2627" s="468"/>
      <c r="C2627" s="469"/>
      <c r="D2627" s="119"/>
      <c r="E2627" s="120"/>
      <c r="F2627" s="120"/>
      <c r="G2627" s="121"/>
      <c r="H2627" s="413"/>
      <c r="I2627" s="414"/>
      <c r="J2627" s="44"/>
      <c r="K2627" s="45"/>
    </row>
    <row r="2628" spans="1:11" s="43" customFormat="1" ht="15.75" thickBot="1" x14ac:dyDescent="0.3">
      <c r="A2628" s="42"/>
      <c r="B2628" s="393" t="s">
        <v>7</v>
      </c>
      <c r="C2628" s="394"/>
      <c r="D2628" s="394"/>
      <c r="E2628" s="394"/>
      <c r="F2628" s="394"/>
      <c r="G2628" s="394"/>
      <c r="H2628" s="394"/>
      <c r="I2628" s="394"/>
      <c r="J2628" s="394"/>
      <c r="K2628" s="395"/>
    </row>
    <row r="2629" spans="1:11" s="43" customFormat="1" ht="15.75" thickBot="1" x14ac:dyDescent="0.3">
      <c r="A2629" s="42"/>
      <c r="B2629" s="399" t="s">
        <v>8</v>
      </c>
      <c r="C2629" s="416" t="s">
        <v>9</v>
      </c>
      <c r="D2629" s="417" t="s">
        <v>10</v>
      </c>
      <c r="E2629" s="418"/>
      <c r="F2629" s="418"/>
      <c r="G2629" s="419"/>
      <c r="H2629" s="417" t="s">
        <v>11</v>
      </c>
      <c r="I2629" s="418"/>
      <c r="J2629" s="418"/>
      <c r="K2629" s="419"/>
    </row>
    <row r="2630" spans="1:11" s="43" customFormat="1" ht="15.75" thickBot="1" x14ac:dyDescent="0.3">
      <c r="A2630" s="42"/>
      <c r="B2630" s="415"/>
      <c r="C2630" s="416"/>
      <c r="D2630" s="416" t="s">
        <v>12</v>
      </c>
      <c r="E2630" s="396" t="s">
        <v>210</v>
      </c>
      <c r="F2630" s="387" t="s">
        <v>14</v>
      </c>
      <c r="G2630" s="389"/>
      <c r="H2630" s="397" t="s">
        <v>12</v>
      </c>
      <c r="I2630" s="399" t="s">
        <v>15</v>
      </c>
      <c r="J2630" s="387" t="s">
        <v>14</v>
      </c>
      <c r="K2630" s="389"/>
    </row>
    <row r="2631" spans="1:11" s="43" customFormat="1" ht="45.75" thickBot="1" x14ac:dyDescent="0.3">
      <c r="A2631" s="42"/>
      <c r="B2631" s="400"/>
      <c r="C2631" s="416"/>
      <c r="D2631" s="416"/>
      <c r="E2631" s="396"/>
      <c r="F2631" s="46" t="s">
        <v>16</v>
      </c>
      <c r="G2631" s="47" t="s">
        <v>17</v>
      </c>
      <c r="H2631" s="398"/>
      <c r="I2631" s="400"/>
      <c r="J2631" s="46" t="s">
        <v>16</v>
      </c>
      <c r="K2631" s="47" t="s">
        <v>17</v>
      </c>
    </row>
    <row r="2632" spans="1:11" s="43" customFormat="1" ht="15.75" thickBot="1" x14ac:dyDescent="0.3">
      <c r="A2632" s="42"/>
      <c r="B2632" s="123">
        <v>1</v>
      </c>
      <c r="C2632" s="47">
        <v>2</v>
      </c>
      <c r="D2632" s="47">
        <v>3</v>
      </c>
      <c r="E2632" s="47">
        <v>4</v>
      </c>
      <c r="F2632" s="47">
        <v>5</v>
      </c>
      <c r="G2632" s="47">
        <v>6</v>
      </c>
      <c r="H2632" s="123">
        <v>7</v>
      </c>
      <c r="I2632" s="47">
        <v>8</v>
      </c>
      <c r="J2632" s="47">
        <v>9</v>
      </c>
      <c r="K2632" s="47">
        <v>10</v>
      </c>
    </row>
    <row r="2633" spans="1:11" s="43" customFormat="1" ht="15.75" thickBot="1" x14ac:dyDescent="0.3">
      <c r="A2633" s="42"/>
      <c r="B2633" s="54">
        <f>145720.32+150000</f>
        <v>295720.32000000001</v>
      </c>
      <c r="C2633" s="49">
        <v>0</v>
      </c>
      <c r="D2633" s="49" t="s">
        <v>802</v>
      </c>
      <c r="E2633" s="81">
        <v>0.23</v>
      </c>
      <c r="F2633" s="49">
        <v>0</v>
      </c>
      <c r="G2633" s="49"/>
      <c r="H2633" s="54">
        <v>0</v>
      </c>
      <c r="I2633" s="51">
        <v>0</v>
      </c>
      <c r="J2633" s="49">
        <v>0</v>
      </c>
      <c r="K2633" s="52">
        <v>0</v>
      </c>
    </row>
    <row r="2634" spans="1:11" s="43" customFormat="1" ht="15.75" thickBot="1" x14ac:dyDescent="0.3">
      <c r="A2634" s="42"/>
      <c r="B2634" s="408" t="s">
        <v>19</v>
      </c>
      <c r="C2634" s="394"/>
      <c r="D2634" s="394"/>
      <c r="E2634" s="394"/>
      <c r="F2634" s="394"/>
      <c r="G2634" s="394"/>
      <c r="H2634" s="394"/>
      <c r="I2634" s="394"/>
      <c r="J2634" s="394"/>
      <c r="K2634" s="395"/>
    </row>
    <row r="2635" spans="1:11" s="43" customFormat="1" x14ac:dyDescent="0.25">
      <c r="A2635" s="42"/>
      <c r="B2635" s="66">
        <v>121746</v>
      </c>
      <c r="C2635" s="49">
        <v>0</v>
      </c>
      <c r="D2635" s="49">
        <v>0</v>
      </c>
      <c r="E2635" s="49">
        <v>0</v>
      </c>
      <c r="F2635" s="49">
        <v>0</v>
      </c>
      <c r="G2635" s="49">
        <v>0</v>
      </c>
      <c r="H2635" s="49">
        <v>0</v>
      </c>
      <c r="I2635" s="49">
        <v>0</v>
      </c>
      <c r="J2635" s="49">
        <v>0</v>
      </c>
      <c r="K2635" s="52">
        <v>0</v>
      </c>
    </row>
    <row r="2636" spans="1:11" s="43" customFormat="1" x14ac:dyDescent="0.25">
      <c r="A2636" s="42"/>
    </row>
    <row r="2637" spans="1:11" s="43" customFormat="1" x14ac:dyDescent="0.25">
      <c r="A2637" s="42"/>
      <c r="B2637" s="420" t="s">
        <v>0</v>
      </c>
      <c r="C2637" s="420"/>
    </row>
    <row r="2638" spans="1:11" s="43" customFormat="1" x14ac:dyDescent="0.25">
      <c r="A2638" s="42"/>
      <c r="B2638" s="449" t="s">
        <v>1</v>
      </c>
      <c r="C2638" s="449"/>
      <c r="D2638" s="449"/>
      <c r="E2638" s="449"/>
      <c r="F2638" s="449"/>
      <c r="G2638" s="449"/>
      <c r="H2638" s="449"/>
      <c r="I2638" s="449"/>
      <c r="J2638" s="449"/>
      <c r="K2638" s="449"/>
    </row>
    <row r="2639" spans="1:11" s="43" customFormat="1" ht="15.75" thickBot="1" x14ac:dyDescent="0.3">
      <c r="A2639" s="42"/>
    </row>
    <row r="2640" spans="1:11" s="43" customFormat="1" ht="15.75" thickBot="1" x14ac:dyDescent="0.3">
      <c r="A2640" s="42"/>
      <c r="B2640" s="384" t="s">
        <v>2</v>
      </c>
      <c r="C2640" s="385"/>
      <c r="D2640" s="386"/>
      <c r="E2640" s="384" t="s">
        <v>3</v>
      </c>
      <c r="F2640" s="385"/>
      <c r="G2640" s="386"/>
      <c r="H2640" s="387" t="s">
        <v>4</v>
      </c>
      <c r="I2640" s="388"/>
      <c r="J2640" s="388"/>
      <c r="K2640" s="389"/>
    </row>
    <row r="2641" spans="1:11" s="43" customFormat="1" ht="15.75" thickBot="1" x14ac:dyDescent="0.3">
      <c r="A2641" s="42"/>
      <c r="B2641" s="391">
        <v>21011198801160</v>
      </c>
      <c r="C2641" s="391"/>
      <c r="D2641" s="392"/>
      <c r="E2641" s="393" t="s">
        <v>785</v>
      </c>
      <c r="F2641" s="394"/>
      <c r="G2641" s="395"/>
      <c r="H2641" s="393" t="s">
        <v>812</v>
      </c>
      <c r="I2641" s="394"/>
      <c r="J2641" s="394"/>
      <c r="K2641" s="395"/>
    </row>
    <row r="2642" spans="1:11" s="43" customFormat="1" x14ac:dyDescent="0.25">
      <c r="A2642" s="42"/>
      <c r="B2642" s="466" t="s">
        <v>5</v>
      </c>
      <c r="C2642" s="467"/>
      <c r="D2642" s="405" t="s">
        <v>813</v>
      </c>
      <c r="E2642" s="406"/>
      <c r="F2642" s="406"/>
      <c r="G2642" s="407"/>
      <c r="H2642" s="411" t="s">
        <v>6</v>
      </c>
      <c r="I2642" s="412"/>
      <c r="J2642" s="405" t="s">
        <v>284</v>
      </c>
      <c r="K2642" s="407"/>
    </row>
    <row r="2643" spans="1:11" s="43" customFormat="1" ht="15.75" thickBot="1" x14ac:dyDescent="0.3">
      <c r="A2643" s="42"/>
      <c r="B2643" s="468"/>
      <c r="C2643" s="469"/>
      <c r="D2643" s="119"/>
      <c r="E2643" s="120"/>
      <c r="F2643" s="120"/>
      <c r="G2643" s="121"/>
      <c r="H2643" s="413"/>
      <c r="I2643" s="414"/>
      <c r="J2643" s="44"/>
      <c r="K2643" s="45"/>
    </row>
    <row r="2644" spans="1:11" s="43" customFormat="1" ht="15.75" thickBot="1" x14ac:dyDescent="0.3">
      <c r="A2644" s="42"/>
      <c r="B2644" s="393" t="s">
        <v>7</v>
      </c>
      <c r="C2644" s="394"/>
      <c r="D2644" s="394"/>
      <c r="E2644" s="394"/>
      <c r="F2644" s="394"/>
      <c r="G2644" s="394"/>
      <c r="H2644" s="394"/>
      <c r="I2644" s="394"/>
      <c r="J2644" s="394"/>
      <c r="K2644" s="395"/>
    </row>
    <row r="2645" spans="1:11" s="43" customFormat="1" ht="15.75" thickBot="1" x14ac:dyDescent="0.3">
      <c r="A2645" s="42"/>
      <c r="B2645" s="399" t="s">
        <v>8</v>
      </c>
      <c r="C2645" s="416" t="s">
        <v>9</v>
      </c>
      <c r="D2645" s="417" t="s">
        <v>10</v>
      </c>
      <c r="E2645" s="418"/>
      <c r="F2645" s="418"/>
      <c r="G2645" s="419"/>
      <c r="H2645" s="417" t="s">
        <v>11</v>
      </c>
      <c r="I2645" s="418"/>
      <c r="J2645" s="418"/>
      <c r="K2645" s="419"/>
    </row>
    <row r="2646" spans="1:11" s="43" customFormat="1" ht="15.75" thickBot="1" x14ac:dyDescent="0.3">
      <c r="A2646" s="42"/>
      <c r="B2646" s="415"/>
      <c r="C2646" s="416"/>
      <c r="D2646" s="416" t="s">
        <v>12</v>
      </c>
      <c r="E2646" s="396" t="s">
        <v>210</v>
      </c>
      <c r="F2646" s="387" t="s">
        <v>14</v>
      </c>
      <c r="G2646" s="389"/>
      <c r="H2646" s="397" t="s">
        <v>12</v>
      </c>
      <c r="I2646" s="399" t="s">
        <v>15</v>
      </c>
      <c r="J2646" s="387" t="s">
        <v>14</v>
      </c>
      <c r="K2646" s="389"/>
    </row>
    <row r="2647" spans="1:11" s="43" customFormat="1" ht="45.75" thickBot="1" x14ac:dyDescent="0.3">
      <c r="A2647" s="42"/>
      <c r="B2647" s="400"/>
      <c r="C2647" s="416"/>
      <c r="D2647" s="416"/>
      <c r="E2647" s="396"/>
      <c r="F2647" s="46" t="s">
        <v>16</v>
      </c>
      <c r="G2647" s="47" t="s">
        <v>17</v>
      </c>
      <c r="H2647" s="398"/>
      <c r="I2647" s="400"/>
      <c r="J2647" s="46" t="s">
        <v>16</v>
      </c>
      <c r="K2647" s="47" t="s">
        <v>17</v>
      </c>
    </row>
    <row r="2648" spans="1:11" s="43" customFormat="1" ht="15.75" thickBot="1" x14ac:dyDescent="0.3">
      <c r="A2648" s="42"/>
      <c r="B2648" s="123">
        <v>1</v>
      </c>
      <c r="C2648" s="47">
        <v>2</v>
      </c>
      <c r="D2648" s="47">
        <v>3</v>
      </c>
      <c r="E2648" s="47">
        <v>4</v>
      </c>
      <c r="F2648" s="47">
        <v>5</v>
      </c>
      <c r="G2648" s="47">
        <v>6</v>
      </c>
      <c r="H2648" s="123">
        <v>7</v>
      </c>
      <c r="I2648" s="47">
        <v>8</v>
      </c>
      <c r="J2648" s="47">
        <v>9</v>
      </c>
      <c r="K2648" s="47">
        <v>10</v>
      </c>
    </row>
    <row r="2649" spans="1:11" s="43" customFormat="1" x14ac:dyDescent="0.25">
      <c r="A2649" s="42"/>
      <c r="B2649" s="166">
        <f>136923+823636</f>
        <v>960559</v>
      </c>
      <c r="C2649" s="49">
        <v>0</v>
      </c>
      <c r="D2649" s="49" t="s">
        <v>802</v>
      </c>
      <c r="E2649" s="59">
        <v>0.1</v>
      </c>
      <c r="F2649" s="49">
        <v>0</v>
      </c>
      <c r="G2649" s="49">
        <v>0</v>
      </c>
      <c r="H2649" s="54" t="s">
        <v>111</v>
      </c>
      <c r="I2649" s="54" t="s">
        <v>111</v>
      </c>
      <c r="J2649" s="49">
        <v>0</v>
      </c>
      <c r="K2649" s="52">
        <v>0</v>
      </c>
    </row>
    <row r="2650" spans="1:11" s="43" customFormat="1" x14ac:dyDescent="0.25">
      <c r="A2650" s="42"/>
      <c r="B2650" s="53"/>
      <c r="C2650" s="54"/>
      <c r="D2650" s="49" t="s">
        <v>81</v>
      </c>
      <c r="E2650" s="55">
        <v>120</v>
      </c>
      <c r="F2650" s="54">
        <v>0</v>
      </c>
      <c r="G2650" s="49">
        <v>0</v>
      </c>
      <c r="H2650" s="54" t="s">
        <v>71</v>
      </c>
      <c r="I2650" s="54" t="s">
        <v>71</v>
      </c>
      <c r="J2650" s="54"/>
      <c r="K2650" s="56"/>
    </row>
    <row r="2651" spans="1:11" s="43" customFormat="1" x14ac:dyDescent="0.25">
      <c r="A2651" s="42"/>
      <c r="B2651" s="53"/>
      <c r="C2651" s="54"/>
      <c r="D2651" s="49" t="s">
        <v>802</v>
      </c>
      <c r="E2651" s="68">
        <v>0.03</v>
      </c>
      <c r="F2651" s="54">
        <v>0</v>
      </c>
      <c r="G2651" s="49">
        <v>0</v>
      </c>
      <c r="H2651" s="54" t="s">
        <v>70</v>
      </c>
      <c r="I2651" s="54" t="s">
        <v>70</v>
      </c>
      <c r="J2651" s="54"/>
      <c r="K2651" s="56"/>
    </row>
    <row r="2652" spans="1:11" s="43" customFormat="1" ht="60.75" thickBot="1" x14ac:dyDescent="0.3">
      <c r="A2652" s="42"/>
      <c r="B2652" s="53"/>
      <c r="C2652" s="54"/>
      <c r="D2652" s="49" t="s">
        <v>802</v>
      </c>
      <c r="E2652" s="68">
        <v>0.08</v>
      </c>
      <c r="F2652" s="54">
        <v>0</v>
      </c>
      <c r="G2652" s="49">
        <v>0</v>
      </c>
      <c r="H2652" s="51" t="s">
        <v>212</v>
      </c>
      <c r="I2652" s="54" t="s">
        <v>814</v>
      </c>
      <c r="J2652" s="54"/>
      <c r="K2652" s="56"/>
    </row>
    <row r="2653" spans="1:11" s="43" customFormat="1" ht="15.75" thickBot="1" x14ac:dyDescent="0.3">
      <c r="A2653" s="42"/>
      <c r="B2653" s="393" t="s">
        <v>19</v>
      </c>
      <c r="C2653" s="394"/>
      <c r="D2653" s="394"/>
      <c r="E2653" s="394"/>
      <c r="F2653" s="406"/>
      <c r="G2653" s="394"/>
      <c r="H2653" s="394"/>
      <c r="I2653" s="394"/>
      <c r="J2653" s="394"/>
      <c r="K2653" s="395"/>
    </row>
    <row r="2654" spans="1:11" s="43" customFormat="1" x14ac:dyDescent="0.25">
      <c r="A2654" s="42"/>
      <c r="B2654" s="202">
        <v>120000</v>
      </c>
      <c r="C2654" s="49">
        <v>0</v>
      </c>
      <c r="D2654" s="49">
        <v>0</v>
      </c>
      <c r="E2654" s="49">
        <v>0</v>
      </c>
      <c r="F2654" s="196" t="s">
        <v>76</v>
      </c>
      <c r="G2654" s="49">
        <v>0</v>
      </c>
      <c r="H2654" s="49" t="s">
        <v>112</v>
      </c>
      <c r="I2654" s="49" t="s">
        <v>112</v>
      </c>
      <c r="J2654" s="49">
        <v>0</v>
      </c>
      <c r="K2654" s="52">
        <v>0</v>
      </c>
    </row>
    <row r="2655" spans="1:11" s="43" customFormat="1" x14ac:dyDescent="0.25">
      <c r="A2655" s="42"/>
      <c r="B2655" s="53"/>
      <c r="C2655" s="54"/>
      <c r="D2655" s="54"/>
      <c r="E2655" s="166"/>
      <c r="G2655" s="54"/>
      <c r="H2655" s="43" t="s">
        <v>57</v>
      </c>
      <c r="I2655" s="43" t="s">
        <v>57</v>
      </c>
      <c r="J2655" s="54">
        <v>0</v>
      </c>
      <c r="K2655" s="56">
        <v>0</v>
      </c>
    </row>
    <row r="2656" spans="1:11" s="43" customFormat="1" x14ac:dyDescent="0.25">
      <c r="A2656" s="42"/>
      <c r="B2656" s="53"/>
      <c r="C2656" s="54"/>
      <c r="D2656" s="54"/>
      <c r="E2656" s="166"/>
      <c r="F2656" s="54"/>
      <c r="G2656" s="54"/>
      <c r="H2656" s="54" t="s">
        <v>815</v>
      </c>
      <c r="I2656" s="54" t="s">
        <v>815</v>
      </c>
      <c r="J2656" s="54">
        <v>0</v>
      </c>
      <c r="K2656" s="56">
        <v>0</v>
      </c>
    </row>
    <row r="2657" spans="1:11" s="43" customFormat="1" x14ac:dyDescent="0.25">
      <c r="A2657" s="42"/>
    </row>
    <row r="2658" spans="1:11" s="43" customFormat="1" x14ac:dyDescent="0.25">
      <c r="A2658" s="42"/>
      <c r="B2658" s="420" t="s">
        <v>0</v>
      </c>
      <c r="C2658" s="420"/>
    </row>
    <row r="2659" spans="1:11" s="43" customFormat="1" x14ac:dyDescent="0.25">
      <c r="A2659" s="42"/>
      <c r="B2659" s="449" t="s">
        <v>1</v>
      </c>
      <c r="C2659" s="449"/>
      <c r="D2659" s="449"/>
      <c r="E2659" s="449"/>
      <c r="F2659" s="449"/>
      <c r="G2659" s="449"/>
      <c r="H2659" s="449"/>
      <c r="I2659" s="449"/>
      <c r="J2659" s="449"/>
      <c r="K2659" s="449"/>
    </row>
    <row r="2660" spans="1:11" s="43" customFormat="1" ht="15.75" thickBot="1" x14ac:dyDescent="0.3">
      <c r="A2660" s="42"/>
    </row>
    <row r="2661" spans="1:11" s="43" customFormat="1" ht="15.75" thickBot="1" x14ac:dyDescent="0.3">
      <c r="A2661" s="42"/>
      <c r="B2661" s="384" t="s">
        <v>2</v>
      </c>
      <c r="C2661" s="385"/>
      <c r="D2661" s="386"/>
      <c r="E2661" s="384" t="s">
        <v>3</v>
      </c>
      <c r="F2661" s="385"/>
      <c r="G2661" s="386"/>
      <c r="H2661" s="387" t="s">
        <v>4</v>
      </c>
      <c r="I2661" s="388"/>
      <c r="J2661" s="388"/>
      <c r="K2661" s="389"/>
    </row>
    <row r="2662" spans="1:11" s="43" customFormat="1" ht="15.75" thickBot="1" x14ac:dyDescent="0.3">
      <c r="A2662" s="42"/>
      <c r="B2662" s="391">
        <v>22502196300347</v>
      </c>
      <c r="C2662" s="391"/>
      <c r="D2662" s="392"/>
      <c r="E2662" s="393" t="s">
        <v>785</v>
      </c>
      <c r="F2662" s="394"/>
      <c r="G2662" s="395"/>
      <c r="H2662" s="393" t="s">
        <v>816</v>
      </c>
      <c r="I2662" s="394"/>
      <c r="J2662" s="394"/>
      <c r="K2662" s="395"/>
    </row>
    <row r="2663" spans="1:11" s="43" customFormat="1" x14ac:dyDescent="0.25">
      <c r="A2663" s="42"/>
      <c r="B2663" s="466" t="s">
        <v>5</v>
      </c>
      <c r="C2663" s="467"/>
      <c r="D2663" s="405" t="s">
        <v>817</v>
      </c>
      <c r="E2663" s="406"/>
      <c r="F2663" s="406"/>
      <c r="G2663" s="407"/>
      <c r="H2663" s="411" t="s">
        <v>6</v>
      </c>
      <c r="I2663" s="412"/>
      <c r="J2663" s="405" t="s">
        <v>284</v>
      </c>
      <c r="K2663" s="407"/>
    </row>
    <row r="2664" spans="1:11" s="43" customFormat="1" ht="15.75" thickBot="1" x14ac:dyDescent="0.3">
      <c r="A2664" s="42"/>
      <c r="B2664" s="468"/>
      <c r="C2664" s="469"/>
      <c r="D2664" s="119"/>
      <c r="E2664" s="120"/>
      <c r="F2664" s="120"/>
      <c r="G2664" s="121"/>
      <c r="H2664" s="413"/>
      <c r="I2664" s="414"/>
      <c r="J2664" s="44"/>
      <c r="K2664" s="45"/>
    </row>
    <row r="2665" spans="1:11" s="43" customFormat="1" ht="15.75" thickBot="1" x14ac:dyDescent="0.3">
      <c r="A2665" s="42"/>
      <c r="B2665" s="393" t="s">
        <v>7</v>
      </c>
      <c r="C2665" s="394"/>
      <c r="D2665" s="394"/>
      <c r="E2665" s="394"/>
      <c r="F2665" s="394"/>
      <c r="G2665" s="394"/>
      <c r="H2665" s="394"/>
      <c r="I2665" s="394"/>
      <c r="J2665" s="394"/>
      <c r="K2665" s="395"/>
    </row>
    <row r="2666" spans="1:11" s="43" customFormat="1" ht="15.75" thickBot="1" x14ac:dyDescent="0.3">
      <c r="A2666" s="42"/>
      <c r="B2666" s="399" t="s">
        <v>8</v>
      </c>
      <c r="C2666" s="416" t="s">
        <v>9</v>
      </c>
      <c r="D2666" s="417" t="s">
        <v>10</v>
      </c>
      <c r="E2666" s="418"/>
      <c r="F2666" s="418"/>
      <c r="G2666" s="419"/>
      <c r="H2666" s="417" t="s">
        <v>11</v>
      </c>
      <c r="I2666" s="418"/>
      <c r="J2666" s="418"/>
      <c r="K2666" s="419"/>
    </row>
    <row r="2667" spans="1:11" s="43" customFormat="1" ht="15.75" thickBot="1" x14ac:dyDescent="0.3">
      <c r="A2667" s="42"/>
      <c r="B2667" s="415"/>
      <c r="C2667" s="416"/>
      <c r="D2667" s="416" t="s">
        <v>12</v>
      </c>
      <c r="E2667" s="396" t="s">
        <v>210</v>
      </c>
      <c r="F2667" s="387" t="s">
        <v>14</v>
      </c>
      <c r="G2667" s="389"/>
      <c r="H2667" s="397" t="s">
        <v>12</v>
      </c>
      <c r="I2667" s="399" t="s">
        <v>15</v>
      </c>
      <c r="J2667" s="387" t="s">
        <v>14</v>
      </c>
      <c r="K2667" s="389"/>
    </row>
    <row r="2668" spans="1:11" s="43" customFormat="1" ht="45.75" thickBot="1" x14ac:dyDescent="0.3">
      <c r="A2668" s="42"/>
      <c r="B2668" s="400"/>
      <c r="C2668" s="416"/>
      <c r="D2668" s="416"/>
      <c r="E2668" s="396"/>
      <c r="F2668" s="46" t="s">
        <v>16</v>
      </c>
      <c r="G2668" s="47" t="s">
        <v>17</v>
      </c>
      <c r="H2668" s="398"/>
      <c r="I2668" s="400"/>
      <c r="J2668" s="46" t="s">
        <v>16</v>
      </c>
      <c r="K2668" s="47" t="s">
        <v>17</v>
      </c>
    </row>
    <row r="2669" spans="1:11" s="43" customFormat="1" ht="15.75" thickBot="1" x14ac:dyDescent="0.3">
      <c r="A2669" s="42"/>
      <c r="B2669" s="47">
        <v>1</v>
      </c>
      <c r="C2669" s="47">
        <v>2</v>
      </c>
      <c r="D2669" s="47">
        <v>3</v>
      </c>
      <c r="E2669" s="47">
        <v>4</v>
      </c>
      <c r="F2669" s="47">
        <v>5</v>
      </c>
      <c r="G2669" s="47">
        <v>6</v>
      </c>
      <c r="H2669" s="123">
        <v>7</v>
      </c>
      <c r="I2669" s="47">
        <v>8</v>
      </c>
      <c r="J2669" s="47">
        <v>9</v>
      </c>
      <c r="K2669" s="47">
        <v>10</v>
      </c>
    </row>
    <row r="2670" spans="1:11" s="43" customFormat="1" ht="15.75" thickBot="1" x14ac:dyDescent="0.3">
      <c r="A2670" s="42"/>
      <c r="B2670" s="203">
        <f>182120.1</f>
        <v>182120.1</v>
      </c>
      <c r="C2670" s="49">
        <v>0</v>
      </c>
      <c r="D2670" s="49">
        <v>0</v>
      </c>
      <c r="E2670" s="59">
        <v>0</v>
      </c>
      <c r="F2670" s="49">
        <v>0</v>
      </c>
      <c r="G2670" s="49">
        <v>0</v>
      </c>
      <c r="H2670" s="54">
        <v>0</v>
      </c>
      <c r="I2670" s="51">
        <v>0</v>
      </c>
      <c r="J2670" s="49">
        <v>0</v>
      </c>
      <c r="K2670" s="52">
        <v>0</v>
      </c>
    </row>
    <row r="2671" spans="1:11" s="43" customFormat="1" ht="15.75" thickBot="1" x14ac:dyDescent="0.3">
      <c r="A2671" s="42"/>
      <c r="B2671" s="393" t="s">
        <v>19</v>
      </c>
      <c r="C2671" s="394"/>
      <c r="D2671" s="394"/>
      <c r="E2671" s="394"/>
      <c r="F2671" s="406"/>
      <c r="G2671" s="394"/>
      <c r="H2671" s="394"/>
      <c r="I2671" s="394"/>
      <c r="J2671" s="394"/>
      <c r="K2671" s="395"/>
    </row>
    <row r="2672" spans="1:11" s="43" customFormat="1" x14ac:dyDescent="0.25">
      <c r="A2672" s="42"/>
      <c r="B2672" s="202">
        <v>0</v>
      </c>
      <c r="C2672" s="49">
        <v>0</v>
      </c>
      <c r="D2672" s="49">
        <v>0</v>
      </c>
      <c r="E2672" s="49">
        <v>0</v>
      </c>
      <c r="F2672" s="196" t="s">
        <v>76</v>
      </c>
      <c r="G2672" s="49">
        <v>0</v>
      </c>
      <c r="H2672" s="49">
        <v>0</v>
      </c>
      <c r="I2672" s="49">
        <v>0</v>
      </c>
      <c r="J2672" s="49">
        <v>0</v>
      </c>
      <c r="K2672" s="52">
        <v>0</v>
      </c>
    </row>
    <row r="2673" spans="1:11" s="43" customFormat="1" x14ac:dyDescent="0.25">
      <c r="A2673" s="42"/>
      <c r="B2673" s="105"/>
      <c r="C2673" s="105"/>
      <c r="D2673" s="105"/>
      <c r="E2673" s="105"/>
      <c r="F2673" s="105"/>
      <c r="G2673" s="105"/>
      <c r="H2673" s="105"/>
      <c r="I2673" s="105"/>
      <c r="J2673" s="105"/>
      <c r="K2673" s="105"/>
    </row>
    <row r="2674" spans="1:11" s="43" customFormat="1" x14ac:dyDescent="0.25">
      <c r="A2674" s="42"/>
    </row>
    <row r="2675" spans="1:11" s="43" customFormat="1" x14ac:dyDescent="0.25">
      <c r="A2675" s="42"/>
      <c r="B2675" s="420" t="s">
        <v>0</v>
      </c>
      <c r="C2675" s="420"/>
    </row>
    <row r="2676" spans="1:11" s="43" customFormat="1" x14ac:dyDescent="0.25">
      <c r="A2676" s="42"/>
      <c r="B2676" s="449" t="s">
        <v>1</v>
      </c>
      <c r="C2676" s="449"/>
      <c r="D2676" s="449"/>
      <c r="E2676" s="449"/>
      <c r="F2676" s="449"/>
      <c r="G2676" s="449"/>
      <c r="H2676" s="449"/>
      <c r="I2676" s="449"/>
      <c r="J2676" s="449"/>
      <c r="K2676" s="449"/>
    </row>
    <row r="2677" spans="1:11" s="43" customFormat="1" ht="15.75" thickBot="1" x14ac:dyDescent="0.3">
      <c r="A2677" s="42"/>
    </row>
    <row r="2678" spans="1:11" s="43" customFormat="1" ht="15.75" thickBot="1" x14ac:dyDescent="0.3">
      <c r="A2678" s="42"/>
      <c r="B2678" s="384" t="s">
        <v>2</v>
      </c>
      <c r="C2678" s="385"/>
      <c r="D2678" s="386"/>
      <c r="E2678" s="384" t="s">
        <v>3</v>
      </c>
      <c r="F2678" s="385"/>
      <c r="G2678" s="386"/>
      <c r="H2678" s="387" t="s">
        <v>4</v>
      </c>
      <c r="I2678" s="388"/>
      <c r="J2678" s="388"/>
      <c r="K2678" s="389"/>
    </row>
    <row r="2679" spans="1:11" s="43" customFormat="1" ht="15.75" thickBot="1" x14ac:dyDescent="0.3">
      <c r="A2679" s="42"/>
      <c r="B2679" s="391">
        <v>21103195700267</v>
      </c>
      <c r="C2679" s="391"/>
      <c r="D2679" s="392"/>
      <c r="E2679" s="393" t="s">
        <v>785</v>
      </c>
      <c r="F2679" s="394"/>
      <c r="G2679" s="395"/>
      <c r="H2679" s="393" t="s">
        <v>818</v>
      </c>
      <c r="I2679" s="394"/>
      <c r="J2679" s="394"/>
      <c r="K2679" s="395"/>
    </row>
    <row r="2680" spans="1:11" s="43" customFormat="1" x14ac:dyDescent="0.25">
      <c r="A2680" s="42"/>
      <c r="B2680" s="466" t="s">
        <v>5</v>
      </c>
      <c r="C2680" s="467"/>
      <c r="D2680" s="405" t="s">
        <v>819</v>
      </c>
      <c r="E2680" s="406"/>
      <c r="F2680" s="406"/>
      <c r="G2680" s="407"/>
      <c r="H2680" s="411" t="s">
        <v>6</v>
      </c>
      <c r="I2680" s="412"/>
      <c r="J2680" s="405" t="s">
        <v>284</v>
      </c>
      <c r="K2680" s="407"/>
    </row>
    <row r="2681" spans="1:11" s="43" customFormat="1" ht="15.75" thickBot="1" x14ac:dyDescent="0.3">
      <c r="A2681" s="42"/>
      <c r="B2681" s="468"/>
      <c r="C2681" s="469"/>
      <c r="D2681" s="119"/>
      <c r="E2681" s="120"/>
      <c r="F2681" s="120"/>
      <c r="G2681" s="121"/>
      <c r="H2681" s="413"/>
      <c r="I2681" s="414"/>
      <c r="J2681" s="44"/>
      <c r="K2681" s="45"/>
    </row>
    <row r="2682" spans="1:11" s="43" customFormat="1" ht="15.75" thickBot="1" x14ac:dyDescent="0.3">
      <c r="A2682" s="42"/>
      <c r="B2682" s="393" t="s">
        <v>7</v>
      </c>
      <c r="C2682" s="394"/>
      <c r="D2682" s="394"/>
      <c r="E2682" s="394"/>
      <c r="F2682" s="394"/>
      <c r="G2682" s="394"/>
      <c r="H2682" s="394"/>
      <c r="I2682" s="394"/>
      <c r="J2682" s="394"/>
      <c r="K2682" s="395"/>
    </row>
    <row r="2683" spans="1:11" s="43" customFormat="1" ht="15.75" thickBot="1" x14ac:dyDescent="0.3">
      <c r="A2683" s="42"/>
      <c r="B2683" s="399" t="s">
        <v>8</v>
      </c>
      <c r="C2683" s="416" t="s">
        <v>9</v>
      </c>
      <c r="D2683" s="417" t="s">
        <v>10</v>
      </c>
      <c r="E2683" s="418"/>
      <c r="F2683" s="418"/>
      <c r="G2683" s="419"/>
      <c r="H2683" s="417" t="s">
        <v>11</v>
      </c>
      <c r="I2683" s="418"/>
      <c r="J2683" s="418"/>
      <c r="K2683" s="419"/>
    </row>
    <row r="2684" spans="1:11" s="43" customFormat="1" ht="15.75" thickBot="1" x14ac:dyDescent="0.3">
      <c r="A2684" s="42"/>
      <c r="B2684" s="415"/>
      <c r="C2684" s="416"/>
      <c r="D2684" s="416" t="s">
        <v>12</v>
      </c>
      <c r="E2684" s="396" t="s">
        <v>210</v>
      </c>
      <c r="F2684" s="387" t="s">
        <v>14</v>
      </c>
      <c r="G2684" s="389"/>
      <c r="H2684" s="397" t="s">
        <v>12</v>
      </c>
      <c r="I2684" s="399" t="s">
        <v>15</v>
      </c>
      <c r="J2684" s="387" t="s">
        <v>14</v>
      </c>
      <c r="K2684" s="389"/>
    </row>
    <row r="2685" spans="1:11" s="43" customFormat="1" ht="45.75" thickBot="1" x14ac:dyDescent="0.3">
      <c r="A2685" s="42"/>
      <c r="B2685" s="400"/>
      <c r="C2685" s="416"/>
      <c r="D2685" s="416"/>
      <c r="E2685" s="396"/>
      <c r="F2685" s="46" t="s">
        <v>16</v>
      </c>
      <c r="G2685" s="47" t="s">
        <v>17</v>
      </c>
      <c r="H2685" s="398"/>
      <c r="I2685" s="400"/>
      <c r="J2685" s="46" t="s">
        <v>16</v>
      </c>
      <c r="K2685" s="47" t="s">
        <v>17</v>
      </c>
    </row>
    <row r="2686" spans="1:11" s="43" customFormat="1" ht="15.75" thickBot="1" x14ac:dyDescent="0.3">
      <c r="A2686" s="42"/>
      <c r="B2686" s="47">
        <v>1</v>
      </c>
      <c r="C2686" s="47">
        <v>2</v>
      </c>
      <c r="D2686" s="47">
        <v>3</v>
      </c>
      <c r="E2686" s="47">
        <v>4</v>
      </c>
      <c r="F2686" s="47">
        <v>5</v>
      </c>
      <c r="G2686" s="47">
        <v>6</v>
      </c>
      <c r="H2686" s="123">
        <v>7</v>
      </c>
      <c r="I2686" s="47">
        <v>8</v>
      </c>
      <c r="J2686" s="47">
        <v>9</v>
      </c>
      <c r="K2686" s="47">
        <v>10</v>
      </c>
    </row>
    <row r="2687" spans="1:11" s="43" customFormat="1" ht="15.75" thickBot="1" x14ac:dyDescent="0.3">
      <c r="A2687" s="42"/>
      <c r="B2687" s="203">
        <f>146102.1</f>
        <v>146102.1</v>
      </c>
      <c r="C2687" s="49">
        <v>0</v>
      </c>
      <c r="D2687" s="49">
        <v>0</v>
      </c>
      <c r="E2687" s="59">
        <v>0</v>
      </c>
      <c r="F2687" s="49">
        <v>0</v>
      </c>
      <c r="G2687" s="49">
        <v>0</v>
      </c>
      <c r="H2687" s="54" t="s">
        <v>111</v>
      </c>
      <c r="I2687" s="51" t="s">
        <v>111</v>
      </c>
      <c r="J2687" s="49">
        <v>0</v>
      </c>
      <c r="K2687" s="52">
        <v>0</v>
      </c>
    </row>
    <row r="2688" spans="1:11" s="43" customFormat="1" ht="15.75" thickBot="1" x14ac:dyDescent="0.3">
      <c r="A2688" s="42"/>
      <c r="B2688" s="393" t="s">
        <v>19</v>
      </c>
      <c r="C2688" s="394"/>
      <c r="D2688" s="394"/>
      <c r="E2688" s="394"/>
      <c r="F2688" s="406"/>
      <c r="G2688" s="394"/>
      <c r="H2688" s="394"/>
      <c r="I2688" s="394"/>
      <c r="J2688" s="394"/>
      <c r="K2688" s="395"/>
    </row>
    <row r="2689" spans="1:11" s="43" customFormat="1" x14ac:dyDescent="0.25">
      <c r="A2689" s="42"/>
      <c r="B2689" s="202">
        <v>0</v>
      </c>
      <c r="C2689" s="49">
        <v>0</v>
      </c>
      <c r="D2689" s="49">
        <v>0</v>
      </c>
      <c r="E2689" s="49">
        <v>0</v>
      </c>
      <c r="F2689" s="196" t="s">
        <v>76</v>
      </c>
      <c r="G2689" s="49">
        <v>0</v>
      </c>
      <c r="H2689" s="49">
        <v>0</v>
      </c>
      <c r="I2689" s="49">
        <v>0</v>
      </c>
      <c r="J2689" s="49">
        <v>0</v>
      </c>
      <c r="K2689" s="52">
        <v>0</v>
      </c>
    </row>
    <row r="2690" spans="1:11" s="43" customFormat="1" x14ac:dyDescent="0.25">
      <c r="A2690" s="42"/>
    </row>
    <row r="2691" spans="1:11" s="43" customFormat="1" x14ac:dyDescent="0.25">
      <c r="A2691" s="42"/>
      <c r="B2691" s="420" t="s">
        <v>0</v>
      </c>
      <c r="C2691" s="420"/>
    </row>
    <row r="2692" spans="1:11" s="43" customFormat="1" x14ac:dyDescent="0.25">
      <c r="A2692" s="42"/>
      <c r="B2692" s="449" t="s">
        <v>1</v>
      </c>
      <c r="C2692" s="449"/>
      <c r="D2692" s="449"/>
      <c r="E2692" s="449"/>
      <c r="F2692" s="449"/>
      <c r="G2692" s="449"/>
      <c r="H2692" s="449"/>
      <c r="I2692" s="449"/>
      <c r="J2692" s="449"/>
      <c r="K2692" s="449"/>
    </row>
    <row r="2693" spans="1:11" s="43" customFormat="1" ht="15.75" thickBot="1" x14ac:dyDescent="0.3">
      <c r="A2693" s="42"/>
    </row>
    <row r="2694" spans="1:11" s="43" customFormat="1" ht="15.75" thickBot="1" x14ac:dyDescent="0.3">
      <c r="A2694" s="42"/>
      <c r="B2694" s="384" t="s">
        <v>2</v>
      </c>
      <c r="C2694" s="385"/>
      <c r="D2694" s="386"/>
      <c r="E2694" s="384" t="s">
        <v>3</v>
      </c>
      <c r="F2694" s="385"/>
      <c r="G2694" s="386"/>
      <c r="H2694" s="387" t="s">
        <v>4</v>
      </c>
      <c r="I2694" s="388"/>
      <c r="J2694" s="388"/>
      <c r="K2694" s="389"/>
    </row>
    <row r="2695" spans="1:11" s="43" customFormat="1" ht="15.75" thickBot="1" x14ac:dyDescent="0.3">
      <c r="A2695" s="42"/>
      <c r="B2695" s="391">
        <v>21310197601058</v>
      </c>
      <c r="C2695" s="391"/>
      <c r="D2695" s="392"/>
      <c r="E2695" s="393" t="s">
        <v>785</v>
      </c>
      <c r="F2695" s="394"/>
      <c r="G2695" s="395"/>
      <c r="H2695" s="393" t="s">
        <v>820</v>
      </c>
      <c r="I2695" s="394"/>
      <c r="J2695" s="394"/>
      <c r="K2695" s="395"/>
    </row>
    <row r="2696" spans="1:11" s="43" customFormat="1" x14ac:dyDescent="0.25">
      <c r="A2696" s="42"/>
      <c r="B2696" s="466" t="s">
        <v>5</v>
      </c>
      <c r="C2696" s="467"/>
      <c r="D2696" s="405" t="s">
        <v>821</v>
      </c>
      <c r="E2696" s="406"/>
      <c r="F2696" s="406"/>
      <c r="G2696" s="407"/>
      <c r="H2696" s="411" t="s">
        <v>6</v>
      </c>
      <c r="I2696" s="412"/>
      <c r="J2696" s="405" t="s">
        <v>284</v>
      </c>
      <c r="K2696" s="407"/>
    </row>
    <row r="2697" spans="1:11" s="43" customFormat="1" ht="15.75" thickBot="1" x14ac:dyDescent="0.3">
      <c r="A2697" s="42"/>
      <c r="B2697" s="468"/>
      <c r="C2697" s="469"/>
      <c r="D2697" s="119"/>
      <c r="E2697" s="120"/>
      <c r="F2697" s="120"/>
      <c r="G2697" s="121"/>
      <c r="H2697" s="413"/>
      <c r="I2697" s="414"/>
      <c r="J2697" s="44"/>
      <c r="K2697" s="45"/>
    </row>
    <row r="2698" spans="1:11" s="43" customFormat="1" ht="15.75" thickBot="1" x14ac:dyDescent="0.3">
      <c r="A2698" s="42"/>
      <c r="B2698" s="393" t="s">
        <v>7</v>
      </c>
      <c r="C2698" s="394"/>
      <c r="D2698" s="394"/>
      <c r="E2698" s="394"/>
      <c r="F2698" s="394"/>
      <c r="G2698" s="394"/>
      <c r="H2698" s="394"/>
      <c r="I2698" s="394"/>
      <c r="J2698" s="394"/>
      <c r="K2698" s="395"/>
    </row>
    <row r="2699" spans="1:11" s="43" customFormat="1" ht="15.75" thickBot="1" x14ac:dyDescent="0.3">
      <c r="A2699" s="42"/>
      <c r="B2699" s="399" t="s">
        <v>8</v>
      </c>
      <c r="C2699" s="416" t="s">
        <v>9</v>
      </c>
      <c r="D2699" s="417" t="s">
        <v>10</v>
      </c>
      <c r="E2699" s="418"/>
      <c r="F2699" s="418"/>
      <c r="G2699" s="419"/>
      <c r="H2699" s="417" t="s">
        <v>11</v>
      </c>
      <c r="I2699" s="418"/>
      <c r="J2699" s="418"/>
      <c r="K2699" s="419"/>
    </row>
    <row r="2700" spans="1:11" s="43" customFormat="1" ht="15.75" thickBot="1" x14ac:dyDescent="0.3">
      <c r="A2700" s="42"/>
      <c r="B2700" s="415"/>
      <c r="C2700" s="416"/>
      <c r="D2700" s="416" t="s">
        <v>12</v>
      </c>
      <c r="E2700" s="396" t="s">
        <v>210</v>
      </c>
      <c r="F2700" s="387" t="s">
        <v>14</v>
      </c>
      <c r="G2700" s="389"/>
      <c r="H2700" s="397" t="s">
        <v>12</v>
      </c>
      <c r="I2700" s="399" t="s">
        <v>15</v>
      </c>
      <c r="J2700" s="387" t="s">
        <v>14</v>
      </c>
      <c r="K2700" s="389"/>
    </row>
    <row r="2701" spans="1:11" s="43" customFormat="1" ht="45.75" thickBot="1" x14ac:dyDescent="0.3">
      <c r="A2701" s="42"/>
      <c r="B2701" s="400"/>
      <c r="C2701" s="416"/>
      <c r="D2701" s="416"/>
      <c r="E2701" s="396"/>
      <c r="F2701" s="46" t="s">
        <v>16</v>
      </c>
      <c r="G2701" s="47" t="s">
        <v>17</v>
      </c>
      <c r="H2701" s="398"/>
      <c r="I2701" s="400"/>
      <c r="J2701" s="46" t="s">
        <v>16</v>
      </c>
      <c r="K2701" s="47" t="s">
        <v>17</v>
      </c>
    </row>
    <row r="2702" spans="1:11" s="43" customFormat="1" ht="15.75" thickBot="1" x14ac:dyDescent="0.3">
      <c r="A2702" s="42"/>
      <c r="B2702" s="123">
        <v>1</v>
      </c>
      <c r="C2702" s="47">
        <v>2</v>
      </c>
      <c r="D2702" s="47">
        <v>3</v>
      </c>
      <c r="E2702" s="47">
        <v>4</v>
      </c>
      <c r="F2702" s="47">
        <v>5</v>
      </c>
      <c r="G2702" s="47">
        <v>6</v>
      </c>
      <c r="H2702" s="123">
        <v>7</v>
      </c>
      <c r="I2702" s="47">
        <v>8</v>
      </c>
      <c r="J2702" s="47">
        <v>9</v>
      </c>
      <c r="K2702" s="47">
        <v>10</v>
      </c>
    </row>
    <row r="2703" spans="1:11" s="43" customFormat="1" ht="60" x14ac:dyDescent="0.25">
      <c r="A2703" s="42"/>
      <c r="B2703" s="166">
        <f>130969.3+28800</f>
        <v>159769.29999999999</v>
      </c>
      <c r="C2703" s="49">
        <v>0</v>
      </c>
      <c r="D2703" s="49" t="s">
        <v>329</v>
      </c>
      <c r="E2703" s="59">
        <v>145</v>
      </c>
      <c r="F2703" s="49">
        <v>0</v>
      </c>
      <c r="G2703" s="49">
        <v>0</v>
      </c>
      <c r="H2703" s="51" t="s">
        <v>212</v>
      </c>
      <c r="I2703" s="43" t="s">
        <v>822</v>
      </c>
      <c r="J2703" s="49">
        <v>0</v>
      </c>
      <c r="K2703" s="52">
        <v>0</v>
      </c>
    </row>
    <row r="2704" spans="1:11" s="43" customFormat="1" x14ac:dyDescent="0.25">
      <c r="A2704" s="42"/>
      <c r="B2704" s="53"/>
      <c r="C2704" s="54"/>
      <c r="D2704" s="49" t="s">
        <v>795</v>
      </c>
      <c r="E2704" s="68">
        <v>0.09</v>
      </c>
      <c r="F2704" s="54">
        <v>0</v>
      </c>
      <c r="G2704" s="49">
        <v>0</v>
      </c>
      <c r="H2704" s="54" t="s">
        <v>823</v>
      </c>
      <c r="I2704" s="54" t="s">
        <v>824</v>
      </c>
      <c r="J2704" s="54"/>
      <c r="K2704" s="56"/>
    </row>
    <row r="2705" spans="1:11" s="43" customFormat="1" x14ac:dyDescent="0.25">
      <c r="A2705" s="42"/>
      <c r="B2705" s="53"/>
      <c r="C2705" s="54"/>
      <c r="D2705" s="49"/>
      <c r="E2705" s="68"/>
      <c r="F2705" s="54">
        <v>0</v>
      </c>
      <c r="G2705" s="49">
        <v>0</v>
      </c>
      <c r="H2705" s="54" t="s">
        <v>111</v>
      </c>
      <c r="I2705" s="54" t="s">
        <v>825</v>
      </c>
      <c r="J2705" s="54"/>
      <c r="K2705" s="56"/>
    </row>
    <row r="2706" spans="1:11" s="43" customFormat="1" ht="15.75" thickBot="1" x14ac:dyDescent="0.3">
      <c r="A2706" s="42"/>
      <c r="B2706" s="53"/>
      <c r="C2706" s="54"/>
      <c r="D2706" s="49"/>
      <c r="E2706" s="68"/>
      <c r="F2706" s="54">
        <v>0</v>
      </c>
      <c r="G2706" s="49">
        <v>0</v>
      </c>
      <c r="H2706" s="54" t="s">
        <v>71</v>
      </c>
      <c r="I2706" s="54" t="s">
        <v>826</v>
      </c>
      <c r="J2706" s="54"/>
      <c r="K2706" s="56"/>
    </row>
    <row r="2707" spans="1:11" s="43" customFormat="1" ht="15.75" thickBot="1" x14ac:dyDescent="0.3">
      <c r="A2707" s="42"/>
      <c r="B2707" s="393" t="s">
        <v>19</v>
      </c>
      <c r="C2707" s="394"/>
      <c r="D2707" s="394"/>
      <c r="E2707" s="394"/>
      <c r="F2707" s="406"/>
      <c r="G2707" s="394"/>
      <c r="H2707" s="394"/>
      <c r="I2707" s="394"/>
      <c r="J2707" s="394"/>
      <c r="K2707" s="395"/>
    </row>
    <row r="2708" spans="1:11" s="43" customFormat="1" x14ac:dyDescent="0.25">
      <c r="A2708" s="42"/>
      <c r="B2708" s="202">
        <v>0</v>
      </c>
      <c r="C2708" s="49">
        <v>0</v>
      </c>
      <c r="D2708" s="49">
        <v>0</v>
      </c>
      <c r="E2708" s="49">
        <v>0</v>
      </c>
      <c r="F2708" s="196" t="s">
        <v>76</v>
      </c>
      <c r="G2708" s="49">
        <v>0</v>
      </c>
      <c r="H2708" s="49">
        <v>0</v>
      </c>
      <c r="I2708" s="49">
        <v>0</v>
      </c>
      <c r="J2708" s="49">
        <v>0</v>
      </c>
      <c r="K2708" s="52">
        <v>0</v>
      </c>
    </row>
    <row r="2709" spans="1:11" s="43" customFormat="1" x14ac:dyDescent="0.25">
      <c r="A2709" s="42"/>
    </row>
    <row r="2710" spans="1:11" s="43" customFormat="1" x14ac:dyDescent="0.25">
      <c r="A2710" s="42"/>
      <c r="B2710" s="420" t="s">
        <v>0</v>
      </c>
      <c r="C2710" s="420"/>
    </row>
    <row r="2711" spans="1:11" s="43" customFormat="1" x14ac:dyDescent="0.25">
      <c r="A2711" s="42"/>
      <c r="B2711" s="449" t="s">
        <v>1</v>
      </c>
      <c r="C2711" s="449"/>
      <c r="D2711" s="449"/>
      <c r="E2711" s="449"/>
      <c r="F2711" s="449"/>
      <c r="G2711" s="449"/>
      <c r="H2711" s="449"/>
      <c r="I2711" s="449"/>
      <c r="J2711" s="449"/>
      <c r="K2711" s="449"/>
    </row>
    <row r="2712" spans="1:11" s="43" customFormat="1" ht="15.75" thickBot="1" x14ac:dyDescent="0.3">
      <c r="A2712" s="42"/>
    </row>
    <row r="2713" spans="1:11" s="43" customFormat="1" ht="15.75" thickBot="1" x14ac:dyDescent="0.3">
      <c r="A2713" s="42"/>
      <c r="B2713" s="384" t="s">
        <v>2</v>
      </c>
      <c r="C2713" s="385"/>
      <c r="D2713" s="386"/>
      <c r="E2713" s="384" t="s">
        <v>3</v>
      </c>
      <c r="F2713" s="385"/>
      <c r="G2713" s="386"/>
      <c r="H2713" s="387" t="s">
        <v>4</v>
      </c>
      <c r="I2713" s="388"/>
      <c r="J2713" s="388"/>
      <c r="K2713" s="389"/>
    </row>
    <row r="2714" spans="1:11" s="43" customFormat="1" ht="15.75" thickBot="1" x14ac:dyDescent="0.3">
      <c r="A2714" s="42"/>
      <c r="B2714" s="391">
        <v>21507197700125</v>
      </c>
      <c r="C2714" s="391"/>
      <c r="D2714" s="392"/>
      <c r="E2714" s="393" t="s">
        <v>785</v>
      </c>
      <c r="F2714" s="394"/>
      <c r="G2714" s="395"/>
      <c r="H2714" s="393" t="s">
        <v>827</v>
      </c>
      <c r="I2714" s="394"/>
      <c r="J2714" s="394"/>
      <c r="K2714" s="395"/>
    </row>
    <row r="2715" spans="1:11" s="43" customFormat="1" x14ac:dyDescent="0.25">
      <c r="A2715" s="42"/>
      <c r="B2715" s="466" t="s">
        <v>5</v>
      </c>
      <c r="C2715" s="467"/>
      <c r="D2715" s="405" t="s">
        <v>828</v>
      </c>
      <c r="E2715" s="406"/>
      <c r="F2715" s="406"/>
      <c r="G2715" s="407"/>
      <c r="H2715" s="411" t="s">
        <v>6</v>
      </c>
      <c r="I2715" s="412"/>
      <c r="J2715" s="405" t="s">
        <v>284</v>
      </c>
      <c r="K2715" s="407"/>
    </row>
    <row r="2716" spans="1:11" s="43" customFormat="1" ht="15.75" thickBot="1" x14ac:dyDescent="0.3">
      <c r="A2716" s="42"/>
      <c r="B2716" s="468"/>
      <c r="C2716" s="469"/>
      <c r="D2716" s="119"/>
      <c r="E2716" s="120"/>
      <c r="F2716" s="120"/>
      <c r="G2716" s="121"/>
      <c r="H2716" s="413"/>
      <c r="I2716" s="414"/>
      <c r="J2716" s="44"/>
      <c r="K2716" s="45"/>
    </row>
    <row r="2717" spans="1:11" s="43" customFormat="1" ht="15.75" thickBot="1" x14ac:dyDescent="0.3">
      <c r="A2717" s="42"/>
      <c r="B2717" s="393" t="s">
        <v>7</v>
      </c>
      <c r="C2717" s="394"/>
      <c r="D2717" s="394"/>
      <c r="E2717" s="394"/>
      <c r="F2717" s="394"/>
      <c r="G2717" s="394"/>
      <c r="H2717" s="394"/>
      <c r="I2717" s="394"/>
      <c r="J2717" s="394"/>
      <c r="K2717" s="395"/>
    </row>
    <row r="2718" spans="1:11" s="43" customFormat="1" ht="15.75" thickBot="1" x14ac:dyDescent="0.3">
      <c r="A2718" s="42"/>
      <c r="B2718" s="399" t="s">
        <v>8</v>
      </c>
      <c r="C2718" s="416" t="s">
        <v>9</v>
      </c>
      <c r="D2718" s="417" t="s">
        <v>10</v>
      </c>
      <c r="E2718" s="418"/>
      <c r="F2718" s="418"/>
      <c r="G2718" s="419"/>
      <c r="H2718" s="417" t="s">
        <v>11</v>
      </c>
      <c r="I2718" s="418"/>
      <c r="J2718" s="418"/>
      <c r="K2718" s="419"/>
    </row>
    <row r="2719" spans="1:11" s="43" customFormat="1" ht="15.75" thickBot="1" x14ac:dyDescent="0.3">
      <c r="A2719" s="42"/>
      <c r="B2719" s="415"/>
      <c r="C2719" s="416"/>
      <c r="D2719" s="416" t="s">
        <v>12</v>
      </c>
      <c r="E2719" s="396" t="s">
        <v>210</v>
      </c>
      <c r="F2719" s="387" t="s">
        <v>14</v>
      </c>
      <c r="G2719" s="389"/>
      <c r="H2719" s="397" t="s">
        <v>12</v>
      </c>
      <c r="I2719" s="399" t="s">
        <v>15</v>
      </c>
      <c r="J2719" s="387" t="s">
        <v>14</v>
      </c>
      <c r="K2719" s="389"/>
    </row>
    <row r="2720" spans="1:11" s="43" customFormat="1" ht="45.75" thickBot="1" x14ac:dyDescent="0.3">
      <c r="A2720" s="42"/>
      <c r="B2720" s="400"/>
      <c r="C2720" s="416"/>
      <c r="D2720" s="416"/>
      <c r="E2720" s="396"/>
      <c r="F2720" s="46" t="s">
        <v>16</v>
      </c>
      <c r="G2720" s="47" t="s">
        <v>17</v>
      </c>
      <c r="H2720" s="398"/>
      <c r="I2720" s="400"/>
      <c r="J2720" s="46" t="s">
        <v>16</v>
      </c>
      <c r="K2720" s="47" t="s">
        <v>17</v>
      </c>
    </row>
    <row r="2721" spans="1:11" s="43" customFormat="1" ht="15.75" thickBot="1" x14ac:dyDescent="0.3">
      <c r="A2721" s="42"/>
      <c r="B2721" s="47">
        <v>1</v>
      </c>
      <c r="C2721" s="47">
        <v>2</v>
      </c>
      <c r="D2721" s="47">
        <v>3</v>
      </c>
      <c r="E2721" s="47">
        <v>4</v>
      </c>
      <c r="F2721" s="47">
        <v>5</v>
      </c>
      <c r="G2721" s="47">
        <v>6</v>
      </c>
      <c r="H2721" s="123">
        <v>7</v>
      </c>
      <c r="I2721" s="47">
        <v>8</v>
      </c>
      <c r="J2721" s="47">
        <v>9</v>
      </c>
      <c r="K2721" s="47">
        <v>10</v>
      </c>
    </row>
    <row r="2722" spans="1:11" s="43" customFormat="1" x14ac:dyDescent="0.25">
      <c r="A2722" s="42"/>
      <c r="B2722" s="203">
        <f>119315.4</f>
        <v>119315.4</v>
      </c>
      <c r="C2722" s="49">
        <v>0</v>
      </c>
      <c r="D2722" s="49" t="s">
        <v>329</v>
      </c>
      <c r="E2722" s="59">
        <v>144</v>
      </c>
      <c r="F2722" s="49">
        <v>0</v>
      </c>
      <c r="G2722" s="49">
        <v>0</v>
      </c>
      <c r="H2722" s="54" t="s">
        <v>111</v>
      </c>
      <c r="I2722" s="54" t="s">
        <v>829</v>
      </c>
      <c r="J2722" s="49">
        <v>0</v>
      </c>
      <c r="K2722" s="52">
        <v>0</v>
      </c>
    </row>
    <row r="2723" spans="1:11" s="43" customFormat="1" ht="15.75" thickBot="1" x14ac:dyDescent="0.3">
      <c r="A2723" s="42"/>
      <c r="B2723" s="53"/>
      <c r="C2723" s="54"/>
      <c r="D2723" s="49" t="s">
        <v>802</v>
      </c>
      <c r="E2723" s="68">
        <v>0.2</v>
      </c>
      <c r="F2723" s="54">
        <v>0</v>
      </c>
      <c r="G2723" s="49">
        <v>0</v>
      </c>
      <c r="H2723" s="54" t="s">
        <v>71</v>
      </c>
      <c r="I2723" s="54" t="s">
        <v>583</v>
      </c>
      <c r="J2723" s="54">
        <v>0</v>
      </c>
      <c r="K2723" s="56">
        <v>0</v>
      </c>
    </row>
    <row r="2724" spans="1:11" s="43" customFormat="1" ht="15.75" thickBot="1" x14ac:dyDescent="0.3">
      <c r="A2724" s="42"/>
      <c r="B2724" s="393" t="s">
        <v>19</v>
      </c>
      <c r="C2724" s="394"/>
      <c r="D2724" s="394"/>
      <c r="E2724" s="394"/>
      <c r="F2724" s="406"/>
      <c r="G2724" s="394"/>
      <c r="H2724" s="394"/>
      <c r="I2724" s="394"/>
      <c r="J2724" s="394"/>
      <c r="K2724" s="395"/>
    </row>
    <row r="2725" spans="1:11" s="43" customFormat="1" x14ac:dyDescent="0.25">
      <c r="A2725" s="42"/>
      <c r="B2725" s="202">
        <v>0</v>
      </c>
      <c r="C2725" s="49">
        <v>0</v>
      </c>
      <c r="D2725" s="49">
        <v>0</v>
      </c>
      <c r="E2725" s="49">
        <v>0</v>
      </c>
      <c r="F2725" s="196" t="s">
        <v>76</v>
      </c>
      <c r="G2725" s="49">
        <v>0</v>
      </c>
      <c r="H2725" s="49">
        <v>0</v>
      </c>
      <c r="I2725" s="49">
        <v>0</v>
      </c>
      <c r="J2725" s="49">
        <v>0</v>
      </c>
      <c r="K2725" s="52">
        <v>0</v>
      </c>
    </row>
    <row r="2726" spans="1:11" s="43" customFormat="1" x14ac:dyDescent="0.25">
      <c r="A2726" s="42"/>
    </row>
    <row r="2727" spans="1:11" s="43" customFormat="1" x14ac:dyDescent="0.25">
      <c r="A2727" s="42"/>
      <c r="B2727" s="420" t="s">
        <v>0</v>
      </c>
      <c r="C2727" s="420"/>
    </row>
    <row r="2728" spans="1:11" s="43" customFormat="1" x14ac:dyDescent="0.25">
      <c r="A2728" s="42"/>
      <c r="B2728" s="449" t="s">
        <v>1</v>
      </c>
      <c r="C2728" s="449"/>
      <c r="D2728" s="449"/>
      <c r="E2728" s="449"/>
      <c r="F2728" s="449"/>
      <c r="G2728" s="449"/>
      <c r="H2728" s="449"/>
      <c r="I2728" s="449"/>
      <c r="J2728" s="449"/>
      <c r="K2728" s="449"/>
    </row>
    <row r="2729" spans="1:11" s="43" customFormat="1" ht="15.75" thickBot="1" x14ac:dyDescent="0.3">
      <c r="A2729" s="42"/>
    </row>
    <row r="2730" spans="1:11" s="43" customFormat="1" ht="15.75" thickBot="1" x14ac:dyDescent="0.3">
      <c r="A2730" s="42"/>
      <c r="B2730" s="384" t="s">
        <v>2</v>
      </c>
      <c r="C2730" s="385"/>
      <c r="D2730" s="386"/>
      <c r="E2730" s="384" t="s">
        <v>3</v>
      </c>
      <c r="F2730" s="385"/>
      <c r="G2730" s="386"/>
      <c r="H2730" s="387" t="s">
        <v>4</v>
      </c>
      <c r="I2730" s="388"/>
      <c r="J2730" s="388"/>
      <c r="K2730" s="389"/>
    </row>
    <row r="2731" spans="1:11" s="43" customFormat="1" ht="15.75" thickBot="1" x14ac:dyDescent="0.3">
      <c r="A2731" s="42"/>
      <c r="B2731" s="391">
        <v>21806196400608</v>
      </c>
      <c r="C2731" s="391"/>
      <c r="D2731" s="392"/>
      <c r="E2731" s="393" t="s">
        <v>785</v>
      </c>
      <c r="F2731" s="394"/>
      <c r="G2731" s="395"/>
      <c r="H2731" s="393" t="s">
        <v>830</v>
      </c>
      <c r="I2731" s="394"/>
      <c r="J2731" s="394"/>
      <c r="K2731" s="395"/>
    </row>
    <row r="2732" spans="1:11" s="43" customFormat="1" x14ac:dyDescent="0.25">
      <c r="A2732" s="42"/>
      <c r="B2732" s="466" t="s">
        <v>5</v>
      </c>
      <c r="C2732" s="467"/>
      <c r="D2732" s="405" t="s">
        <v>831</v>
      </c>
      <c r="E2732" s="406"/>
      <c r="F2732" s="406"/>
      <c r="G2732" s="407"/>
      <c r="H2732" s="411" t="s">
        <v>6</v>
      </c>
      <c r="I2732" s="412"/>
      <c r="J2732" s="405" t="s">
        <v>284</v>
      </c>
      <c r="K2732" s="407"/>
    </row>
    <row r="2733" spans="1:11" s="43" customFormat="1" ht="15.75" thickBot="1" x14ac:dyDescent="0.3">
      <c r="A2733" s="42"/>
      <c r="B2733" s="468"/>
      <c r="C2733" s="469"/>
      <c r="D2733" s="119"/>
      <c r="E2733" s="120"/>
      <c r="F2733" s="120"/>
      <c r="G2733" s="121"/>
      <c r="H2733" s="413"/>
      <c r="I2733" s="414"/>
      <c r="J2733" s="44"/>
      <c r="K2733" s="45"/>
    </row>
    <row r="2734" spans="1:11" s="43" customFormat="1" ht="15.75" thickBot="1" x14ac:dyDescent="0.3">
      <c r="A2734" s="42"/>
      <c r="B2734" s="393" t="s">
        <v>7</v>
      </c>
      <c r="C2734" s="394"/>
      <c r="D2734" s="394"/>
      <c r="E2734" s="394"/>
      <c r="F2734" s="394"/>
      <c r="G2734" s="394"/>
      <c r="H2734" s="394"/>
      <c r="I2734" s="394"/>
      <c r="J2734" s="394"/>
      <c r="K2734" s="395"/>
    </row>
    <row r="2735" spans="1:11" s="43" customFormat="1" ht="15.75" thickBot="1" x14ac:dyDescent="0.3">
      <c r="A2735" s="42"/>
      <c r="B2735" s="399" t="s">
        <v>8</v>
      </c>
      <c r="C2735" s="416" t="s">
        <v>9</v>
      </c>
      <c r="D2735" s="417" t="s">
        <v>10</v>
      </c>
      <c r="E2735" s="418"/>
      <c r="F2735" s="418"/>
      <c r="G2735" s="419"/>
      <c r="H2735" s="417" t="s">
        <v>11</v>
      </c>
      <c r="I2735" s="418"/>
      <c r="J2735" s="418"/>
      <c r="K2735" s="419"/>
    </row>
    <row r="2736" spans="1:11" s="43" customFormat="1" ht="15.75" thickBot="1" x14ac:dyDescent="0.3">
      <c r="A2736" s="42"/>
      <c r="B2736" s="415"/>
      <c r="C2736" s="416"/>
      <c r="D2736" s="416" t="s">
        <v>12</v>
      </c>
      <c r="E2736" s="396" t="s">
        <v>210</v>
      </c>
      <c r="F2736" s="387" t="s">
        <v>14</v>
      </c>
      <c r="G2736" s="389"/>
      <c r="H2736" s="397" t="s">
        <v>12</v>
      </c>
      <c r="I2736" s="399" t="s">
        <v>15</v>
      </c>
      <c r="J2736" s="387" t="s">
        <v>14</v>
      </c>
      <c r="K2736" s="389"/>
    </row>
    <row r="2737" spans="1:11" s="43" customFormat="1" ht="45.75" thickBot="1" x14ac:dyDescent="0.3">
      <c r="A2737" s="42"/>
      <c r="B2737" s="400"/>
      <c r="C2737" s="416"/>
      <c r="D2737" s="416"/>
      <c r="E2737" s="396"/>
      <c r="F2737" s="46" t="s">
        <v>16</v>
      </c>
      <c r="G2737" s="47" t="s">
        <v>17</v>
      </c>
      <c r="H2737" s="398"/>
      <c r="I2737" s="400"/>
      <c r="J2737" s="46" t="s">
        <v>16</v>
      </c>
      <c r="K2737" s="47" t="s">
        <v>17</v>
      </c>
    </row>
    <row r="2738" spans="1:11" s="43" customFormat="1" ht="15.75" thickBot="1" x14ac:dyDescent="0.3">
      <c r="A2738" s="42"/>
      <c r="B2738" s="47">
        <v>1</v>
      </c>
      <c r="C2738" s="47">
        <v>2</v>
      </c>
      <c r="D2738" s="47">
        <v>3</v>
      </c>
      <c r="E2738" s="47">
        <v>4</v>
      </c>
      <c r="F2738" s="47">
        <v>5</v>
      </c>
      <c r="G2738" s="47">
        <v>6</v>
      </c>
      <c r="H2738" s="123">
        <v>7</v>
      </c>
      <c r="I2738" s="47">
        <v>8</v>
      </c>
      <c r="J2738" s="47">
        <v>9</v>
      </c>
      <c r="K2738" s="47">
        <v>10</v>
      </c>
    </row>
    <row r="2739" spans="1:11" s="43" customFormat="1" x14ac:dyDescent="0.25">
      <c r="A2739" s="42"/>
      <c r="B2739" s="203">
        <f>179390.8+72000</f>
        <v>251390.8</v>
      </c>
      <c r="C2739" s="49">
        <v>0</v>
      </c>
      <c r="D2739" s="49" t="s">
        <v>329</v>
      </c>
      <c r="E2739" s="59">
        <v>290</v>
      </c>
      <c r="F2739" s="49">
        <v>0</v>
      </c>
      <c r="G2739" s="49">
        <v>0</v>
      </c>
      <c r="H2739" s="54" t="s">
        <v>111</v>
      </c>
      <c r="I2739" s="54" t="s">
        <v>111</v>
      </c>
      <c r="J2739" s="49">
        <v>0</v>
      </c>
      <c r="K2739" s="52">
        <v>0</v>
      </c>
    </row>
    <row r="2740" spans="1:11" s="43" customFormat="1" ht="15.75" thickBot="1" x14ac:dyDescent="0.3">
      <c r="A2740" s="42"/>
      <c r="B2740" s="53"/>
      <c r="C2740" s="54"/>
      <c r="D2740" s="49" t="s">
        <v>802</v>
      </c>
      <c r="E2740" s="68">
        <v>30</v>
      </c>
      <c r="F2740" s="54">
        <v>0</v>
      </c>
      <c r="G2740" s="49">
        <v>0</v>
      </c>
      <c r="H2740" s="54" t="s">
        <v>57</v>
      </c>
      <c r="I2740" s="54" t="s">
        <v>57</v>
      </c>
      <c r="J2740" s="54">
        <v>0</v>
      </c>
      <c r="K2740" s="56">
        <v>0</v>
      </c>
    </row>
    <row r="2741" spans="1:11" s="43" customFormat="1" ht="15.75" thickBot="1" x14ac:dyDescent="0.3">
      <c r="A2741" s="42"/>
      <c r="B2741" s="393" t="s">
        <v>19</v>
      </c>
      <c r="C2741" s="394"/>
      <c r="D2741" s="394"/>
      <c r="E2741" s="394"/>
      <c r="F2741" s="406"/>
      <c r="G2741" s="394"/>
      <c r="H2741" s="394"/>
      <c r="I2741" s="394"/>
      <c r="J2741" s="394"/>
      <c r="K2741" s="395"/>
    </row>
    <row r="2742" spans="1:11" s="43" customFormat="1" ht="60" x14ac:dyDescent="0.25">
      <c r="A2742" s="42"/>
      <c r="B2742" s="202">
        <v>0</v>
      </c>
      <c r="C2742" s="49">
        <v>0</v>
      </c>
      <c r="D2742" s="49">
        <v>0</v>
      </c>
      <c r="E2742" s="49">
        <v>0</v>
      </c>
      <c r="F2742" s="196"/>
      <c r="G2742" s="49"/>
      <c r="H2742" s="51" t="s">
        <v>212</v>
      </c>
      <c r="I2742" s="49" t="s">
        <v>462</v>
      </c>
      <c r="J2742" s="49">
        <v>0</v>
      </c>
      <c r="K2742" s="52">
        <v>0</v>
      </c>
    </row>
    <row r="2743" spans="1:11" s="43" customFormat="1" ht="60" x14ac:dyDescent="0.25">
      <c r="A2743" s="42"/>
      <c r="B2743" s="53"/>
      <c r="C2743" s="54"/>
      <c r="D2743" s="54"/>
      <c r="E2743" s="166"/>
      <c r="F2743" s="54"/>
      <c r="G2743" s="54"/>
      <c r="H2743" s="51" t="s">
        <v>212</v>
      </c>
      <c r="I2743" s="54" t="s">
        <v>696</v>
      </c>
      <c r="J2743" s="54">
        <v>0</v>
      </c>
      <c r="K2743" s="56">
        <v>0</v>
      </c>
    </row>
    <row r="2744" spans="1:11" s="43" customFormat="1" x14ac:dyDescent="0.25">
      <c r="A2744" s="42"/>
    </row>
    <row r="2745" spans="1:11" s="43" customFormat="1" x14ac:dyDescent="0.25">
      <c r="A2745" s="42"/>
      <c r="B2745" s="420" t="s">
        <v>0</v>
      </c>
      <c r="C2745" s="420"/>
    </row>
    <row r="2746" spans="1:11" s="43" customFormat="1" x14ac:dyDescent="0.25">
      <c r="A2746" s="42"/>
      <c r="B2746" s="449" t="s">
        <v>1</v>
      </c>
      <c r="C2746" s="449"/>
      <c r="D2746" s="449"/>
      <c r="E2746" s="449"/>
      <c r="F2746" s="449"/>
      <c r="G2746" s="449"/>
      <c r="H2746" s="449"/>
      <c r="I2746" s="449"/>
      <c r="J2746" s="449"/>
      <c r="K2746" s="449"/>
    </row>
    <row r="2747" spans="1:11" s="43" customFormat="1" ht="15.75" thickBot="1" x14ac:dyDescent="0.3">
      <c r="A2747" s="42"/>
    </row>
    <row r="2748" spans="1:11" s="43" customFormat="1" ht="15.75" thickBot="1" x14ac:dyDescent="0.3">
      <c r="A2748" s="42"/>
      <c r="B2748" s="384" t="s">
        <v>2</v>
      </c>
      <c r="C2748" s="385"/>
      <c r="D2748" s="386"/>
      <c r="E2748" s="384" t="s">
        <v>3</v>
      </c>
      <c r="F2748" s="385"/>
      <c r="G2748" s="386"/>
      <c r="H2748" s="387" t="s">
        <v>4</v>
      </c>
      <c r="I2748" s="388"/>
      <c r="J2748" s="388"/>
      <c r="K2748" s="389"/>
    </row>
    <row r="2749" spans="1:11" s="43" customFormat="1" ht="15.75" thickBot="1" x14ac:dyDescent="0.3">
      <c r="A2749" s="42"/>
      <c r="B2749" s="391">
        <v>12608197700564</v>
      </c>
      <c r="C2749" s="391"/>
      <c r="D2749" s="392"/>
      <c r="E2749" s="393" t="s">
        <v>785</v>
      </c>
      <c r="F2749" s="394"/>
      <c r="G2749" s="395"/>
      <c r="H2749" s="393" t="s">
        <v>832</v>
      </c>
      <c r="I2749" s="394"/>
      <c r="J2749" s="394"/>
      <c r="K2749" s="395"/>
    </row>
    <row r="2750" spans="1:11" s="43" customFormat="1" x14ac:dyDescent="0.25">
      <c r="A2750" s="42"/>
      <c r="B2750" s="466" t="s">
        <v>5</v>
      </c>
      <c r="C2750" s="467"/>
      <c r="D2750" s="405" t="s">
        <v>833</v>
      </c>
      <c r="E2750" s="406"/>
      <c r="F2750" s="406"/>
      <c r="G2750" s="407"/>
      <c r="H2750" s="411" t="s">
        <v>6</v>
      </c>
      <c r="I2750" s="412"/>
      <c r="J2750" s="405" t="s">
        <v>284</v>
      </c>
      <c r="K2750" s="407"/>
    </row>
    <row r="2751" spans="1:11" s="43" customFormat="1" ht="15.75" thickBot="1" x14ac:dyDescent="0.3">
      <c r="A2751" s="42"/>
      <c r="B2751" s="468"/>
      <c r="C2751" s="469"/>
      <c r="D2751" s="119"/>
      <c r="E2751" s="120"/>
      <c r="F2751" s="120"/>
      <c r="G2751" s="121"/>
      <c r="H2751" s="413"/>
      <c r="I2751" s="414"/>
      <c r="J2751" s="44"/>
      <c r="K2751" s="45"/>
    </row>
    <row r="2752" spans="1:11" s="43" customFormat="1" ht="15.75" thickBot="1" x14ac:dyDescent="0.3">
      <c r="A2752" s="42"/>
      <c r="B2752" s="393" t="s">
        <v>7</v>
      </c>
      <c r="C2752" s="394"/>
      <c r="D2752" s="394"/>
      <c r="E2752" s="394"/>
      <c r="F2752" s="394"/>
      <c r="G2752" s="394"/>
      <c r="H2752" s="394"/>
      <c r="I2752" s="394"/>
      <c r="J2752" s="394"/>
      <c r="K2752" s="395"/>
    </row>
    <row r="2753" spans="1:11" s="43" customFormat="1" ht="15.75" thickBot="1" x14ac:dyDescent="0.3">
      <c r="A2753" s="42"/>
      <c r="B2753" s="399" t="s">
        <v>8</v>
      </c>
      <c r="C2753" s="416" t="s">
        <v>9</v>
      </c>
      <c r="D2753" s="417" t="s">
        <v>10</v>
      </c>
      <c r="E2753" s="418"/>
      <c r="F2753" s="418"/>
      <c r="G2753" s="419"/>
      <c r="H2753" s="417" t="s">
        <v>11</v>
      </c>
      <c r="I2753" s="418"/>
      <c r="J2753" s="418"/>
      <c r="K2753" s="419"/>
    </row>
    <row r="2754" spans="1:11" s="43" customFormat="1" ht="15.75" thickBot="1" x14ac:dyDescent="0.3">
      <c r="A2754" s="42"/>
      <c r="B2754" s="415"/>
      <c r="C2754" s="416"/>
      <c r="D2754" s="416" t="s">
        <v>12</v>
      </c>
      <c r="E2754" s="396" t="s">
        <v>210</v>
      </c>
      <c r="F2754" s="387" t="s">
        <v>14</v>
      </c>
      <c r="G2754" s="389"/>
      <c r="H2754" s="397" t="s">
        <v>12</v>
      </c>
      <c r="I2754" s="399" t="s">
        <v>15</v>
      </c>
      <c r="J2754" s="387" t="s">
        <v>14</v>
      </c>
      <c r="K2754" s="389"/>
    </row>
    <row r="2755" spans="1:11" s="43" customFormat="1" ht="45.75" thickBot="1" x14ac:dyDescent="0.3">
      <c r="A2755" s="42"/>
      <c r="B2755" s="400"/>
      <c r="C2755" s="416"/>
      <c r="D2755" s="416"/>
      <c r="E2755" s="396"/>
      <c r="F2755" s="46" t="s">
        <v>16</v>
      </c>
      <c r="G2755" s="47" t="s">
        <v>17</v>
      </c>
      <c r="H2755" s="398"/>
      <c r="I2755" s="400"/>
      <c r="J2755" s="46" t="s">
        <v>16</v>
      </c>
      <c r="K2755" s="47" t="s">
        <v>17</v>
      </c>
    </row>
    <row r="2756" spans="1:11" s="43" customFormat="1" ht="15.75" thickBot="1" x14ac:dyDescent="0.3">
      <c r="A2756" s="42"/>
      <c r="B2756" s="47">
        <v>1</v>
      </c>
      <c r="C2756" s="47">
        <v>2</v>
      </c>
      <c r="D2756" s="47">
        <v>3</v>
      </c>
      <c r="E2756" s="47">
        <v>4</v>
      </c>
      <c r="F2756" s="47">
        <v>5</v>
      </c>
      <c r="G2756" s="47">
        <v>6</v>
      </c>
      <c r="H2756" s="123">
        <v>7</v>
      </c>
      <c r="I2756" s="47">
        <v>8</v>
      </c>
      <c r="J2756" s="47">
        <v>9</v>
      </c>
      <c r="K2756" s="47">
        <v>10</v>
      </c>
    </row>
    <row r="2757" spans="1:11" s="43" customFormat="1" x14ac:dyDescent="0.25">
      <c r="A2757" s="42"/>
      <c r="B2757" s="203">
        <f>175829.1+386000</f>
        <v>561829.1</v>
      </c>
      <c r="C2757" s="201">
        <v>460000</v>
      </c>
      <c r="D2757" s="49" t="s">
        <v>329</v>
      </c>
      <c r="E2757" s="59">
        <v>42.3</v>
      </c>
      <c r="F2757" s="49">
        <v>0</v>
      </c>
      <c r="G2757" s="49">
        <v>0</v>
      </c>
      <c r="H2757" s="54" t="s">
        <v>241</v>
      </c>
      <c r="I2757" s="54" t="s">
        <v>241</v>
      </c>
      <c r="J2757" s="49">
        <v>0</v>
      </c>
      <c r="K2757" s="52">
        <v>0</v>
      </c>
    </row>
    <row r="2758" spans="1:11" s="43" customFormat="1" x14ac:dyDescent="0.25">
      <c r="A2758" s="42"/>
      <c r="B2758" s="53"/>
      <c r="C2758" s="54"/>
      <c r="D2758" s="49" t="s">
        <v>802</v>
      </c>
      <c r="E2758" s="68">
        <v>0.04</v>
      </c>
      <c r="F2758" s="54">
        <v>0</v>
      </c>
      <c r="G2758" s="49">
        <v>0</v>
      </c>
      <c r="H2758" s="54" t="s">
        <v>834</v>
      </c>
      <c r="I2758" s="54" t="s">
        <v>834</v>
      </c>
      <c r="J2758" s="54">
        <v>0</v>
      </c>
      <c r="K2758" s="56">
        <v>0</v>
      </c>
    </row>
    <row r="2759" spans="1:11" s="43" customFormat="1" x14ac:dyDescent="0.25">
      <c r="A2759" s="42"/>
      <c r="B2759" s="53"/>
      <c r="C2759" s="54"/>
      <c r="D2759" s="49" t="s">
        <v>802</v>
      </c>
      <c r="E2759" s="68">
        <v>0.15</v>
      </c>
      <c r="F2759" s="54">
        <v>0</v>
      </c>
      <c r="G2759" s="49">
        <v>0</v>
      </c>
      <c r="H2759" s="54" t="s">
        <v>835</v>
      </c>
      <c r="I2759" s="54" t="s">
        <v>835</v>
      </c>
      <c r="J2759" s="54">
        <v>0</v>
      </c>
      <c r="K2759" s="56">
        <v>0</v>
      </c>
    </row>
    <row r="2760" spans="1:11" s="43" customFormat="1" ht="15.75" thickBot="1" x14ac:dyDescent="0.3">
      <c r="A2760" s="42"/>
      <c r="B2760" s="53"/>
      <c r="C2760" s="54"/>
      <c r="D2760" s="49"/>
      <c r="E2760" s="68"/>
      <c r="F2760" s="54"/>
      <c r="G2760" s="49"/>
      <c r="H2760" s="54"/>
      <c r="I2760" s="54"/>
      <c r="J2760" s="54">
        <v>0</v>
      </c>
      <c r="K2760" s="56">
        <v>0</v>
      </c>
    </row>
    <row r="2761" spans="1:11" s="43" customFormat="1" ht="15.75" thickBot="1" x14ac:dyDescent="0.3">
      <c r="A2761" s="42"/>
      <c r="B2761" s="393" t="s">
        <v>19</v>
      </c>
      <c r="C2761" s="394"/>
      <c r="D2761" s="394"/>
      <c r="E2761" s="394"/>
      <c r="F2761" s="406"/>
      <c r="G2761" s="394"/>
      <c r="H2761" s="409"/>
      <c r="I2761" s="409"/>
      <c r="J2761" s="394"/>
      <c r="K2761" s="395"/>
    </row>
    <row r="2762" spans="1:11" s="43" customFormat="1" ht="60" x14ac:dyDescent="0.25">
      <c r="A2762" s="42"/>
      <c r="B2762" s="202">
        <v>110000</v>
      </c>
      <c r="C2762" s="49">
        <v>0</v>
      </c>
      <c r="D2762" s="49" t="s">
        <v>329</v>
      </c>
      <c r="E2762" s="101">
        <v>43.6</v>
      </c>
      <c r="F2762" s="54">
        <v>0</v>
      </c>
      <c r="G2762" s="49">
        <v>100</v>
      </c>
      <c r="H2762" s="51" t="s">
        <v>212</v>
      </c>
      <c r="I2762" s="49" t="s">
        <v>97</v>
      </c>
      <c r="J2762" s="49"/>
      <c r="K2762" s="49">
        <v>100</v>
      </c>
    </row>
    <row r="2763" spans="1:11" s="43" customFormat="1" x14ac:dyDescent="0.25">
      <c r="A2763" s="42"/>
      <c r="B2763" s="53"/>
      <c r="C2763" s="54"/>
      <c r="D2763" s="49" t="s">
        <v>802</v>
      </c>
      <c r="E2763" s="95">
        <v>0.04</v>
      </c>
      <c r="G2763" s="54"/>
      <c r="H2763" s="43" t="s">
        <v>836</v>
      </c>
      <c r="I2763" s="43" t="s">
        <v>837</v>
      </c>
      <c r="J2763" s="54"/>
      <c r="K2763" s="54">
        <v>100</v>
      </c>
    </row>
    <row r="2764" spans="1:11" s="43" customFormat="1" x14ac:dyDescent="0.25">
      <c r="A2764" s="42"/>
      <c r="B2764" s="53"/>
      <c r="C2764" s="54"/>
      <c r="D2764" s="49" t="s">
        <v>802</v>
      </c>
      <c r="E2764" s="95">
        <v>0.15</v>
      </c>
      <c r="F2764" s="54"/>
      <c r="G2764" s="54"/>
      <c r="H2764" s="54" t="s">
        <v>57</v>
      </c>
      <c r="I2764" s="54" t="s">
        <v>57</v>
      </c>
      <c r="J2764" s="54"/>
      <c r="K2764" s="54">
        <v>100</v>
      </c>
    </row>
    <row r="2765" spans="1:11" s="43" customFormat="1" x14ac:dyDescent="0.25">
      <c r="A2765" s="42"/>
      <c r="B2765" s="53"/>
      <c r="C2765" s="54"/>
      <c r="D2765" s="54"/>
      <c r="E2765" s="54"/>
      <c r="F2765" s="54"/>
      <c r="G2765" s="54"/>
      <c r="H2765" s="54" t="s">
        <v>112</v>
      </c>
      <c r="I2765" s="54" t="s">
        <v>112</v>
      </c>
      <c r="J2765" s="54"/>
      <c r="K2765" s="54">
        <v>100</v>
      </c>
    </row>
    <row r="2766" spans="1:11" s="43" customFormat="1" x14ac:dyDescent="0.25">
      <c r="A2766" s="42"/>
      <c r="B2766" s="53"/>
      <c r="C2766" s="54"/>
      <c r="D2766" s="54"/>
      <c r="E2766" s="54"/>
      <c r="F2766" s="54"/>
      <c r="G2766" s="54"/>
      <c r="H2766" s="54" t="s">
        <v>111</v>
      </c>
      <c r="I2766" s="54" t="s">
        <v>111</v>
      </c>
      <c r="J2766" s="54"/>
      <c r="K2766" s="54">
        <v>100</v>
      </c>
    </row>
    <row r="2767" spans="1:11" s="43" customFormat="1" x14ac:dyDescent="0.25">
      <c r="A2767" s="42"/>
      <c r="B2767" s="53"/>
      <c r="C2767" s="54"/>
      <c r="D2767" s="54"/>
      <c r="E2767" s="54"/>
      <c r="F2767" s="54"/>
      <c r="G2767" s="54"/>
      <c r="H2767" s="54" t="s">
        <v>71</v>
      </c>
      <c r="I2767" s="54" t="s">
        <v>71</v>
      </c>
      <c r="J2767" s="54"/>
      <c r="K2767" s="54">
        <v>100</v>
      </c>
    </row>
    <row r="2768" spans="1:11" s="43" customFormat="1" x14ac:dyDescent="0.25">
      <c r="A2768" s="42"/>
      <c r="B2768" s="53"/>
      <c r="C2768" s="54"/>
      <c r="D2768" s="54"/>
      <c r="E2768" s="54"/>
      <c r="F2768" s="54"/>
      <c r="G2768" s="54"/>
      <c r="H2768" s="54" t="s">
        <v>838</v>
      </c>
      <c r="I2768" s="54" t="s">
        <v>838</v>
      </c>
      <c r="J2768" s="54"/>
      <c r="K2768" s="56"/>
    </row>
    <row r="2769" spans="1:11" s="43" customFormat="1" x14ac:dyDescent="0.25">
      <c r="A2769" s="42"/>
      <c r="B2769" s="124"/>
      <c r="C2769" s="124"/>
      <c r="D2769" s="124"/>
      <c r="E2769" s="124"/>
      <c r="F2769" s="124"/>
      <c r="G2769" s="124"/>
      <c r="H2769" s="124"/>
      <c r="I2769" s="124"/>
      <c r="J2769" s="124"/>
      <c r="K2769" s="124"/>
    </row>
    <row r="2770" spans="1:11" s="43" customFormat="1" x14ac:dyDescent="0.25">
      <c r="A2770" s="42"/>
      <c r="B2770" s="420" t="s">
        <v>0</v>
      </c>
      <c r="C2770" s="420"/>
    </row>
    <row r="2771" spans="1:11" s="43" customFormat="1" x14ac:dyDescent="0.25">
      <c r="A2771" s="42"/>
      <c r="B2771" s="449" t="s">
        <v>1</v>
      </c>
      <c r="C2771" s="449"/>
      <c r="D2771" s="449"/>
      <c r="E2771" s="449"/>
      <c r="F2771" s="449"/>
      <c r="G2771" s="449"/>
      <c r="H2771" s="449"/>
      <c r="I2771" s="449"/>
      <c r="J2771" s="449"/>
      <c r="K2771" s="449"/>
    </row>
    <row r="2772" spans="1:11" s="43" customFormat="1" ht="15.75" thickBot="1" x14ac:dyDescent="0.3">
      <c r="A2772" s="42"/>
      <c r="B2772" s="124"/>
      <c r="C2772" s="124"/>
      <c r="D2772" s="124"/>
      <c r="E2772" s="124"/>
      <c r="F2772" s="124"/>
      <c r="G2772" s="124"/>
      <c r="H2772" s="124"/>
      <c r="I2772" s="124"/>
      <c r="J2772" s="124"/>
      <c r="K2772" s="124"/>
    </row>
    <row r="2773" spans="1:11" s="43" customFormat="1" ht="15.75" thickBot="1" x14ac:dyDescent="0.3">
      <c r="A2773" s="42"/>
      <c r="B2773" s="476" t="s">
        <v>2</v>
      </c>
      <c r="C2773" s="477"/>
      <c r="D2773" s="478"/>
      <c r="E2773" s="476" t="s">
        <v>3</v>
      </c>
      <c r="F2773" s="477"/>
      <c r="G2773" s="478"/>
      <c r="H2773" s="479" t="s">
        <v>4</v>
      </c>
      <c r="I2773" s="480"/>
      <c r="J2773" s="480"/>
      <c r="K2773" s="481"/>
    </row>
    <row r="2774" spans="1:11" s="43" customFormat="1" ht="15.75" thickBot="1" x14ac:dyDescent="0.3">
      <c r="A2774" s="42"/>
      <c r="B2774" s="391">
        <v>21201196500175</v>
      </c>
      <c r="C2774" s="391"/>
      <c r="D2774" s="392"/>
      <c r="E2774" s="393" t="s">
        <v>197</v>
      </c>
      <c r="F2774" s="394"/>
      <c r="G2774" s="395"/>
      <c r="H2774" s="393" t="s">
        <v>839</v>
      </c>
      <c r="I2774" s="394"/>
      <c r="J2774" s="394"/>
      <c r="K2774" s="395"/>
    </row>
    <row r="2775" spans="1:11" s="43" customFormat="1" x14ac:dyDescent="0.25">
      <c r="A2775" s="42"/>
      <c r="B2775" s="490" t="s">
        <v>5</v>
      </c>
      <c r="C2775" s="491"/>
      <c r="D2775" s="405" t="s">
        <v>840</v>
      </c>
      <c r="E2775" s="406"/>
      <c r="F2775" s="406"/>
      <c r="G2775" s="407"/>
      <c r="H2775" s="494" t="s">
        <v>6</v>
      </c>
      <c r="I2775" s="495"/>
      <c r="J2775" s="405" t="s">
        <v>841</v>
      </c>
      <c r="K2775" s="407"/>
    </row>
    <row r="2776" spans="1:11" s="43" customFormat="1" ht="15.75" thickBot="1" x14ac:dyDescent="0.3">
      <c r="A2776" s="42"/>
      <c r="B2776" s="492"/>
      <c r="C2776" s="493"/>
      <c r="D2776" s="125"/>
      <c r="E2776" s="126"/>
      <c r="F2776" s="126"/>
      <c r="G2776" s="127"/>
      <c r="H2776" s="496"/>
      <c r="I2776" s="497"/>
      <c r="J2776" s="128"/>
      <c r="K2776" s="129"/>
    </row>
    <row r="2777" spans="1:11" s="43" customFormat="1" ht="15.75" thickBot="1" x14ac:dyDescent="0.3">
      <c r="A2777" s="42"/>
      <c r="B2777" s="487" t="s">
        <v>7</v>
      </c>
      <c r="C2777" s="488"/>
      <c r="D2777" s="488"/>
      <c r="E2777" s="488"/>
      <c r="F2777" s="488"/>
      <c r="G2777" s="488"/>
      <c r="H2777" s="488"/>
      <c r="I2777" s="488"/>
      <c r="J2777" s="488"/>
      <c r="K2777" s="489"/>
    </row>
    <row r="2778" spans="1:11" s="43" customFormat="1" ht="15.75" thickBot="1" x14ac:dyDescent="0.3">
      <c r="A2778" s="42"/>
      <c r="B2778" s="485" t="s">
        <v>8</v>
      </c>
      <c r="C2778" s="499" t="s">
        <v>9</v>
      </c>
      <c r="D2778" s="500" t="s">
        <v>10</v>
      </c>
      <c r="E2778" s="501"/>
      <c r="F2778" s="501"/>
      <c r="G2778" s="502"/>
      <c r="H2778" s="500" t="s">
        <v>11</v>
      </c>
      <c r="I2778" s="501"/>
      <c r="J2778" s="501"/>
      <c r="K2778" s="502"/>
    </row>
    <row r="2779" spans="1:11" s="43" customFormat="1" ht="15.75" thickBot="1" x14ac:dyDescent="0.3">
      <c r="A2779" s="42"/>
      <c r="B2779" s="498"/>
      <c r="C2779" s="499"/>
      <c r="D2779" s="499" t="s">
        <v>12</v>
      </c>
      <c r="E2779" s="482" t="s">
        <v>210</v>
      </c>
      <c r="F2779" s="479" t="s">
        <v>14</v>
      </c>
      <c r="G2779" s="481"/>
      <c r="H2779" s="483" t="s">
        <v>12</v>
      </c>
      <c r="I2779" s="485" t="s">
        <v>15</v>
      </c>
      <c r="J2779" s="479" t="s">
        <v>14</v>
      </c>
      <c r="K2779" s="481"/>
    </row>
    <row r="2780" spans="1:11" s="43" customFormat="1" ht="45.75" thickBot="1" x14ac:dyDescent="0.3">
      <c r="A2780" s="42"/>
      <c r="B2780" s="486"/>
      <c r="C2780" s="499"/>
      <c r="D2780" s="499"/>
      <c r="E2780" s="482"/>
      <c r="F2780" s="130" t="s">
        <v>16</v>
      </c>
      <c r="G2780" s="131" t="s">
        <v>17</v>
      </c>
      <c r="H2780" s="484"/>
      <c r="I2780" s="486"/>
      <c r="J2780" s="130" t="s">
        <v>16</v>
      </c>
      <c r="K2780" s="131" t="s">
        <v>17</v>
      </c>
    </row>
    <row r="2781" spans="1:11" s="43" customFormat="1" x14ac:dyDescent="0.25">
      <c r="A2781" s="42"/>
      <c r="B2781" s="204">
        <v>1</v>
      </c>
      <c r="C2781" s="204">
        <v>2</v>
      </c>
      <c r="D2781" s="204">
        <v>3</v>
      </c>
      <c r="E2781" s="204">
        <v>4</v>
      </c>
      <c r="F2781" s="204">
        <v>5</v>
      </c>
      <c r="G2781" s="204">
        <v>6</v>
      </c>
      <c r="H2781" s="204">
        <v>7</v>
      </c>
      <c r="I2781" s="204">
        <v>8</v>
      </c>
      <c r="J2781" s="204">
        <v>9</v>
      </c>
      <c r="K2781" s="204">
        <v>10</v>
      </c>
    </row>
    <row r="2782" spans="1:11" s="43" customFormat="1" ht="60" x14ac:dyDescent="0.25">
      <c r="A2782" s="42"/>
      <c r="B2782" s="54">
        <f>153538.28</f>
        <v>153538.28</v>
      </c>
      <c r="C2782" s="205"/>
      <c r="D2782" s="205" t="s">
        <v>335</v>
      </c>
      <c r="E2782" s="206" t="s">
        <v>335</v>
      </c>
      <c r="F2782" s="205"/>
      <c r="G2782" s="205"/>
      <c r="H2782" s="51" t="s">
        <v>212</v>
      </c>
      <c r="I2782" s="190" t="s">
        <v>842</v>
      </c>
      <c r="J2782" s="205"/>
      <c r="K2782" s="205">
        <v>0</v>
      </c>
    </row>
    <row r="2783" spans="1:11" s="43" customFormat="1" x14ac:dyDescent="0.25">
      <c r="A2783" s="42"/>
      <c r="B2783" s="54"/>
      <c r="C2783" s="205"/>
      <c r="D2783" s="205"/>
      <c r="E2783" s="206"/>
      <c r="F2783" s="205"/>
      <c r="G2783" s="205"/>
      <c r="H2783" s="190" t="s">
        <v>111</v>
      </c>
      <c r="I2783" s="190" t="s">
        <v>111</v>
      </c>
      <c r="J2783" s="205"/>
      <c r="K2783" s="205"/>
    </row>
    <row r="2784" spans="1:11" s="43" customFormat="1" x14ac:dyDescent="0.25">
      <c r="A2784" s="42"/>
      <c r="B2784" s="54"/>
      <c r="C2784" s="205"/>
      <c r="D2784" s="205"/>
      <c r="E2784" s="206"/>
      <c r="F2784" s="205"/>
      <c r="G2784" s="205"/>
      <c r="H2784" s="190" t="s">
        <v>70</v>
      </c>
      <c r="I2784" s="190" t="s">
        <v>70</v>
      </c>
      <c r="J2784" s="205"/>
      <c r="K2784" s="205"/>
    </row>
    <row r="2785" spans="1:11" s="43" customFormat="1" ht="15.75" thickBot="1" x14ac:dyDescent="0.3">
      <c r="A2785" s="42"/>
      <c r="B2785" s="602" t="s">
        <v>19</v>
      </c>
      <c r="C2785" s="603"/>
      <c r="D2785" s="603"/>
      <c r="E2785" s="603"/>
      <c r="F2785" s="603"/>
      <c r="G2785" s="603"/>
      <c r="H2785" s="603"/>
      <c r="I2785" s="603"/>
      <c r="J2785" s="603"/>
      <c r="K2785" s="604"/>
    </row>
    <row r="2786" spans="1:11" s="43" customFormat="1" x14ac:dyDescent="0.25">
      <c r="A2786" s="42"/>
      <c r="B2786" s="137"/>
      <c r="C2786" s="133"/>
      <c r="D2786" s="133"/>
      <c r="E2786" s="133"/>
      <c r="F2786" s="133"/>
      <c r="G2786" s="133"/>
      <c r="H2786" s="133"/>
      <c r="I2786" s="133"/>
      <c r="J2786" s="133"/>
      <c r="K2786" s="136"/>
    </row>
    <row r="2787" spans="1:11" s="43" customFormat="1" x14ac:dyDescent="0.25">
      <c r="A2787" s="42"/>
    </row>
    <row r="2788" spans="1:11" s="43" customFormat="1" x14ac:dyDescent="0.25">
      <c r="A2788" s="42"/>
      <c r="B2788" s="420" t="s">
        <v>0</v>
      </c>
      <c r="C2788" s="420"/>
    </row>
    <row r="2789" spans="1:11" s="43" customFormat="1" x14ac:dyDescent="0.25">
      <c r="A2789" s="42"/>
      <c r="B2789" s="449" t="s">
        <v>1</v>
      </c>
      <c r="C2789" s="449"/>
      <c r="D2789" s="449"/>
      <c r="E2789" s="449"/>
      <c r="F2789" s="449"/>
      <c r="G2789" s="449"/>
      <c r="H2789" s="449"/>
      <c r="I2789" s="449"/>
      <c r="J2789" s="449"/>
      <c r="K2789" s="449"/>
    </row>
    <row r="2790" spans="1:11" s="43" customFormat="1" ht="15.75" thickBot="1" x14ac:dyDescent="0.3">
      <c r="A2790" s="42"/>
      <c r="B2790" s="124"/>
      <c r="C2790" s="124"/>
      <c r="D2790" s="124"/>
      <c r="E2790" s="124"/>
      <c r="F2790" s="124"/>
      <c r="G2790" s="124"/>
      <c r="H2790" s="124"/>
      <c r="I2790" s="124"/>
      <c r="J2790" s="124"/>
      <c r="K2790" s="124"/>
    </row>
    <row r="2791" spans="1:11" s="43" customFormat="1" ht="15.75" thickBot="1" x14ac:dyDescent="0.3">
      <c r="A2791" s="42"/>
      <c r="B2791" s="476" t="s">
        <v>2</v>
      </c>
      <c r="C2791" s="477"/>
      <c r="D2791" s="478"/>
      <c r="E2791" s="476" t="s">
        <v>3</v>
      </c>
      <c r="F2791" s="477"/>
      <c r="G2791" s="478"/>
      <c r="H2791" s="479" t="s">
        <v>4</v>
      </c>
      <c r="I2791" s="480"/>
      <c r="J2791" s="480"/>
      <c r="K2791" s="481"/>
    </row>
    <row r="2792" spans="1:11" s="43" customFormat="1" ht="15.75" thickBot="1" x14ac:dyDescent="0.3">
      <c r="A2792" s="42"/>
      <c r="B2792" s="391">
        <v>20311196000750</v>
      </c>
      <c r="C2792" s="391"/>
      <c r="D2792" s="392"/>
      <c r="E2792" s="393" t="s">
        <v>843</v>
      </c>
      <c r="F2792" s="394"/>
      <c r="G2792" s="395"/>
      <c r="H2792" s="393" t="s">
        <v>844</v>
      </c>
      <c r="I2792" s="394"/>
      <c r="J2792" s="394"/>
      <c r="K2792" s="395"/>
    </row>
    <row r="2793" spans="1:11" s="43" customFormat="1" x14ac:dyDescent="0.25">
      <c r="A2793" s="42"/>
      <c r="B2793" s="490" t="s">
        <v>5</v>
      </c>
      <c r="C2793" s="491"/>
      <c r="D2793" s="405" t="s">
        <v>845</v>
      </c>
      <c r="E2793" s="406"/>
      <c r="F2793" s="406"/>
      <c r="G2793" s="407"/>
      <c r="H2793" s="494" t="s">
        <v>6</v>
      </c>
      <c r="I2793" s="495"/>
      <c r="J2793" s="405" t="s">
        <v>846</v>
      </c>
      <c r="K2793" s="407"/>
    </row>
    <row r="2794" spans="1:11" s="43" customFormat="1" ht="15.75" thickBot="1" x14ac:dyDescent="0.3">
      <c r="A2794" s="42"/>
      <c r="B2794" s="492"/>
      <c r="C2794" s="493"/>
      <c r="D2794" s="125"/>
      <c r="E2794" s="126"/>
      <c r="F2794" s="126"/>
      <c r="G2794" s="127"/>
      <c r="H2794" s="496"/>
      <c r="I2794" s="497"/>
      <c r="J2794" s="128"/>
      <c r="K2794" s="129"/>
    </row>
    <row r="2795" spans="1:11" s="43" customFormat="1" ht="15.75" thickBot="1" x14ac:dyDescent="0.3">
      <c r="A2795" s="42"/>
      <c r="B2795" s="487" t="s">
        <v>7</v>
      </c>
      <c r="C2795" s="488"/>
      <c r="D2795" s="488"/>
      <c r="E2795" s="488"/>
      <c r="F2795" s="488"/>
      <c r="G2795" s="488"/>
      <c r="H2795" s="488"/>
      <c r="I2795" s="488"/>
      <c r="J2795" s="488"/>
      <c r="K2795" s="489"/>
    </row>
    <row r="2796" spans="1:11" s="43" customFormat="1" ht="15.75" thickBot="1" x14ac:dyDescent="0.3">
      <c r="A2796" s="42"/>
      <c r="B2796" s="485" t="s">
        <v>8</v>
      </c>
      <c r="C2796" s="499" t="s">
        <v>9</v>
      </c>
      <c r="D2796" s="500" t="s">
        <v>10</v>
      </c>
      <c r="E2796" s="501"/>
      <c r="F2796" s="501"/>
      <c r="G2796" s="502"/>
      <c r="H2796" s="500" t="s">
        <v>11</v>
      </c>
      <c r="I2796" s="501"/>
      <c r="J2796" s="501"/>
      <c r="K2796" s="502"/>
    </row>
    <row r="2797" spans="1:11" s="43" customFormat="1" ht="15.75" thickBot="1" x14ac:dyDescent="0.3">
      <c r="A2797" s="42"/>
      <c r="B2797" s="498"/>
      <c r="C2797" s="499"/>
      <c r="D2797" s="499" t="s">
        <v>12</v>
      </c>
      <c r="E2797" s="482" t="s">
        <v>210</v>
      </c>
      <c r="F2797" s="479" t="s">
        <v>14</v>
      </c>
      <c r="G2797" s="481"/>
      <c r="H2797" s="483" t="s">
        <v>12</v>
      </c>
      <c r="I2797" s="485" t="s">
        <v>15</v>
      </c>
      <c r="J2797" s="479" t="s">
        <v>14</v>
      </c>
      <c r="K2797" s="481"/>
    </row>
    <row r="2798" spans="1:11" s="43" customFormat="1" ht="45.75" thickBot="1" x14ac:dyDescent="0.3">
      <c r="A2798" s="42"/>
      <c r="B2798" s="486"/>
      <c r="C2798" s="499"/>
      <c r="D2798" s="499"/>
      <c r="E2798" s="482"/>
      <c r="F2798" s="130" t="s">
        <v>16</v>
      </c>
      <c r="G2798" s="131" t="s">
        <v>17</v>
      </c>
      <c r="H2798" s="484"/>
      <c r="I2798" s="486"/>
      <c r="J2798" s="130" t="s">
        <v>16</v>
      </c>
      <c r="K2798" s="131" t="s">
        <v>17</v>
      </c>
    </row>
    <row r="2799" spans="1:11" s="43" customFormat="1" ht="15.75" thickBot="1" x14ac:dyDescent="0.3">
      <c r="A2799" s="42"/>
      <c r="B2799" s="131">
        <v>1</v>
      </c>
      <c r="C2799" s="131">
        <v>2</v>
      </c>
      <c r="D2799" s="131">
        <v>3</v>
      </c>
      <c r="E2799" s="131">
        <v>4</v>
      </c>
      <c r="F2799" s="131">
        <v>5</v>
      </c>
      <c r="G2799" s="131">
        <v>6</v>
      </c>
      <c r="H2799" s="131">
        <v>7</v>
      </c>
      <c r="I2799" s="131">
        <v>8</v>
      </c>
      <c r="J2799" s="131">
        <v>9</v>
      </c>
      <c r="K2799" s="131">
        <v>10</v>
      </c>
    </row>
    <row r="2800" spans="1:11" s="43" customFormat="1" ht="15.75" thickBot="1" x14ac:dyDescent="0.3">
      <c r="A2800" s="42"/>
      <c r="B2800" s="165">
        <f>162164.4+124950</f>
        <v>287114.40000000002</v>
      </c>
      <c r="C2800" s="133">
        <v>0</v>
      </c>
      <c r="D2800" s="165"/>
      <c r="E2800" s="207"/>
      <c r="F2800" s="133"/>
      <c r="G2800" s="133"/>
      <c r="H2800" s="135" t="s">
        <v>335</v>
      </c>
      <c r="I2800" s="139" t="s">
        <v>335</v>
      </c>
      <c r="J2800" s="133"/>
      <c r="K2800" s="136"/>
    </row>
    <row r="2801" spans="1:11" s="43" customFormat="1" ht="15.75" thickBot="1" x14ac:dyDescent="0.3">
      <c r="A2801" s="42"/>
      <c r="B2801" s="487" t="s">
        <v>19</v>
      </c>
      <c r="C2801" s="488"/>
      <c r="D2801" s="488"/>
      <c r="E2801" s="488"/>
      <c r="F2801" s="488"/>
      <c r="G2801" s="488"/>
      <c r="H2801" s="488"/>
      <c r="I2801" s="488"/>
      <c r="J2801" s="488"/>
      <c r="K2801" s="489"/>
    </row>
    <row r="2802" spans="1:11" s="43" customFormat="1" x14ac:dyDescent="0.25">
      <c r="A2802" s="42"/>
      <c r="B2802" s="137">
        <v>0</v>
      </c>
      <c r="C2802" s="133">
        <v>0</v>
      </c>
      <c r="D2802" s="133">
        <v>0</v>
      </c>
      <c r="E2802" s="133">
        <v>0</v>
      </c>
      <c r="F2802" s="133">
        <v>0</v>
      </c>
      <c r="G2802" s="133">
        <v>0</v>
      </c>
      <c r="H2802" s="133">
        <v>0</v>
      </c>
      <c r="I2802" s="133">
        <v>0</v>
      </c>
      <c r="J2802" s="133">
        <v>0</v>
      </c>
      <c r="K2802" s="136">
        <v>0</v>
      </c>
    </row>
    <row r="2803" spans="1:11" s="43" customFormat="1" x14ac:dyDescent="0.25">
      <c r="A2803" s="42"/>
    </row>
    <row r="2804" spans="1:11" s="43" customFormat="1" x14ac:dyDescent="0.25">
      <c r="A2804" s="42"/>
      <c r="B2804" s="420" t="s">
        <v>0</v>
      </c>
      <c r="C2804" s="420"/>
    </row>
    <row r="2805" spans="1:11" s="43" customFormat="1" x14ac:dyDescent="0.25">
      <c r="A2805" s="42"/>
      <c r="B2805" s="449" t="s">
        <v>1</v>
      </c>
      <c r="C2805" s="449"/>
      <c r="D2805" s="449"/>
      <c r="E2805" s="449"/>
      <c r="F2805" s="449"/>
      <c r="G2805" s="449"/>
      <c r="H2805" s="449"/>
      <c r="I2805" s="449"/>
      <c r="J2805" s="449"/>
      <c r="K2805" s="449"/>
    </row>
    <row r="2806" spans="1:11" s="43" customFormat="1" ht="15.75" thickBot="1" x14ac:dyDescent="0.3">
      <c r="A2806" s="42"/>
      <c r="B2806" s="124"/>
      <c r="C2806" s="124"/>
      <c r="D2806" s="124"/>
      <c r="E2806" s="124"/>
      <c r="F2806" s="124"/>
      <c r="G2806" s="124"/>
      <c r="H2806" s="124"/>
      <c r="I2806" s="124"/>
      <c r="J2806" s="124"/>
      <c r="K2806" s="124"/>
    </row>
    <row r="2807" spans="1:11" s="43" customFormat="1" ht="15.75" thickBot="1" x14ac:dyDescent="0.3">
      <c r="A2807" s="42"/>
      <c r="B2807" s="476" t="s">
        <v>2</v>
      </c>
      <c r="C2807" s="477"/>
      <c r="D2807" s="478"/>
      <c r="E2807" s="476" t="s">
        <v>3</v>
      </c>
      <c r="F2807" s="477"/>
      <c r="G2807" s="478"/>
      <c r="H2807" s="479" t="s">
        <v>4</v>
      </c>
      <c r="I2807" s="480"/>
      <c r="J2807" s="480"/>
      <c r="K2807" s="481"/>
    </row>
    <row r="2808" spans="1:11" s="43" customFormat="1" ht="15.75" thickBot="1" x14ac:dyDescent="0.3">
      <c r="A2808" s="42"/>
      <c r="B2808" s="391">
        <v>21202197901006</v>
      </c>
      <c r="C2808" s="391"/>
      <c r="D2808" s="392"/>
      <c r="E2808" s="393" t="s">
        <v>197</v>
      </c>
      <c r="F2808" s="394"/>
      <c r="G2808" s="395"/>
      <c r="H2808" s="393" t="s">
        <v>847</v>
      </c>
      <c r="I2808" s="394"/>
      <c r="J2808" s="394"/>
      <c r="K2808" s="395"/>
    </row>
    <row r="2809" spans="1:11" s="43" customFormat="1" x14ac:dyDescent="0.25">
      <c r="A2809" s="42"/>
      <c r="B2809" s="490" t="s">
        <v>5</v>
      </c>
      <c r="C2809" s="491"/>
      <c r="D2809" s="405" t="s">
        <v>848</v>
      </c>
      <c r="E2809" s="406"/>
      <c r="F2809" s="406"/>
      <c r="G2809" s="407"/>
      <c r="H2809" s="494" t="s">
        <v>6</v>
      </c>
      <c r="I2809" s="495"/>
      <c r="J2809" s="405" t="s">
        <v>849</v>
      </c>
      <c r="K2809" s="407"/>
    </row>
    <row r="2810" spans="1:11" s="43" customFormat="1" ht="15.75" thickBot="1" x14ac:dyDescent="0.3">
      <c r="A2810" s="42"/>
      <c r="B2810" s="492"/>
      <c r="C2810" s="493"/>
      <c r="D2810" s="125"/>
      <c r="E2810" s="126"/>
      <c r="F2810" s="126"/>
      <c r="G2810" s="127"/>
      <c r="H2810" s="496"/>
      <c r="I2810" s="497"/>
      <c r="J2810" s="128"/>
      <c r="K2810" s="129"/>
    </row>
    <row r="2811" spans="1:11" s="43" customFormat="1" ht="15.75" thickBot="1" x14ac:dyDescent="0.3">
      <c r="A2811" s="42"/>
      <c r="B2811" s="487" t="s">
        <v>7</v>
      </c>
      <c r="C2811" s="488"/>
      <c r="D2811" s="488"/>
      <c r="E2811" s="488"/>
      <c r="F2811" s="488"/>
      <c r="G2811" s="488"/>
      <c r="H2811" s="488"/>
      <c r="I2811" s="488"/>
      <c r="J2811" s="488"/>
      <c r="K2811" s="489"/>
    </row>
    <row r="2812" spans="1:11" s="43" customFormat="1" ht="15.75" thickBot="1" x14ac:dyDescent="0.3">
      <c r="A2812" s="42"/>
      <c r="B2812" s="485" t="s">
        <v>8</v>
      </c>
      <c r="C2812" s="499" t="s">
        <v>9</v>
      </c>
      <c r="D2812" s="500" t="s">
        <v>10</v>
      </c>
      <c r="E2812" s="501"/>
      <c r="F2812" s="501"/>
      <c r="G2812" s="502"/>
      <c r="H2812" s="500" t="s">
        <v>11</v>
      </c>
      <c r="I2812" s="501"/>
      <c r="J2812" s="501"/>
      <c r="K2812" s="502"/>
    </row>
    <row r="2813" spans="1:11" s="43" customFormat="1" ht="15.75" thickBot="1" x14ac:dyDescent="0.3">
      <c r="A2813" s="42"/>
      <c r="B2813" s="498"/>
      <c r="C2813" s="499"/>
      <c r="D2813" s="499" t="s">
        <v>12</v>
      </c>
      <c r="E2813" s="482" t="s">
        <v>210</v>
      </c>
      <c r="F2813" s="479" t="s">
        <v>14</v>
      </c>
      <c r="G2813" s="481"/>
      <c r="H2813" s="483" t="s">
        <v>12</v>
      </c>
      <c r="I2813" s="485" t="s">
        <v>15</v>
      </c>
      <c r="J2813" s="479" t="s">
        <v>14</v>
      </c>
      <c r="K2813" s="481"/>
    </row>
    <row r="2814" spans="1:11" s="43" customFormat="1" ht="45.75" thickBot="1" x14ac:dyDescent="0.3">
      <c r="A2814" s="42"/>
      <c r="B2814" s="486"/>
      <c r="C2814" s="499"/>
      <c r="D2814" s="499"/>
      <c r="E2814" s="482"/>
      <c r="F2814" s="130" t="s">
        <v>16</v>
      </c>
      <c r="G2814" s="131" t="s">
        <v>17</v>
      </c>
      <c r="H2814" s="484"/>
      <c r="I2814" s="486"/>
      <c r="J2814" s="130" t="s">
        <v>16</v>
      </c>
      <c r="K2814" s="131" t="s">
        <v>17</v>
      </c>
    </row>
    <row r="2815" spans="1:11" s="43" customFormat="1" ht="15.75" thickBot="1" x14ac:dyDescent="0.3">
      <c r="A2815" s="42"/>
      <c r="B2815" s="131">
        <v>1</v>
      </c>
      <c r="C2815" s="131">
        <v>2</v>
      </c>
      <c r="D2815" s="131">
        <v>3</v>
      </c>
      <c r="E2815" s="131">
        <v>4</v>
      </c>
      <c r="F2815" s="131">
        <v>5</v>
      </c>
      <c r="G2815" s="131">
        <v>6</v>
      </c>
      <c r="H2815" s="131">
        <v>7</v>
      </c>
      <c r="I2815" s="131">
        <v>8</v>
      </c>
      <c r="J2815" s="131">
        <v>9</v>
      </c>
      <c r="K2815" s="131">
        <v>10</v>
      </c>
    </row>
    <row r="2816" spans="1:11" s="43" customFormat="1" ht="15.75" thickBot="1" x14ac:dyDescent="0.3">
      <c r="A2816" s="42"/>
      <c r="B2816" s="190">
        <f>121905.4</f>
        <v>121905.4</v>
      </c>
      <c r="C2816" s="133"/>
      <c r="D2816" s="133" t="s">
        <v>335</v>
      </c>
      <c r="E2816" s="134" t="s">
        <v>335</v>
      </c>
      <c r="F2816" s="133"/>
      <c r="G2816" s="133"/>
      <c r="H2816" s="135" t="s">
        <v>335</v>
      </c>
      <c r="I2816" s="139" t="s">
        <v>335</v>
      </c>
      <c r="J2816" s="133"/>
      <c r="K2816" s="136"/>
    </row>
    <row r="2817" spans="1:11" s="43" customFormat="1" ht="15.75" thickBot="1" x14ac:dyDescent="0.3">
      <c r="A2817" s="42"/>
      <c r="B2817" s="487" t="s">
        <v>19</v>
      </c>
      <c r="C2817" s="488"/>
      <c r="D2817" s="488"/>
      <c r="E2817" s="488"/>
      <c r="F2817" s="488"/>
      <c r="G2817" s="488"/>
      <c r="H2817" s="488"/>
      <c r="I2817" s="488"/>
      <c r="J2817" s="488"/>
      <c r="K2817" s="489"/>
    </row>
    <row r="2818" spans="1:11" s="43" customFormat="1" x14ac:dyDescent="0.25">
      <c r="A2818" s="42"/>
      <c r="B2818" s="137">
        <v>0</v>
      </c>
      <c r="C2818" s="133">
        <v>0</v>
      </c>
      <c r="D2818" s="133">
        <v>0</v>
      </c>
      <c r="E2818" s="133">
        <v>0</v>
      </c>
      <c r="F2818" s="133">
        <v>0</v>
      </c>
      <c r="G2818" s="133">
        <v>0</v>
      </c>
      <c r="H2818" s="133">
        <v>0</v>
      </c>
      <c r="I2818" s="133">
        <v>0</v>
      </c>
      <c r="J2818" s="133">
        <v>0</v>
      </c>
      <c r="K2818" s="136">
        <v>0</v>
      </c>
    </row>
    <row r="2819" spans="1:11" s="43" customFormat="1" x14ac:dyDescent="0.25">
      <c r="A2819" s="42"/>
      <c r="B2819" s="124"/>
      <c r="C2819" s="124"/>
      <c r="D2819" s="124"/>
      <c r="E2819" s="124"/>
      <c r="F2819" s="124"/>
      <c r="G2819" s="124"/>
      <c r="H2819" s="124"/>
      <c r="I2819" s="124"/>
      <c r="J2819" s="124"/>
      <c r="K2819" s="124"/>
    </row>
    <row r="2820" spans="1:11" s="43" customFormat="1" x14ac:dyDescent="0.25">
      <c r="A2820" s="42"/>
      <c r="B2820" s="420" t="s">
        <v>0</v>
      </c>
      <c r="C2820" s="420"/>
    </row>
    <row r="2821" spans="1:11" s="43" customFormat="1" x14ac:dyDescent="0.25">
      <c r="A2821" s="42"/>
      <c r="B2821" s="449" t="s">
        <v>1</v>
      </c>
      <c r="C2821" s="449"/>
      <c r="D2821" s="449"/>
      <c r="E2821" s="449"/>
      <c r="F2821" s="449"/>
      <c r="G2821" s="449"/>
      <c r="H2821" s="449"/>
      <c r="I2821" s="449"/>
      <c r="J2821" s="449"/>
      <c r="K2821" s="449"/>
    </row>
    <row r="2822" spans="1:11" s="43" customFormat="1" ht="15.75" thickBot="1" x14ac:dyDescent="0.3">
      <c r="A2822" s="42"/>
      <c r="B2822" s="124"/>
      <c r="C2822" s="124"/>
      <c r="D2822" s="124"/>
      <c r="E2822" s="124"/>
      <c r="F2822" s="124"/>
      <c r="G2822" s="124"/>
      <c r="H2822" s="124"/>
      <c r="I2822" s="124"/>
      <c r="J2822" s="124"/>
      <c r="K2822" s="124"/>
    </row>
    <row r="2823" spans="1:11" s="43" customFormat="1" ht="15.75" thickBot="1" x14ac:dyDescent="0.3">
      <c r="A2823" s="42"/>
      <c r="B2823" s="476" t="s">
        <v>2</v>
      </c>
      <c r="C2823" s="477"/>
      <c r="D2823" s="478"/>
      <c r="E2823" s="476" t="s">
        <v>3</v>
      </c>
      <c r="F2823" s="477"/>
      <c r="G2823" s="478"/>
      <c r="H2823" s="479" t="s">
        <v>4</v>
      </c>
      <c r="I2823" s="480"/>
      <c r="J2823" s="480"/>
      <c r="K2823" s="481"/>
    </row>
    <row r="2824" spans="1:11" s="43" customFormat="1" ht="15.75" thickBot="1" x14ac:dyDescent="0.3">
      <c r="A2824" s="42"/>
      <c r="B2824" s="391">
        <v>21106196700122</v>
      </c>
      <c r="C2824" s="391"/>
      <c r="D2824" s="392"/>
      <c r="E2824" s="393" t="s">
        <v>197</v>
      </c>
      <c r="F2824" s="394"/>
      <c r="G2824" s="395"/>
      <c r="H2824" s="393" t="s">
        <v>850</v>
      </c>
      <c r="I2824" s="394"/>
      <c r="J2824" s="394"/>
      <c r="K2824" s="395"/>
    </row>
    <row r="2825" spans="1:11" s="43" customFormat="1" x14ac:dyDescent="0.25">
      <c r="A2825" s="42"/>
      <c r="B2825" s="490" t="s">
        <v>5</v>
      </c>
      <c r="C2825" s="491"/>
      <c r="D2825" s="405" t="s">
        <v>851</v>
      </c>
      <c r="E2825" s="406"/>
      <c r="F2825" s="406"/>
      <c r="G2825" s="407"/>
      <c r="H2825" s="494" t="s">
        <v>6</v>
      </c>
      <c r="I2825" s="495"/>
      <c r="J2825" s="405" t="s">
        <v>852</v>
      </c>
      <c r="K2825" s="407"/>
    </row>
    <row r="2826" spans="1:11" s="43" customFormat="1" ht="15.75" thickBot="1" x14ac:dyDescent="0.3">
      <c r="A2826" s="42"/>
      <c r="B2826" s="492"/>
      <c r="C2826" s="493"/>
      <c r="D2826" s="125"/>
      <c r="E2826" s="126"/>
      <c r="F2826" s="126"/>
      <c r="G2826" s="127"/>
      <c r="H2826" s="496"/>
      <c r="I2826" s="497"/>
      <c r="J2826" s="128"/>
      <c r="K2826" s="129"/>
    </row>
    <row r="2827" spans="1:11" s="43" customFormat="1" ht="15.75" thickBot="1" x14ac:dyDescent="0.3">
      <c r="A2827" s="42"/>
      <c r="B2827" s="487" t="s">
        <v>7</v>
      </c>
      <c r="C2827" s="488"/>
      <c r="D2827" s="488"/>
      <c r="E2827" s="488"/>
      <c r="F2827" s="488"/>
      <c r="G2827" s="488"/>
      <c r="H2827" s="488"/>
      <c r="I2827" s="488"/>
      <c r="J2827" s="488"/>
      <c r="K2827" s="489"/>
    </row>
    <row r="2828" spans="1:11" s="43" customFormat="1" ht="15.75" thickBot="1" x14ac:dyDescent="0.3">
      <c r="A2828" s="42"/>
      <c r="B2828" s="485" t="s">
        <v>8</v>
      </c>
      <c r="C2828" s="499" t="s">
        <v>9</v>
      </c>
      <c r="D2828" s="500" t="s">
        <v>10</v>
      </c>
      <c r="E2828" s="501"/>
      <c r="F2828" s="501"/>
      <c r="G2828" s="502"/>
      <c r="H2828" s="500" t="s">
        <v>11</v>
      </c>
      <c r="I2828" s="501"/>
      <c r="J2828" s="501"/>
      <c r="K2828" s="502"/>
    </row>
    <row r="2829" spans="1:11" s="43" customFormat="1" ht="15.75" thickBot="1" x14ac:dyDescent="0.3">
      <c r="A2829" s="42"/>
      <c r="B2829" s="498"/>
      <c r="C2829" s="499"/>
      <c r="D2829" s="499" t="s">
        <v>12</v>
      </c>
      <c r="E2829" s="482" t="s">
        <v>210</v>
      </c>
      <c r="F2829" s="479" t="s">
        <v>14</v>
      </c>
      <c r="G2829" s="481"/>
      <c r="H2829" s="483" t="s">
        <v>12</v>
      </c>
      <c r="I2829" s="485" t="s">
        <v>15</v>
      </c>
      <c r="J2829" s="479" t="s">
        <v>14</v>
      </c>
      <c r="K2829" s="481"/>
    </row>
    <row r="2830" spans="1:11" s="43" customFormat="1" ht="45.75" thickBot="1" x14ac:dyDescent="0.3">
      <c r="A2830" s="42"/>
      <c r="B2830" s="486"/>
      <c r="C2830" s="499"/>
      <c r="D2830" s="499"/>
      <c r="E2830" s="482"/>
      <c r="F2830" s="130" t="s">
        <v>16</v>
      </c>
      <c r="G2830" s="131" t="s">
        <v>17</v>
      </c>
      <c r="H2830" s="484"/>
      <c r="I2830" s="486"/>
      <c r="J2830" s="130" t="s">
        <v>16</v>
      </c>
      <c r="K2830" s="131" t="s">
        <v>17</v>
      </c>
    </row>
    <row r="2831" spans="1:11" s="43" customFormat="1" ht="15.75" thickBot="1" x14ac:dyDescent="0.3">
      <c r="A2831" s="42"/>
      <c r="B2831" s="131">
        <v>1</v>
      </c>
      <c r="C2831" s="131">
        <v>2</v>
      </c>
      <c r="D2831" s="131">
        <v>3</v>
      </c>
      <c r="E2831" s="131">
        <v>4</v>
      </c>
      <c r="F2831" s="131">
        <v>5</v>
      </c>
      <c r="G2831" s="131">
        <v>6</v>
      </c>
      <c r="H2831" s="131">
        <v>7</v>
      </c>
      <c r="I2831" s="131">
        <v>8</v>
      </c>
      <c r="J2831" s="131">
        <v>9</v>
      </c>
      <c r="K2831" s="131">
        <v>10</v>
      </c>
    </row>
    <row r="2832" spans="1:11" s="43" customFormat="1" ht="15.75" thickBot="1" x14ac:dyDescent="0.3">
      <c r="A2832" s="42"/>
      <c r="B2832" s="190">
        <f>151897.96+20000</f>
        <v>171897.96</v>
      </c>
      <c r="C2832" s="133"/>
      <c r="D2832" s="133" t="s">
        <v>335</v>
      </c>
      <c r="E2832" s="134" t="s">
        <v>335</v>
      </c>
      <c r="F2832" s="133"/>
      <c r="G2832" s="133"/>
      <c r="H2832" s="135" t="s">
        <v>335</v>
      </c>
      <c r="I2832" s="139" t="s">
        <v>335</v>
      </c>
      <c r="J2832" s="133"/>
      <c r="K2832" s="136"/>
    </row>
    <row r="2833" spans="1:11" s="43" customFormat="1" ht="15.75" thickBot="1" x14ac:dyDescent="0.3">
      <c r="A2833" s="42"/>
      <c r="B2833" s="487" t="s">
        <v>19</v>
      </c>
      <c r="C2833" s="488"/>
      <c r="D2833" s="488"/>
      <c r="E2833" s="488"/>
      <c r="F2833" s="488"/>
      <c r="G2833" s="488"/>
      <c r="H2833" s="488"/>
      <c r="I2833" s="488"/>
      <c r="J2833" s="488"/>
      <c r="K2833" s="489"/>
    </row>
    <row r="2834" spans="1:11" s="43" customFormat="1" x14ac:dyDescent="0.25">
      <c r="A2834" s="42"/>
      <c r="B2834" s="137"/>
      <c r="C2834" s="133"/>
      <c r="D2834" s="133"/>
      <c r="E2834" s="133"/>
      <c r="F2834" s="133"/>
      <c r="G2834" s="133"/>
      <c r="H2834" s="133"/>
      <c r="I2834" s="133"/>
      <c r="J2834" s="133"/>
      <c r="K2834" s="136"/>
    </row>
    <row r="2835" spans="1:11" s="43" customFormat="1" x14ac:dyDescent="0.25">
      <c r="A2835" s="42"/>
      <c r="B2835" s="124"/>
      <c r="C2835" s="124"/>
      <c r="D2835" s="124"/>
      <c r="E2835" s="124"/>
      <c r="F2835" s="124"/>
      <c r="G2835" s="124"/>
      <c r="H2835" s="124"/>
      <c r="I2835" s="124"/>
      <c r="J2835" s="124"/>
      <c r="K2835" s="124"/>
    </row>
    <row r="2836" spans="1:11" s="43" customFormat="1" x14ac:dyDescent="0.25">
      <c r="A2836" s="42"/>
      <c r="B2836" s="420" t="s">
        <v>0</v>
      </c>
      <c r="C2836" s="420"/>
    </row>
    <row r="2837" spans="1:11" s="43" customFormat="1" x14ac:dyDescent="0.25">
      <c r="A2837" s="42"/>
      <c r="B2837" s="449" t="s">
        <v>1</v>
      </c>
      <c r="C2837" s="449"/>
      <c r="D2837" s="449"/>
      <c r="E2837" s="449"/>
      <c r="F2837" s="449"/>
      <c r="G2837" s="449"/>
      <c r="H2837" s="449"/>
      <c r="I2837" s="449"/>
      <c r="J2837" s="449"/>
      <c r="K2837" s="449"/>
    </row>
    <row r="2838" spans="1:11" s="43" customFormat="1" ht="15.75" thickBot="1" x14ac:dyDescent="0.3">
      <c r="A2838" s="42"/>
      <c r="B2838" s="124"/>
      <c r="C2838" s="124"/>
      <c r="D2838" s="124"/>
      <c r="E2838" s="124"/>
      <c r="F2838" s="124"/>
      <c r="G2838" s="124"/>
      <c r="H2838" s="124"/>
      <c r="I2838" s="124"/>
      <c r="J2838" s="124"/>
      <c r="K2838" s="124"/>
    </row>
    <row r="2839" spans="1:11" s="43" customFormat="1" ht="15.75" thickBot="1" x14ac:dyDescent="0.3">
      <c r="A2839" s="42"/>
      <c r="B2839" s="476" t="s">
        <v>2</v>
      </c>
      <c r="C2839" s="477"/>
      <c r="D2839" s="478"/>
      <c r="E2839" s="476" t="s">
        <v>3</v>
      </c>
      <c r="F2839" s="477"/>
      <c r="G2839" s="478"/>
      <c r="H2839" s="479" t="s">
        <v>4</v>
      </c>
      <c r="I2839" s="480"/>
      <c r="J2839" s="480"/>
      <c r="K2839" s="481"/>
    </row>
    <row r="2840" spans="1:11" s="43" customFormat="1" ht="15.75" thickBot="1" x14ac:dyDescent="0.3">
      <c r="A2840" s="42"/>
      <c r="B2840" s="391">
        <v>21501197100154</v>
      </c>
      <c r="C2840" s="391"/>
      <c r="D2840" s="392"/>
      <c r="E2840" s="393" t="s">
        <v>197</v>
      </c>
      <c r="F2840" s="394"/>
      <c r="G2840" s="395"/>
      <c r="H2840" s="393" t="s">
        <v>853</v>
      </c>
      <c r="I2840" s="394"/>
      <c r="J2840" s="394"/>
      <c r="K2840" s="395"/>
    </row>
    <row r="2841" spans="1:11" s="43" customFormat="1" x14ac:dyDescent="0.25">
      <c r="A2841" s="42"/>
      <c r="B2841" s="490" t="s">
        <v>5</v>
      </c>
      <c r="C2841" s="491"/>
      <c r="D2841" s="405" t="s">
        <v>854</v>
      </c>
      <c r="E2841" s="406"/>
      <c r="F2841" s="406"/>
      <c r="G2841" s="407"/>
      <c r="H2841" s="494" t="s">
        <v>6</v>
      </c>
      <c r="I2841" s="495"/>
      <c r="J2841" s="405" t="s">
        <v>855</v>
      </c>
      <c r="K2841" s="407"/>
    </row>
    <row r="2842" spans="1:11" s="43" customFormat="1" ht="15.75" thickBot="1" x14ac:dyDescent="0.3">
      <c r="A2842" s="42"/>
      <c r="B2842" s="492"/>
      <c r="C2842" s="493"/>
      <c r="D2842" s="125"/>
      <c r="E2842" s="126"/>
      <c r="F2842" s="126"/>
      <c r="G2842" s="127"/>
      <c r="H2842" s="496"/>
      <c r="I2842" s="497"/>
      <c r="J2842" s="128"/>
      <c r="K2842" s="129"/>
    </row>
    <row r="2843" spans="1:11" s="43" customFormat="1" ht="15.75" thickBot="1" x14ac:dyDescent="0.3">
      <c r="A2843" s="42"/>
      <c r="B2843" s="487" t="s">
        <v>7</v>
      </c>
      <c r="C2843" s="488"/>
      <c r="D2843" s="488"/>
      <c r="E2843" s="488"/>
      <c r="F2843" s="488"/>
      <c r="G2843" s="488"/>
      <c r="H2843" s="488"/>
      <c r="I2843" s="488"/>
      <c r="J2843" s="488"/>
      <c r="K2843" s="489"/>
    </row>
    <row r="2844" spans="1:11" s="43" customFormat="1" ht="15.75" thickBot="1" x14ac:dyDescent="0.3">
      <c r="A2844" s="42"/>
      <c r="B2844" s="485" t="s">
        <v>8</v>
      </c>
      <c r="C2844" s="499" t="s">
        <v>9</v>
      </c>
      <c r="D2844" s="500" t="s">
        <v>10</v>
      </c>
      <c r="E2844" s="501"/>
      <c r="F2844" s="501"/>
      <c r="G2844" s="502"/>
      <c r="H2844" s="500" t="s">
        <v>11</v>
      </c>
      <c r="I2844" s="501"/>
      <c r="J2844" s="501"/>
      <c r="K2844" s="502"/>
    </row>
    <row r="2845" spans="1:11" s="43" customFormat="1" ht="15.75" thickBot="1" x14ac:dyDescent="0.3">
      <c r="A2845" s="42"/>
      <c r="B2845" s="498"/>
      <c r="C2845" s="499"/>
      <c r="D2845" s="499" t="s">
        <v>12</v>
      </c>
      <c r="E2845" s="482" t="s">
        <v>210</v>
      </c>
      <c r="F2845" s="479" t="s">
        <v>14</v>
      </c>
      <c r="G2845" s="481"/>
      <c r="H2845" s="483" t="s">
        <v>12</v>
      </c>
      <c r="I2845" s="485" t="s">
        <v>15</v>
      </c>
      <c r="J2845" s="479" t="s">
        <v>14</v>
      </c>
      <c r="K2845" s="481"/>
    </row>
    <row r="2846" spans="1:11" s="43" customFormat="1" ht="45.75" thickBot="1" x14ac:dyDescent="0.3">
      <c r="A2846" s="42"/>
      <c r="B2846" s="486"/>
      <c r="C2846" s="499"/>
      <c r="D2846" s="499"/>
      <c r="E2846" s="482"/>
      <c r="F2846" s="130" t="s">
        <v>16</v>
      </c>
      <c r="G2846" s="131" t="s">
        <v>17</v>
      </c>
      <c r="H2846" s="484"/>
      <c r="I2846" s="486"/>
      <c r="J2846" s="130" t="s">
        <v>16</v>
      </c>
      <c r="K2846" s="131" t="s">
        <v>17</v>
      </c>
    </row>
    <row r="2847" spans="1:11" s="43" customFormat="1" ht="15.75" thickBot="1" x14ac:dyDescent="0.3">
      <c r="A2847" s="42"/>
      <c r="B2847" s="131">
        <v>1</v>
      </c>
      <c r="C2847" s="131">
        <v>2</v>
      </c>
      <c r="D2847" s="131">
        <v>3</v>
      </c>
      <c r="E2847" s="131">
        <v>4</v>
      </c>
      <c r="F2847" s="131">
        <v>5</v>
      </c>
      <c r="G2847" s="131">
        <v>6</v>
      </c>
      <c r="H2847" s="131">
        <v>7</v>
      </c>
      <c r="I2847" s="131">
        <v>8</v>
      </c>
      <c r="J2847" s="131">
        <v>9</v>
      </c>
      <c r="K2847" s="131">
        <v>10</v>
      </c>
    </row>
    <row r="2848" spans="1:11" s="43" customFormat="1" x14ac:dyDescent="0.25">
      <c r="A2848" s="42"/>
      <c r="B2848" s="54">
        <f>159675.3</f>
        <v>159675.29999999999</v>
      </c>
      <c r="C2848" s="133"/>
      <c r="D2848" s="133" t="s">
        <v>232</v>
      </c>
      <c r="E2848" s="43">
        <v>108</v>
      </c>
      <c r="F2848" s="133"/>
      <c r="G2848" s="133"/>
      <c r="H2848" s="190" t="s">
        <v>70</v>
      </c>
      <c r="I2848" s="190" t="s">
        <v>70</v>
      </c>
      <c r="J2848" s="133"/>
      <c r="K2848" s="136"/>
    </row>
    <row r="2849" spans="1:11" s="43" customFormat="1" x14ac:dyDescent="0.25">
      <c r="A2849" s="42"/>
      <c r="B2849" s="208"/>
      <c r="C2849" s="209"/>
      <c r="D2849" s="209" t="s">
        <v>856</v>
      </c>
      <c r="E2849" s="43">
        <v>4.9000000000000004</v>
      </c>
      <c r="F2849" s="209"/>
      <c r="G2849" s="210"/>
      <c r="H2849" s="209" t="s">
        <v>111</v>
      </c>
      <c r="I2849" s="209" t="s">
        <v>111</v>
      </c>
      <c r="J2849" s="209"/>
      <c r="K2849" s="211"/>
    </row>
    <row r="2850" spans="1:11" s="43" customFormat="1" x14ac:dyDescent="0.25">
      <c r="A2850" s="42"/>
      <c r="B2850" s="205"/>
      <c r="C2850" s="205"/>
      <c r="D2850" s="205"/>
      <c r="E2850" s="54"/>
      <c r="F2850" s="205"/>
      <c r="G2850" s="205"/>
      <c r="H2850" s="205" t="s">
        <v>71</v>
      </c>
      <c r="I2850" s="205" t="s">
        <v>71</v>
      </c>
      <c r="J2850" s="205"/>
      <c r="K2850" s="205"/>
    </row>
    <row r="2851" spans="1:11" s="43" customFormat="1" ht="15.75" thickBot="1" x14ac:dyDescent="0.3">
      <c r="A2851" s="42"/>
      <c r="B2851" s="602" t="s">
        <v>19</v>
      </c>
      <c r="C2851" s="603"/>
      <c r="D2851" s="603"/>
      <c r="E2851" s="603"/>
      <c r="F2851" s="603"/>
      <c r="G2851" s="603"/>
      <c r="H2851" s="603"/>
      <c r="I2851" s="603"/>
      <c r="J2851" s="603"/>
      <c r="K2851" s="604"/>
    </row>
    <row r="2852" spans="1:11" s="43" customFormat="1" x14ac:dyDescent="0.25">
      <c r="A2852" s="42"/>
      <c r="B2852" s="54">
        <v>138484</v>
      </c>
      <c r="C2852" s="133"/>
      <c r="D2852" s="133"/>
      <c r="E2852" s="133"/>
      <c r="F2852" s="133"/>
      <c r="G2852" s="133"/>
      <c r="H2852" s="133"/>
      <c r="I2852" s="133"/>
      <c r="J2852" s="133"/>
      <c r="K2852" s="136"/>
    </row>
    <row r="2853" spans="1:11" s="43" customFormat="1" x14ac:dyDescent="0.25">
      <c r="A2853" s="42"/>
      <c r="B2853" s="124"/>
      <c r="C2853" s="124"/>
      <c r="D2853" s="124"/>
      <c r="E2853" s="124"/>
      <c r="F2853" s="124"/>
      <c r="G2853" s="124"/>
      <c r="H2853" s="124"/>
      <c r="I2853" s="124"/>
      <c r="J2853" s="124"/>
      <c r="K2853" s="124"/>
    </row>
    <row r="2854" spans="1:11" s="43" customFormat="1" x14ac:dyDescent="0.25">
      <c r="A2854" s="42"/>
      <c r="B2854" s="420" t="s">
        <v>0</v>
      </c>
      <c r="C2854" s="420"/>
    </row>
    <row r="2855" spans="1:11" s="43" customFormat="1" x14ac:dyDescent="0.25">
      <c r="A2855" s="42"/>
      <c r="B2855" s="449" t="s">
        <v>1</v>
      </c>
      <c r="C2855" s="449"/>
      <c r="D2855" s="449"/>
      <c r="E2855" s="449"/>
      <c r="F2855" s="449"/>
      <c r="G2855" s="449"/>
      <c r="H2855" s="449"/>
      <c r="I2855" s="449"/>
      <c r="J2855" s="449"/>
      <c r="K2855" s="449"/>
    </row>
    <row r="2856" spans="1:11" s="43" customFormat="1" ht="15.75" thickBot="1" x14ac:dyDescent="0.3">
      <c r="A2856" s="42"/>
      <c r="B2856" s="124"/>
      <c r="C2856" s="124"/>
      <c r="D2856" s="124"/>
      <c r="E2856" s="124"/>
      <c r="F2856" s="124"/>
      <c r="G2856" s="124"/>
      <c r="H2856" s="124"/>
      <c r="I2856" s="124"/>
      <c r="J2856" s="124"/>
      <c r="K2856" s="124"/>
    </row>
    <row r="2857" spans="1:11" s="43" customFormat="1" ht="15.75" thickBot="1" x14ac:dyDescent="0.3">
      <c r="A2857" s="42"/>
      <c r="B2857" s="476" t="s">
        <v>2</v>
      </c>
      <c r="C2857" s="477"/>
      <c r="D2857" s="478"/>
      <c r="E2857" s="476" t="s">
        <v>3</v>
      </c>
      <c r="F2857" s="477"/>
      <c r="G2857" s="478"/>
      <c r="H2857" s="479" t="s">
        <v>4</v>
      </c>
      <c r="I2857" s="480"/>
      <c r="J2857" s="480"/>
      <c r="K2857" s="481"/>
    </row>
    <row r="2858" spans="1:11" s="43" customFormat="1" ht="15.75" thickBot="1" x14ac:dyDescent="0.3">
      <c r="A2858" s="42"/>
      <c r="B2858" s="391">
        <v>21609197200102</v>
      </c>
      <c r="C2858" s="391"/>
      <c r="D2858" s="392"/>
      <c r="E2858" s="393" t="s">
        <v>197</v>
      </c>
      <c r="F2858" s="394"/>
      <c r="G2858" s="395"/>
      <c r="H2858" s="393" t="s">
        <v>857</v>
      </c>
      <c r="I2858" s="394"/>
      <c r="J2858" s="394"/>
      <c r="K2858" s="395"/>
    </row>
    <row r="2859" spans="1:11" s="43" customFormat="1" x14ac:dyDescent="0.25">
      <c r="A2859" s="42"/>
      <c r="B2859" s="490" t="s">
        <v>5</v>
      </c>
      <c r="C2859" s="491"/>
      <c r="D2859" s="405" t="s">
        <v>858</v>
      </c>
      <c r="E2859" s="406"/>
      <c r="F2859" s="406"/>
      <c r="G2859" s="407"/>
      <c r="H2859" s="494" t="s">
        <v>6</v>
      </c>
      <c r="I2859" s="495"/>
      <c r="J2859" s="405" t="s">
        <v>859</v>
      </c>
      <c r="K2859" s="407"/>
    </row>
    <row r="2860" spans="1:11" s="43" customFormat="1" ht="15.75" thickBot="1" x14ac:dyDescent="0.3">
      <c r="A2860" s="42"/>
      <c r="B2860" s="492"/>
      <c r="C2860" s="493"/>
      <c r="D2860" s="125"/>
      <c r="E2860" s="126"/>
      <c r="F2860" s="126"/>
      <c r="G2860" s="127"/>
      <c r="H2860" s="496"/>
      <c r="I2860" s="497"/>
      <c r="J2860" s="128"/>
      <c r="K2860" s="129"/>
    </row>
    <row r="2861" spans="1:11" s="43" customFormat="1" ht="15.75" thickBot="1" x14ac:dyDescent="0.3">
      <c r="A2861" s="42"/>
      <c r="B2861" s="487" t="s">
        <v>7</v>
      </c>
      <c r="C2861" s="488"/>
      <c r="D2861" s="488"/>
      <c r="E2861" s="488"/>
      <c r="F2861" s="488"/>
      <c r="G2861" s="488"/>
      <c r="H2861" s="488"/>
      <c r="I2861" s="488"/>
      <c r="J2861" s="488"/>
      <c r="K2861" s="489"/>
    </row>
    <row r="2862" spans="1:11" s="43" customFormat="1" ht="15.75" thickBot="1" x14ac:dyDescent="0.3">
      <c r="A2862" s="42"/>
      <c r="B2862" s="485" t="s">
        <v>8</v>
      </c>
      <c r="C2862" s="499" t="s">
        <v>9</v>
      </c>
      <c r="D2862" s="500" t="s">
        <v>10</v>
      </c>
      <c r="E2862" s="501"/>
      <c r="F2862" s="501"/>
      <c r="G2862" s="502"/>
      <c r="H2862" s="500" t="s">
        <v>11</v>
      </c>
      <c r="I2862" s="501"/>
      <c r="J2862" s="501"/>
      <c r="K2862" s="502"/>
    </row>
    <row r="2863" spans="1:11" s="43" customFormat="1" ht="15.75" thickBot="1" x14ac:dyDescent="0.3">
      <c r="A2863" s="42"/>
      <c r="B2863" s="498"/>
      <c r="C2863" s="499"/>
      <c r="D2863" s="499" t="s">
        <v>12</v>
      </c>
      <c r="E2863" s="482" t="s">
        <v>210</v>
      </c>
      <c r="F2863" s="479" t="s">
        <v>14</v>
      </c>
      <c r="G2863" s="481"/>
      <c r="H2863" s="483" t="s">
        <v>12</v>
      </c>
      <c r="I2863" s="485" t="s">
        <v>15</v>
      </c>
      <c r="J2863" s="479" t="s">
        <v>14</v>
      </c>
      <c r="K2863" s="481"/>
    </row>
    <row r="2864" spans="1:11" s="43" customFormat="1" ht="45.75" thickBot="1" x14ac:dyDescent="0.3">
      <c r="A2864" s="42"/>
      <c r="B2864" s="486"/>
      <c r="C2864" s="499"/>
      <c r="D2864" s="499"/>
      <c r="E2864" s="482"/>
      <c r="F2864" s="130" t="s">
        <v>16</v>
      </c>
      <c r="G2864" s="131" t="s">
        <v>17</v>
      </c>
      <c r="H2864" s="484"/>
      <c r="I2864" s="486"/>
      <c r="J2864" s="130" t="s">
        <v>16</v>
      </c>
      <c r="K2864" s="131" t="s">
        <v>17</v>
      </c>
    </row>
    <row r="2865" spans="1:11" s="43" customFormat="1" ht="15.75" thickBot="1" x14ac:dyDescent="0.3">
      <c r="A2865" s="42"/>
      <c r="B2865" s="131">
        <v>1</v>
      </c>
      <c r="C2865" s="131">
        <v>2</v>
      </c>
      <c r="D2865" s="131">
        <v>3</v>
      </c>
      <c r="E2865" s="131">
        <v>4</v>
      </c>
      <c r="F2865" s="131">
        <v>5</v>
      </c>
      <c r="G2865" s="131">
        <v>6</v>
      </c>
      <c r="H2865" s="131">
        <v>7</v>
      </c>
      <c r="I2865" s="131">
        <v>8</v>
      </c>
      <c r="J2865" s="131">
        <v>9</v>
      </c>
      <c r="K2865" s="131">
        <v>10</v>
      </c>
    </row>
    <row r="2866" spans="1:11" s="43" customFormat="1" ht="60" x14ac:dyDescent="0.25">
      <c r="A2866" s="42"/>
      <c r="B2866" s="43">
        <f>221393.6</f>
        <v>221393.6</v>
      </c>
      <c r="C2866" s="210"/>
      <c r="D2866" s="210" t="s">
        <v>232</v>
      </c>
      <c r="E2866" s="43">
        <v>62.5</v>
      </c>
      <c r="F2866" s="210"/>
      <c r="G2866" s="210"/>
      <c r="H2866" s="51" t="s">
        <v>212</v>
      </c>
      <c r="I2866" s="212" t="s">
        <v>860</v>
      </c>
      <c r="J2866" s="210"/>
      <c r="K2866" s="213"/>
    </row>
    <row r="2867" spans="1:11" s="43" customFormat="1" x14ac:dyDescent="0.25">
      <c r="A2867" s="42"/>
      <c r="B2867" s="205"/>
      <c r="C2867" s="205"/>
      <c r="D2867" s="205" t="s">
        <v>861</v>
      </c>
      <c r="E2867" s="54">
        <v>1</v>
      </c>
      <c r="F2867" s="205"/>
      <c r="G2867" s="205"/>
      <c r="H2867" s="205" t="s">
        <v>70</v>
      </c>
      <c r="I2867" s="205" t="s">
        <v>70</v>
      </c>
      <c r="J2867" s="205"/>
      <c r="K2867" s="205"/>
    </row>
    <row r="2868" spans="1:11" s="43" customFormat="1" x14ac:dyDescent="0.25">
      <c r="A2868" s="42"/>
      <c r="B2868" s="205"/>
      <c r="C2868" s="205"/>
      <c r="D2868" s="205"/>
      <c r="E2868" s="54"/>
      <c r="F2868" s="205"/>
      <c r="G2868" s="205"/>
      <c r="H2868" s="205" t="s">
        <v>111</v>
      </c>
      <c r="I2868" s="205" t="s">
        <v>111</v>
      </c>
      <c r="J2868" s="205"/>
      <c r="K2868" s="205"/>
    </row>
    <row r="2869" spans="1:11" s="43" customFormat="1" x14ac:dyDescent="0.25">
      <c r="A2869" s="42"/>
      <c r="B2869" s="205"/>
      <c r="C2869" s="205"/>
      <c r="D2869" s="205"/>
      <c r="E2869" s="54"/>
      <c r="F2869" s="205"/>
      <c r="G2869" s="205"/>
      <c r="H2869" s="205" t="s">
        <v>71</v>
      </c>
      <c r="I2869" s="205" t="s">
        <v>71</v>
      </c>
      <c r="J2869" s="205"/>
      <c r="K2869" s="205"/>
    </row>
    <row r="2870" spans="1:11" s="43" customFormat="1" ht="15.75" thickBot="1" x14ac:dyDescent="0.3">
      <c r="A2870" s="42"/>
      <c r="B2870" s="602" t="s">
        <v>19</v>
      </c>
      <c r="C2870" s="603"/>
      <c r="D2870" s="603"/>
      <c r="E2870" s="603"/>
      <c r="F2870" s="603"/>
      <c r="G2870" s="603"/>
      <c r="H2870" s="603"/>
      <c r="I2870" s="603"/>
      <c r="J2870" s="603"/>
      <c r="K2870" s="604"/>
    </row>
    <row r="2871" spans="1:11" s="43" customFormat="1" x14ac:dyDescent="0.25">
      <c r="A2871" s="42"/>
      <c r="B2871" s="54">
        <v>183797</v>
      </c>
      <c r="C2871" s="133"/>
      <c r="D2871" s="133"/>
      <c r="E2871" s="133"/>
      <c r="F2871" s="133"/>
      <c r="G2871" s="133"/>
      <c r="H2871" s="133"/>
      <c r="I2871" s="133"/>
      <c r="J2871" s="133"/>
      <c r="K2871" s="136"/>
    </row>
    <row r="2872" spans="1:11" s="43" customFormat="1" x14ac:dyDescent="0.25">
      <c r="A2872" s="42"/>
      <c r="B2872" s="124"/>
      <c r="C2872" s="124"/>
      <c r="D2872" s="124"/>
      <c r="E2872" s="124"/>
      <c r="F2872" s="124"/>
      <c r="G2872" s="124"/>
      <c r="H2872" s="124"/>
      <c r="I2872" s="124"/>
      <c r="J2872" s="124"/>
      <c r="K2872" s="124"/>
    </row>
    <row r="2873" spans="1:11" s="43" customFormat="1" x14ac:dyDescent="0.25">
      <c r="A2873" s="42"/>
      <c r="B2873" s="420" t="s">
        <v>0</v>
      </c>
      <c r="C2873" s="420"/>
    </row>
    <row r="2874" spans="1:11" s="43" customFormat="1" x14ac:dyDescent="0.25">
      <c r="A2874" s="42"/>
      <c r="B2874" s="449" t="s">
        <v>1</v>
      </c>
      <c r="C2874" s="449"/>
      <c r="D2874" s="449"/>
      <c r="E2874" s="449"/>
      <c r="F2874" s="449"/>
      <c r="G2874" s="449"/>
      <c r="H2874" s="449"/>
      <c r="I2874" s="449"/>
      <c r="J2874" s="449"/>
      <c r="K2874" s="449"/>
    </row>
    <row r="2875" spans="1:11" s="43" customFormat="1" ht="15.75" thickBot="1" x14ac:dyDescent="0.3">
      <c r="A2875" s="42"/>
      <c r="B2875" s="124"/>
      <c r="C2875" s="124"/>
      <c r="D2875" s="124"/>
      <c r="E2875" s="124"/>
      <c r="F2875" s="124"/>
      <c r="G2875" s="124"/>
      <c r="H2875" s="124"/>
      <c r="I2875" s="124"/>
      <c r="J2875" s="124"/>
      <c r="K2875" s="124"/>
    </row>
    <row r="2876" spans="1:11" s="43" customFormat="1" ht="15.75" thickBot="1" x14ac:dyDescent="0.3">
      <c r="A2876" s="42"/>
      <c r="B2876" s="476" t="s">
        <v>2</v>
      </c>
      <c r="C2876" s="477"/>
      <c r="D2876" s="478"/>
      <c r="E2876" s="476" t="s">
        <v>3</v>
      </c>
      <c r="F2876" s="477"/>
      <c r="G2876" s="478"/>
      <c r="H2876" s="479" t="s">
        <v>4</v>
      </c>
      <c r="I2876" s="480"/>
      <c r="J2876" s="480"/>
      <c r="K2876" s="481"/>
    </row>
    <row r="2877" spans="1:11" s="43" customFormat="1" ht="15.75" thickBot="1" x14ac:dyDescent="0.3">
      <c r="A2877" s="42"/>
      <c r="B2877" s="391">
        <v>21012196700150</v>
      </c>
      <c r="C2877" s="391"/>
      <c r="D2877" s="392"/>
      <c r="E2877" s="393" t="s">
        <v>197</v>
      </c>
      <c r="F2877" s="394"/>
      <c r="G2877" s="395"/>
      <c r="H2877" s="393" t="s">
        <v>862</v>
      </c>
      <c r="I2877" s="394"/>
      <c r="J2877" s="394"/>
      <c r="K2877" s="395"/>
    </row>
    <row r="2878" spans="1:11" s="43" customFormat="1" x14ac:dyDescent="0.25">
      <c r="A2878" s="42"/>
      <c r="B2878" s="490" t="s">
        <v>5</v>
      </c>
      <c r="C2878" s="491"/>
      <c r="D2878" s="405" t="s">
        <v>863</v>
      </c>
      <c r="E2878" s="406"/>
      <c r="F2878" s="406"/>
      <c r="G2878" s="407"/>
      <c r="H2878" s="494" t="s">
        <v>6</v>
      </c>
      <c r="I2878" s="495"/>
      <c r="J2878" s="405" t="s">
        <v>864</v>
      </c>
      <c r="K2878" s="407"/>
    </row>
    <row r="2879" spans="1:11" s="43" customFormat="1" ht="15.75" thickBot="1" x14ac:dyDescent="0.3">
      <c r="A2879" s="42"/>
      <c r="B2879" s="492"/>
      <c r="C2879" s="493"/>
      <c r="D2879" s="125"/>
      <c r="E2879" s="126"/>
      <c r="F2879" s="126"/>
      <c r="G2879" s="127"/>
      <c r="H2879" s="496"/>
      <c r="I2879" s="497"/>
      <c r="J2879" s="128"/>
      <c r="K2879" s="129"/>
    </row>
    <row r="2880" spans="1:11" s="43" customFormat="1" ht="15.75" thickBot="1" x14ac:dyDescent="0.3">
      <c r="A2880" s="42"/>
      <c r="B2880" s="487" t="s">
        <v>7</v>
      </c>
      <c r="C2880" s="488"/>
      <c r="D2880" s="488"/>
      <c r="E2880" s="488"/>
      <c r="F2880" s="488"/>
      <c r="G2880" s="488"/>
      <c r="H2880" s="488"/>
      <c r="I2880" s="488"/>
      <c r="J2880" s="488"/>
      <c r="K2880" s="489"/>
    </row>
    <row r="2881" spans="1:11" s="43" customFormat="1" ht="15.75" thickBot="1" x14ac:dyDescent="0.3">
      <c r="A2881" s="42"/>
      <c r="B2881" s="485" t="s">
        <v>8</v>
      </c>
      <c r="C2881" s="499" t="s">
        <v>9</v>
      </c>
      <c r="D2881" s="500" t="s">
        <v>10</v>
      </c>
      <c r="E2881" s="501"/>
      <c r="F2881" s="501"/>
      <c r="G2881" s="502"/>
      <c r="H2881" s="500" t="s">
        <v>11</v>
      </c>
      <c r="I2881" s="501"/>
      <c r="J2881" s="501"/>
      <c r="K2881" s="502"/>
    </row>
    <row r="2882" spans="1:11" s="43" customFormat="1" ht="15.75" thickBot="1" x14ac:dyDescent="0.3">
      <c r="A2882" s="42"/>
      <c r="B2882" s="498"/>
      <c r="C2882" s="499"/>
      <c r="D2882" s="499" t="s">
        <v>12</v>
      </c>
      <c r="E2882" s="482" t="s">
        <v>210</v>
      </c>
      <c r="F2882" s="479" t="s">
        <v>14</v>
      </c>
      <c r="G2882" s="481"/>
      <c r="H2882" s="483" t="s">
        <v>12</v>
      </c>
      <c r="I2882" s="485" t="s">
        <v>15</v>
      </c>
      <c r="J2882" s="479" t="s">
        <v>14</v>
      </c>
      <c r="K2882" s="481"/>
    </row>
    <row r="2883" spans="1:11" s="43" customFormat="1" ht="45.75" thickBot="1" x14ac:dyDescent="0.3">
      <c r="A2883" s="42"/>
      <c r="B2883" s="486"/>
      <c r="C2883" s="499"/>
      <c r="D2883" s="499"/>
      <c r="E2883" s="482"/>
      <c r="F2883" s="130" t="s">
        <v>16</v>
      </c>
      <c r="G2883" s="131" t="s">
        <v>17</v>
      </c>
      <c r="H2883" s="484"/>
      <c r="I2883" s="486"/>
      <c r="J2883" s="130" t="s">
        <v>16</v>
      </c>
      <c r="K2883" s="131" t="s">
        <v>17</v>
      </c>
    </row>
    <row r="2884" spans="1:11" s="43" customFormat="1" ht="15.75" thickBot="1" x14ac:dyDescent="0.3">
      <c r="A2884" s="42"/>
      <c r="B2884" s="131">
        <v>1</v>
      </c>
      <c r="C2884" s="131">
        <v>2</v>
      </c>
      <c r="D2884" s="131">
        <v>3</v>
      </c>
      <c r="E2884" s="131">
        <v>4</v>
      </c>
      <c r="F2884" s="131">
        <v>5</v>
      </c>
      <c r="G2884" s="131">
        <v>6</v>
      </c>
      <c r="H2884" s="131">
        <v>7</v>
      </c>
      <c r="I2884" s="131">
        <v>8</v>
      </c>
      <c r="J2884" s="131">
        <v>9</v>
      </c>
      <c r="K2884" s="131">
        <v>10</v>
      </c>
    </row>
    <row r="2885" spans="1:11" s="43" customFormat="1" ht="15.75" thickBot="1" x14ac:dyDescent="0.3">
      <c r="A2885" s="42"/>
      <c r="B2885" s="43">
        <f>117384.7</f>
        <v>117384.7</v>
      </c>
      <c r="C2885" s="133"/>
      <c r="D2885" s="133" t="s">
        <v>865</v>
      </c>
      <c r="E2885" s="43">
        <v>1.6</v>
      </c>
      <c r="F2885" s="133"/>
      <c r="G2885" s="133"/>
      <c r="H2885" s="190"/>
      <c r="I2885" s="139" t="s">
        <v>335</v>
      </c>
      <c r="J2885" s="133"/>
      <c r="K2885" s="136"/>
    </row>
    <row r="2886" spans="1:11" s="43" customFormat="1" ht="15.75" thickBot="1" x14ac:dyDescent="0.3">
      <c r="A2886" s="42"/>
      <c r="B2886" s="487" t="s">
        <v>19</v>
      </c>
      <c r="C2886" s="488"/>
      <c r="D2886" s="488"/>
      <c r="E2886" s="488"/>
      <c r="F2886" s="488"/>
      <c r="G2886" s="488"/>
      <c r="H2886" s="488"/>
      <c r="I2886" s="488"/>
      <c r="J2886" s="488"/>
      <c r="K2886" s="489"/>
    </row>
    <row r="2887" spans="1:11" s="43" customFormat="1" x14ac:dyDescent="0.25">
      <c r="A2887" s="42"/>
      <c r="B2887" s="137"/>
      <c r="C2887" s="133"/>
      <c r="D2887" s="133"/>
      <c r="E2887" s="133"/>
      <c r="F2887" s="133"/>
      <c r="G2887" s="133"/>
      <c r="H2887" s="133"/>
      <c r="I2887" s="133"/>
      <c r="J2887" s="133"/>
      <c r="K2887" s="136"/>
    </row>
    <row r="2888" spans="1:11" s="43" customFormat="1" x14ac:dyDescent="0.25">
      <c r="A2888" s="42"/>
      <c r="B2888" s="124"/>
      <c r="C2888" s="124"/>
      <c r="D2888" s="124"/>
      <c r="E2888" s="124"/>
      <c r="F2888" s="124"/>
      <c r="G2888" s="124"/>
      <c r="H2888" s="124"/>
      <c r="I2888" s="124"/>
      <c r="J2888" s="124"/>
      <c r="K2888" s="124"/>
    </row>
    <row r="2889" spans="1:11" s="43" customFormat="1" x14ac:dyDescent="0.25">
      <c r="A2889" s="42"/>
      <c r="B2889" s="420" t="s">
        <v>0</v>
      </c>
      <c r="C2889" s="420"/>
    </row>
    <row r="2890" spans="1:11" s="43" customFormat="1" x14ac:dyDescent="0.25">
      <c r="A2890" s="42"/>
      <c r="B2890" s="449" t="s">
        <v>1</v>
      </c>
      <c r="C2890" s="449"/>
      <c r="D2890" s="449"/>
      <c r="E2890" s="449"/>
      <c r="F2890" s="449"/>
      <c r="G2890" s="449"/>
      <c r="H2890" s="449"/>
      <c r="I2890" s="449"/>
      <c r="J2890" s="449"/>
      <c r="K2890" s="449"/>
    </row>
    <row r="2891" spans="1:11" s="43" customFormat="1" ht="15.75" thickBot="1" x14ac:dyDescent="0.3">
      <c r="A2891" s="42"/>
      <c r="B2891" s="124"/>
      <c r="C2891" s="124"/>
      <c r="D2891" s="124"/>
      <c r="E2891" s="124"/>
      <c r="F2891" s="124"/>
      <c r="G2891" s="124"/>
      <c r="H2891" s="124"/>
      <c r="I2891" s="124"/>
      <c r="J2891" s="124"/>
      <c r="K2891" s="124"/>
    </row>
    <row r="2892" spans="1:11" s="43" customFormat="1" ht="15.75" thickBot="1" x14ac:dyDescent="0.3">
      <c r="A2892" s="42"/>
      <c r="B2892" s="476" t="s">
        <v>2</v>
      </c>
      <c r="C2892" s="477"/>
      <c r="D2892" s="478"/>
      <c r="E2892" s="476" t="s">
        <v>3</v>
      </c>
      <c r="F2892" s="477"/>
      <c r="G2892" s="478"/>
      <c r="H2892" s="479" t="s">
        <v>4</v>
      </c>
      <c r="I2892" s="480"/>
      <c r="J2892" s="480"/>
      <c r="K2892" s="481"/>
    </row>
    <row r="2893" spans="1:11" s="43" customFormat="1" ht="15.75" thickBot="1" x14ac:dyDescent="0.3">
      <c r="A2893" s="42"/>
      <c r="B2893" s="391">
        <v>21306196800341</v>
      </c>
      <c r="C2893" s="391"/>
      <c r="D2893" s="392"/>
      <c r="E2893" s="393" t="s">
        <v>197</v>
      </c>
      <c r="F2893" s="394"/>
      <c r="G2893" s="395"/>
      <c r="H2893" s="393" t="s">
        <v>866</v>
      </c>
      <c r="I2893" s="394"/>
      <c r="J2893" s="394"/>
      <c r="K2893" s="395"/>
    </row>
    <row r="2894" spans="1:11" s="43" customFormat="1" x14ac:dyDescent="0.25">
      <c r="A2894" s="42"/>
      <c r="B2894" s="490" t="s">
        <v>5</v>
      </c>
      <c r="C2894" s="491"/>
      <c r="D2894" s="405" t="s">
        <v>867</v>
      </c>
      <c r="E2894" s="406"/>
      <c r="F2894" s="406"/>
      <c r="G2894" s="407"/>
      <c r="H2894" s="494" t="s">
        <v>6</v>
      </c>
      <c r="I2894" s="495"/>
      <c r="J2894" s="405" t="s">
        <v>868</v>
      </c>
      <c r="K2894" s="407"/>
    </row>
    <row r="2895" spans="1:11" s="43" customFormat="1" ht="15.75" thickBot="1" x14ac:dyDescent="0.3">
      <c r="A2895" s="42"/>
      <c r="B2895" s="492"/>
      <c r="C2895" s="493"/>
      <c r="D2895" s="125"/>
      <c r="E2895" s="126"/>
      <c r="F2895" s="126"/>
      <c r="G2895" s="127"/>
      <c r="H2895" s="496"/>
      <c r="I2895" s="497"/>
      <c r="J2895" s="128"/>
      <c r="K2895" s="129"/>
    </row>
    <row r="2896" spans="1:11" s="43" customFormat="1" ht="15.75" thickBot="1" x14ac:dyDescent="0.3">
      <c r="A2896" s="42"/>
      <c r="B2896" s="487" t="s">
        <v>7</v>
      </c>
      <c r="C2896" s="488"/>
      <c r="D2896" s="488"/>
      <c r="E2896" s="488"/>
      <c r="F2896" s="488"/>
      <c r="G2896" s="488"/>
      <c r="H2896" s="488"/>
      <c r="I2896" s="488"/>
      <c r="J2896" s="488"/>
      <c r="K2896" s="489"/>
    </row>
    <row r="2897" spans="1:11" s="43" customFormat="1" ht="15.75" thickBot="1" x14ac:dyDescent="0.3">
      <c r="A2897" s="42"/>
      <c r="B2897" s="485" t="s">
        <v>8</v>
      </c>
      <c r="C2897" s="499" t="s">
        <v>9</v>
      </c>
      <c r="D2897" s="500" t="s">
        <v>10</v>
      </c>
      <c r="E2897" s="501"/>
      <c r="F2897" s="501"/>
      <c r="G2897" s="502"/>
      <c r="H2897" s="500" t="s">
        <v>11</v>
      </c>
      <c r="I2897" s="501"/>
      <c r="J2897" s="501"/>
      <c r="K2897" s="502"/>
    </row>
    <row r="2898" spans="1:11" s="43" customFormat="1" ht="15.75" thickBot="1" x14ac:dyDescent="0.3">
      <c r="A2898" s="42"/>
      <c r="B2898" s="498"/>
      <c r="C2898" s="499"/>
      <c r="D2898" s="499" t="s">
        <v>12</v>
      </c>
      <c r="E2898" s="482" t="s">
        <v>210</v>
      </c>
      <c r="F2898" s="479" t="s">
        <v>14</v>
      </c>
      <c r="G2898" s="481"/>
      <c r="H2898" s="483" t="s">
        <v>12</v>
      </c>
      <c r="I2898" s="485" t="s">
        <v>15</v>
      </c>
      <c r="J2898" s="479" t="s">
        <v>14</v>
      </c>
      <c r="K2898" s="481"/>
    </row>
    <row r="2899" spans="1:11" s="43" customFormat="1" ht="45.75" thickBot="1" x14ac:dyDescent="0.3">
      <c r="A2899" s="42"/>
      <c r="B2899" s="486"/>
      <c r="C2899" s="499"/>
      <c r="D2899" s="499"/>
      <c r="E2899" s="482"/>
      <c r="F2899" s="130" t="s">
        <v>16</v>
      </c>
      <c r="G2899" s="131" t="s">
        <v>17</v>
      </c>
      <c r="H2899" s="484"/>
      <c r="I2899" s="486"/>
      <c r="J2899" s="130" t="s">
        <v>16</v>
      </c>
      <c r="K2899" s="131" t="s">
        <v>17</v>
      </c>
    </row>
    <row r="2900" spans="1:11" s="43" customFormat="1" ht="15.75" thickBot="1" x14ac:dyDescent="0.3">
      <c r="A2900" s="42"/>
      <c r="B2900" s="131">
        <v>1</v>
      </c>
      <c r="C2900" s="131">
        <v>2</v>
      </c>
      <c r="D2900" s="131">
        <v>3</v>
      </c>
      <c r="E2900" s="204">
        <v>4</v>
      </c>
      <c r="F2900" s="131">
        <v>5</v>
      </c>
      <c r="G2900" s="131">
        <v>6</v>
      </c>
      <c r="H2900" s="131">
        <v>7</v>
      </c>
      <c r="I2900" s="131">
        <v>8</v>
      </c>
      <c r="J2900" s="131">
        <v>9</v>
      </c>
      <c r="K2900" s="131">
        <v>10</v>
      </c>
    </row>
    <row r="2901" spans="1:11" s="43" customFormat="1" ht="60" x14ac:dyDescent="0.25">
      <c r="A2901" s="42"/>
      <c r="B2901" s="43">
        <f>189945.05+33750</f>
        <v>223695.05</v>
      </c>
      <c r="C2901" s="133"/>
      <c r="D2901" s="54" t="s">
        <v>232</v>
      </c>
      <c r="E2901" s="206">
        <v>0.36</v>
      </c>
      <c r="F2901" s="133"/>
      <c r="G2901" s="133"/>
      <c r="H2901" s="51" t="s">
        <v>212</v>
      </c>
      <c r="I2901" s="54" t="s">
        <v>869</v>
      </c>
      <c r="J2901" s="133"/>
      <c r="K2901" s="136"/>
    </row>
    <row r="2902" spans="1:11" s="43" customFormat="1" x14ac:dyDescent="0.25">
      <c r="A2902" s="42"/>
      <c r="B2902" s="214"/>
      <c r="C2902" s="205"/>
      <c r="D2902" s="205" t="s">
        <v>232</v>
      </c>
      <c r="E2902" s="206">
        <v>1600</v>
      </c>
      <c r="F2902" s="205"/>
      <c r="G2902" s="133"/>
      <c r="H2902" s="205" t="s">
        <v>111</v>
      </c>
      <c r="I2902" s="205" t="s">
        <v>111</v>
      </c>
      <c r="J2902" s="205"/>
      <c r="K2902" s="215"/>
    </row>
    <row r="2903" spans="1:11" s="43" customFormat="1" x14ac:dyDescent="0.25">
      <c r="A2903" s="42"/>
      <c r="B2903" s="214"/>
      <c r="C2903" s="205"/>
      <c r="D2903" s="205" t="s">
        <v>870</v>
      </c>
      <c r="E2903" s="54">
        <v>0.27</v>
      </c>
      <c r="F2903" s="205"/>
      <c r="G2903" s="133"/>
      <c r="H2903" s="205" t="s">
        <v>71</v>
      </c>
      <c r="I2903" s="205" t="s">
        <v>71</v>
      </c>
      <c r="J2903" s="205"/>
      <c r="K2903" s="215"/>
    </row>
    <row r="2904" spans="1:11" s="43" customFormat="1" x14ac:dyDescent="0.25">
      <c r="A2904" s="42"/>
      <c r="B2904" s="214"/>
      <c r="C2904" s="205"/>
      <c r="D2904" s="205" t="s">
        <v>870</v>
      </c>
      <c r="E2904" s="54">
        <v>0.45</v>
      </c>
      <c r="F2904" s="205"/>
      <c r="G2904" s="133"/>
      <c r="H2904" s="205" t="s">
        <v>70</v>
      </c>
      <c r="I2904" s="205" t="s">
        <v>70</v>
      </c>
      <c r="J2904" s="205"/>
      <c r="K2904" s="215"/>
    </row>
    <row r="2905" spans="1:11" s="43" customFormat="1" x14ac:dyDescent="0.25">
      <c r="A2905" s="42"/>
      <c r="B2905" s="214"/>
      <c r="C2905" s="205"/>
      <c r="D2905" s="205" t="s">
        <v>870</v>
      </c>
      <c r="E2905" s="54">
        <v>0.27</v>
      </c>
      <c r="F2905" s="205"/>
      <c r="G2905" s="133"/>
      <c r="H2905" s="205"/>
      <c r="I2905" s="205"/>
      <c r="J2905" s="205"/>
      <c r="K2905" s="215"/>
    </row>
    <row r="2906" spans="1:11" s="43" customFormat="1" ht="15.75" thickBot="1" x14ac:dyDescent="0.3">
      <c r="A2906" s="42"/>
      <c r="B2906" s="214"/>
      <c r="C2906" s="205"/>
      <c r="D2906" s="205" t="s">
        <v>870</v>
      </c>
      <c r="E2906" s="54">
        <v>0.16</v>
      </c>
      <c r="F2906" s="205" t="s">
        <v>335</v>
      </c>
      <c r="G2906" s="133"/>
      <c r="H2906" s="205"/>
      <c r="I2906" s="205"/>
      <c r="J2906" s="205"/>
      <c r="K2906" s="215"/>
    </row>
    <row r="2907" spans="1:11" s="43" customFormat="1" ht="15.75" thickBot="1" x14ac:dyDescent="0.3">
      <c r="A2907" s="42"/>
      <c r="B2907" s="487" t="s">
        <v>19</v>
      </c>
      <c r="C2907" s="488"/>
      <c r="D2907" s="488"/>
      <c r="E2907" s="488"/>
      <c r="F2907" s="488"/>
      <c r="G2907" s="488"/>
      <c r="H2907" s="488"/>
      <c r="I2907" s="488"/>
      <c r="J2907" s="488"/>
      <c r="K2907" s="489"/>
    </row>
    <row r="2908" spans="1:11" s="43" customFormat="1" x14ac:dyDescent="0.25">
      <c r="A2908" s="42"/>
      <c r="B2908" s="137">
        <v>0</v>
      </c>
      <c r="C2908" s="133">
        <v>0</v>
      </c>
      <c r="D2908" s="133">
        <v>0</v>
      </c>
      <c r="E2908" s="133">
        <v>0</v>
      </c>
      <c r="F2908" s="133">
        <v>0</v>
      </c>
      <c r="G2908" s="133">
        <v>0</v>
      </c>
      <c r="H2908" s="133">
        <v>0</v>
      </c>
      <c r="I2908" s="133">
        <v>0</v>
      </c>
      <c r="J2908" s="133">
        <v>0</v>
      </c>
      <c r="K2908" s="136">
        <v>0</v>
      </c>
    </row>
    <row r="2909" spans="1:11" s="43" customFormat="1" x14ac:dyDescent="0.25">
      <c r="A2909" s="42"/>
      <c r="B2909" s="124"/>
      <c r="C2909" s="124"/>
      <c r="D2909" s="124"/>
      <c r="E2909" s="124"/>
      <c r="F2909" s="124"/>
      <c r="G2909" s="124"/>
      <c r="H2909" s="124"/>
      <c r="I2909" s="124"/>
      <c r="J2909" s="124"/>
      <c r="K2909" s="124"/>
    </row>
    <row r="2910" spans="1:11" s="43" customFormat="1" x14ac:dyDescent="0.25">
      <c r="A2910" s="42"/>
      <c r="B2910" s="420" t="s">
        <v>0</v>
      </c>
      <c r="C2910" s="420"/>
    </row>
    <row r="2911" spans="1:11" s="43" customFormat="1" x14ac:dyDescent="0.25">
      <c r="A2911" s="42"/>
      <c r="B2911" s="449" t="s">
        <v>1</v>
      </c>
      <c r="C2911" s="449"/>
      <c r="D2911" s="449"/>
      <c r="E2911" s="449"/>
      <c r="F2911" s="449"/>
      <c r="G2911" s="449"/>
      <c r="H2911" s="449"/>
      <c r="I2911" s="449"/>
      <c r="J2911" s="449"/>
      <c r="K2911" s="449"/>
    </row>
    <row r="2912" spans="1:11" s="43" customFormat="1" ht="15.75" thickBot="1" x14ac:dyDescent="0.3">
      <c r="A2912" s="42"/>
      <c r="B2912" s="124"/>
      <c r="C2912" s="124"/>
      <c r="D2912" s="124"/>
      <c r="E2912" s="124"/>
      <c r="F2912" s="124"/>
      <c r="G2912" s="124"/>
      <c r="H2912" s="124"/>
      <c r="I2912" s="124"/>
      <c r="J2912" s="124"/>
      <c r="K2912" s="124"/>
    </row>
    <row r="2913" spans="1:11" s="43" customFormat="1" ht="15.75" thickBot="1" x14ac:dyDescent="0.3">
      <c r="A2913" s="42"/>
      <c r="B2913" s="476" t="s">
        <v>2</v>
      </c>
      <c r="C2913" s="477"/>
      <c r="D2913" s="478"/>
      <c r="E2913" s="476" t="s">
        <v>3</v>
      </c>
      <c r="F2913" s="477"/>
      <c r="G2913" s="478"/>
      <c r="H2913" s="479" t="s">
        <v>4</v>
      </c>
      <c r="I2913" s="480"/>
      <c r="J2913" s="480"/>
      <c r="K2913" s="481"/>
    </row>
    <row r="2914" spans="1:11" s="43" customFormat="1" ht="15.75" thickBot="1" x14ac:dyDescent="0.3">
      <c r="A2914" s="42"/>
      <c r="B2914" s="391">
        <v>21510198300497</v>
      </c>
      <c r="C2914" s="391"/>
      <c r="D2914" s="392"/>
      <c r="E2914" s="393" t="s">
        <v>197</v>
      </c>
      <c r="F2914" s="394"/>
      <c r="G2914" s="395"/>
      <c r="H2914" s="393" t="s">
        <v>871</v>
      </c>
      <c r="I2914" s="394"/>
      <c r="J2914" s="394"/>
      <c r="K2914" s="395"/>
    </row>
    <row r="2915" spans="1:11" s="43" customFormat="1" x14ac:dyDescent="0.25">
      <c r="A2915" s="42"/>
      <c r="B2915" s="490" t="s">
        <v>5</v>
      </c>
      <c r="C2915" s="491"/>
      <c r="D2915" s="405" t="s">
        <v>872</v>
      </c>
      <c r="E2915" s="406"/>
      <c r="F2915" s="406"/>
      <c r="G2915" s="407"/>
      <c r="H2915" s="494" t="s">
        <v>6</v>
      </c>
      <c r="I2915" s="495"/>
      <c r="J2915" s="405" t="s">
        <v>873</v>
      </c>
      <c r="K2915" s="407"/>
    </row>
    <row r="2916" spans="1:11" s="43" customFormat="1" ht="15.75" thickBot="1" x14ac:dyDescent="0.3">
      <c r="A2916" s="42"/>
      <c r="B2916" s="492"/>
      <c r="C2916" s="493"/>
      <c r="D2916" s="125"/>
      <c r="E2916" s="126"/>
      <c r="F2916" s="126"/>
      <c r="G2916" s="127"/>
      <c r="H2916" s="496"/>
      <c r="I2916" s="497"/>
      <c r="J2916" s="128"/>
      <c r="K2916" s="129"/>
    </row>
    <row r="2917" spans="1:11" s="43" customFormat="1" ht="15.75" thickBot="1" x14ac:dyDescent="0.3">
      <c r="A2917" s="42"/>
      <c r="B2917" s="487" t="s">
        <v>7</v>
      </c>
      <c r="C2917" s="488"/>
      <c r="D2917" s="488"/>
      <c r="E2917" s="488"/>
      <c r="F2917" s="488"/>
      <c r="G2917" s="488"/>
      <c r="H2917" s="488"/>
      <c r="I2917" s="488"/>
      <c r="J2917" s="488"/>
      <c r="K2917" s="489"/>
    </row>
    <row r="2918" spans="1:11" s="43" customFormat="1" ht="15.75" thickBot="1" x14ac:dyDescent="0.3">
      <c r="A2918" s="42"/>
      <c r="B2918" s="485" t="s">
        <v>8</v>
      </c>
      <c r="C2918" s="499" t="s">
        <v>9</v>
      </c>
      <c r="D2918" s="500" t="s">
        <v>10</v>
      </c>
      <c r="E2918" s="501"/>
      <c r="F2918" s="501"/>
      <c r="G2918" s="502"/>
      <c r="H2918" s="500" t="s">
        <v>11</v>
      </c>
      <c r="I2918" s="501"/>
      <c r="J2918" s="501"/>
      <c r="K2918" s="502"/>
    </row>
    <row r="2919" spans="1:11" s="43" customFormat="1" ht="15.75" thickBot="1" x14ac:dyDescent="0.3">
      <c r="A2919" s="42"/>
      <c r="B2919" s="498"/>
      <c r="C2919" s="499"/>
      <c r="D2919" s="499" t="s">
        <v>12</v>
      </c>
      <c r="E2919" s="482" t="s">
        <v>210</v>
      </c>
      <c r="F2919" s="479" t="s">
        <v>14</v>
      </c>
      <c r="G2919" s="481"/>
      <c r="H2919" s="483" t="s">
        <v>12</v>
      </c>
      <c r="I2919" s="485" t="s">
        <v>15</v>
      </c>
      <c r="J2919" s="479" t="s">
        <v>14</v>
      </c>
      <c r="K2919" s="481"/>
    </row>
    <row r="2920" spans="1:11" s="43" customFormat="1" ht="45.75" thickBot="1" x14ac:dyDescent="0.3">
      <c r="A2920" s="42"/>
      <c r="B2920" s="486"/>
      <c r="C2920" s="499"/>
      <c r="D2920" s="499"/>
      <c r="E2920" s="482"/>
      <c r="F2920" s="130" t="s">
        <v>16</v>
      </c>
      <c r="G2920" s="131" t="s">
        <v>17</v>
      </c>
      <c r="H2920" s="484"/>
      <c r="I2920" s="486"/>
      <c r="J2920" s="130" t="s">
        <v>16</v>
      </c>
      <c r="K2920" s="131" t="s">
        <v>17</v>
      </c>
    </row>
    <row r="2921" spans="1:11" s="43" customFormat="1" ht="15.75" thickBot="1" x14ac:dyDescent="0.3">
      <c r="A2921" s="42"/>
      <c r="B2921" s="131">
        <v>1</v>
      </c>
      <c r="C2921" s="131">
        <v>2</v>
      </c>
      <c r="D2921" s="131">
        <v>3</v>
      </c>
      <c r="E2921" s="131">
        <v>4</v>
      </c>
      <c r="F2921" s="131">
        <v>5</v>
      </c>
      <c r="G2921" s="131">
        <v>6</v>
      </c>
      <c r="H2921" s="131">
        <v>7</v>
      </c>
      <c r="I2921" s="131">
        <v>8</v>
      </c>
      <c r="J2921" s="131">
        <v>9</v>
      </c>
      <c r="K2921" s="131">
        <v>10</v>
      </c>
    </row>
    <row r="2922" spans="1:11" s="43" customFormat="1" ht="15.75" thickBot="1" x14ac:dyDescent="0.3">
      <c r="A2922" s="42"/>
      <c r="B2922" s="54">
        <f>110490</f>
        <v>110490</v>
      </c>
      <c r="C2922" s="133"/>
      <c r="D2922" s="133" t="s">
        <v>335</v>
      </c>
      <c r="E2922" s="134" t="s">
        <v>335</v>
      </c>
      <c r="F2922" s="133"/>
      <c r="G2922" s="133"/>
      <c r="H2922" s="190"/>
      <c r="I2922" s="139" t="s">
        <v>335</v>
      </c>
      <c r="J2922" s="133"/>
      <c r="K2922" s="136">
        <v>100</v>
      </c>
    </row>
    <row r="2923" spans="1:11" s="43" customFormat="1" ht="15.75" thickBot="1" x14ac:dyDescent="0.3">
      <c r="A2923" s="42"/>
      <c r="B2923" s="487" t="s">
        <v>19</v>
      </c>
      <c r="C2923" s="488"/>
      <c r="D2923" s="488"/>
      <c r="E2923" s="488"/>
      <c r="F2923" s="488"/>
      <c r="G2923" s="488"/>
      <c r="H2923" s="488"/>
      <c r="I2923" s="488"/>
      <c r="J2923" s="488"/>
      <c r="K2923" s="489"/>
    </row>
    <row r="2924" spans="1:11" s="43" customFormat="1" x14ac:dyDescent="0.25">
      <c r="A2924" s="42"/>
      <c r="B2924" s="54">
        <v>97194</v>
      </c>
      <c r="C2924" s="133"/>
      <c r="D2924" s="133"/>
      <c r="E2924" s="133"/>
      <c r="F2924" s="133"/>
      <c r="G2924" s="133"/>
      <c r="H2924" s="133"/>
      <c r="I2924" s="133"/>
      <c r="J2924" s="133"/>
      <c r="K2924" s="136"/>
    </row>
    <row r="2925" spans="1:11" s="43" customFormat="1" x14ac:dyDescent="0.25">
      <c r="A2925" s="42"/>
    </row>
    <row r="2926" spans="1:11" s="43" customFormat="1" x14ac:dyDescent="0.25">
      <c r="A2926" s="42"/>
      <c r="B2926" s="420" t="s">
        <v>0</v>
      </c>
      <c r="C2926" s="420"/>
    </row>
    <row r="2927" spans="1:11" s="43" customFormat="1" x14ac:dyDescent="0.25">
      <c r="A2927" s="42"/>
      <c r="B2927" s="449" t="s">
        <v>1</v>
      </c>
      <c r="C2927" s="449"/>
      <c r="D2927" s="449"/>
      <c r="E2927" s="449"/>
      <c r="F2927" s="449"/>
      <c r="G2927" s="449"/>
      <c r="H2927" s="449"/>
      <c r="I2927" s="449"/>
      <c r="J2927" s="449"/>
      <c r="K2927" s="449"/>
    </row>
    <row r="2928" spans="1:11" s="43" customFormat="1" ht="15.75" thickBot="1" x14ac:dyDescent="0.3">
      <c r="A2928" s="42"/>
      <c r="B2928" s="475"/>
      <c r="C2928" s="475"/>
      <c r="D2928" s="475"/>
      <c r="E2928" s="475"/>
      <c r="F2928" s="475"/>
      <c r="G2928" s="475"/>
      <c r="H2928" s="475"/>
      <c r="I2928" s="475"/>
      <c r="J2928" s="475"/>
      <c r="K2928" s="475"/>
    </row>
    <row r="2929" spans="1:11" s="43" customFormat="1" ht="15.75" thickBot="1" x14ac:dyDescent="0.3">
      <c r="A2929" s="42"/>
      <c r="B2929" s="476" t="s">
        <v>2</v>
      </c>
      <c r="C2929" s="477"/>
      <c r="D2929" s="478"/>
      <c r="E2929" s="476" t="s">
        <v>3</v>
      </c>
      <c r="F2929" s="477"/>
      <c r="G2929" s="478"/>
      <c r="H2929" s="479" t="s">
        <v>4</v>
      </c>
      <c r="I2929" s="480"/>
      <c r="J2929" s="480"/>
      <c r="K2929" s="481"/>
    </row>
    <row r="2930" spans="1:11" s="43" customFormat="1" ht="15.75" thickBot="1" x14ac:dyDescent="0.3">
      <c r="A2930" s="42"/>
      <c r="B2930" s="391">
        <v>20402196700852</v>
      </c>
      <c r="C2930" s="391"/>
      <c r="D2930" s="392"/>
      <c r="E2930" s="393" t="s">
        <v>843</v>
      </c>
      <c r="F2930" s="394"/>
      <c r="G2930" s="395"/>
      <c r="H2930" s="393" t="s">
        <v>874</v>
      </c>
      <c r="I2930" s="394"/>
      <c r="J2930" s="394"/>
      <c r="K2930" s="395"/>
    </row>
    <row r="2931" spans="1:11" s="43" customFormat="1" x14ac:dyDescent="0.25">
      <c r="A2931" s="42"/>
      <c r="B2931" s="490" t="s">
        <v>5</v>
      </c>
      <c r="C2931" s="491"/>
      <c r="D2931" s="405" t="s">
        <v>875</v>
      </c>
      <c r="E2931" s="406"/>
      <c r="F2931" s="406"/>
      <c r="G2931" s="407"/>
      <c r="H2931" s="494" t="s">
        <v>6</v>
      </c>
      <c r="I2931" s="495"/>
      <c r="J2931" s="405" t="s">
        <v>876</v>
      </c>
      <c r="K2931" s="407"/>
    </row>
    <row r="2932" spans="1:11" s="43" customFormat="1" ht="15.75" thickBot="1" x14ac:dyDescent="0.3">
      <c r="A2932" s="42"/>
      <c r="B2932" s="492"/>
      <c r="C2932" s="493"/>
      <c r="D2932" s="125"/>
      <c r="E2932" s="126"/>
      <c r="F2932" s="126"/>
      <c r="G2932" s="127"/>
      <c r="H2932" s="496"/>
      <c r="I2932" s="497"/>
      <c r="J2932" s="128"/>
      <c r="K2932" s="129"/>
    </row>
    <row r="2933" spans="1:11" s="43" customFormat="1" ht="15.75" thickBot="1" x14ac:dyDescent="0.3">
      <c r="A2933" s="42"/>
      <c r="B2933" s="487" t="s">
        <v>7</v>
      </c>
      <c r="C2933" s="488"/>
      <c r="D2933" s="488"/>
      <c r="E2933" s="488"/>
      <c r="F2933" s="488"/>
      <c r="G2933" s="488"/>
      <c r="H2933" s="488"/>
      <c r="I2933" s="488"/>
      <c r="J2933" s="488"/>
      <c r="K2933" s="489"/>
    </row>
    <row r="2934" spans="1:11" s="43" customFormat="1" ht="15.75" thickBot="1" x14ac:dyDescent="0.3">
      <c r="A2934" s="42"/>
      <c r="B2934" s="485" t="s">
        <v>8</v>
      </c>
      <c r="C2934" s="499" t="s">
        <v>9</v>
      </c>
      <c r="D2934" s="500" t="s">
        <v>10</v>
      </c>
      <c r="E2934" s="501"/>
      <c r="F2934" s="501"/>
      <c r="G2934" s="502"/>
      <c r="H2934" s="500" t="s">
        <v>11</v>
      </c>
      <c r="I2934" s="501"/>
      <c r="J2934" s="501"/>
      <c r="K2934" s="502"/>
    </row>
    <row r="2935" spans="1:11" s="43" customFormat="1" ht="15.75" thickBot="1" x14ac:dyDescent="0.3">
      <c r="A2935" s="42"/>
      <c r="B2935" s="498"/>
      <c r="C2935" s="499"/>
      <c r="D2935" s="499" t="s">
        <v>12</v>
      </c>
      <c r="E2935" s="482" t="s">
        <v>210</v>
      </c>
      <c r="F2935" s="479" t="s">
        <v>14</v>
      </c>
      <c r="G2935" s="481"/>
      <c r="H2935" s="483" t="s">
        <v>12</v>
      </c>
      <c r="I2935" s="485" t="s">
        <v>15</v>
      </c>
      <c r="J2935" s="479" t="s">
        <v>14</v>
      </c>
      <c r="K2935" s="481"/>
    </row>
    <row r="2936" spans="1:11" s="43" customFormat="1" ht="45.75" thickBot="1" x14ac:dyDescent="0.3">
      <c r="A2936" s="42"/>
      <c r="B2936" s="486"/>
      <c r="C2936" s="499"/>
      <c r="D2936" s="499"/>
      <c r="E2936" s="482"/>
      <c r="F2936" s="130" t="s">
        <v>16</v>
      </c>
      <c r="G2936" s="131" t="s">
        <v>17</v>
      </c>
      <c r="H2936" s="484"/>
      <c r="I2936" s="486"/>
      <c r="J2936" s="130" t="s">
        <v>16</v>
      </c>
      <c r="K2936" s="131" t="s">
        <v>17</v>
      </c>
    </row>
    <row r="2937" spans="1:11" s="43" customFormat="1" ht="15.75" thickBot="1" x14ac:dyDescent="0.3">
      <c r="A2937" s="42"/>
      <c r="B2937" s="131">
        <v>1</v>
      </c>
      <c r="C2937" s="131">
        <v>2</v>
      </c>
      <c r="D2937" s="131">
        <v>3</v>
      </c>
      <c r="E2937" s="131">
        <v>4</v>
      </c>
      <c r="F2937" s="131">
        <v>5</v>
      </c>
      <c r="G2937" s="131">
        <v>6</v>
      </c>
      <c r="H2937" s="131">
        <v>7</v>
      </c>
      <c r="I2937" s="131">
        <v>8</v>
      </c>
      <c r="J2937" s="131">
        <v>9</v>
      </c>
      <c r="K2937" s="131">
        <v>10</v>
      </c>
    </row>
    <row r="2938" spans="1:11" s="43" customFormat="1" ht="15.75" thickBot="1" x14ac:dyDescent="0.3">
      <c r="A2938" s="42"/>
      <c r="B2938" s="165">
        <f>152632.3</f>
        <v>152632.29999999999</v>
      </c>
      <c r="C2938" s="133"/>
      <c r="D2938" s="165" t="s">
        <v>877</v>
      </c>
      <c r="E2938" s="207">
        <v>102</v>
      </c>
      <c r="F2938" s="133"/>
      <c r="G2938" s="133">
        <v>100</v>
      </c>
      <c r="H2938" s="135" t="s">
        <v>751</v>
      </c>
      <c r="I2938" s="139" t="s">
        <v>335</v>
      </c>
      <c r="J2938" s="133"/>
      <c r="K2938" s="136"/>
    </row>
    <row r="2939" spans="1:11" s="43" customFormat="1" ht="15.75" thickBot="1" x14ac:dyDescent="0.3">
      <c r="A2939" s="42"/>
      <c r="B2939" s="487" t="s">
        <v>19</v>
      </c>
      <c r="C2939" s="488"/>
      <c r="D2939" s="488"/>
      <c r="E2939" s="488"/>
      <c r="F2939" s="488"/>
      <c r="G2939" s="488"/>
      <c r="H2939" s="488"/>
      <c r="I2939" s="488"/>
      <c r="J2939" s="488"/>
      <c r="K2939" s="489"/>
    </row>
    <row r="2940" spans="1:11" s="43" customFormat="1" x14ac:dyDescent="0.25">
      <c r="A2940" s="42"/>
      <c r="B2940" s="137"/>
      <c r="C2940" s="133"/>
      <c r="D2940" s="133"/>
      <c r="E2940" s="133"/>
      <c r="F2940" s="133"/>
      <c r="G2940" s="133"/>
      <c r="H2940" s="133"/>
      <c r="I2940" s="133"/>
      <c r="J2940" s="133"/>
      <c r="K2940" s="136"/>
    </row>
    <row r="2941" spans="1:11" s="43" customFormat="1" x14ac:dyDescent="0.25">
      <c r="A2941" s="42"/>
    </row>
    <row r="2942" spans="1:11" s="43" customFormat="1" x14ac:dyDescent="0.25">
      <c r="A2942" s="42"/>
      <c r="B2942" s="420" t="s">
        <v>0</v>
      </c>
      <c r="C2942" s="420"/>
    </row>
    <row r="2943" spans="1:11" s="43" customFormat="1" x14ac:dyDescent="0.25">
      <c r="A2943" s="42"/>
      <c r="B2943" s="383" t="s">
        <v>1</v>
      </c>
      <c r="C2943" s="383"/>
      <c r="D2943" s="383"/>
      <c r="E2943" s="383"/>
      <c r="F2943" s="383"/>
      <c r="G2943" s="383"/>
      <c r="H2943" s="383"/>
      <c r="I2943" s="383"/>
      <c r="J2943" s="383"/>
      <c r="K2943" s="383"/>
    </row>
    <row r="2944" spans="1:11" s="43" customFormat="1" ht="15.75" thickBot="1" x14ac:dyDescent="0.3">
      <c r="A2944" s="42"/>
      <c r="B2944" s="513"/>
      <c r="C2944" s="513"/>
      <c r="D2944" s="513"/>
      <c r="E2944" s="513"/>
      <c r="F2944" s="513"/>
      <c r="G2944" s="513"/>
      <c r="H2944" s="513"/>
      <c r="I2944" s="513"/>
      <c r="J2944" s="513"/>
      <c r="K2944" s="513"/>
    </row>
    <row r="2945" spans="1:11" s="43" customFormat="1" ht="15.75" thickBot="1" x14ac:dyDescent="0.3">
      <c r="A2945" s="42"/>
      <c r="B2945" s="216"/>
      <c r="C2945" s="216"/>
      <c r="D2945" s="216"/>
      <c r="E2945" s="216"/>
      <c r="F2945" s="216"/>
      <c r="G2945" s="216"/>
      <c r="H2945" s="216"/>
      <c r="I2945" s="216"/>
      <c r="J2945" s="216"/>
      <c r="K2945" s="216"/>
    </row>
    <row r="2946" spans="1:11" s="43" customFormat="1" ht="15.75" thickBot="1" x14ac:dyDescent="0.3">
      <c r="A2946" s="42"/>
      <c r="B2946" s="384" t="s">
        <v>2</v>
      </c>
      <c r="C2946" s="385"/>
      <c r="D2946" s="386"/>
      <c r="E2946" s="384" t="s">
        <v>3</v>
      </c>
      <c r="F2946" s="385"/>
      <c r="G2946" s="386"/>
      <c r="H2946" s="387" t="s">
        <v>4</v>
      </c>
      <c r="I2946" s="388"/>
      <c r="J2946" s="388"/>
      <c r="K2946" s="389"/>
    </row>
    <row r="2947" spans="1:11" s="43" customFormat="1" ht="15.75" thickBot="1" x14ac:dyDescent="0.3">
      <c r="A2947" s="42"/>
      <c r="B2947" s="391">
        <v>21310197400188</v>
      </c>
      <c r="C2947" s="391"/>
      <c r="D2947" s="392"/>
      <c r="E2947" s="393" t="s">
        <v>878</v>
      </c>
      <c r="F2947" s="394"/>
      <c r="G2947" s="395"/>
      <c r="H2947" s="217" t="s">
        <v>879</v>
      </c>
      <c r="I2947" s="218"/>
      <c r="J2947" s="218"/>
      <c r="K2947" s="218"/>
    </row>
    <row r="2948" spans="1:11" s="43" customFormat="1" x14ac:dyDescent="0.25">
      <c r="A2948" s="42"/>
      <c r="B2948" s="466" t="s">
        <v>5</v>
      </c>
      <c r="C2948" s="467"/>
      <c r="D2948" s="405" t="s">
        <v>880</v>
      </c>
      <c r="E2948" s="406"/>
      <c r="F2948" s="406"/>
      <c r="G2948" s="407"/>
      <c r="H2948" s="411" t="s">
        <v>6</v>
      </c>
      <c r="I2948" s="412"/>
      <c r="J2948" s="405" t="s">
        <v>881</v>
      </c>
      <c r="K2948" s="407"/>
    </row>
    <row r="2949" spans="1:11" s="43" customFormat="1" ht="15.75" thickBot="1" x14ac:dyDescent="0.3">
      <c r="A2949" s="42"/>
      <c r="B2949" s="468"/>
      <c r="C2949" s="469"/>
      <c r="D2949" s="119"/>
      <c r="E2949" s="120"/>
      <c r="F2949" s="120"/>
      <c r="G2949" s="121"/>
      <c r="H2949" s="413"/>
      <c r="I2949" s="414"/>
      <c r="J2949" s="44"/>
      <c r="K2949" s="45"/>
    </row>
    <row r="2950" spans="1:11" s="43" customFormat="1" ht="15.75" thickBot="1" x14ac:dyDescent="0.3">
      <c r="A2950" s="42"/>
      <c r="B2950" s="393" t="s">
        <v>7</v>
      </c>
      <c r="C2950" s="394"/>
      <c r="D2950" s="394"/>
      <c r="E2950" s="394"/>
      <c r="F2950" s="394"/>
      <c r="G2950" s="394"/>
      <c r="H2950" s="394"/>
      <c r="I2950" s="394"/>
      <c r="J2950" s="394"/>
      <c r="K2950" s="395"/>
    </row>
    <row r="2951" spans="1:11" s="43" customFormat="1" ht="15.75" thickBot="1" x14ac:dyDescent="0.3">
      <c r="A2951" s="42"/>
      <c r="B2951" s="399" t="s">
        <v>8</v>
      </c>
      <c r="C2951" s="416" t="s">
        <v>9</v>
      </c>
      <c r="D2951" s="417" t="s">
        <v>10</v>
      </c>
      <c r="E2951" s="418"/>
      <c r="F2951" s="418"/>
      <c r="G2951" s="419"/>
      <c r="H2951" s="417" t="s">
        <v>11</v>
      </c>
      <c r="I2951" s="418"/>
      <c r="J2951" s="418"/>
      <c r="K2951" s="419"/>
    </row>
    <row r="2952" spans="1:11" s="43" customFormat="1" ht="15.75" thickBot="1" x14ac:dyDescent="0.3">
      <c r="A2952" s="42"/>
      <c r="B2952" s="415"/>
      <c r="C2952" s="416"/>
      <c r="D2952" s="416" t="s">
        <v>12</v>
      </c>
      <c r="E2952" s="396" t="s">
        <v>210</v>
      </c>
      <c r="F2952" s="387" t="s">
        <v>14</v>
      </c>
      <c r="G2952" s="389"/>
      <c r="H2952" s="397" t="s">
        <v>12</v>
      </c>
      <c r="I2952" s="399" t="s">
        <v>15</v>
      </c>
      <c r="J2952" s="387" t="s">
        <v>14</v>
      </c>
      <c r="K2952" s="389"/>
    </row>
    <row r="2953" spans="1:11" s="43" customFormat="1" ht="45.75" thickBot="1" x14ac:dyDescent="0.3">
      <c r="A2953" s="42"/>
      <c r="B2953" s="400"/>
      <c r="C2953" s="416"/>
      <c r="D2953" s="416"/>
      <c r="E2953" s="396"/>
      <c r="F2953" s="46" t="s">
        <v>16</v>
      </c>
      <c r="G2953" s="47" t="s">
        <v>17</v>
      </c>
      <c r="H2953" s="398"/>
      <c r="I2953" s="400"/>
      <c r="J2953" s="46" t="s">
        <v>16</v>
      </c>
      <c r="K2953" s="47" t="s">
        <v>17</v>
      </c>
    </row>
    <row r="2954" spans="1:11" s="43" customFormat="1" ht="15.75" thickBot="1" x14ac:dyDescent="0.3">
      <c r="A2954" s="42"/>
      <c r="B2954" s="47">
        <v>1</v>
      </c>
      <c r="C2954" s="47">
        <v>2</v>
      </c>
      <c r="D2954" s="47">
        <v>3</v>
      </c>
      <c r="E2954" s="47">
        <v>4</v>
      </c>
      <c r="F2954" s="47">
        <v>5</v>
      </c>
      <c r="G2954" s="47">
        <v>6</v>
      </c>
      <c r="H2954" s="123">
        <v>7</v>
      </c>
      <c r="I2954" s="47">
        <v>8</v>
      </c>
      <c r="J2954" s="47">
        <v>9</v>
      </c>
      <c r="K2954" s="47">
        <v>10</v>
      </c>
    </row>
    <row r="2955" spans="1:11" s="43" customFormat="1" ht="60" x14ac:dyDescent="0.25">
      <c r="A2955" s="42"/>
      <c r="B2955" s="43">
        <f>184416</f>
        <v>184416</v>
      </c>
      <c r="C2955" s="49">
        <v>0</v>
      </c>
      <c r="D2955" s="49" t="s">
        <v>882</v>
      </c>
      <c r="E2955" s="43">
        <v>0.44</v>
      </c>
      <c r="F2955" s="49"/>
      <c r="G2955" s="49"/>
      <c r="H2955" s="51" t="s">
        <v>212</v>
      </c>
      <c r="I2955" s="43" t="s">
        <v>883</v>
      </c>
      <c r="J2955" s="49"/>
      <c r="K2955" s="52"/>
    </row>
    <row r="2956" spans="1:11" s="43" customFormat="1" x14ac:dyDescent="0.25">
      <c r="A2956" s="42"/>
      <c r="B2956" s="53"/>
      <c r="C2956" s="54"/>
      <c r="D2956" s="54"/>
      <c r="E2956" s="57"/>
      <c r="F2956" s="54"/>
      <c r="G2956" s="49"/>
      <c r="H2956" s="43" t="s">
        <v>111</v>
      </c>
      <c r="I2956" s="43" t="s">
        <v>884</v>
      </c>
      <c r="J2956" s="54"/>
      <c r="K2956" s="56"/>
    </row>
    <row r="2957" spans="1:11" s="43" customFormat="1" x14ac:dyDescent="0.25">
      <c r="A2957" s="42"/>
      <c r="B2957" s="53"/>
      <c r="C2957" s="54"/>
      <c r="D2957" s="54"/>
      <c r="E2957" s="57"/>
      <c r="F2957" s="54"/>
      <c r="G2957" s="49"/>
      <c r="H2957" s="43" t="s">
        <v>71</v>
      </c>
      <c r="I2957" s="43" t="s">
        <v>885</v>
      </c>
      <c r="J2957" s="54"/>
      <c r="K2957" s="56"/>
    </row>
    <row r="2958" spans="1:11" s="43" customFormat="1" x14ac:dyDescent="0.25">
      <c r="A2958" s="42"/>
      <c r="B2958" s="53"/>
      <c r="C2958" s="54"/>
      <c r="D2958" s="54"/>
      <c r="E2958" s="57"/>
      <c r="F2958" s="54"/>
      <c r="G2958" s="49"/>
      <c r="H2958" s="43" t="s">
        <v>886</v>
      </c>
      <c r="I2958" s="43" t="s">
        <v>887</v>
      </c>
      <c r="J2958" s="54"/>
      <c r="K2958" s="56"/>
    </row>
    <row r="2959" spans="1:11" s="43" customFormat="1" x14ac:dyDescent="0.25">
      <c r="A2959" s="42"/>
      <c r="B2959" s="53"/>
      <c r="C2959" s="54"/>
      <c r="D2959" s="54"/>
      <c r="E2959" s="57"/>
      <c r="F2959" s="54"/>
      <c r="G2959" s="49"/>
      <c r="H2959" s="43" t="s">
        <v>888</v>
      </c>
      <c r="I2959" s="43" t="s">
        <v>888</v>
      </c>
      <c r="J2959" s="54"/>
      <c r="K2959" s="56"/>
    </row>
    <row r="2960" spans="1:11" s="43" customFormat="1" x14ac:dyDescent="0.25">
      <c r="A2960" s="42"/>
      <c r="B2960" s="53"/>
      <c r="C2960" s="54"/>
      <c r="D2960" s="54"/>
      <c r="E2960" s="57"/>
      <c r="F2960" s="54"/>
      <c r="G2960" s="49"/>
      <c r="H2960" s="43" t="s">
        <v>57</v>
      </c>
      <c r="I2960" s="43" t="s">
        <v>889</v>
      </c>
      <c r="J2960" s="54"/>
      <c r="K2960" s="56"/>
    </row>
    <row r="2961" spans="1:11" s="43" customFormat="1" ht="15.75" thickBot="1" x14ac:dyDescent="0.3">
      <c r="A2961" s="42"/>
      <c r="B2961" s="53"/>
      <c r="C2961" s="54"/>
      <c r="D2961" s="54"/>
      <c r="E2961" s="54"/>
      <c r="F2961" s="54"/>
      <c r="G2961" s="57"/>
      <c r="H2961" s="43" t="s">
        <v>57</v>
      </c>
      <c r="I2961" s="43" t="s">
        <v>890</v>
      </c>
      <c r="J2961" s="54"/>
      <c r="K2961" s="56"/>
    </row>
    <row r="2962" spans="1:11" s="43" customFormat="1" ht="15.75" thickBot="1" x14ac:dyDescent="0.3">
      <c r="A2962" s="42"/>
      <c r="B2962" s="393" t="s">
        <v>19</v>
      </c>
      <c r="C2962" s="394"/>
      <c r="D2962" s="394"/>
      <c r="E2962" s="394"/>
      <c r="F2962" s="394"/>
      <c r="G2962" s="394"/>
      <c r="H2962" s="394"/>
      <c r="I2962" s="394"/>
      <c r="J2962" s="394"/>
      <c r="K2962" s="395"/>
    </row>
    <row r="2963" spans="1:11" s="43" customFormat="1" x14ac:dyDescent="0.25">
      <c r="A2963" s="42"/>
      <c r="B2963" s="66">
        <v>145200</v>
      </c>
      <c r="C2963" s="49"/>
      <c r="D2963" s="49"/>
      <c r="E2963" s="49"/>
      <c r="F2963" s="49"/>
      <c r="G2963" s="49"/>
      <c r="H2963" s="43" t="s">
        <v>891</v>
      </c>
      <c r="I2963" s="43" t="s">
        <v>891</v>
      </c>
      <c r="J2963" s="49"/>
      <c r="K2963" s="52"/>
    </row>
    <row r="2964" spans="1:11" s="43" customFormat="1" x14ac:dyDescent="0.25">
      <c r="A2964" s="42"/>
      <c r="B2964" s="53"/>
      <c r="C2964" s="54"/>
      <c r="D2964" s="54"/>
      <c r="E2964" s="54"/>
      <c r="G2964" s="54"/>
      <c r="H2964" s="43" t="s">
        <v>57</v>
      </c>
      <c r="I2964" s="43" t="s">
        <v>892</v>
      </c>
      <c r="J2964" s="54"/>
      <c r="K2964" s="56"/>
    </row>
    <row r="2965" spans="1:11" s="43" customFormat="1" x14ac:dyDescent="0.25">
      <c r="A2965" s="42"/>
      <c r="B2965" s="53"/>
      <c r="C2965" s="54"/>
      <c r="D2965" s="54"/>
      <c r="E2965" s="54"/>
      <c r="F2965" s="54"/>
      <c r="G2965" s="54"/>
      <c r="H2965" s="54" t="s">
        <v>893</v>
      </c>
      <c r="I2965" s="54" t="s">
        <v>894</v>
      </c>
      <c r="J2965" s="54"/>
      <c r="K2965" s="56"/>
    </row>
    <row r="2966" spans="1:11" s="43" customFormat="1" x14ac:dyDescent="0.25">
      <c r="A2966" s="42"/>
    </row>
    <row r="2967" spans="1:11" s="43" customFormat="1" x14ac:dyDescent="0.25">
      <c r="A2967" s="42"/>
      <c r="B2967" s="420" t="s">
        <v>0</v>
      </c>
      <c r="C2967" s="420"/>
    </row>
    <row r="2968" spans="1:11" s="43" customFormat="1" x14ac:dyDescent="0.25">
      <c r="A2968" s="42"/>
      <c r="B2968" s="383" t="s">
        <v>1</v>
      </c>
      <c r="C2968" s="383"/>
      <c r="D2968" s="383"/>
      <c r="E2968" s="383"/>
      <c r="F2968" s="383"/>
      <c r="G2968" s="383"/>
      <c r="H2968" s="383"/>
      <c r="I2968" s="383"/>
      <c r="J2968" s="383"/>
      <c r="K2968" s="383"/>
    </row>
    <row r="2969" spans="1:11" s="43" customFormat="1" ht="15.75" thickBot="1" x14ac:dyDescent="0.3">
      <c r="A2969" s="42"/>
      <c r="B2969" s="513"/>
      <c r="C2969" s="513"/>
      <c r="D2969" s="513"/>
      <c r="E2969" s="513"/>
      <c r="F2969" s="513"/>
      <c r="G2969" s="513"/>
      <c r="H2969" s="513"/>
      <c r="I2969" s="513"/>
      <c r="J2969" s="513"/>
      <c r="K2969" s="513"/>
    </row>
    <row r="2970" spans="1:11" s="43" customFormat="1" ht="15.75" thickBot="1" x14ac:dyDescent="0.3">
      <c r="A2970" s="42"/>
      <c r="B2970" s="216"/>
      <c r="C2970" s="216"/>
      <c r="D2970" s="216"/>
      <c r="E2970" s="216"/>
      <c r="F2970" s="216"/>
      <c r="G2970" s="216"/>
      <c r="H2970" s="216"/>
      <c r="I2970" s="216"/>
      <c r="J2970" s="216"/>
      <c r="K2970" s="216"/>
    </row>
    <row r="2971" spans="1:11" s="43" customFormat="1" ht="15.75" thickBot="1" x14ac:dyDescent="0.3">
      <c r="A2971" s="42"/>
      <c r="B2971" s="384" t="s">
        <v>2</v>
      </c>
      <c r="C2971" s="385"/>
      <c r="D2971" s="386"/>
      <c r="E2971" s="384" t="s">
        <v>3</v>
      </c>
      <c r="F2971" s="385"/>
      <c r="G2971" s="386"/>
      <c r="H2971" s="387" t="s">
        <v>4</v>
      </c>
      <c r="I2971" s="388"/>
      <c r="J2971" s="388"/>
      <c r="K2971" s="389"/>
    </row>
    <row r="2972" spans="1:11" s="43" customFormat="1" ht="15.75" thickBot="1" x14ac:dyDescent="0.3">
      <c r="A2972" s="42"/>
      <c r="B2972" s="391">
        <v>21308197400750</v>
      </c>
      <c r="C2972" s="391"/>
      <c r="D2972" s="392"/>
      <c r="E2972" s="393" t="s">
        <v>878</v>
      </c>
      <c r="F2972" s="394"/>
      <c r="G2972" s="395"/>
      <c r="H2972" s="217" t="s">
        <v>895</v>
      </c>
      <c r="I2972" s="218"/>
      <c r="J2972" s="218"/>
      <c r="K2972" s="218"/>
    </row>
    <row r="2973" spans="1:11" s="43" customFormat="1" x14ac:dyDescent="0.25">
      <c r="A2973" s="42"/>
      <c r="B2973" s="466" t="s">
        <v>5</v>
      </c>
      <c r="C2973" s="467"/>
      <c r="D2973" s="405" t="s">
        <v>896</v>
      </c>
      <c r="E2973" s="406"/>
      <c r="F2973" s="406"/>
      <c r="G2973" s="407"/>
      <c r="H2973" s="411" t="s">
        <v>6</v>
      </c>
      <c r="I2973" s="412"/>
      <c r="J2973" s="405" t="s">
        <v>881</v>
      </c>
      <c r="K2973" s="407"/>
    </row>
    <row r="2974" spans="1:11" s="43" customFormat="1" ht="15.75" thickBot="1" x14ac:dyDescent="0.3">
      <c r="A2974" s="42"/>
      <c r="B2974" s="468"/>
      <c r="C2974" s="469"/>
      <c r="D2974" s="119"/>
      <c r="E2974" s="120"/>
      <c r="F2974" s="120"/>
      <c r="G2974" s="121"/>
      <c r="H2974" s="413"/>
      <c r="I2974" s="414"/>
      <c r="J2974" s="44"/>
      <c r="K2974" s="45"/>
    </row>
    <row r="2975" spans="1:11" s="43" customFormat="1" ht="15.75" thickBot="1" x14ac:dyDescent="0.3">
      <c r="A2975" s="42"/>
      <c r="B2975" s="393" t="s">
        <v>7</v>
      </c>
      <c r="C2975" s="394"/>
      <c r="D2975" s="394"/>
      <c r="E2975" s="394"/>
      <c r="F2975" s="394"/>
      <c r="G2975" s="394"/>
      <c r="H2975" s="394"/>
      <c r="I2975" s="394"/>
      <c r="J2975" s="394"/>
      <c r="K2975" s="395"/>
    </row>
    <row r="2976" spans="1:11" s="43" customFormat="1" ht="15.75" thickBot="1" x14ac:dyDescent="0.3">
      <c r="A2976" s="42"/>
      <c r="B2976" s="399" t="s">
        <v>8</v>
      </c>
      <c r="C2976" s="416" t="s">
        <v>9</v>
      </c>
      <c r="D2976" s="417" t="s">
        <v>10</v>
      </c>
      <c r="E2976" s="418"/>
      <c r="F2976" s="418"/>
      <c r="G2976" s="419"/>
      <c r="H2976" s="417" t="s">
        <v>11</v>
      </c>
      <c r="I2976" s="418"/>
      <c r="J2976" s="418"/>
      <c r="K2976" s="419"/>
    </row>
    <row r="2977" spans="1:11" s="43" customFormat="1" ht="15.75" thickBot="1" x14ac:dyDescent="0.3">
      <c r="A2977" s="42"/>
      <c r="B2977" s="415"/>
      <c r="C2977" s="416"/>
      <c r="D2977" s="416" t="s">
        <v>12</v>
      </c>
      <c r="E2977" s="396" t="s">
        <v>210</v>
      </c>
      <c r="F2977" s="387" t="s">
        <v>14</v>
      </c>
      <c r="G2977" s="389"/>
      <c r="H2977" s="397" t="s">
        <v>12</v>
      </c>
      <c r="I2977" s="399" t="s">
        <v>15</v>
      </c>
      <c r="J2977" s="387" t="s">
        <v>14</v>
      </c>
      <c r="K2977" s="389"/>
    </row>
    <row r="2978" spans="1:11" s="43" customFormat="1" ht="45.75" thickBot="1" x14ac:dyDescent="0.3">
      <c r="A2978" s="42"/>
      <c r="B2978" s="400"/>
      <c r="C2978" s="416"/>
      <c r="D2978" s="416"/>
      <c r="E2978" s="396"/>
      <c r="F2978" s="46" t="s">
        <v>16</v>
      </c>
      <c r="G2978" s="47" t="s">
        <v>17</v>
      </c>
      <c r="H2978" s="398"/>
      <c r="I2978" s="400"/>
      <c r="J2978" s="46" t="s">
        <v>16</v>
      </c>
      <c r="K2978" s="47" t="s">
        <v>17</v>
      </c>
    </row>
    <row r="2979" spans="1:11" s="43" customFormat="1" ht="15.75" thickBot="1" x14ac:dyDescent="0.3">
      <c r="A2979" s="42"/>
      <c r="B2979" s="47">
        <v>1</v>
      </c>
      <c r="C2979" s="47">
        <v>2</v>
      </c>
      <c r="D2979" s="47">
        <v>3</v>
      </c>
      <c r="E2979" s="47">
        <v>4</v>
      </c>
      <c r="F2979" s="47">
        <v>5</v>
      </c>
      <c r="G2979" s="47">
        <v>6</v>
      </c>
      <c r="H2979" s="123">
        <v>7</v>
      </c>
      <c r="I2979" s="123">
        <v>8</v>
      </c>
      <c r="J2979" s="123">
        <v>9</v>
      </c>
      <c r="K2979" s="47">
        <v>10</v>
      </c>
    </row>
    <row r="2980" spans="1:11" s="43" customFormat="1" x14ac:dyDescent="0.25">
      <c r="A2980" s="42"/>
      <c r="B2980" s="43">
        <v>136093.20000000001</v>
      </c>
      <c r="C2980" s="49">
        <v>0</v>
      </c>
      <c r="D2980" s="49" t="s">
        <v>539</v>
      </c>
      <c r="E2980" s="43">
        <v>0</v>
      </c>
      <c r="F2980" s="49"/>
      <c r="G2980" s="49"/>
      <c r="H2980" s="60"/>
      <c r="I2980" s="54"/>
      <c r="J2980" s="54"/>
      <c r="K2980" s="52"/>
    </row>
    <row r="2981" spans="1:11" s="43" customFormat="1" ht="15.75" thickBot="1" x14ac:dyDescent="0.3">
      <c r="A2981" s="42"/>
      <c r="B2981" s="53"/>
      <c r="C2981" s="54"/>
      <c r="D2981" s="54" t="s">
        <v>211</v>
      </c>
      <c r="E2981" s="57">
        <v>0</v>
      </c>
      <c r="F2981" s="54"/>
      <c r="G2981" s="49"/>
      <c r="H2981" s="54"/>
      <c r="I2981" s="54"/>
      <c r="J2981" s="54"/>
      <c r="K2981" s="56"/>
    </row>
    <row r="2982" spans="1:11" s="43" customFormat="1" ht="15.75" thickBot="1" x14ac:dyDescent="0.3">
      <c r="A2982" s="42"/>
      <c r="B2982" s="393" t="s">
        <v>19</v>
      </c>
      <c r="C2982" s="394"/>
      <c r="D2982" s="394"/>
      <c r="E2982" s="394"/>
      <c r="F2982" s="394"/>
      <c r="G2982" s="394"/>
      <c r="H2982" s="394"/>
      <c r="I2982" s="394"/>
      <c r="J2982" s="394"/>
      <c r="K2982" s="395"/>
    </row>
    <row r="2983" spans="1:11" s="43" customFormat="1" x14ac:dyDescent="0.25">
      <c r="A2983" s="42"/>
      <c r="B2983" s="66"/>
      <c r="C2983" s="49"/>
      <c r="D2983" s="49" t="s">
        <v>539</v>
      </c>
      <c r="E2983" s="49">
        <v>0</v>
      </c>
      <c r="F2983" s="49"/>
      <c r="G2983" s="49"/>
      <c r="I2983" s="49"/>
      <c r="J2983" s="49"/>
      <c r="K2983" s="52"/>
    </row>
    <row r="2984" spans="1:11" s="43" customFormat="1" x14ac:dyDescent="0.25">
      <c r="A2984" s="42"/>
    </row>
    <row r="2985" spans="1:11" s="43" customFormat="1" x14ac:dyDescent="0.25">
      <c r="A2985" s="42"/>
      <c r="B2985" s="420" t="s">
        <v>0</v>
      </c>
      <c r="C2985" s="420"/>
    </row>
    <row r="2986" spans="1:11" s="43" customFormat="1" x14ac:dyDescent="0.25">
      <c r="A2986" s="42"/>
      <c r="B2986" s="383" t="s">
        <v>1</v>
      </c>
      <c r="C2986" s="383"/>
      <c r="D2986" s="383"/>
      <c r="E2986" s="383"/>
      <c r="F2986" s="383"/>
      <c r="G2986" s="383"/>
      <c r="H2986" s="383"/>
      <c r="I2986" s="383"/>
      <c r="J2986" s="383"/>
      <c r="K2986" s="383"/>
    </row>
    <row r="2987" spans="1:11" s="43" customFormat="1" ht="15.75" thickBot="1" x14ac:dyDescent="0.3">
      <c r="A2987" s="42"/>
    </row>
    <row r="2988" spans="1:11" s="43" customFormat="1" ht="15.75" thickBot="1" x14ac:dyDescent="0.3">
      <c r="A2988" s="42"/>
      <c r="B2988" s="384" t="s">
        <v>2</v>
      </c>
      <c r="C2988" s="385"/>
      <c r="D2988" s="386"/>
      <c r="E2988" s="384" t="s">
        <v>3</v>
      </c>
      <c r="F2988" s="385"/>
      <c r="G2988" s="386"/>
      <c r="H2988" s="387" t="s">
        <v>4</v>
      </c>
      <c r="I2988" s="388"/>
      <c r="J2988" s="388"/>
      <c r="K2988" s="389"/>
    </row>
    <row r="2989" spans="1:11" s="43" customFormat="1" ht="15.75" thickBot="1" x14ac:dyDescent="0.3">
      <c r="A2989" s="42"/>
      <c r="B2989" s="391">
        <v>20107197900356</v>
      </c>
      <c r="C2989" s="391"/>
      <c r="D2989" s="392"/>
      <c r="E2989" s="393" t="s">
        <v>897</v>
      </c>
      <c r="F2989" s="394"/>
      <c r="G2989" s="395"/>
      <c r="H2989" s="393" t="s">
        <v>898</v>
      </c>
      <c r="I2989" s="394"/>
      <c r="J2989" s="394"/>
      <c r="K2989" s="395"/>
    </row>
    <row r="2990" spans="1:11" s="43" customFormat="1" x14ac:dyDescent="0.25">
      <c r="A2990" s="42"/>
      <c r="B2990" s="466" t="s">
        <v>5</v>
      </c>
      <c r="C2990" s="467"/>
      <c r="D2990" s="405" t="s">
        <v>899</v>
      </c>
      <c r="E2990" s="406"/>
      <c r="F2990" s="406"/>
      <c r="G2990" s="407"/>
      <c r="H2990" s="411" t="s">
        <v>6</v>
      </c>
      <c r="I2990" s="412"/>
      <c r="J2990" s="405" t="s">
        <v>788</v>
      </c>
      <c r="K2990" s="407"/>
    </row>
    <row r="2991" spans="1:11" s="43" customFormat="1" ht="15.75" thickBot="1" x14ac:dyDescent="0.3">
      <c r="A2991" s="42"/>
      <c r="B2991" s="468"/>
      <c r="C2991" s="469"/>
      <c r="D2991" s="119"/>
      <c r="E2991" s="120"/>
      <c r="F2991" s="120"/>
      <c r="G2991" s="121"/>
      <c r="H2991" s="413"/>
      <c r="I2991" s="414"/>
      <c r="J2991" s="44"/>
      <c r="K2991" s="45"/>
    </row>
    <row r="2992" spans="1:11" s="43" customFormat="1" ht="15.75" thickBot="1" x14ac:dyDescent="0.3">
      <c r="A2992" s="42"/>
      <c r="B2992" s="393" t="s">
        <v>7</v>
      </c>
      <c r="C2992" s="394"/>
      <c r="D2992" s="394"/>
      <c r="E2992" s="394"/>
      <c r="F2992" s="394"/>
      <c r="G2992" s="394"/>
      <c r="H2992" s="394"/>
      <c r="I2992" s="394"/>
      <c r="J2992" s="394"/>
      <c r="K2992" s="395"/>
    </row>
    <row r="2993" spans="1:11" s="43" customFormat="1" ht="15.75" thickBot="1" x14ac:dyDescent="0.3">
      <c r="A2993" s="42"/>
      <c r="B2993" s="399" t="s">
        <v>8</v>
      </c>
      <c r="C2993" s="416" t="s">
        <v>9</v>
      </c>
      <c r="D2993" s="417" t="s">
        <v>10</v>
      </c>
      <c r="E2993" s="418"/>
      <c r="F2993" s="418"/>
      <c r="G2993" s="419"/>
      <c r="H2993" s="417" t="s">
        <v>11</v>
      </c>
      <c r="I2993" s="418"/>
      <c r="J2993" s="418"/>
      <c r="K2993" s="419"/>
    </row>
    <row r="2994" spans="1:11" s="43" customFormat="1" ht="15.75" thickBot="1" x14ac:dyDescent="0.3">
      <c r="A2994" s="42"/>
      <c r="B2994" s="415"/>
      <c r="C2994" s="416"/>
      <c r="D2994" s="416" t="s">
        <v>12</v>
      </c>
      <c r="E2994" s="396" t="s">
        <v>210</v>
      </c>
      <c r="F2994" s="387" t="s">
        <v>14</v>
      </c>
      <c r="G2994" s="389"/>
      <c r="H2994" s="397" t="s">
        <v>12</v>
      </c>
      <c r="I2994" s="399" t="s">
        <v>15</v>
      </c>
      <c r="J2994" s="387" t="s">
        <v>14</v>
      </c>
      <c r="K2994" s="389"/>
    </row>
    <row r="2995" spans="1:11" s="43" customFormat="1" ht="45.75" thickBot="1" x14ac:dyDescent="0.3">
      <c r="A2995" s="42"/>
      <c r="B2995" s="400"/>
      <c r="C2995" s="416"/>
      <c r="D2995" s="416"/>
      <c r="E2995" s="396"/>
      <c r="F2995" s="46" t="s">
        <v>16</v>
      </c>
      <c r="G2995" s="47" t="s">
        <v>17</v>
      </c>
      <c r="H2995" s="398"/>
      <c r="I2995" s="400"/>
      <c r="J2995" s="46" t="s">
        <v>16</v>
      </c>
      <c r="K2995" s="47" t="s">
        <v>17</v>
      </c>
    </row>
    <row r="2996" spans="1:11" s="43" customFormat="1" ht="15.75" thickBot="1" x14ac:dyDescent="0.3">
      <c r="A2996" s="42"/>
      <c r="B2996" s="47">
        <v>1</v>
      </c>
      <c r="C2996" s="47">
        <v>2</v>
      </c>
      <c r="D2996" s="47">
        <v>3</v>
      </c>
      <c r="E2996" s="47">
        <v>4</v>
      </c>
      <c r="F2996" s="47">
        <v>5</v>
      </c>
      <c r="G2996" s="47">
        <v>6</v>
      </c>
      <c r="H2996" s="47">
        <v>7</v>
      </c>
      <c r="I2996" s="47">
        <v>8</v>
      </c>
      <c r="J2996" s="47">
        <v>9</v>
      </c>
      <c r="K2996" s="47">
        <v>10</v>
      </c>
    </row>
    <row r="2997" spans="1:11" s="43" customFormat="1" ht="60" x14ac:dyDescent="0.25">
      <c r="A2997" s="42"/>
      <c r="B2997" s="48">
        <f>140344.5+27600</f>
        <v>167944.5</v>
      </c>
      <c r="C2997" s="49">
        <v>0</v>
      </c>
      <c r="D2997" s="49" t="s">
        <v>770</v>
      </c>
      <c r="E2997" s="81">
        <v>3000</v>
      </c>
      <c r="F2997" s="49"/>
      <c r="G2997" s="49"/>
      <c r="H2997" s="51" t="s">
        <v>212</v>
      </c>
      <c r="I2997" s="51" t="s">
        <v>900</v>
      </c>
      <c r="J2997" s="49"/>
      <c r="K2997" s="52"/>
    </row>
    <row r="2998" spans="1:11" s="43" customFormat="1" x14ac:dyDescent="0.25">
      <c r="A2998" s="42"/>
      <c r="B2998" s="53"/>
      <c r="C2998" s="54"/>
      <c r="D2998" s="54" t="s">
        <v>211</v>
      </c>
      <c r="E2998" s="57">
        <v>267</v>
      </c>
      <c r="F2998" s="54"/>
      <c r="G2998" s="49"/>
      <c r="H2998" s="54" t="s">
        <v>112</v>
      </c>
      <c r="I2998" s="54" t="s">
        <v>901</v>
      </c>
      <c r="J2998" s="54"/>
      <c r="K2998" s="56"/>
    </row>
    <row r="2999" spans="1:11" s="43" customFormat="1" x14ac:dyDescent="0.25">
      <c r="A2999" s="42"/>
      <c r="B2999" s="53"/>
      <c r="C2999" s="54"/>
      <c r="D2999" s="54" t="s">
        <v>902</v>
      </c>
      <c r="E2999" s="57">
        <v>203</v>
      </c>
      <c r="F2999" s="54"/>
      <c r="G2999" s="49"/>
      <c r="H2999" s="54" t="s">
        <v>57</v>
      </c>
      <c r="I2999" s="54" t="s">
        <v>738</v>
      </c>
      <c r="J2999" s="54"/>
      <c r="K2999" s="56"/>
    </row>
    <row r="3000" spans="1:11" s="43" customFormat="1" ht="30" x14ac:dyDescent="0.25">
      <c r="A3000" s="42"/>
      <c r="B3000" s="53"/>
      <c r="C3000" s="54"/>
      <c r="D3000" s="69" t="s">
        <v>903</v>
      </c>
      <c r="E3000" s="57">
        <v>800</v>
      </c>
      <c r="F3000" s="54"/>
      <c r="G3000" s="49"/>
      <c r="H3000" s="54" t="s">
        <v>111</v>
      </c>
      <c r="I3000" s="54" t="s">
        <v>111</v>
      </c>
      <c r="J3000" s="54"/>
      <c r="K3000" s="56"/>
    </row>
    <row r="3001" spans="1:11" s="43" customFormat="1" x14ac:dyDescent="0.25">
      <c r="A3001" s="42"/>
      <c r="B3001" s="53"/>
      <c r="C3001" s="54"/>
      <c r="D3001" s="54"/>
      <c r="E3001" s="57"/>
      <c r="F3001" s="54"/>
      <c r="G3001" s="49"/>
      <c r="H3001" s="54" t="s">
        <v>111</v>
      </c>
      <c r="I3001" s="54" t="s">
        <v>904</v>
      </c>
      <c r="J3001" s="54"/>
      <c r="K3001" s="56"/>
    </row>
    <row r="3002" spans="1:11" s="43" customFormat="1" x14ac:dyDescent="0.25">
      <c r="A3002" s="42"/>
      <c r="B3002" s="53"/>
      <c r="C3002" s="54"/>
      <c r="D3002" s="54"/>
      <c r="E3002" s="57"/>
      <c r="F3002" s="54"/>
      <c r="G3002" s="49"/>
      <c r="H3002" s="54" t="s">
        <v>476</v>
      </c>
      <c r="I3002" s="54" t="s">
        <v>476</v>
      </c>
      <c r="J3002" s="54"/>
      <c r="K3002" s="56"/>
    </row>
    <row r="3003" spans="1:11" s="43" customFormat="1" ht="15.75" thickBot="1" x14ac:dyDescent="0.3">
      <c r="A3003" s="42"/>
      <c r="B3003" s="53"/>
      <c r="C3003" s="54"/>
      <c r="D3003" s="54"/>
      <c r="E3003" s="57"/>
      <c r="F3003" s="54"/>
      <c r="G3003" s="49"/>
      <c r="H3003" s="54" t="s">
        <v>71</v>
      </c>
      <c r="I3003" s="54" t="s">
        <v>71</v>
      </c>
      <c r="J3003" s="54"/>
      <c r="K3003" s="56"/>
    </row>
    <row r="3004" spans="1:11" s="43" customFormat="1" ht="15.75" thickBot="1" x14ac:dyDescent="0.3">
      <c r="A3004" s="42"/>
      <c r="B3004" s="393" t="s">
        <v>19</v>
      </c>
      <c r="C3004" s="394"/>
      <c r="D3004" s="394"/>
      <c r="E3004" s="394"/>
      <c r="F3004" s="394"/>
      <c r="G3004" s="394"/>
      <c r="H3004" s="394"/>
      <c r="I3004" s="394"/>
      <c r="J3004" s="394"/>
      <c r="K3004" s="395"/>
    </row>
    <row r="3005" spans="1:11" s="43" customFormat="1" x14ac:dyDescent="0.25">
      <c r="A3005" s="42"/>
      <c r="B3005" s="66"/>
      <c r="C3005" s="49"/>
      <c r="D3005" s="49"/>
      <c r="E3005" s="49"/>
      <c r="F3005" s="49"/>
      <c r="G3005" s="49"/>
      <c r="H3005" s="49" t="s">
        <v>112</v>
      </c>
      <c r="I3005" s="49" t="s">
        <v>112</v>
      </c>
      <c r="J3005" s="49"/>
      <c r="K3005" s="52"/>
    </row>
    <row r="3006" spans="1:11" s="43" customFormat="1" x14ac:dyDescent="0.25">
      <c r="A3006" s="42"/>
      <c r="B3006" s="54"/>
      <c r="C3006" s="54"/>
      <c r="D3006" s="54"/>
      <c r="E3006" s="54"/>
      <c r="F3006" s="54"/>
      <c r="G3006" s="54"/>
      <c r="H3006" s="54" t="s">
        <v>905</v>
      </c>
      <c r="I3006" s="54" t="s">
        <v>905</v>
      </c>
      <c r="J3006" s="54"/>
      <c r="K3006" s="54"/>
    </row>
    <row r="3007" spans="1:11" s="43" customFormat="1" x14ac:dyDescent="0.25">
      <c r="A3007" s="42"/>
      <c r="B3007" s="54"/>
      <c r="C3007" s="54"/>
      <c r="D3007" s="54"/>
      <c r="E3007" s="54"/>
      <c r="F3007" s="54"/>
      <c r="G3007" s="54"/>
      <c r="H3007" s="54" t="s">
        <v>57</v>
      </c>
      <c r="I3007" s="54" t="s">
        <v>57</v>
      </c>
      <c r="J3007" s="54"/>
      <c r="K3007" s="54"/>
    </row>
    <row r="3008" spans="1:11" s="43" customFormat="1" x14ac:dyDescent="0.25">
      <c r="A3008" s="42"/>
      <c r="B3008" s="105"/>
      <c r="C3008" s="105"/>
      <c r="D3008" s="105"/>
      <c r="E3008" s="105"/>
      <c r="F3008" s="105"/>
      <c r="G3008" s="105"/>
      <c r="H3008" s="105"/>
      <c r="I3008" s="105"/>
      <c r="J3008" s="105"/>
      <c r="K3008" s="105"/>
    </row>
    <row r="3009" spans="1:11" s="43" customFormat="1" x14ac:dyDescent="0.25">
      <c r="A3009" s="42"/>
      <c r="B3009" s="420" t="s">
        <v>0</v>
      </c>
      <c r="C3009" s="420"/>
    </row>
    <row r="3010" spans="1:11" s="43" customFormat="1" x14ac:dyDescent="0.25">
      <c r="A3010" s="42"/>
      <c r="B3010" s="383" t="s">
        <v>1</v>
      </c>
      <c r="C3010" s="383"/>
      <c r="D3010" s="383"/>
      <c r="E3010" s="383"/>
      <c r="F3010" s="383"/>
      <c r="G3010" s="383"/>
      <c r="H3010" s="383"/>
      <c r="I3010" s="383"/>
      <c r="J3010" s="383"/>
      <c r="K3010" s="383"/>
    </row>
    <row r="3011" spans="1:11" s="43" customFormat="1" ht="15.75" thickBot="1" x14ac:dyDescent="0.3">
      <c r="A3011" s="42"/>
    </row>
    <row r="3012" spans="1:11" s="43" customFormat="1" ht="15.75" thickBot="1" x14ac:dyDescent="0.3">
      <c r="A3012" s="42"/>
      <c r="B3012" s="384" t="s">
        <v>2</v>
      </c>
      <c r="C3012" s="385"/>
      <c r="D3012" s="386"/>
      <c r="E3012" s="384" t="s">
        <v>3</v>
      </c>
      <c r="F3012" s="385"/>
      <c r="G3012" s="386"/>
      <c r="H3012" s="387" t="s">
        <v>4</v>
      </c>
      <c r="I3012" s="388"/>
      <c r="J3012" s="388"/>
      <c r="K3012" s="389"/>
    </row>
    <row r="3013" spans="1:11" s="43" customFormat="1" ht="15.75" thickBot="1" x14ac:dyDescent="0.3">
      <c r="A3013" s="42"/>
      <c r="B3013" s="391">
        <v>23103195700113</v>
      </c>
      <c r="C3013" s="391"/>
      <c r="D3013" s="392"/>
      <c r="E3013" s="393" t="s">
        <v>897</v>
      </c>
      <c r="F3013" s="394"/>
      <c r="G3013" s="395"/>
      <c r="H3013" s="393" t="s">
        <v>906</v>
      </c>
      <c r="I3013" s="394"/>
      <c r="J3013" s="394"/>
      <c r="K3013" s="395"/>
    </row>
    <row r="3014" spans="1:11" s="43" customFormat="1" x14ac:dyDescent="0.25">
      <c r="A3014" s="42"/>
      <c r="B3014" s="466" t="s">
        <v>5</v>
      </c>
      <c r="C3014" s="467"/>
      <c r="D3014" s="405" t="s">
        <v>907</v>
      </c>
      <c r="E3014" s="406"/>
      <c r="F3014" s="406"/>
      <c r="G3014" s="407"/>
      <c r="H3014" s="411" t="s">
        <v>6</v>
      </c>
      <c r="I3014" s="412"/>
      <c r="J3014" s="405" t="s">
        <v>788</v>
      </c>
      <c r="K3014" s="407"/>
    </row>
    <row r="3015" spans="1:11" s="43" customFormat="1" ht="15.75" thickBot="1" x14ac:dyDescent="0.3">
      <c r="A3015" s="42"/>
      <c r="B3015" s="468"/>
      <c r="C3015" s="469"/>
      <c r="D3015" s="119"/>
      <c r="E3015" s="120"/>
      <c r="F3015" s="120"/>
      <c r="G3015" s="121"/>
      <c r="H3015" s="413"/>
      <c r="I3015" s="414"/>
      <c r="J3015" s="44"/>
      <c r="K3015" s="45"/>
    </row>
    <row r="3016" spans="1:11" s="43" customFormat="1" ht="15.75" thickBot="1" x14ac:dyDescent="0.3">
      <c r="A3016" s="42"/>
      <c r="B3016" s="393" t="s">
        <v>7</v>
      </c>
      <c r="C3016" s="394"/>
      <c r="D3016" s="394"/>
      <c r="E3016" s="394"/>
      <c r="F3016" s="394"/>
      <c r="G3016" s="394"/>
      <c r="H3016" s="394"/>
      <c r="I3016" s="394"/>
      <c r="J3016" s="394"/>
      <c r="K3016" s="395"/>
    </row>
    <row r="3017" spans="1:11" s="43" customFormat="1" ht="15.75" thickBot="1" x14ac:dyDescent="0.3">
      <c r="A3017" s="42"/>
      <c r="B3017" s="399" t="s">
        <v>8</v>
      </c>
      <c r="C3017" s="416" t="s">
        <v>9</v>
      </c>
      <c r="D3017" s="417" t="s">
        <v>10</v>
      </c>
      <c r="E3017" s="418"/>
      <c r="F3017" s="418"/>
      <c r="G3017" s="419"/>
      <c r="H3017" s="417" t="s">
        <v>11</v>
      </c>
      <c r="I3017" s="418"/>
      <c r="J3017" s="418"/>
      <c r="K3017" s="419"/>
    </row>
    <row r="3018" spans="1:11" s="43" customFormat="1" ht="15.75" thickBot="1" x14ac:dyDescent="0.3">
      <c r="A3018" s="42"/>
      <c r="B3018" s="415"/>
      <c r="C3018" s="416"/>
      <c r="D3018" s="416" t="s">
        <v>12</v>
      </c>
      <c r="E3018" s="396" t="s">
        <v>210</v>
      </c>
      <c r="F3018" s="387" t="s">
        <v>14</v>
      </c>
      <c r="G3018" s="389"/>
      <c r="H3018" s="397" t="s">
        <v>12</v>
      </c>
      <c r="I3018" s="399" t="s">
        <v>15</v>
      </c>
      <c r="J3018" s="387" t="s">
        <v>14</v>
      </c>
      <c r="K3018" s="389"/>
    </row>
    <row r="3019" spans="1:11" s="43" customFormat="1" ht="45.75" thickBot="1" x14ac:dyDescent="0.3">
      <c r="A3019" s="42"/>
      <c r="B3019" s="400"/>
      <c r="C3019" s="416"/>
      <c r="D3019" s="416"/>
      <c r="E3019" s="396"/>
      <c r="F3019" s="46" t="s">
        <v>16</v>
      </c>
      <c r="G3019" s="47" t="s">
        <v>17</v>
      </c>
      <c r="H3019" s="398"/>
      <c r="I3019" s="400"/>
      <c r="J3019" s="46" t="s">
        <v>16</v>
      </c>
      <c r="K3019" s="47" t="s">
        <v>17</v>
      </c>
    </row>
    <row r="3020" spans="1:11" s="43" customFormat="1" ht="15.75" thickBot="1" x14ac:dyDescent="0.3">
      <c r="A3020" s="42"/>
      <c r="B3020" s="47">
        <v>1</v>
      </c>
      <c r="C3020" s="47">
        <v>2</v>
      </c>
      <c r="D3020" s="47">
        <v>3</v>
      </c>
      <c r="E3020" s="47">
        <v>4</v>
      </c>
      <c r="F3020" s="47">
        <v>5</v>
      </c>
      <c r="G3020" s="47">
        <v>6</v>
      </c>
      <c r="H3020" s="47">
        <v>7</v>
      </c>
      <c r="I3020" s="47">
        <v>8</v>
      </c>
      <c r="J3020" s="47">
        <v>9</v>
      </c>
      <c r="K3020" s="47">
        <v>10</v>
      </c>
    </row>
    <row r="3021" spans="1:11" s="43" customFormat="1" x14ac:dyDescent="0.25">
      <c r="A3021" s="42"/>
      <c r="B3021" s="48">
        <f>158585.1+34100</f>
        <v>192685.1</v>
      </c>
      <c r="C3021" s="49">
        <v>0</v>
      </c>
      <c r="D3021" s="49" t="s">
        <v>211</v>
      </c>
      <c r="E3021" s="81">
        <v>0.09</v>
      </c>
      <c r="F3021" s="49"/>
      <c r="G3021" s="49"/>
      <c r="H3021" s="60" t="s">
        <v>111</v>
      </c>
      <c r="I3021" s="60" t="s">
        <v>111</v>
      </c>
      <c r="J3021" s="49"/>
      <c r="K3021" s="52"/>
    </row>
    <row r="3022" spans="1:11" s="43" customFormat="1" ht="15.75" thickBot="1" x14ac:dyDescent="0.3">
      <c r="A3022" s="42"/>
      <c r="B3022" s="53"/>
      <c r="C3022" s="54"/>
      <c r="D3022" s="54" t="s">
        <v>908</v>
      </c>
      <c r="E3022" s="57">
        <v>1</v>
      </c>
      <c r="F3022" s="54"/>
      <c r="G3022" s="49"/>
      <c r="H3022" s="54" t="s">
        <v>71</v>
      </c>
      <c r="I3022" s="54" t="s">
        <v>71</v>
      </c>
      <c r="J3022" s="54"/>
      <c r="K3022" s="56"/>
    </row>
    <row r="3023" spans="1:11" s="43" customFormat="1" ht="15.75" thickBot="1" x14ac:dyDescent="0.3">
      <c r="A3023" s="42"/>
      <c r="B3023" s="393" t="s">
        <v>19</v>
      </c>
      <c r="C3023" s="394"/>
      <c r="D3023" s="394"/>
      <c r="E3023" s="394"/>
      <c r="F3023" s="394"/>
      <c r="G3023" s="394"/>
      <c r="H3023" s="394"/>
      <c r="I3023" s="394"/>
      <c r="J3023" s="394"/>
      <c r="K3023" s="395"/>
    </row>
    <row r="3024" spans="1:11" s="43" customFormat="1" x14ac:dyDescent="0.25">
      <c r="A3024" s="42"/>
      <c r="B3024" s="66"/>
      <c r="C3024" s="49"/>
      <c r="D3024" s="49"/>
      <c r="E3024" s="49"/>
      <c r="F3024" s="49"/>
      <c r="G3024" s="49"/>
      <c r="H3024" s="49" t="s">
        <v>112</v>
      </c>
      <c r="I3024" s="49"/>
      <c r="J3024" s="49"/>
      <c r="K3024" s="52"/>
    </row>
    <row r="3025" spans="1:11" s="43" customFormat="1" x14ac:dyDescent="0.25">
      <c r="A3025" s="42"/>
      <c r="B3025" s="84"/>
      <c r="C3025" s="49"/>
      <c r="D3025" s="49"/>
      <c r="E3025" s="49"/>
      <c r="F3025" s="49"/>
      <c r="G3025" s="49"/>
      <c r="H3025" s="49" t="s">
        <v>57</v>
      </c>
      <c r="I3025" s="49"/>
      <c r="J3025" s="49"/>
      <c r="K3025" s="199"/>
    </row>
    <row r="3026" spans="1:11" s="43" customFormat="1" x14ac:dyDescent="0.25">
      <c r="A3026" s="42"/>
      <c r="B3026" s="54"/>
      <c r="C3026" s="54"/>
      <c r="D3026" s="54"/>
      <c r="E3026" s="54"/>
      <c r="F3026" s="54"/>
      <c r="G3026" s="54"/>
      <c r="H3026" s="54" t="s">
        <v>905</v>
      </c>
      <c r="I3026" s="54"/>
      <c r="J3026" s="54"/>
      <c r="K3026" s="54"/>
    </row>
    <row r="3027" spans="1:11" s="43" customFormat="1" x14ac:dyDescent="0.25">
      <c r="A3027" s="42"/>
      <c r="B3027" s="105"/>
      <c r="C3027" s="105"/>
      <c r="D3027" s="105"/>
      <c r="E3027" s="105"/>
      <c r="F3027" s="105"/>
      <c r="G3027" s="105"/>
      <c r="H3027" s="105"/>
      <c r="I3027" s="105"/>
      <c r="J3027" s="105"/>
      <c r="K3027" s="105"/>
    </row>
    <row r="3028" spans="1:11" s="43" customFormat="1" x14ac:dyDescent="0.25">
      <c r="A3028" s="42"/>
      <c r="B3028" s="105" t="s">
        <v>0</v>
      </c>
      <c r="C3028" s="105"/>
    </row>
    <row r="3029" spans="1:11" s="43" customFormat="1" x14ac:dyDescent="0.25">
      <c r="A3029" s="42"/>
      <c r="B3029" s="383" t="s">
        <v>1</v>
      </c>
      <c r="C3029" s="383"/>
      <c r="D3029" s="383"/>
      <c r="E3029" s="383"/>
      <c r="F3029" s="383"/>
      <c r="G3029" s="383"/>
      <c r="H3029" s="383"/>
      <c r="I3029" s="383"/>
      <c r="J3029" s="383"/>
      <c r="K3029" s="383"/>
    </row>
    <row r="3030" spans="1:11" s="43" customFormat="1" ht="15.75" thickBot="1" x14ac:dyDescent="0.3">
      <c r="A3030" s="42"/>
    </row>
    <row r="3031" spans="1:11" s="43" customFormat="1" ht="15.75" thickBot="1" x14ac:dyDescent="0.3">
      <c r="A3031" s="42"/>
      <c r="B3031" s="219" t="s">
        <v>2</v>
      </c>
      <c r="C3031" s="220"/>
      <c r="D3031" s="221"/>
      <c r="E3031" s="417" t="s">
        <v>3</v>
      </c>
      <c r="F3031" s="418"/>
      <c r="G3031" s="419"/>
      <c r="H3031" s="387" t="s">
        <v>4</v>
      </c>
      <c r="I3031" s="388"/>
      <c r="J3031" s="388"/>
      <c r="K3031" s="389"/>
    </row>
    <row r="3032" spans="1:11" s="43" customFormat="1" ht="15.75" thickBot="1" x14ac:dyDescent="0.3">
      <c r="A3032" s="42"/>
      <c r="B3032" s="391">
        <v>22503197101106</v>
      </c>
      <c r="C3032" s="391"/>
      <c r="D3032" s="392"/>
      <c r="E3032" s="393" t="s">
        <v>897</v>
      </c>
      <c r="F3032" s="394"/>
      <c r="G3032" s="395"/>
      <c r="H3032" s="222" t="s">
        <v>909</v>
      </c>
      <c r="I3032" s="223"/>
      <c r="J3032" s="223"/>
      <c r="K3032" s="224"/>
    </row>
    <row r="3033" spans="1:11" s="43" customFormat="1" x14ac:dyDescent="0.25">
      <c r="A3033" s="42"/>
      <c r="B3033" s="225" t="s">
        <v>910</v>
      </c>
      <c r="C3033" s="226"/>
      <c r="D3033" s="405" t="s">
        <v>911</v>
      </c>
      <c r="E3033" s="406"/>
      <c r="F3033" s="406"/>
      <c r="G3033" s="407"/>
      <c r="H3033" s="442" t="s">
        <v>6</v>
      </c>
      <c r="I3033" s="443"/>
      <c r="J3033" s="227" t="s">
        <v>788</v>
      </c>
      <c r="K3033" s="228"/>
    </row>
    <row r="3034" spans="1:11" s="43" customFormat="1" ht="15.75" thickBot="1" x14ac:dyDescent="0.3">
      <c r="A3034" s="42"/>
      <c r="B3034" s="229"/>
      <c r="C3034" s="230"/>
      <c r="D3034" s="119"/>
      <c r="E3034" s="120"/>
      <c r="F3034" s="120"/>
      <c r="G3034" s="121"/>
      <c r="H3034" s="444"/>
      <c r="I3034" s="445"/>
      <c r="J3034" s="44"/>
      <c r="K3034" s="45"/>
    </row>
    <row r="3035" spans="1:11" s="43" customFormat="1" ht="15.75" thickBot="1" x14ac:dyDescent="0.3">
      <c r="A3035" s="42"/>
      <c r="B3035" s="393" t="s">
        <v>7</v>
      </c>
      <c r="C3035" s="394"/>
      <c r="D3035" s="394"/>
      <c r="E3035" s="394"/>
      <c r="F3035" s="394"/>
      <c r="G3035" s="394"/>
      <c r="H3035" s="394"/>
      <c r="I3035" s="394"/>
      <c r="J3035" s="394"/>
      <c r="K3035" s="395"/>
    </row>
    <row r="3036" spans="1:11" s="43" customFormat="1" ht="15.75" thickBot="1" x14ac:dyDescent="0.3">
      <c r="A3036" s="42"/>
      <c r="B3036" s="399" t="s">
        <v>8</v>
      </c>
      <c r="C3036" s="399" t="s">
        <v>9</v>
      </c>
      <c r="D3036" s="417" t="s">
        <v>10</v>
      </c>
      <c r="E3036" s="418"/>
      <c r="F3036" s="418"/>
      <c r="G3036" s="419"/>
      <c r="H3036" s="417" t="s">
        <v>11</v>
      </c>
      <c r="I3036" s="418"/>
      <c r="J3036" s="418"/>
      <c r="K3036" s="419"/>
    </row>
    <row r="3037" spans="1:11" s="43" customFormat="1" ht="15.75" thickBot="1" x14ac:dyDescent="0.3">
      <c r="A3037" s="42"/>
      <c r="B3037" s="415"/>
      <c r="C3037" s="415"/>
      <c r="D3037" s="46" t="s">
        <v>12</v>
      </c>
      <c r="E3037" s="47" t="s">
        <v>210</v>
      </c>
      <c r="F3037" s="387" t="s">
        <v>14</v>
      </c>
      <c r="G3037" s="389"/>
      <c r="H3037" s="397" t="s">
        <v>12</v>
      </c>
      <c r="I3037" s="399" t="s">
        <v>15</v>
      </c>
      <c r="J3037" s="387" t="s">
        <v>14</v>
      </c>
      <c r="K3037" s="389"/>
    </row>
    <row r="3038" spans="1:11" s="43" customFormat="1" ht="45.75" thickBot="1" x14ac:dyDescent="0.3">
      <c r="A3038" s="42"/>
      <c r="B3038" s="400"/>
      <c r="C3038" s="400"/>
      <c r="D3038" s="46"/>
      <c r="E3038" s="47"/>
      <c r="F3038" s="46" t="s">
        <v>16</v>
      </c>
      <c r="G3038" s="47" t="s">
        <v>17</v>
      </c>
      <c r="H3038" s="398"/>
      <c r="I3038" s="400"/>
      <c r="J3038" s="46" t="s">
        <v>16</v>
      </c>
      <c r="K3038" s="47" t="s">
        <v>17</v>
      </c>
    </row>
    <row r="3039" spans="1:11" s="43" customFormat="1" ht="15.75" thickBot="1" x14ac:dyDescent="0.3">
      <c r="A3039" s="42"/>
      <c r="B3039" s="47">
        <v>1</v>
      </c>
      <c r="C3039" s="47">
        <v>2</v>
      </c>
      <c r="D3039" s="47">
        <v>3</v>
      </c>
      <c r="E3039" s="47">
        <v>4</v>
      </c>
      <c r="F3039" s="47">
        <v>5</v>
      </c>
      <c r="G3039" s="47">
        <v>6</v>
      </c>
      <c r="H3039" s="47">
        <v>7</v>
      </c>
      <c r="I3039" s="47">
        <v>8</v>
      </c>
      <c r="J3039" s="47">
        <v>9</v>
      </c>
      <c r="K3039" s="47">
        <v>10</v>
      </c>
    </row>
    <row r="3040" spans="1:11" s="43" customFormat="1" x14ac:dyDescent="0.25">
      <c r="A3040" s="42"/>
      <c r="B3040" s="48">
        <f>127140</f>
        <v>127140</v>
      </c>
      <c r="C3040" s="49">
        <v>0</v>
      </c>
      <c r="D3040" s="54" t="s">
        <v>908</v>
      </c>
      <c r="E3040" s="81">
        <v>0.8</v>
      </c>
      <c r="F3040" s="49"/>
      <c r="G3040" s="49"/>
      <c r="H3040" s="60" t="s">
        <v>111</v>
      </c>
      <c r="I3040" s="60" t="s">
        <v>111</v>
      </c>
      <c r="J3040" s="49"/>
      <c r="K3040" s="52"/>
    </row>
    <row r="3041" spans="1:11" s="43" customFormat="1" x14ac:dyDescent="0.25">
      <c r="A3041" s="42"/>
      <c r="B3041" s="53"/>
      <c r="C3041" s="54"/>
      <c r="D3041" s="54"/>
      <c r="E3041" s="57"/>
      <c r="F3041" s="54"/>
      <c r="G3041" s="49"/>
      <c r="H3041" s="54" t="s">
        <v>509</v>
      </c>
      <c r="I3041" s="54" t="s">
        <v>509</v>
      </c>
      <c r="J3041" s="54"/>
      <c r="K3041" s="56"/>
    </row>
    <row r="3042" spans="1:11" s="43" customFormat="1" ht="15.75" thickBot="1" x14ac:dyDescent="0.3">
      <c r="A3042" s="42"/>
      <c r="B3042" s="53"/>
      <c r="C3042" s="54"/>
      <c r="D3042" s="54"/>
      <c r="E3042" s="57"/>
      <c r="F3042" s="54"/>
      <c r="G3042" s="49"/>
      <c r="H3042" s="54" t="s">
        <v>912</v>
      </c>
      <c r="I3042" s="54" t="s">
        <v>912</v>
      </c>
      <c r="J3042" s="54"/>
      <c r="K3042" s="56"/>
    </row>
    <row r="3043" spans="1:11" s="43" customFormat="1" ht="15.75" thickBot="1" x14ac:dyDescent="0.3">
      <c r="A3043" s="42"/>
      <c r="B3043" s="393" t="s">
        <v>19</v>
      </c>
      <c r="C3043" s="394"/>
      <c r="D3043" s="394"/>
      <c r="E3043" s="394"/>
      <c r="F3043" s="394"/>
      <c r="G3043" s="394"/>
      <c r="H3043" s="394"/>
      <c r="I3043" s="394"/>
      <c r="J3043" s="394"/>
      <c r="K3043" s="395"/>
    </row>
    <row r="3044" spans="1:11" s="43" customFormat="1" x14ac:dyDescent="0.25">
      <c r="A3044" s="42"/>
      <c r="B3044" s="66"/>
      <c r="C3044" s="49"/>
      <c r="D3044" s="49"/>
      <c r="E3044" s="49"/>
      <c r="F3044" s="49"/>
      <c r="G3044" s="49"/>
      <c r="H3044" s="49"/>
      <c r="I3044" s="49"/>
      <c r="J3044" s="49"/>
      <c r="K3044" s="52"/>
    </row>
    <row r="3045" spans="1:11" s="43" customFormat="1" x14ac:dyDescent="0.25">
      <c r="A3045" s="42"/>
      <c r="B3045" s="105"/>
      <c r="C3045" s="105"/>
      <c r="D3045" s="105"/>
      <c r="E3045" s="105"/>
      <c r="F3045" s="105"/>
      <c r="G3045" s="105"/>
      <c r="H3045" s="105"/>
      <c r="I3045" s="105"/>
      <c r="J3045" s="105"/>
      <c r="K3045" s="105"/>
    </row>
    <row r="3046" spans="1:11" s="43" customFormat="1" x14ac:dyDescent="0.25">
      <c r="A3046" s="42"/>
      <c r="B3046" s="420" t="s">
        <v>0</v>
      </c>
      <c r="C3046" s="420"/>
    </row>
    <row r="3047" spans="1:11" s="43" customFormat="1" x14ac:dyDescent="0.25">
      <c r="A3047" s="42"/>
      <c r="B3047" s="383" t="s">
        <v>1</v>
      </c>
      <c r="C3047" s="383"/>
      <c r="D3047" s="383"/>
      <c r="E3047" s="383"/>
      <c r="F3047" s="383"/>
      <c r="G3047" s="383"/>
      <c r="H3047" s="383"/>
      <c r="I3047" s="383"/>
      <c r="J3047" s="383"/>
      <c r="K3047" s="383"/>
    </row>
    <row r="3048" spans="1:11" s="43" customFormat="1" ht="15.75" thickBot="1" x14ac:dyDescent="0.3">
      <c r="A3048" s="42"/>
    </row>
    <row r="3049" spans="1:11" s="43" customFormat="1" ht="15.75" thickBot="1" x14ac:dyDescent="0.3">
      <c r="A3049" s="42"/>
      <c r="B3049" s="384" t="s">
        <v>2</v>
      </c>
      <c r="C3049" s="385"/>
      <c r="D3049" s="386"/>
      <c r="E3049" s="384" t="s">
        <v>3</v>
      </c>
      <c r="F3049" s="385"/>
      <c r="G3049" s="386"/>
      <c r="H3049" s="387" t="s">
        <v>4</v>
      </c>
      <c r="I3049" s="388"/>
      <c r="J3049" s="388"/>
      <c r="K3049" s="389"/>
    </row>
    <row r="3050" spans="1:11" s="43" customFormat="1" ht="15.75" thickBot="1" x14ac:dyDescent="0.3">
      <c r="A3050" s="42"/>
      <c r="B3050" s="391">
        <v>21506196000733</v>
      </c>
      <c r="C3050" s="391"/>
      <c r="D3050" s="392"/>
      <c r="E3050" s="393" t="s">
        <v>897</v>
      </c>
      <c r="F3050" s="394"/>
      <c r="G3050" s="395"/>
      <c r="H3050" s="393" t="s">
        <v>418</v>
      </c>
      <c r="I3050" s="394"/>
      <c r="J3050" s="394"/>
      <c r="K3050" s="395"/>
    </row>
    <row r="3051" spans="1:11" s="43" customFormat="1" x14ac:dyDescent="0.25">
      <c r="A3051" s="42"/>
      <c r="B3051" s="466" t="s">
        <v>5</v>
      </c>
      <c r="C3051" s="467"/>
      <c r="D3051" s="405" t="s">
        <v>913</v>
      </c>
      <c r="E3051" s="406"/>
      <c r="F3051" s="406"/>
      <c r="G3051" s="407"/>
      <c r="H3051" s="411" t="s">
        <v>6</v>
      </c>
      <c r="I3051" s="412"/>
      <c r="J3051" s="405" t="s">
        <v>788</v>
      </c>
      <c r="K3051" s="407"/>
    </row>
    <row r="3052" spans="1:11" s="43" customFormat="1" ht="15.75" thickBot="1" x14ac:dyDescent="0.3">
      <c r="A3052" s="42"/>
      <c r="B3052" s="468"/>
      <c r="C3052" s="469"/>
      <c r="D3052" s="119"/>
      <c r="E3052" s="120"/>
      <c r="F3052" s="120"/>
      <c r="G3052" s="121"/>
      <c r="H3052" s="413"/>
      <c r="I3052" s="414"/>
      <c r="J3052" s="44"/>
      <c r="K3052" s="45"/>
    </row>
    <row r="3053" spans="1:11" s="43" customFormat="1" ht="15.75" thickBot="1" x14ac:dyDescent="0.3">
      <c r="A3053" s="42"/>
      <c r="B3053" s="393" t="s">
        <v>7</v>
      </c>
      <c r="C3053" s="394"/>
      <c r="D3053" s="394"/>
      <c r="E3053" s="394"/>
      <c r="F3053" s="394"/>
      <c r="G3053" s="394"/>
      <c r="H3053" s="394"/>
      <c r="I3053" s="394"/>
      <c r="J3053" s="394"/>
      <c r="K3053" s="395"/>
    </row>
    <row r="3054" spans="1:11" s="43" customFormat="1" ht="15.75" thickBot="1" x14ac:dyDescent="0.3">
      <c r="A3054" s="42"/>
      <c r="B3054" s="399" t="s">
        <v>8</v>
      </c>
      <c r="C3054" s="416" t="s">
        <v>9</v>
      </c>
      <c r="D3054" s="417" t="s">
        <v>10</v>
      </c>
      <c r="E3054" s="418"/>
      <c r="F3054" s="418"/>
      <c r="G3054" s="419"/>
      <c r="H3054" s="417" t="s">
        <v>11</v>
      </c>
      <c r="I3054" s="418"/>
      <c r="J3054" s="418"/>
      <c r="K3054" s="419"/>
    </row>
    <row r="3055" spans="1:11" s="43" customFormat="1" ht="15.75" thickBot="1" x14ac:dyDescent="0.3">
      <c r="A3055" s="42"/>
      <c r="B3055" s="415"/>
      <c r="C3055" s="416"/>
      <c r="D3055" s="416" t="s">
        <v>12</v>
      </c>
      <c r="E3055" s="396" t="s">
        <v>210</v>
      </c>
      <c r="F3055" s="387" t="s">
        <v>14</v>
      </c>
      <c r="G3055" s="389"/>
      <c r="H3055" s="397" t="s">
        <v>12</v>
      </c>
      <c r="I3055" s="399" t="s">
        <v>15</v>
      </c>
      <c r="J3055" s="387" t="s">
        <v>14</v>
      </c>
      <c r="K3055" s="389"/>
    </row>
    <row r="3056" spans="1:11" s="43" customFormat="1" ht="45.75" thickBot="1" x14ac:dyDescent="0.3">
      <c r="A3056" s="42"/>
      <c r="B3056" s="400"/>
      <c r="C3056" s="416"/>
      <c r="D3056" s="416"/>
      <c r="E3056" s="396"/>
      <c r="F3056" s="46" t="s">
        <v>16</v>
      </c>
      <c r="G3056" s="47" t="s">
        <v>17</v>
      </c>
      <c r="H3056" s="398"/>
      <c r="I3056" s="400"/>
      <c r="J3056" s="46" t="s">
        <v>16</v>
      </c>
      <c r="K3056" s="47" t="s">
        <v>17</v>
      </c>
    </row>
    <row r="3057" spans="1:11" s="43" customFormat="1" ht="15.75" thickBot="1" x14ac:dyDescent="0.3">
      <c r="A3057" s="42"/>
      <c r="B3057" s="47">
        <v>1</v>
      </c>
      <c r="C3057" s="47">
        <v>2</v>
      </c>
      <c r="D3057" s="47">
        <v>3</v>
      </c>
      <c r="E3057" s="47">
        <v>4</v>
      </c>
      <c r="F3057" s="47">
        <v>5</v>
      </c>
      <c r="G3057" s="47">
        <v>6</v>
      </c>
      <c r="H3057" s="47">
        <v>7</v>
      </c>
      <c r="I3057" s="47">
        <v>8</v>
      </c>
      <c r="J3057" s="47">
        <v>9</v>
      </c>
      <c r="K3057" s="47">
        <v>10</v>
      </c>
    </row>
    <row r="3058" spans="1:11" s="43" customFormat="1" ht="60" x14ac:dyDescent="0.25">
      <c r="A3058" s="42"/>
      <c r="B3058" s="48">
        <f>157842</f>
        <v>157842</v>
      </c>
      <c r="C3058" s="49">
        <v>340000</v>
      </c>
      <c r="D3058" s="54" t="s">
        <v>908</v>
      </c>
      <c r="E3058" s="81">
        <v>0.74</v>
      </c>
      <c r="F3058" s="49"/>
      <c r="G3058" s="49"/>
      <c r="H3058" s="51" t="s">
        <v>212</v>
      </c>
      <c r="I3058" s="231" t="s">
        <v>914</v>
      </c>
      <c r="J3058" s="49"/>
      <c r="K3058" s="52"/>
    </row>
    <row r="3059" spans="1:11" s="43" customFormat="1" ht="15.75" thickBot="1" x14ac:dyDescent="0.3">
      <c r="A3059" s="42"/>
      <c r="B3059" s="53"/>
      <c r="C3059" s="54"/>
      <c r="D3059" s="54" t="s">
        <v>517</v>
      </c>
      <c r="E3059" s="57">
        <v>0.31</v>
      </c>
      <c r="F3059" s="54"/>
      <c r="G3059" s="49"/>
      <c r="H3059" s="54"/>
      <c r="I3059" s="232"/>
      <c r="J3059" s="54"/>
      <c r="K3059" s="56"/>
    </row>
    <row r="3060" spans="1:11" s="43" customFormat="1" ht="15.75" thickBot="1" x14ac:dyDescent="0.3">
      <c r="A3060" s="42"/>
      <c r="B3060" s="393" t="s">
        <v>19</v>
      </c>
      <c r="C3060" s="394"/>
      <c r="D3060" s="394"/>
      <c r="E3060" s="394"/>
      <c r="F3060" s="394"/>
      <c r="G3060" s="394"/>
      <c r="H3060" s="394"/>
      <c r="I3060" s="394"/>
      <c r="J3060" s="394"/>
      <c r="K3060" s="395"/>
    </row>
    <row r="3061" spans="1:11" s="43" customFormat="1" x14ac:dyDescent="0.25">
      <c r="A3061" s="42"/>
      <c r="B3061" s="66">
        <v>68400</v>
      </c>
      <c r="C3061" s="49"/>
      <c r="D3061" s="49"/>
      <c r="E3061" s="49"/>
      <c r="F3061" s="49"/>
      <c r="G3061" s="49"/>
      <c r="H3061" s="49"/>
      <c r="I3061" s="49"/>
      <c r="J3061" s="49"/>
      <c r="K3061" s="52"/>
    </row>
    <row r="3062" spans="1:11" s="43" customFormat="1" x14ac:dyDescent="0.25">
      <c r="A3062" s="42"/>
      <c r="B3062" s="105"/>
      <c r="C3062" s="105"/>
      <c r="D3062" s="105"/>
      <c r="E3062" s="105"/>
      <c r="F3062" s="105"/>
      <c r="G3062" s="105"/>
      <c r="H3062" s="105"/>
      <c r="I3062" s="105"/>
      <c r="J3062" s="105"/>
      <c r="K3062" s="105"/>
    </row>
    <row r="3063" spans="1:11" s="43" customFormat="1" x14ac:dyDescent="0.25">
      <c r="A3063" s="42"/>
      <c r="B3063" s="420" t="s">
        <v>0</v>
      </c>
      <c r="C3063" s="420"/>
    </row>
    <row r="3064" spans="1:11" s="43" customFormat="1" x14ac:dyDescent="0.25">
      <c r="A3064" s="42"/>
      <c r="B3064" s="383" t="s">
        <v>1</v>
      </c>
      <c r="C3064" s="383"/>
      <c r="D3064" s="383"/>
      <c r="E3064" s="383"/>
      <c r="F3064" s="383"/>
      <c r="G3064" s="383"/>
      <c r="H3064" s="383"/>
      <c r="I3064" s="383"/>
      <c r="J3064" s="383"/>
      <c r="K3064" s="383"/>
    </row>
    <row r="3065" spans="1:11" s="43" customFormat="1" ht="15.75" thickBot="1" x14ac:dyDescent="0.3">
      <c r="A3065" s="42"/>
    </row>
    <row r="3066" spans="1:11" s="43" customFormat="1" ht="15.75" thickBot="1" x14ac:dyDescent="0.3">
      <c r="A3066" s="42"/>
      <c r="B3066" s="384" t="s">
        <v>2</v>
      </c>
      <c r="C3066" s="385"/>
      <c r="D3066" s="386"/>
      <c r="E3066" s="384" t="s">
        <v>3</v>
      </c>
      <c r="F3066" s="385"/>
      <c r="G3066" s="386"/>
      <c r="H3066" s="387" t="s">
        <v>4</v>
      </c>
      <c r="I3066" s="388"/>
      <c r="J3066" s="388"/>
      <c r="K3066" s="389"/>
    </row>
    <row r="3067" spans="1:11" s="43" customFormat="1" ht="15.75" thickBot="1" x14ac:dyDescent="0.3">
      <c r="A3067" s="42"/>
      <c r="B3067" s="391">
        <v>21109196700341</v>
      </c>
      <c r="C3067" s="391"/>
      <c r="D3067" s="392"/>
      <c r="E3067" s="393" t="s">
        <v>897</v>
      </c>
      <c r="F3067" s="394"/>
      <c r="G3067" s="395"/>
      <c r="H3067" s="393" t="s">
        <v>915</v>
      </c>
      <c r="I3067" s="394"/>
      <c r="J3067" s="394"/>
      <c r="K3067" s="395"/>
    </row>
    <row r="3068" spans="1:11" s="43" customFormat="1" x14ac:dyDescent="0.25">
      <c r="A3068" s="42"/>
      <c r="B3068" s="466" t="s">
        <v>5</v>
      </c>
      <c r="C3068" s="467"/>
      <c r="D3068" s="405" t="s">
        <v>916</v>
      </c>
      <c r="E3068" s="406"/>
      <c r="F3068" s="406"/>
      <c r="G3068" s="407"/>
      <c r="H3068" s="411" t="s">
        <v>6</v>
      </c>
      <c r="I3068" s="412"/>
      <c r="J3068" s="405" t="s">
        <v>788</v>
      </c>
      <c r="K3068" s="407"/>
    </row>
    <row r="3069" spans="1:11" s="43" customFormat="1" ht="15.75" thickBot="1" x14ac:dyDescent="0.3">
      <c r="A3069" s="42"/>
      <c r="B3069" s="468"/>
      <c r="C3069" s="469"/>
      <c r="D3069" s="119"/>
      <c r="E3069" s="120"/>
      <c r="F3069" s="120"/>
      <c r="G3069" s="121"/>
      <c r="H3069" s="413"/>
      <c r="I3069" s="414"/>
      <c r="J3069" s="44"/>
      <c r="K3069" s="45"/>
    </row>
    <row r="3070" spans="1:11" s="43" customFormat="1" ht="15.75" thickBot="1" x14ac:dyDescent="0.3">
      <c r="A3070" s="42"/>
      <c r="B3070" s="393" t="s">
        <v>7</v>
      </c>
      <c r="C3070" s="394"/>
      <c r="D3070" s="394"/>
      <c r="E3070" s="394"/>
      <c r="F3070" s="394"/>
      <c r="G3070" s="394"/>
      <c r="H3070" s="394"/>
      <c r="I3070" s="394"/>
      <c r="J3070" s="394"/>
      <c r="K3070" s="395"/>
    </row>
    <row r="3071" spans="1:11" s="43" customFormat="1" ht="15.75" thickBot="1" x14ac:dyDescent="0.3">
      <c r="A3071" s="42"/>
      <c r="B3071" s="399" t="s">
        <v>8</v>
      </c>
      <c r="C3071" s="416" t="s">
        <v>9</v>
      </c>
      <c r="D3071" s="417" t="s">
        <v>10</v>
      </c>
      <c r="E3071" s="418"/>
      <c r="F3071" s="418"/>
      <c r="G3071" s="419"/>
      <c r="H3071" s="417" t="s">
        <v>11</v>
      </c>
      <c r="I3071" s="418"/>
      <c r="J3071" s="418"/>
      <c r="K3071" s="419"/>
    </row>
    <row r="3072" spans="1:11" s="43" customFormat="1" ht="15.75" thickBot="1" x14ac:dyDescent="0.3">
      <c r="A3072" s="42"/>
      <c r="B3072" s="415"/>
      <c r="C3072" s="416"/>
      <c r="D3072" s="416" t="s">
        <v>12</v>
      </c>
      <c r="E3072" s="396" t="s">
        <v>210</v>
      </c>
      <c r="F3072" s="387" t="s">
        <v>14</v>
      </c>
      <c r="G3072" s="389"/>
      <c r="H3072" s="397" t="s">
        <v>12</v>
      </c>
      <c r="I3072" s="399" t="s">
        <v>15</v>
      </c>
      <c r="J3072" s="387" t="s">
        <v>14</v>
      </c>
      <c r="K3072" s="389"/>
    </row>
    <row r="3073" spans="1:11" s="43" customFormat="1" ht="45.75" thickBot="1" x14ac:dyDescent="0.3">
      <c r="A3073" s="42"/>
      <c r="B3073" s="400"/>
      <c r="C3073" s="416"/>
      <c r="D3073" s="416"/>
      <c r="E3073" s="396"/>
      <c r="F3073" s="46" t="s">
        <v>16</v>
      </c>
      <c r="G3073" s="47" t="s">
        <v>17</v>
      </c>
      <c r="H3073" s="398"/>
      <c r="I3073" s="400"/>
      <c r="J3073" s="46" t="s">
        <v>16</v>
      </c>
      <c r="K3073" s="47" t="s">
        <v>17</v>
      </c>
    </row>
    <row r="3074" spans="1:11" s="43" customFormat="1" ht="15.75" thickBot="1" x14ac:dyDescent="0.3">
      <c r="A3074" s="42"/>
      <c r="B3074" s="47">
        <v>1</v>
      </c>
      <c r="C3074" s="47">
        <v>2</v>
      </c>
      <c r="D3074" s="47">
        <v>3</v>
      </c>
      <c r="E3074" s="47">
        <v>4</v>
      </c>
      <c r="F3074" s="47">
        <v>5</v>
      </c>
      <c r="G3074" s="47">
        <v>6</v>
      </c>
      <c r="H3074" s="47">
        <v>7</v>
      </c>
      <c r="I3074" s="47">
        <v>8</v>
      </c>
      <c r="J3074" s="47">
        <v>9</v>
      </c>
      <c r="K3074" s="47">
        <v>10</v>
      </c>
    </row>
    <row r="3075" spans="1:11" s="43" customFormat="1" ht="60" x14ac:dyDescent="0.25">
      <c r="A3075" s="42"/>
      <c r="B3075" s="48">
        <f>171298.95</f>
        <v>171298.95</v>
      </c>
      <c r="C3075" s="49"/>
      <c r="D3075" s="54" t="s">
        <v>908</v>
      </c>
      <c r="E3075" s="81">
        <v>1.3</v>
      </c>
      <c r="F3075" s="49"/>
      <c r="G3075" s="49"/>
      <c r="H3075" s="51" t="s">
        <v>212</v>
      </c>
      <c r="I3075" s="231" t="s">
        <v>917</v>
      </c>
      <c r="J3075" s="49"/>
      <c r="K3075" s="52"/>
    </row>
    <row r="3076" spans="1:11" s="43" customFormat="1" x14ac:dyDescent="0.25">
      <c r="A3076" s="42"/>
      <c r="B3076" s="53"/>
      <c r="C3076" s="54"/>
      <c r="D3076" s="54" t="s">
        <v>517</v>
      </c>
      <c r="E3076" s="57">
        <v>1500</v>
      </c>
      <c r="F3076" s="54"/>
      <c r="G3076" s="49"/>
      <c r="H3076" s="54" t="s">
        <v>695</v>
      </c>
      <c r="I3076" s="54" t="s">
        <v>70</v>
      </c>
      <c r="J3076" s="54"/>
      <c r="K3076" s="56"/>
    </row>
    <row r="3077" spans="1:11" s="43" customFormat="1" x14ac:dyDescent="0.25">
      <c r="A3077" s="42"/>
      <c r="B3077" s="53"/>
      <c r="C3077" s="54"/>
      <c r="D3077" s="54"/>
      <c r="E3077" s="57"/>
      <c r="F3077" s="54"/>
      <c r="G3077" s="49"/>
      <c r="H3077" s="54" t="s">
        <v>111</v>
      </c>
      <c r="I3077" s="54" t="s">
        <v>111</v>
      </c>
      <c r="J3077" s="54"/>
      <c r="K3077" s="56"/>
    </row>
    <row r="3078" spans="1:11" s="43" customFormat="1" ht="15.75" thickBot="1" x14ac:dyDescent="0.3">
      <c r="A3078" s="42"/>
      <c r="B3078" s="53"/>
      <c r="C3078" s="54"/>
      <c r="D3078" s="54"/>
      <c r="E3078" s="57"/>
      <c r="F3078" s="54"/>
      <c r="G3078" s="49"/>
      <c r="H3078" s="54" t="s">
        <v>71</v>
      </c>
      <c r="I3078" s="54" t="s">
        <v>71</v>
      </c>
      <c r="J3078" s="54"/>
      <c r="K3078" s="56"/>
    </row>
    <row r="3079" spans="1:11" s="43" customFormat="1" ht="15.75" thickBot="1" x14ac:dyDescent="0.3">
      <c r="A3079" s="42"/>
      <c r="B3079" s="393" t="s">
        <v>19</v>
      </c>
      <c r="C3079" s="394"/>
      <c r="D3079" s="394"/>
      <c r="E3079" s="394"/>
      <c r="F3079" s="394"/>
      <c r="G3079" s="394"/>
      <c r="H3079" s="394"/>
      <c r="I3079" s="394"/>
      <c r="J3079" s="394"/>
      <c r="K3079" s="395"/>
    </row>
    <row r="3080" spans="1:11" s="43" customFormat="1" x14ac:dyDescent="0.25">
      <c r="A3080" s="42"/>
      <c r="B3080" s="66">
        <v>455000</v>
      </c>
      <c r="C3080" s="49"/>
      <c r="D3080" s="49"/>
      <c r="E3080" s="49"/>
      <c r="F3080" s="49"/>
      <c r="G3080" s="49"/>
      <c r="H3080" s="49" t="s">
        <v>112</v>
      </c>
      <c r="I3080" s="49" t="s">
        <v>112</v>
      </c>
      <c r="J3080" s="49"/>
      <c r="K3080" s="52"/>
    </row>
    <row r="3081" spans="1:11" s="43" customFormat="1" x14ac:dyDescent="0.25">
      <c r="A3081" s="42"/>
      <c r="B3081" s="54"/>
      <c r="C3081" s="54"/>
      <c r="D3081" s="54"/>
      <c r="E3081" s="54"/>
      <c r="F3081" s="54"/>
      <c r="G3081" s="54"/>
      <c r="H3081" s="54" t="s">
        <v>57</v>
      </c>
      <c r="I3081" s="54" t="s">
        <v>57</v>
      </c>
      <c r="J3081" s="54"/>
      <c r="K3081" s="54"/>
    </row>
    <row r="3082" spans="1:11" s="43" customFormat="1" x14ac:dyDescent="0.25">
      <c r="A3082" s="42"/>
      <c r="B3082" s="54"/>
      <c r="C3082" s="54"/>
      <c r="D3082" s="54"/>
      <c r="E3082" s="54"/>
      <c r="F3082" s="54"/>
      <c r="G3082" s="54"/>
      <c r="H3082" s="54" t="s">
        <v>905</v>
      </c>
      <c r="I3082" s="54" t="s">
        <v>905</v>
      </c>
      <c r="J3082" s="54"/>
      <c r="K3082" s="54"/>
    </row>
    <row r="3083" spans="1:11" s="43" customFormat="1" x14ac:dyDescent="0.25">
      <c r="A3083" s="42"/>
    </row>
    <row r="3084" spans="1:11" s="43" customFormat="1" x14ac:dyDescent="0.25">
      <c r="A3084" s="42"/>
      <c r="B3084" s="420" t="s">
        <v>0</v>
      </c>
      <c r="C3084" s="420"/>
    </row>
    <row r="3085" spans="1:11" s="43" customFormat="1" x14ac:dyDescent="0.25">
      <c r="A3085" s="42"/>
      <c r="B3085" s="383" t="s">
        <v>1</v>
      </c>
      <c r="C3085" s="383"/>
      <c r="D3085" s="383"/>
      <c r="E3085" s="383"/>
      <c r="F3085" s="383"/>
      <c r="G3085" s="383"/>
      <c r="H3085" s="383"/>
      <c r="I3085" s="383"/>
      <c r="J3085" s="383"/>
      <c r="K3085" s="383"/>
    </row>
    <row r="3086" spans="1:11" s="43" customFormat="1" ht="15.75" thickBot="1" x14ac:dyDescent="0.3">
      <c r="A3086" s="42"/>
    </row>
    <row r="3087" spans="1:11" s="43" customFormat="1" ht="15.75" thickBot="1" x14ac:dyDescent="0.3">
      <c r="A3087" s="42"/>
      <c r="B3087" s="384" t="s">
        <v>2</v>
      </c>
      <c r="C3087" s="385"/>
      <c r="D3087" s="386"/>
      <c r="E3087" s="384" t="s">
        <v>3</v>
      </c>
      <c r="F3087" s="385"/>
      <c r="G3087" s="386"/>
      <c r="H3087" s="387" t="s">
        <v>4</v>
      </c>
      <c r="I3087" s="388"/>
      <c r="J3087" s="388"/>
      <c r="K3087" s="389"/>
    </row>
    <row r="3088" spans="1:11" s="43" customFormat="1" ht="15.75" thickBot="1" x14ac:dyDescent="0.3">
      <c r="A3088" s="42"/>
      <c r="B3088" s="391">
        <v>20101196003650</v>
      </c>
      <c r="C3088" s="391"/>
      <c r="D3088" s="392"/>
      <c r="E3088" s="393" t="s">
        <v>897</v>
      </c>
      <c r="F3088" s="394"/>
      <c r="G3088" s="395"/>
      <c r="H3088" s="393" t="s">
        <v>918</v>
      </c>
      <c r="I3088" s="394"/>
      <c r="J3088" s="394"/>
      <c r="K3088" s="395"/>
    </row>
    <row r="3089" spans="1:11" s="43" customFormat="1" x14ac:dyDescent="0.25">
      <c r="A3089" s="42"/>
      <c r="B3089" s="466" t="s">
        <v>5</v>
      </c>
      <c r="C3089" s="467"/>
      <c r="D3089" s="405" t="s">
        <v>919</v>
      </c>
      <c r="E3089" s="406"/>
      <c r="F3089" s="406"/>
      <c r="G3089" s="407"/>
      <c r="H3089" s="411" t="s">
        <v>6</v>
      </c>
      <c r="I3089" s="412"/>
      <c r="J3089" s="405" t="s">
        <v>788</v>
      </c>
      <c r="K3089" s="407"/>
    </row>
    <row r="3090" spans="1:11" s="43" customFormat="1" ht="15.75" thickBot="1" x14ac:dyDescent="0.3">
      <c r="A3090" s="42"/>
      <c r="B3090" s="468"/>
      <c r="C3090" s="469"/>
      <c r="D3090" s="119"/>
      <c r="E3090" s="120"/>
      <c r="F3090" s="120"/>
      <c r="G3090" s="121"/>
      <c r="H3090" s="413"/>
      <c r="I3090" s="414"/>
      <c r="J3090" s="44"/>
      <c r="K3090" s="45"/>
    </row>
    <row r="3091" spans="1:11" s="43" customFormat="1" ht="15.75" thickBot="1" x14ac:dyDescent="0.3">
      <c r="A3091" s="42"/>
      <c r="B3091" s="393" t="s">
        <v>7</v>
      </c>
      <c r="C3091" s="394"/>
      <c r="D3091" s="394"/>
      <c r="E3091" s="394"/>
      <c r="F3091" s="394"/>
      <c r="G3091" s="394"/>
      <c r="H3091" s="394"/>
      <c r="I3091" s="394"/>
      <c r="J3091" s="394"/>
      <c r="K3091" s="395"/>
    </row>
    <row r="3092" spans="1:11" s="43" customFormat="1" ht="15.75" thickBot="1" x14ac:dyDescent="0.3">
      <c r="A3092" s="42"/>
      <c r="B3092" s="399" t="s">
        <v>8</v>
      </c>
      <c r="C3092" s="416" t="s">
        <v>9</v>
      </c>
      <c r="D3092" s="417" t="s">
        <v>10</v>
      </c>
      <c r="E3092" s="418"/>
      <c r="F3092" s="418"/>
      <c r="G3092" s="419"/>
      <c r="H3092" s="417" t="s">
        <v>11</v>
      </c>
      <c r="I3092" s="418"/>
      <c r="J3092" s="418"/>
      <c r="K3092" s="419"/>
    </row>
    <row r="3093" spans="1:11" s="43" customFormat="1" ht="15.75" thickBot="1" x14ac:dyDescent="0.3">
      <c r="A3093" s="42"/>
      <c r="B3093" s="415"/>
      <c r="C3093" s="416"/>
      <c r="D3093" s="416" t="s">
        <v>12</v>
      </c>
      <c r="E3093" s="396" t="s">
        <v>210</v>
      </c>
      <c r="F3093" s="387" t="s">
        <v>14</v>
      </c>
      <c r="G3093" s="389"/>
      <c r="H3093" s="397" t="s">
        <v>12</v>
      </c>
      <c r="I3093" s="399" t="s">
        <v>15</v>
      </c>
      <c r="J3093" s="387" t="s">
        <v>14</v>
      </c>
      <c r="K3093" s="389"/>
    </row>
    <row r="3094" spans="1:11" s="43" customFormat="1" ht="45.75" thickBot="1" x14ac:dyDescent="0.3">
      <c r="A3094" s="42"/>
      <c r="B3094" s="400"/>
      <c r="C3094" s="416"/>
      <c r="D3094" s="416"/>
      <c r="E3094" s="396"/>
      <c r="F3094" s="46" t="s">
        <v>16</v>
      </c>
      <c r="G3094" s="47" t="s">
        <v>17</v>
      </c>
      <c r="H3094" s="398"/>
      <c r="I3094" s="400"/>
      <c r="J3094" s="46" t="s">
        <v>16</v>
      </c>
      <c r="K3094" s="47" t="s">
        <v>17</v>
      </c>
    </row>
    <row r="3095" spans="1:11" s="43" customFormat="1" ht="15.75" thickBot="1" x14ac:dyDescent="0.3">
      <c r="A3095" s="42"/>
      <c r="B3095" s="47">
        <v>1</v>
      </c>
      <c r="C3095" s="47">
        <v>2</v>
      </c>
      <c r="D3095" s="47">
        <v>3</v>
      </c>
      <c r="E3095" s="47">
        <v>4</v>
      </c>
      <c r="F3095" s="47">
        <v>5</v>
      </c>
      <c r="G3095" s="47">
        <v>6</v>
      </c>
      <c r="H3095" s="47">
        <v>7</v>
      </c>
      <c r="I3095" s="47">
        <v>8</v>
      </c>
      <c r="J3095" s="47">
        <v>9</v>
      </c>
      <c r="K3095" s="47">
        <v>10</v>
      </c>
    </row>
    <row r="3096" spans="1:11" s="43" customFormat="1" ht="60" x14ac:dyDescent="0.25">
      <c r="A3096" s="42"/>
      <c r="B3096" s="48">
        <f>469084.2</f>
        <v>469084.2</v>
      </c>
      <c r="C3096" s="49"/>
      <c r="D3096" s="54" t="s">
        <v>920</v>
      </c>
      <c r="E3096" s="81">
        <v>2.56</v>
      </c>
      <c r="F3096" s="49"/>
      <c r="G3096" s="49"/>
      <c r="H3096" s="51" t="s">
        <v>212</v>
      </c>
      <c r="I3096" s="60" t="s">
        <v>921</v>
      </c>
      <c r="J3096" s="49"/>
      <c r="K3096" s="52"/>
    </row>
    <row r="3097" spans="1:11" s="43" customFormat="1" x14ac:dyDescent="0.25">
      <c r="A3097" s="42"/>
      <c r="B3097" s="53"/>
      <c r="C3097" s="54"/>
      <c r="D3097" s="54" t="s">
        <v>517</v>
      </c>
      <c r="E3097" s="57">
        <v>0.7</v>
      </c>
      <c r="F3097" s="54"/>
      <c r="G3097" s="49"/>
      <c r="H3097" s="54" t="s">
        <v>241</v>
      </c>
      <c r="I3097" s="54" t="s">
        <v>241</v>
      </c>
      <c r="J3097" s="54"/>
      <c r="K3097" s="56"/>
    </row>
    <row r="3098" spans="1:11" s="43" customFormat="1" ht="15.75" thickBot="1" x14ac:dyDescent="0.3">
      <c r="A3098" s="42"/>
      <c r="B3098" s="53"/>
      <c r="C3098" s="54"/>
      <c r="D3098" s="54"/>
      <c r="E3098" s="57"/>
      <c r="F3098" s="54"/>
      <c r="G3098" s="49"/>
      <c r="H3098" s="54" t="s">
        <v>912</v>
      </c>
      <c r="I3098" s="54" t="s">
        <v>912</v>
      </c>
      <c r="J3098" s="54"/>
      <c r="K3098" s="56"/>
    </row>
    <row r="3099" spans="1:11" s="43" customFormat="1" ht="15.75" thickBot="1" x14ac:dyDescent="0.3">
      <c r="A3099" s="42"/>
      <c r="B3099" s="393" t="s">
        <v>19</v>
      </c>
      <c r="C3099" s="394"/>
      <c r="D3099" s="394"/>
      <c r="E3099" s="394"/>
      <c r="F3099" s="394"/>
      <c r="G3099" s="394"/>
      <c r="H3099" s="394"/>
      <c r="I3099" s="394"/>
      <c r="J3099" s="394"/>
      <c r="K3099" s="395"/>
    </row>
    <row r="3100" spans="1:11" s="43" customFormat="1" x14ac:dyDescent="0.25">
      <c r="A3100" s="42"/>
      <c r="B3100" s="66">
        <v>87000</v>
      </c>
      <c r="C3100" s="49"/>
      <c r="D3100" s="49"/>
      <c r="E3100" s="49"/>
      <c r="F3100" s="49"/>
      <c r="G3100" s="49"/>
      <c r="H3100" s="49"/>
      <c r="I3100" s="49"/>
      <c r="J3100" s="49"/>
      <c r="K3100" s="52"/>
    </row>
    <row r="3101" spans="1:11" s="43" customFormat="1" x14ac:dyDescent="0.25">
      <c r="A3101" s="42"/>
      <c r="B3101" s="105"/>
      <c r="C3101" s="105"/>
      <c r="D3101" s="105"/>
      <c r="E3101" s="105"/>
      <c r="F3101" s="105"/>
      <c r="G3101" s="105"/>
      <c r="H3101" s="105"/>
      <c r="I3101" s="105"/>
      <c r="J3101" s="105"/>
      <c r="K3101" s="105"/>
    </row>
    <row r="3102" spans="1:11" s="43" customFormat="1" x14ac:dyDescent="0.25">
      <c r="A3102" s="42"/>
      <c r="B3102" s="420" t="s">
        <v>0</v>
      </c>
      <c r="C3102" s="420"/>
    </row>
    <row r="3103" spans="1:11" s="43" customFormat="1" x14ac:dyDescent="0.25">
      <c r="A3103" s="42"/>
      <c r="B3103" s="383" t="s">
        <v>1</v>
      </c>
      <c r="C3103" s="383"/>
      <c r="D3103" s="383"/>
      <c r="E3103" s="383"/>
      <c r="F3103" s="383"/>
      <c r="G3103" s="383"/>
      <c r="H3103" s="383"/>
      <c r="I3103" s="383"/>
      <c r="J3103" s="383"/>
      <c r="K3103" s="383"/>
    </row>
    <row r="3104" spans="1:11" s="43" customFormat="1" ht="15.75" thickBot="1" x14ac:dyDescent="0.3">
      <c r="A3104" s="42"/>
    </row>
    <row r="3105" spans="1:11" s="43" customFormat="1" ht="15.75" thickBot="1" x14ac:dyDescent="0.3">
      <c r="A3105" s="42"/>
      <c r="B3105" s="384" t="s">
        <v>2</v>
      </c>
      <c r="C3105" s="385"/>
      <c r="D3105" s="386"/>
      <c r="E3105" s="384" t="s">
        <v>3</v>
      </c>
      <c r="F3105" s="385"/>
      <c r="G3105" s="386"/>
      <c r="H3105" s="387" t="s">
        <v>4</v>
      </c>
      <c r="I3105" s="388"/>
      <c r="J3105" s="388"/>
      <c r="K3105" s="389"/>
    </row>
    <row r="3106" spans="1:11" s="43" customFormat="1" ht="15.75" thickBot="1" x14ac:dyDescent="0.3">
      <c r="A3106" s="42"/>
      <c r="B3106" s="391">
        <v>22509196000816</v>
      </c>
      <c r="C3106" s="391"/>
      <c r="D3106" s="392"/>
      <c r="E3106" s="393" t="s">
        <v>897</v>
      </c>
      <c r="F3106" s="394"/>
      <c r="G3106" s="395"/>
      <c r="H3106" s="393" t="s">
        <v>922</v>
      </c>
      <c r="I3106" s="394"/>
      <c r="J3106" s="394"/>
      <c r="K3106" s="395"/>
    </row>
    <row r="3107" spans="1:11" s="43" customFormat="1" x14ac:dyDescent="0.25">
      <c r="A3107" s="42"/>
      <c r="B3107" s="466" t="s">
        <v>5</v>
      </c>
      <c r="C3107" s="467"/>
      <c r="D3107" s="405" t="s">
        <v>923</v>
      </c>
      <c r="E3107" s="406"/>
      <c r="F3107" s="406"/>
      <c r="G3107" s="407"/>
      <c r="H3107" s="411" t="s">
        <v>6</v>
      </c>
      <c r="I3107" s="412"/>
      <c r="J3107" s="405" t="s">
        <v>788</v>
      </c>
      <c r="K3107" s="407"/>
    </row>
    <row r="3108" spans="1:11" s="43" customFormat="1" ht="15.75" thickBot="1" x14ac:dyDescent="0.3">
      <c r="A3108" s="42"/>
      <c r="B3108" s="468"/>
      <c r="C3108" s="469"/>
      <c r="D3108" s="119"/>
      <c r="E3108" s="120"/>
      <c r="F3108" s="120"/>
      <c r="G3108" s="121"/>
      <c r="H3108" s="413"/>
      <c r="I3108" s="414"/>
      <c r="J3108" s="44"/>
      <c r="K3108" s="45"/>
    </row>
    <row r="3109" spans="1:11" s="43" customFormat="1" ht="15.75" thickBot="1" x14ac:dyDescent="0.3">
      <c r="A3109" s="42"/>
      <c r="B3109" s="393" t="s">
        <v>7</v>
      </c>
      <c r="C3109" s="394"/>
      <c r="D3109" s="394"/>
      <c r="E3109" s="394"/>
      <c r="F3109" s="394"/>
      <c r="G3109" s="394"/>
      <c r="H3109" s="394"/>
      <c r="I3109" s="394"/>
      <c r="J3109" s="394"/>
      <c r="K3109" s="395"/>
    </row>
    <row r="3110" spans="1:11" s="43" customFormat="1" ht="15.75" thickBot="1" x14ac:dyDescent="0.3">
      <c r="A3110" s="42"/>
      <c r="B3110" s="399" t="s">
        <v>8</v>
      </c>
      <c r="C3110" s="416" t="s">
        <v>9</v>
      </c>
      <c r="D3110" s="417" t="s">
        <v>10</v>
      </c>
      <c r="E3110" s="418"/>
      <c r="F3110" s="418"/>
      <c r="G3110" s="419"/>
      <c r="H3110" s="417" t="s">
        <v>11</v>
      </c>
      <c r="I3110" s="418"/>
      <c r="J3110" s="418"/>
      <c r="K3110" s="419"/>
    </row>
    <row r="3111" spans="1:11" s="43" customFormat="1" ht="15.75" thickBot="1" x14ac:dyDescent="0.3">
      <c r="A3111" s="42"/>
      <c r="B3111" s="415"/>
      <c r="C3111" s="416"/>
      <c r="D3111" s="416" t="s">
        <v>12</v>
      </c>
      <c r="E3111" s="396" t="s">
        <v>210</v>
      </c>
      <c r="F3111" s="387" t="s">
        <v>14</v>
      </c>
      <c r="G3111" s="389"/>
      <c r="H3111" s="397" t="s">
        <v>12</v>
      </c>
      <c r="I3111" s="399" t="s">
        <v>15</v>
      </c>
      <c r="J3111" s="387" t="s">
        <v>14</v>
      </c>
      <c r="K3111" s="389"/>
    </row>
    <row r="3112" spans="1:11" s="43" customFormat="1" ht="45.75" thickBot="1" x14ac:dyDescent="0.3">
      <c r="A3112" s="42"/>
      <c r="B3112" s="400"/>
      <c r="C3112" s="416"/>
      <c r="D3112" s="416"/>
      <c r="E3112" s="396"/>
      <c r="F3112" s="46" t="s">
        <v>16</v>
      </c>
      <c r="G3112" s="47" t="s">
        <v>17</v>
      </c>
      <c r="H3112" s="398"/>
      <c r="I3112" s="400"/>
      <c r="J3112" s="46" t="s">
        <v>16</v>
      </c>
      <c r="K3112" s="47" t="s">
        <v>17</v>
      </c>
    </row>
    <row r="3113" spans="1:11" s="43" customFormat="1" ht="15.75" thickBot="1" x14ac:dyDescent="0.3">
      <c r="A3113" s="42"/>
      <c r="B3113" s="47">
        <v>1</v>
      </c>
      <c r="C3113" s="47">
        <v>2</v>
      </c>
      <c r="D3113" s="47">
        <v>3</v>
      </c>
      <c r="E3113" s="47">
        <v>4</v>
      </c>
      <c r="F3113" s="47">
        <v>5</v>
      </c>
      <c r="G3113" s="47">
        <v>6</v>
      </c>
      <c r="H3113" s="47">
        <v>7</v>
      </c>
      <c r="I3113" s="47">
        <v>8</v>
      </c>
      <c r="J3113" s="47">
        <v>9</v>
      </c>
      <c r="K3113" s="47">
        <v>10</v>
      </c>
    </row>
    <row r="3114" spans="1:11" s="43" customFormat="1" ht="60" x14ac:dyDescent="0.25">
      <c r="A3114" s="42"/>
      <c r="B3114" s="233">
        <f>167445.6</f>
        <v>167445.6</v>
      </c>
      <c r="C3114" s="49">
        <v>0</v>
      </c>
      <c r="D3114" s="54" t="s">
        <v>924</v>
      </c>
      <c r="E3114" s="81">
        <v>0.2</v>
      </c>
      <c r="F3114" s="49"/>
      <c r="G3114" s="49"/>
      <c r="H3114" s="51" t="s">
        <v>212</v>
      </c>
      <c r="I3114" s="231" t="s">
        <v>925</v>
      </c>
      <c r="J3114" s="49"/>
      <c r="K3114" s="52"/>
    </row>
    <row r="3115" spans="1:11" s="43" customFormat="1" ht="15.75" thickBot="1" x14ac:dyDescent="0.3">
      <c r="A3115" s="42"/>
      <c r="B3115" s="53"/>
      <c r="C3115" s="54"/>
      <c r="D3115" s="54"/>
      <c r="E3115" s="57"/>
      <c r="F3115" s="54"/>
      <c r="G3115" s="49"/>
      <c r="H3115" s="54" t="s">
        <v>695</v>
      </c>
      <c r="I3115" s="54" t="s">
        <v>70</v>
      </c>
      <c r="J3115" s="54"/>
      <c r="K3115" s="56"/>
    </row>
    <row r="3116" spans="1:11" s="43" customFormat="1" ht="15.75" thickBot="1" x14ac:dyDescent="0.3">
      <c r="A3116" s="42"/>
      <c r="B3116" s="393" t="s">
        <v>19</v>
      </c>
      <c r="C3116" s="394"/>
      <c r="D3116" s="394"/>
      <c r="E3116" s="394"/>
      <c r="F3116" s="394"/>
      <c r="G3116" s="394"/>
      <c r="H3116" s="394"/>
      <c r="I3116" s="394"/>
      <c r="J3116" s="394"/>
      <c r="K3116" s="395"/>
    </row>
    <row r="3117" spans="1:11" s="43" customFormat="1" x14ac:dyDescent="0.25">
      <c r="A3117" s="42"/>
      <c r="B3117" s="202">
        <v>194370</v>
      </c>
      <c r="C3117" s="49"/>
      <c r="D3117" s="49"/>
      <c r="E3117" s="49"/>
      <c r="F3117" s="49"/>
      <c r="G3117" s="49"/>
      <c r="H3117" s="49" t="s">
        <v>112</v>
      </c>
      <c r="I3117" s="49" t="s">
        <v>112</v>
      </c>
      <c r="J3117" s="49"/>
      <c r="K3117" s="52"/>
    </row>
    <row r="3118" spans="1:11" s="43" customFormat="1" x14ac:dyDescent="0.25">
      <c r="A3118" s="42"/>
      <c r="B3118" s="166"/>
      <c r="C3118" s="54"/>
      <c r="D3118" s="54"/>
      <c r="E3118" s="54"/>
      <c r="F3118" s="54"/>
      <c r="G3118" s="54"/>
      <c r="H3118" s="54" t="s">
        <v>893</v>
      </c>
      <c r="I3118" s="54" t="s">
        <v>893</v>
      </c>
      <c r="J3118" s="54"/>
      <c r="K3118" s="54"/>
    </row>
    <row r="3119" spans="1:11" s="43" customFormat="1" x14ac:dyDescent="0.25">
      <c r="A3119" s="42"/>
      <c r="B3119" s="105"/>
      <c r="C3119" s="105"/>
      <c r="D3119" s="105"/>
      <c r="E3119" s="105"/>
      <c r="F3119" s="105"/>
      <c r="G3119" s="105"/>
      <c r="H3119" s="105"/>
      <c r="I3119" s="105"/>
      <c r="J3119" s="105"/>
      <c r="K3119" s="105"/>
    </row>
    <row r="3120" spans="1:11" s="43" customFormat="1" x14ac:dyDescent="0.25">
      <c r="A3120" s="42"/>
      <c r="B3120" s="420" t="s">
        <v>0</v>
      </c>
      <c r="C3120" s="420"/>
    </row>
    <row r="3121" spans="1:11" s="43" customFormat="1" x14ac:dyDescent="0.25">
      <c r="A3121" s="42"/>
      <c r="B3121" s="383" t="s">
        <v>1</v>
      </c>
      <c r="C3121" s="383"/>
      <c r="D3121" s="383"/>
      <c r="E3121" s="383"/>
      <c r="F3121" s="383"/>
      <c r="G3121" s="383"/>
      <c r="H3121" s="383"/>
      <c r="I3121" s="383"/>
      <c r="J3121" s="383"/>
      <c r="K3121" s="383"/>
    </row>
    <row r="3122" spans="1:11" s="43" customFormat="1" ht="15.75" thickBot="1" x14ac:dyDescent="0.3">
      <c r="A3122" s="42"/>
    </row>
    <row r="3123" spans="1:11" s="43" customFormat="1" ht="15.75" thickBot="1" x14ac:dyDescent="0.3">
      <c r="A3123" s="42"/>
      <c r="B3123" s="384" t="s">
        <v>2</v>
      </c>
      <c r="C3123" s="385"/>
      <c r="D3123" s="386"/>
      <c r="E3123" s="384" t="s">
        <v>3</v>
      </c>
      <c r="F3123" s="385"/>
      <c r="G3123" s="386"/>
      <c r="H3123" s="387" t="s">
        <v>4</v>
      </c>
      <c r="I3123" s="388"/>
      <c r="J3123" s="388"/>
      <c r="K3123" s="389"/>
    </row>
    <row r="3124" spans="1:11" s="43" customFormat="1" ht="15.75" thickBot="1" x14ac:dyDescent="0.3">
      <c r="A3124" s="42"/>
      <c r="B3124" s="391">
        <v>21811197110061</v>
      </c>
      <c r="C3124" s="391"/>
      <c r="D3124" s="392"/>
      <c r="E3124" s="393" t="s">
        <v>897</v>
      </c>
      <c r="F3124" s="394"/>
      <c r="G3124" s="395"/>
      <c r="H3124" s="393" t="s">
        <v>926</v>
      </c>
      <c r="I3124" s="394"/>
      <c r="J3124" s="394"/>
      <c r="K3124" s="395"/>
    </row>
    <row r="3125" spans="1:11" s="43" customFormat="1" x14ac:dyDescent="0.25">
      <c r="A3125" s="42"/>
      <c r="B3125" s="466" t="s">
        <v>5</v>
      </c>
      <c r="C3125" s="467"/>
      <c r="D3125" s="405" t="s">
        <v>927</v>
      </c>
      <c r="E3125" s="406"/>
      <c r="F3125" s="406"/>
      <c r="G3125" s="407"/>
      <c r="H3125" s="411" t="s">
        <v>6</v>
      </c>
      <c r="I3125" s="412"/>
      <c r="J3125" s="405" t="s">
        <v>788</v>
      </c>
      <c r="K3125" s="407"/>
    </row>
    <row r="3126" spans="1:11" s="43" customFormat="1" ht="15.75" thickBot="1" x14ac:dyDescent="0.3">
      <c r="A3126" s="42"/>
      <c r="B3126" s="468"/>
      <c r="C3126" s="469"/>
      <c r="D3126" s="119"/>
      <c r="E3126" s="120"/>
      <c r="F3126" s="120"/>
      <c r="G3126" s="121"/>
      <c r="H3126" s="413"/>
      <c r="I3126" s="414"/>
      <c r="J3126" s="44"/>
      <c r="K3126" s="45"/>
    </row>
    <row r="3127" spans="1:11" s="43" customFormat="1" ht="15.75" thickBot="1" x14ac:dyDescent="0.3">
      <c r="A3127" s="42"/>
      <c r="B3127" s="393" t="s">
        <v>7</v>
      </c>
      <c r="C3127" s="394"/>
      <c r="D3127" s="394"/>
      <c r="E3127" s="394"/>
      <c r="F3127" s="394"/>
      <c r="G3127" s="394"/>
      <c r="H3127" s="394"/>
      <c r="I3127" s="394"/>
      <c r="J3127" s="394"/>
      <c r="K3127" s="395"/>
    </row>
    <row r="3128" spans="1:11" s="43" customFormat="1" ht="15.75" thickBot="1" x14ac:dyDescent="0.3">
      <c r="A3128" s="42"/>
      <c r="B3128" s="399" t="s">
        <v>8</v>
      </c>
      <c r="C3128" s="416" t="s">
        <v>9</v>
      </c>
      <c r="D3128" s="417" t="s">
        <v>10</v>
      </c>
      <c r="E3128" s="418"/>
      <c r="F3128" s="418"/>
      <c r="G3128" s="419"/>
      <c r="H3128" s="417" t="s">
        <v>11</v>
      </c>
      <c r="I3128" s="418"/>
      <c r="J3128" s="418"/>
      <c r="K3128" s="419"/>
    </row>
    <row r="3129" spans="1:11" s="43" customFormat="1" ht="15.75" thickBot="1" x14ac:dyDescent="0.3">
      <c r="A3129" s="42"/>
      <c r="B3129" s="415"/>
      <c r="C3129" s="416"/>
      <c r="D3129" s="416" t="s">
        <v>12</v>
      </c>
      <c r="E3129" s="396" t="s">
        <v>210</v>
      </c>
      <c r="F3129" s="387" t="s">
        <v>14</v>
      </c>
      <c r="G3129" s="389"/>
      <c r="H3129" s="397" t="s">
        <v>12</v>
      </c>
      <c r="I3129" s="399" t="s">
        <v>15</v>
      </c>
      <c r="J3129" s="387" t="s">
        <v>14</v>
      </c>
      <c r="K3129" s="389"/>
    </row>
    <row r="3130" spans="1:11" s="43" customFormat="1" ht="45.75" thickBot="1" x14ac:dyDescent="0.3">
      <c r="A3130" s="42"/>
      <c r="B3130" s="400"/>
      <c r="C3130" s="416"/>
      <c r="D3130" s="416"/>
      <c r="E3130" s="396"/>
      <c r="F3130" s="46" t="s">
        <v>16</v>
      </c>
      <c r="G3130" s="47" t="s">
        <v>17</v>
      </c>
      <c r="H3130" s="398"/>
      <c r="I3130" s="400"/>
      <c r="J3130" s="46" t="s">
        <v>16</v>
      </c>
      <c r="K3130" s="47" t="s">
        <v>17</v>
      </c>
    </row>
    <row r="3131" spans="1:11" s="43" customFormat="1" ht="15.75" thickBot="1" x14ac:dyDescent="0.3">
      <c r="A3131" s="42"/>
      <c r="B3131" s="47">
        <v>1</v>
      </c>
      <c r="C3131" s="47">
        <v>2</v>
      </c>
      <c r="D3131" s="47">
        <v>3</v>
      </c>
      <c r="E3131" s="47">
        <v>4</v>
      </c>
      <c r="F3131" s="47">
        <v>5</v>
      </c>
      <c r="G3131" s="47">
        <v>6</v>
      </c>
      <c r="H3131" s="47">
        <v>7</v>
      </c>
      <c r="I3131" s="47">
        <v>8</v>
      </c>
      <c r="J3131" s="47">
        <v>9</v>
      </c>
      <c r="K3131" s="47">
        <v>10</v>
      </c>
    </row>
    <row r="3132" spans="1:11" s="43" customFormat="1" x14ac:dyDescent="0.25">
      <c r="A3132" s="42"/>
      <c r="B3132" s="233">
        <f>137152.5</f>
        <v>137152.5</v>
      </c>
      <c r="C3132" s="49"/>
      <c r="D3132" s="54" t="s">
        <v>211</v>
      </c>
      <c r="E3132" s="81">
        <v>0.12</v>
      </c>
      <c r="F3132" s="49"/>
      <c r="G3132" s="49"/>
      <c r="H3132" s="60" t="s">
        <v>695</v>
      </c>
      <c r="I3132" s="60" t="s">
        <v>70</v>
      </c>
      <c r="J3132" s="49"/>
      <c r="K3132" s="52"/>
    </row>
    <row r="3133" spans="1:11" s="43" customFormat="1" x14ac:dyDescent="0.25">
      <c r="A3133" s="42"/>
      <c r="B3133" s="234"/>
      <c r="C3133" s="54"/>
      <c r="D3133" s="54" t="s">
        <v>928</v>
      </c>
      <c r="E3133" s="57">
        <v>0.04</v>
      </c>
      <c r="F3133" s="54"/>
      <c r="G3133" s="49"/>
      <c r="H3133" s="54" t="s">
        <v>71</v>
      </c>
      <c r="I3133" s="54" t="s">
        <v>71</v>
      </c>
      <c r="J3133" s="54"/>
      <c r="K3133" s="56"/>
    </row>
    <row r="3134" spans="1:11" s="43" customFormat="1" x14ac:dyDescent="0.25">
      <c r="A3134" s="42"/>
      <c r="B3134" s="234"/>
      <c r="C3134" s="54"/>
      <c r="D3134" s="54"/>
      <c r="E3134" s="57"/>
      <c r="F3134" s="54"/>
      <c r="G3134" s="49"/>
      <c r="H3134" s="54" t="s">
        <v>111</v>
      </c>
      <c r="I3134" s="54" t="s">
        <v>111</v>
      </c>
      <c r="J3134" s="54"/>
      <c r="K3134" s="56"/>
    </row>
    <row r="3135" spans="1:11" s="43" customFormat="1" ht="15.75" thickBot="1" x14ac:dyDescent="0.3">
      <c r="A3135" s="42"/>
      <c r="B3135" s="234"/>
      <c r="C3135" s="54"/>
      <c r="D3135" s="54"/>
      <c r="E3135" s="57"/>
      <c r="F3135" s="54"/>
      <c r="G3135" s="49"/>
      <c r="H3135" s="54" t="s">
        <v>929</v>
      </c>
      <c r="I3135" s="54" t="s">
        <v>929</v>
      </c>
      <c r="J3135" s="54"/>
      <c r="K3135" s="56"/>
    </row>
    <row r="3136" spans="1:11" s="43" customFormat="1" x14ac:dyDescent="0.25">
      <c r="A3136" s="42"/>
      <c r="B3136" s="405" t="s">
        <v>19</v>
      </c>
      <c r="C3136" s="406"/>
      <c r="D3136" s="406"/>
      <c r="E3136" s="406"/>
      <c r="F3136" s="406"/>
      <c r="G3136" s="406"/>
      <c r="H3136" s="406"/>
      <c r="I3136" s="406"/>
      <c r="J3136" s="406"/>
      <c r="K3136" s="407"/>
    </row>
    <row r="3137" spans="1:11" s="43" customFormat="1" x14ac:dyDescent="0.25">
      <c r="A3137" s="42"/>
      <c r="B3137" s="166">
        <v>33600</v>
      </c>
      <c r="C3137" s="150"/>
      <c r="D3137" s="150"/>
      <c r="E3137" s="150"/>
      <c r="F3137" s="150"/>
      <c r="G3137" s="150"/>
      <c r="H3137" s="150" t="s">
        <v>112</v>
      </c>
      <c r="I3137" s="150" t="s">
        <v>112</v>
      </c>
      <c r="J3137" s="150"/>
      <c r="K3137" s="150"/>
    </row>
    <row r="3138" spans="1:11" s="43" customFormat="1" x14ac:dyDescent="0.25">
      <c r="A3138" s="42"/>
      <c r="B3138" s="54"/>
      <c r="C3138" s="49"/>
      <c r="D3138" s="49"/>
      <c r="E3138" s="49"/>
      <c r="F3138" s="49"/>
      <c r="G3138" s="49"/>
      <c r="H3138" s="49" t="s">
        <v>57</v>
      </c>
      <c r="I3138" s="49" t="s">
        <v>57</v>
      </c>
      <c r="J3138" s="49"/>
      <c r="K3138" s="52"/>
    </row>
    <row r="3139" spans="1:11" s="43" customFormat="1" x14ac:dyDescent="0.25">
      <c r="A3139" s="42"/>
      <c r="B3139" s="105"/>
      <c r="C3139" s="105"/>
      <c r="D3139" s="105"/>
      <c r="E3139" s="105"/>
      <c r="F3139" s="105"/>
      <c r="G3139" s="105"/>
      <c r="H3139" s="105"/>
      <c r="I3139" s="105"/>
      <c r="J3139" s="105"/>
      <c r="K3139" s="105"/>
    </row>
    <row r="3140" spans="1:11" s="43" customFormat="1" x14ac:dyDescent="0.25">
      <c r="A3140" s="42"/>
      <c r="B3140" s="420" t="s">
        <v>0</v>
      </c>
      <c r="C3140" s="420"/>
    </row>
    <row r="3141" spans="1:11" s="43" customFormat="1" x14ac:dyDescent="0.25">
      <c r="A3141" s="42"/>
      <c r="B3141" s="383" t="s">
        <v>1</v>
      </c>
      <c r="C3141" s="383"/>
      <c r="D3141" s="383"/>
      <c r="E3141" s="383"/>
      <c r="F3141" s="383"/>
      <c r="G3141" s="383"/>
      <c r="H3141" s="383"/>
      <c r="I3141" s="383"/>
      <c r="J3141" s="383"/>
      <c r="K3141" s="383"/>
    </row>
    <row r="3142" spans="1:11" s="43" customFormat="1" ht="15.75" thickBot="1" x14ac:dyDescent="0.3">
      <c r="A3142" s="42"/>
    </row>
    <row r="3143" spans="1:11" s="43" customFormat="1" ht="15.75" thickBot="1" x14ac:dyDescent="0.3">
      <c r="A3143" s="42"/>
      <c r="B3143" s="384" t="s">
        <v>2</v>
      </c>
      <c r="C3143" s="385"/>
      <c r="D3143" s="386"/>
      <c r="E3143" s="384" t="s">
        <v>3</v>
      </c>
      <c r="F3143" s="385"/>
      <c r="G3143" s="386"/>
      <c r="H3143" s="387" t="s">
        <v>4</v>
      </c>
      <c r="I3143" s="388"/>
      <c r="J3143" s="388"/>
      <c r="K3143" s="389"/>
    </row>
    <row r="3144" spans="1:11" s="43" customFormat="1" ht="15.75" thickBot="1" x14ac:dyDescent="0.3">
      <c r="A3144" s="42"/>
      <c r="B3144" s="391">
        <v>20901197200442</v>
      </c>
      <c r="C3144" s="391"/>
      <c r="D3144" s="392"/>
      <c r="E3144" s="393" t="s">
        <v>897</v>
      </c>
      <c r="F3144" s="394"/>
      <c r="G3144" s="395"/>
      <c r="H3144" s="393" t="s">
        <v>930</v>
      </c>
      <c r="I3144" s="394"/>
      <c r="J3144" s="394"/>
      <c r="K3144" s="395"/>
    </row>
    <row r="3145" spans="1:11" s="43" customFormat="1" x14ac:dyDescent="0.25">
      <c r="A3145" s="42"/>
      <c r="B3145" s="466" t="s">
        <v>5</v>
      </c>
      <c r="C3145" s="467"/>
      <c r="D3145" s="405" t="s">
        <v>931</v>
      </c>
      <c r="E3145" s="406"/>
      <c r="F3145" s="406"/>
      <c r="G3145" s="407"/>
      <c r="H3145" s="411" t="s">
        <v>6</v>
      </c>
      <c r="I3145" s="412"/>
      <c r="J3145" s="405" t="s">
        <v>788</v>
      </c>
      <c r="K3145" s="407"/>
    </row>
    <row r="3146" spans="1:11" s="43" customFormat="1" ht="15.75" thickBot="1" x14ac:dyDescent="0.3">
      <c r="A3146" s="42"/>
      <c r="B3146" s="468"/>
      <c r="C3146" s="469"/>
      <c r="D3146" s="119"/>
      <c r="E3146" s="120"/>
      <c r="F3146" s="120"/>
      <c r="G3146" s="121"/>
      <c r="H3146" s="413"/>
      <c r="I3146" s="414"/>
      <c r="J3146" s="44"/>
      <c r="K3146" s="45"/>
    </row>
    <row r="3147" spans="1:11" s="43" customFormat="1" ht="15.75" thickBot="1" x14ac:dyDescent="0.3">
      <c r="A3147" s="42"/>
      <c r="B3147" s="393" t="s">
        <v>7</v>
      </c>
      <c r="C3147" s="394"/>
      <c r="D3147" s="394"/>
      <c r="E3147" s="394"/>
      <c r="F3147" s="394"/>
      <c r="G3147" s="394"/>
      <c r="H3147" s="394"/>
      <c r="I3147" s="394"/>
      <c r="J3147" s="394"/>
      <c r="K3147" s="395"/>
    </row>
    <row r="3148" spans="1:11" s="43" customFormat="1" ht="15.75" thickBot="1" x14ac:dyDescent="0.3">
      <c r="A3148" s="42"/>
      <c r="B3148" s="399" t="s">
        <v>8</v>
      </c>
      <c r="C3148" s="416" t="s">
        <v>9</v>
      </c>
      <c r="D3148" s="417" t="s">
        <v>10</v>
      </c>
      <c r="E3148" s="418"/>
      <c r="F3148" s="418"/>
      <c r="G3148" s="419"/>
      <c r="H3148" s="417" t="s">
        <v>11</v>
      </c>
      <c r="I3148" s="418"/>
      <c r="J3148" s="418"/>
      <c r="K3148" s="419"/>
    </row>
    <row r="3149" spans="1:11" s="43" customFormat="1" ht="15.75" thickBot="1" x14ac:dyDescent="0.3">
      <c r="A3149" s="42"/>
      <c r="B3149" s="415"/>
      <c r="C3149" s="416"/>
      <c r="D3149" s="416" t="s">
        <v>12</v>
      </c>
      <c r="E3149" s="396" t="s">
        <v>210</v>
      </c>
      <c r="F3149" s="387" t="s">
        <v>14</v>
      </c>
      <c r="G3149" s="389"/>
      <c r="H3149" s="397" t="s">
        <v>12</v>
      </c>
      <c r="I3149" s="399" t="s">
        <v>15</v>
      </c>
      <c r="J3149" s="387" t="s">
        <v>14</v>
      </c>
      <c r="K3149" s="389"/>
    </row>
    <row r="3150" spans="1:11" s="43" customFormat="1" ht="45.75" thickBot="1" x14ac:dyDescent="0.3">
      <c r="A3150" s="42"/>
      <c r="B3150" s="400"/>
      <c r="C3150" s="416"/>
      <c r="D3150" s="416"/>
      <c r="E3150" s="396"/>
      <c r="F3150" s="46" t="s">
        <v>16</v>
      </c>
      <c r="G3150" s="47" t="s">
        <v>17</v>
      </c>
      <c r="H3150" s="398"/>
      <c r="I3150" s="400"/>
      <c r="J3150" s="46" t="s">
        <v>16</v>
      </c>
      <c r="K3150" s="47" t="s">
        <v>17</v>
      </c>
    </row>
    <row r="3151" spans="1:11" s="43" customFormat="1" ht="15.75" thickBot="1" x14ac:dyDescent="0.3">
      <c r="A3151" s="42"/>
      <c r="B3151" s="47">
        <v>1</v>
      </c>
      <c r="C3151" s="47">
        <v>2</v>
      </c>
      <c r="D3151" s="47">
        <v>3</v>
      </c>
      <c r="E3151" s="47">
        <v>4</v>
      </c>
      <c r="F3151" s="47">
        <v>5</v>
      </c>
      <c r="G3151" s="47">
        <v>6</v>
      </c>
      <c r="H3151" s="47">
        <v>7</v>
      </c>
      <c r="I3151" s="47">
        <v>8</v>
      </c>
      <c r="J3151" s="47">
        <v>9</v>
      </c>
      <c r="K3151" s="47">
        <v>10</v>
      </c>
    </row>
    <row r="3152" spans="1:11" s="43" customFormat="1" x14ac:dyDescent="0.25">
      <c r="A3152" s="42"/>
      <c r="B3152" s="48">
        <f>175390.8+159714</f>
        <v>335104.8</v>
      </c>
      <c r="C3152" s="49"/>
      <c r="D3152" s="54" t="s">
        <v>211</v>
      </c>
      <c r="E3152" s="81">
        <v>162</v>
      </c>
      <c r="F3152" s="49"/>
      <c r="G3152" s="49"/>
      <c r="H3152" s="60" t="s">
        <v>112</v>
      </c>
      <c r="I3152" s="60" t="s">
        <v>901</v>
      </c>
      <c r="J3152" s="49"/>
      <c r="K3152" s="52"/>
    </row>
    <row r="3153" spans="1:11" s="43" customFormat="1" x14ac:dyDescent="0.25">
      <c r="A3153" s="42"/>
      <c r="B3153" s="53"/>
      <c r="C3153" s="54"/>
      <c r="D3153" s="54"/>
      <c r="E3153" s="57"/>
      <c r="F3153" s="54"/>
      <c r="G3153" s="49"/>
      <c r="H3153" s="54" t="s">
        <v>57</v>
      </c>
      <c r="I3153" s="54" t="s">
        <v>698</v>
      </c>
      <c r="J3153" s="54"/>
      <c r="K3153" s="56"/>
    </row>
    <row r="3154" spans="1:11" s="43" customFormat="1" x14ac:dyDescent="0.25">
      <c r="A3154" s="42"/>
      <c r="B3154" s="53"/>
      <c r="C3154" s="54"/>
      <c r="D3154" s="54"/>
      <c r="E3154" s="57"/>
      <c r="F3154" s="54"/>
      <c r="G3154" s="49"/>
      <c r="H3154" s="54" t="s">
        <v>57</v>
      </c>
      <c r="I3154" s="54" t="s">
        <v>932</v>
      </c>
      <c r="J3154" s="54"/>
      <c r="K3154" s="56"/>
    </row>
    <row r="3155" spans="1:11" s="43" customFormat="1" x14ac:dyDescent="0.25">
      <c r="A3155" s="42"/>
      <c r="B3155" s="53"/>
      <c r="C3155" s="54"/>
      <c r="D3155" s="54"/>
      <c r="E3155" s="57"/>
      <c r="F3155" s="54"/>
      <c r="G3155" s="49"/>
      <c r="H3155" s="54" t="s">
        <v>111</v>
      </c>
      <c r="I3155" s="54" t="s">
        <v>111</v>
      </c>
      <c r="J3155" s="54"/>
      <c r="K3155" s="56"/>
    </row>
    <row r="3156" spans="1:11" s="43" customFormat="1" x14ac:dyDescent="0.25">
      <c r="A3156" s="42"/>
      <c r="B3156" s="53"/>
      <c r="C3156" s="54"/>
      <c r="D3156" s="54"/>
      <c r="E3156" s="57"/>
      <c r="F3156" s="54"/>
      <c r="G3156" s="49"/>
      <c r="H3156" s="54" t="s">
        <v>71</v>
      </c>
      <c r="I3156" s="54" t="s">
        <v>71</v>
      </c>
      <c r="J3156" s="54"/>
      <c r="K3156" s="56"/>
    </row>
    <row r="3157" spans="1:11" s="43" customFormat="1" ht="15.75" thickBot="1" x14ac:dyDescent="0.3">
      <c r="A3157" s="42"/>
      <c r="B3157" s="53"/>
      <c r="C3157" s="54"/>
      <c r="D3157" s="54"/>
      <c r="E3157" s="57"/>
      <c r="F3157" s="54"/>
      <c r="G3157" s="49"/>
      <c r="H3157" s="54" t="s">
        <v>695</v>
      </c>
      <c r="I3157" s="54" t="s">
        <v>70</v>
      </c>
      <c r="J3157" s="54"/>
      <c r="K3157" s="56"/>
    </row>
    <row r="3158" spans="1:11" s="43" customFormat="1" ht="15.75" thickBot="1" x14ac:dyDescent="0.3">
      <c r="A3158" s="42"/>
      <c r="B3158" s="393" t="s">
        <v>19</v>
      </c>
      <c r="C3158" s="394"/>
      <c r="D3158" s="394"/>
      <c r="E3158" s="394"/>
      <c r="F3158" s="394"/>
      <c r="G3158" s="394"/>
      <c r="H3158" s="394"/>
      <c r="I3158" s="394"/>
      <c r="J3158" s="394"/>
      <c r="K3158" s="395"/>
    </row>
    <row r="3159" spans="1:11" s="43" customFormat="1" x14ac:dyDescent="0.25">
      <c r="A3159" s="42"/>
      <c r="B3159" s="66">
        <v>0</v>
      </c>
      <c r="C3159" s="49">
        <v>0</v>
      </c>
      <c r="D3159" s="49">
        <v>0</v>
      </c>
      <c r="E3159" s="49">
        <v>0</v>
      </c>
      <c r="F3159" s="49">
        <v>0</v>
      </c>
      <c r="G3159" s="49">
        <v>0</v>
      </c>
      <c r="H3159" s="49">
        <v>0</v>
      </c>
      <c r="I3159" s="49">
        <v>0</v>
      </c>
      <c r="J3159" s="49">
        <v>0</v>
      </c>
      <c r="K3159" s="52">
        <v>0</v>
      </c>
    </row>
    <row r="3160" spans="1:11" s="43" customFormat="1" x14ac:dyDescent="0.25">
      <c r="A3160" s="42"/>
      <c r="B3160" s="105"/>
      <c r="C3160" s="105"/>
      <c r="D3160" s="105"/>
      <c r="E3160" s="105"/>
      <c r="F3160" s="105"/>
      <c r="G3160" s="105"/>
      <c r="H3160" s="105"/>
      <c r="I3160" s="105"/>
      <c r="J3160" s="105"/>
      <c r="K3160" s="105"/>
    </row>
    <row r="3161" spans="1:11" s="43" customFormat="1" x14ac:dyDescent="0.25">
      <c r="A3161" s="42"/>
      <c r="B3161" s="420" t="s">
        <v>0</v>
      </c>
      <c r="C3161" s="420"/>
    </row>
    <row r="3162" spans="1:11" s="43" customFormat="1" x14ac:dyDescent="0.25">
      <c r="A3162" s="42"/>
      <c r="B3162" s="383" t="s">
        <v>1</v>
      </c>
      <c r="C3162" s="383"/>
      <c r="D3162" s="383"/>
      <c r="E3162" s="383"/>
      <c r="F3162" s="383"/>
      <c r="G3162" s="383"/>
      <c r="H3162" s="383"/>
      <c r="I3162" s="383"/>
      <c r="J3162" s="383"/>
      <c r="K3162" s="383"/>
    </row>
    <row r="3163" spans="1:11" s="43" customFormat="1" ht="15.75" thickBot="1" x14ac:dyDescent="0.3">
      <c r="A3163" s="42"/>
    </row>
    <row r="3164" spans="1:11" s="43" customFormat="1" ht="15.75" thickBot="1" x14ac:dyDescent="0.3">
      <c r="A3164" s="42"/>
      <c r="B3164" s="384" t="s">
        <v>2</v>
      </c>
      <c r="C3164" s="385"/>
      <c r="D3164" s="386"/>
      <c r="E3164" s="384" t="s">
        <v>3</v>
      </c>
      <c r="F3164" s="385"/>
      <c r="G3164" s="386"/>
      <c r="H3164" s="387" t="s">
        <v>4</v>
      </c>
      <c r="I3164" s="388"/>
      <c r="J3164" s="388"/>
      <c r="K3164" s="389"/>
    </row>
    <row r="3165" spans="1:11" s="43" customFormat="1" ht="15.75" thickBot="1" x14ac:dyDescent="0.3">
      <c r="A3165" s="42"/>
      <c r="B3165" s="391">
        <v>21108197000335</v>
      </c>
      <c r="C3165" s="391"/>
      <c r="D3165" s="392"/>
      <c r="E3165" s="393" t="s">
        <v>897</v>
      </c>
      <c r="F3165" s="394"/>
      <c r="G3165" s="395"/>
      <c r="H3165" s="393" t="s">
        <v>933</v>
      </c>
      <c r="I3165" s="394"/>
      <c r="J3165" s="394"/>
      <c r="K3165" s="395"/>
    </row>
    <row r="3166" spans="1:11" s="43" customFormat="1" x14ac:dyDescent="0.25">
      <c r="A3166" s="42"/>
      <c r="B3166" s="466" t="s">
        <v>5</v>
      </c>
      <c r="C3166" s="467"/>
      <c r="D3166" s="405" t="s">
        <v>934</v>
      </c>
      <c r="E3166" s="406"/>
      <c r="F3166" s="406"/>
      <c r="G3166" s="407"/>
      <c r="H3166" s="411" t="s">
        <v>6</v>
      </c>
      <c r="I3166" s="412"/>
      <c r="J3166" s="405" t="s">
        <v>788</v>
      </c>
      <c r="K3166" s="407"/>
    </row>
    <row r="3167" spans="1:11" s="43" customFormat="1" ht="15.75" thickBot="1" x14ac:dyDescent="0.3">
      <c r="A3167" s="42"/>
      <c r="B3167" s="468"/>
      <c r="C3167" s="469"/>
      <c r="D3167" s="119"/>
      <c r="E3167" s="120"/>
      <c r="F3167" s="120"/>
      <c r="G3167" s="121"/>
      <c r="H3167" s="413"/>
      <c r="I3167" s="414"/>
      <c r="J3167" s="44"/>
      <c r="K3167" s="45"/>
    </row>
    <row r="3168" spans="1:11" s="43" customFormat="1" ht="15.75" thickBot="1" x14ac:dyDescent="0.3">
      <c r="A3168" s="42"/>
      <c r="B3168" s="393" t="s">
        <v>7</v>
      </c>
      <c r="C3168" s="394"/>
      <c r="D3168" s="394"/>
      <c r="E3168" s="394"/>
      <c r="F3168" s="394"/>
      <c r="G3168" s="394"/>
      <c r="H3168" s="394"/>
      <c r="I3168" s="394"/>
      <c r="J3168" s="394"/>
      <c r="K3168" s="395"/>
    </row>
    <row r="3169" spans="1:11" s="43" customFormat="1" ht="15.75" thickBot="1" x14ac:dyDescent="0.3">
      <c r="A3169" s="42"/>
      <c r="B3169" s="399" t="s">
        <v>8</v>
      </c>
      <c r="C3169" s="416" t="s">
        <v>9</v>
      </c>
      <c r="D3169" s="417" t="s">
        <v>10</v>
      </c>
      <c r="E3169" s="418"/>
      <c r="F3169" s="418"/>
      <c r="G3169" s="419"/>
      <c r="H3169" s="417" t="s">
        <v>11</v>
      </c>
      <c r="I3169" s="418"/>
      <c r="J3169" s="418"/>
      <c r="K3169" s="419"/>
    </row>
    <row r="3170" spans="1:11" s="43" customFormat="1" ht="15.75" thickBot="1" x14ac:dyDescent="0.3">
      <c r="A3170" s="42"/>
      <c r="B3170" s="415"/>
      <c r="C3170" s="416"/>
      <c r="D3170" s="416" t="s">
        <v>12</v>
      </c>
      <c r="E3170" s="396" t="s">
        <v>210</v>
      </c>
      <c r="F3170" s="387" t="s">
        <v>14</v>
      </c>
      <c r="G3170" s="389"/>
      <c r="H3170" s="397" t="s">
        <v>12</v>
      </c>
      <c r="I3170" s="399" t="s">
        <v>15</v>
      </c>
      <c r="J3170" s="387" t="s">
        <v>14</v>
      </c>
      <c r="K3170" s="389"/>
    </row>
    <row r="3171" spans="1:11" s="43" customFormat="1" ht="45.75" thickBot="1" x14ac:dyDescent="0.3">
      <c r="A3171" s="42"/>
      <c r="B3171" s="400"/>
      <c r="C3171" s="416"/>
      <c r="D3171" s="416"/>
      <c r="E3171" s="396"/>
      <c r="F3171" s="46" t="s">
        <v>16</v>
      </c>
      <c r="G3171" s="47" t="s">
        <v>17</v>
      </c>
      <c r="H3171" s="398"/>
      <c r="I3171" s="400"/>
      <c r="J3171" s="46" t="s">
        <v>16</v>
      </c>
      <c r="K3171" s="47" t="s">
        <v>17</v>
      </c>
    </row>
    <row r="3172" spans="1:11" s="43" customFormat="1" ht="15.75" thickBot="1" x14ac:dyDescent="0.3">
      <c r="A3172" s="42"/>
      <c r="B3172" s="47">
        <v>1</v>
      </c>
      <c r="C3172" s="47">
        <v>2</v>
      </c>
      <c r="D3172" s="47">
        <v>3</v>
      </c>
      <c r="E3172" s="47">
        <v>4</v>
      </c>
      <c r="F3172" s="47">
        <v>5</v>
      </c>
      <c r="G3172" s="47">
        <v>6</v>
      </c>
      <c r="H3172" s="47">
        <v>7</v>
      </c>
      <c r="I3172" s="47">
        <v>8</v>
      </c>
      <c r="J3172" s="47">
        <v>9</v>
      </c>
      <c r="K3172" s="47">
        <v>10</v>
      </c>
    </row>
    <row r="3173" spans="1:11" s="43" customFormat="1" ht="60" x14ac:dyDescent="0.25">
      <c r="A3173" s="42"/>
      <c r="B3173" s="48">
        <f>178059.33+111654.6</f>
        <v>289713.93</v>
      </c>
      <c r="C3173" s="49"/>
      <c r="D3173" s="54" t="s">
        <v>211</v>
      </c>
      <c r="E3173" s="81">
        <v>0.15</v>
      </c>
      <c r="F3173" s="49"/>
      <c r="G3173" s="49"/>
      <c r="H3173" s="51" t="s">
        <v>212</v>
      </c>
      <c r="I3173" s="231" t="s">
        <v>140</v>
      </c>
      <c r="J3173" s="49"/>
      <c r="K3173" s="52"/>
    </row>
    <row r="3174" spans="1:11" s="43" customFormat="1" x14ac:dyDescent="0.25">
      <c r="A3174" s="42"/>
      <c r="B3174" s="53"/>
      <c r="C3174" s="54"/>
      <c r="D3174" s="54"/>
      <c r="E3174" s="57"/>
      <c r="F3174" s="54"/>
      <c r="G3174" s="49"/>
      <c r="H3174" s="54" t="s">
        <v>111</v>
      </c>
      <c r="I3174" s="232">
        <v>175000</v>
      </c>
      <c r="J3174" s="54"/>
      <c r="K3174" s="56"/>
    </row>
    <row r="3175" spans="1:11" s="43" customFormat="1" x14ac:dyDescent="0.25">
      <c r="A3175" s="42"/>
      <c r="B3175" s="53"/>
      <c r="C3175" s="54"/>
      <c r="D3175" s="54"/>
      <c r="E3175" s="57"/>
      <c r="F3175" s="54"/>
      <c r="G3175" s="49"/>
      <c r="H3175" s="54" t="s">
        <v>71</v>
      </c>
      <c r="I3175" s="232">
        <v>80000</v>
      </c>
      <c r="J3175" s="54"/>
      <c r="K3175" s="56"/>
    </row>
    <row r="3176" spans="1:11" s="43" customFormat="1" ht="15.75" thickBot="1" x14ac:dyDescent="0.3">
      <c r="A3176" s="42"/>
      <c r="B3176" s="53"/>
      <c r="C3176" s="54"/>
      <c r="D3176" s="54"/>
      <c r="E3176" s="57"/>
      <c r="F3176" s="54"/>
      <c r="G3176" s="49"/>
      <c r="H3176" s="54" t="s">
        <v>695</v>
      </c>
      <c r="I3176" s="232">
        <v>100000</v>
      </c>
      <c r="J3176" s="54"/>
      <c r="K3176" s="56"/>
    </row>
    <row r="3177" spans="1:11" s="43" customFormat="1" ht="15.75" thickBot="1" x14ac:dyDescent="0.3">
      <c r="A3177" s="42"/>
      <c r="B3177" s="393" t="s">
        <v>19</v>
      </c>
      <c r="C3177" s="394"/>
      <c r="D3177" s="394"/>
      <c r="E3177" s="394"/>
      <c r="F3177" s="394"/>
      <c r="G3177" s="394"/>
      <c r="H3177" s="394"/>
      <c r="I3177" s="394"/>
      <c r="J3177" s="394"/>
      <c r="K3177" s="395"/>
    </row>
    <row r="3178" spans="1:11" s="43" customFormat="1" x14ac:dyDescent="0.25">
      <c r="A3178" s="42"/>
      <c r="B3178" s="66">
        <v>0</v>
      </c>
      <c r="C3178" s="49">
        <v>0</v>
      </c>
      <c r="D3178" s="49">
        <v>0</v>
      </c>
      <c r="E3178" s="49">
        <v>0</v>
      </c>
      <c r="F3178" s="49">
        <v>0</v>
      </c>
      <c r="G3178" s="49">
        <v>0</v>
      </c>
      <c r="H3178" s="49">
        <v>0</v>
      </c>
      <c r="I3178" s="49">
        <v>0</v>
      </c>
      <c r="J3178" s="49">
        <v>0</v>
      </c>
      <c r="K3178" s="52">
        <v>0</v>
      </c>
    </row>
    <row r="3179" spans="1:11" s="43" customFormat="1" x14ac:dyDescent="0.25">
      <c r="A3179" s="42"/>
      <c r="B3179" s="105"/>
      <c r="C3179" s="105"/>
      <c r="D3179" s="105"/>
      <c r="E3179" s="105"/>
      <c r="F3179" s="105"/>
      <c r="G3179" s="105"/>
      <c r="H3179" s="105"/>
      <c r="I3179" s="105"/>
      <c r="J3179" s="105"/>
      <c r="K3179" s="105"/>
    </row>
    <row r="3180" spans="1:11" s="43" customFormat="1" x14ac:dyDescent="0.25">
      <c r="A3180" s="42"/>
      <c r="B3180" s="420" t="s">
        <v>0</v>
      </c>
      <c r="C3180" s="420"/>
    </row>
    <row r="3181" spans="1:11" s="43" customFormat="1" x14ac:dyDescent="0.25">
      <c r="A3181" s="42"/>
      <c r="B3181" s="383" t="s">
        <v>1</v>
      </c>
      <c r="C3181" s="383"/>
      <c r="D3181" s="383"/>
      <c r="E3181" s="383"/>
      <c r="F3181" s="383"/>
      <c r="G3181" s="383"/>
      <c r="H3181" s="383"/>
      <c r="I3181" s="383"/>
      <c r="J3181" s="383"/>
      <c r="K3181" s="383"/>
    </row>
    <row r="3182" spans="1:11" s="43" customFormat="1" ht="15.75" thickBot="1" x14ac:dyDescent="0.3">
      <c r="A3182" s="42"/>
    </row>
    <row r="3183" spans="1:11" s="43" customFormat="1" ht="15.75" thickBot="1" x14ac:dyDescent="0.3">
      <c r="A3183" s="42"/>
      <c r="B3183" s="384" t="s">
        <v>2</v>
      </c>
      <c r="C3183" s="385"/>
      <c r="D3183" s="386"/>
      <c r="E3183" s="384" t="s">
        <v>3</v>
      </c>
      <c r="F3183" s="385"/>
      <c r="G3183" s="386"/>
      <c r="H3183" s="387" t="s">
        <v>4</v>
      </c>
      <c r="I3183" s="388"/>
      <c r="J3183" s="388"/>
      <c r="K3183" s="389"/>
    </row>
    <row r="3184" spans="1:11" s="43" customFormat="1" ht="15.75" thickBot="1" x14ac:dyDescent="0.3">
      <c r="A3184" s="42"/>
      <c r="B3184" s="391">
        <v>20101196002079</v>
      </c>
      <c r="C3184" s="391"/>
      <c r="D3184" s="392"/>
      <c r="E3184" s="393" t="s">
        <v>897</v>
      </c>
      <c r="F3184" s="394"/>
      <c r="G3184" s="395"/>
      <c r="H3184" s="393" t="s">
        <v>935</v>
      </c>
      <c r="I3184" s="394"/>
      <c r="J3184" s="394"/>
      <c r="K3184" s="395"/>
    </row>
    <row r="3185" spans="1:11" s="43" customFormat="1" x14ac:dyDescent="0.25">
      <c r="A3185" s="42"/>
      <c r="B3185" s="466" t="s">
        <v>5</v>
      </c>
      <c r="C3185" s="467"/>
      <c r="D3185" s="405" t="s">
        <v>936</v>
      </c>
      <c r="E3185" s="406"/>
      <c r="F3185" s="406"/>
      <c r="G3185" s="407"/>
      <c r="H3185" s="411" t="s">
        <v>6</v>
      </c>
      <c r="I3185" s="412"/>
      <c r="J3185" s="405" t="s">
        <v>788</v>
      </c>
      <c r="K3185" s="407"/>
    </row>
    <row r="3186" spans="1:11" s="43" customFormat="1" ht="15.75" thickBot="1" x14ac:dyDescent="0.3">
      <c r="A3186" s="42"/>
      <c r="B3186" s="468"/>
      <c r="C3186" s="469"/>
      <c r="D3186" s="119"/>
      <c r="E3186" s="120"/>
      <c r="F3186" s="120"/>
      <c r="G3186" s="121"/>
      <c r="H3186" s="413"/>
      <c r="I3186" s="414"/>
      <c r="J3186" s="44"/>
      <c r="K3186" s="45"/>
    </row>
    <row r="3187" spans="1:11" s="43" customFormat="1" ht="15.75" thickBot="1" x14ac:dyDescent="0.3">
      <c r="A3187" s="42"/>
      <c r="B3187" s="393" t="s">
        <v>7</v>
      </c>
      <c r="C3187" s="394"/>
      <c r="D3187" s="394"/>
      <c r="E3187" s="394"/>
      <c r="F3187" s="394"/>
      <c r="G3187" s="394"/>
      <c r="H3187" s="394"/>
      <c r="I3187" s="394"/>
      <c r="J3187" s="394"/>
      <c r="K3187" s="395"/>
    </row>
    <row r="3188" spans="1:11" s="43" customFormat="1" ht="15.75" thickBot="1" x14ac:dyDescent="0.3">
      <c r="A3188" s="42"/>
      <c r="B3188" s="399" t="s">
        <v>8</v>
      </c>
      <c r="C3188" s="416" t="s">
        <v>9</v>
      </c>
      <c r="D3188" s="417" t="s">
        <v>10</v>
      </c>
      <c r="E3188" s="418"/>
      <c r="F3188" s="418"/>
      <c r="G3188" s="419"/>
      <c r="H3188" s="417" t="s">
        <v>11</v>
      </c>
      <c r="I3188" s="418"/>
      <c r="J3188" s="418"/>
      <c r="K3188" s="419"/>
    </row>
    <row r="3189" spans="1:11" s="43" customFormat="1" ht="15.75" thickBot="1" x14ac:dyDescent="0.3">
      <c r="A3189" s="42"/>
      <c r="B3189" s="415"/>
      <c r="C3189" s="416"/>
      <c r="D3189" s="416" t="s">
        <v>12</v>
      </c>
      <c r="E3189" s="396" t="s">
        <v>210</v>
      </c>
      <c r="F3189" s="387" t="s">
        <v>14</v>
      </c>
      <c r="G3189" s="389"/>
      <c r="H3189" s="397" t="s">
        <v>12</v>
      </c>
      <c r="I3189" s="399" t="s">
        <v>15</v>
      </c>
      <c r="J3189" s="387" t="s">
        <v>14</v>
      </c>
      <c r="K3189" s="389"/>
    </row>
    <row r="3190" spans="1:11" s="43" customFormat="1" ht="45.75" thickBot="1" x14ac:dyDescent="0.3">
      <c r="A3190" s="42"/>
      <c r="B3190" s="400"/>
      <c r="C3190" s="416"/>
      <c r="D3190" s="416"/>
      <c r="E3190" s="396"/>
      <c r="F3190" s="46" t="s">
        <v>16</v>
      </c>
      <c r="G3190" s="47" t="s">
        <v>17</v>
      </c>
      <c r="H3190" s="398"/>
      <c r="I3190" s="400"/>
      <c r="J3190" s="46" t="s">
        <v>16</v>
      </c>
      <c r="K3190" s="47" t="s">
        <v>17</v>
      </c>
    </row>
    <row r="3191" spans="1:11" s="43" customFormat="1" ht="15.75" thickBot="1" x14ac:dyDescent="0.3">
      <c r="A3191" s="42"/>
      <c r="B3191" s="47">
        <v>1</v>
      </c>
      <c r="C3191" s="47">
        <v>2</v>
      </c>
      <c r="D3191" s="47">
        <v>3</v>
      </c>
      <c r="E3191" s="47">
        <v>4</v>
      </c>
      <c r="F3191" s="47">
        <v>5</v>
      </c>
      <c r="G3191" s="47">
        <v>6</v>
      </c>
      <c r="H3191" s="47">
        <v>7</v>
      </c>
      <c r="I3191" s="47">
        <v>8</v>
      </c>
      <c r="J3191" s="47">
        <v>9</v>
      </c>
      <c r="K3191" s="47">
        <v>10</v>
      </c>
    </row>
    <row r="3192" spans="1:11" s="43" customFormat="1" ht="15.75" thickBot="1" x14ac:dyDescent="0.3">
      <c r="A3192" s="42"/>
      <c r="B3192" s="48">
        <f>247107.03+60821.5</f>
        <v>307928.53000000003</v>
      </c>
      <c r="C3192" s="49"/>
      <c r="D3192" s="54" t="s">
        <v>211</v>
      </c>
      <c r="E3192" s="81">
        <v>0.38</v>
      </c>
      <c r="F3192" s="49"/>
      <c r="G3192" s="49"/>
      <c r="H3192" s="60"/>
      <c r="I3192" s="231"/>
      <c r="J3192" s="49"/>
      <c r="K3192" s="52"/>
    </row>
    <row r="3193" spans="1:11" s="43" customFormat="1" ht="15.75" thickBot="1" x14ac:dyDescent="0.3">
      <c r="A3193" s="42"/>
      <c r="B3193" s="393" t="s">
        <v>19</v>
      </c>
      <c r="C3193" s="394"/>
      <c r="D3193" s="394"/>
      <c r="E3193" s="394"/>
      <c r="F3193" s="394"/>
      <c r="G3193" s="394"/>
      <c r="H3193" s="394"/>
      <c r="I3193" s="394"/>
      <c r="J3193" s="394"/>
      <c r="K3193" s="395"/>
    </row>
    <row r="3194" spans="1:11" s="43" customFormat="1" x14ac:dyDescent="0.25">
      <c r="A3194" s="42"/>
      <c r="B3194" s="66"/>
      <c r="C3194" s="49"/>
      <c r="D3194" s="49"/>
      <c r="E3194" s="49"/>
      <c r="F3194" s="49"/>
      <c r="G3194" s="49"/>
      <c r="H3194" s="49"/>
      <c r="I3194" s="49"/>
      <c r="J3194" s="49"/>
      <c r="K3194" s="52"/>
    </row>
    <row r="3195" spans="1:11" s="43" customFormat="1" x14ac:dyDescent="0.25">
      <c r="A3195" s="42"/>
    </row>
    <row r="3196" spans="1:11" s="43" customFormat="1" x14ac:dyDescent="0.25">
      <c r="A3196" s="42"/>
      <c r="B3196" s="420" t="s">
        <v>0</v>
      </c>
      <c r="C3196" s="420"/>
    </row>
    <row r="3197" spans="1:11" s="43" customFormat="1" x14ac:dyDescent="0.25">
      <c r="A3197" s="42"/>
    </row>
    <row r="3198" spans="1:11" s="43" customFormat="1" x14ac:dyDescent="0.25">
      <c r="A3198" s="42"/>
      <c r="B3198" s="449" t="s">
        <v>1</v>
      </c>
      <c r="C3198" s="449"/>
      <c r="D3198" s="449"/>
      <c r="E3198" s="449"/>
      <c r="F3198" s="449"/>
      <c r="G3198" s="449"/>
      <c r="H3198" s="449"/>
      <c r="I3198" s="449"/>
      <c r="J3198" s="449"/>
      <c r="K3198" s="449"/>
    </row>
    <row r="3199" spans="1:11" s="43" customFormat="1" x14ac:dyDescent="0.25">
      <c r="A3199" s="42"/>
      <c r="B3199" s="115"/>
      <c r="C3199" s="115"/>
      <c r="D3199" s="115"/>
      <c r="E3199" s="115"/>
      <c r="F3199" s="115"/>
      <c r="G3199" s="115"/>
      <c r="H3199" s="115"/>
      <c r="I3199" s="115"/>
      <c r="J3199" s="115"/>
      <c r="K3199" s="115"/>
    </row>
    <row r="3200" spans="1:11" s="43" customFormat="1" x14ac:dyDescent="0.25">
      <c r="A3200" s="42"/>
      <c r="B3200" s="450" t="s">
        <v>2</v>
      </c>
      <c r="C3200" s="450"/>
      <c r="D3200" s="450"/>
      <c r="E3200" s="450" t="s">
        <v>3</v>
      </c>
      <c r="F3200" s="450"/>
      <c r="G3200" s="450"/>
      <c r="H3200" s="450" t="s">
        <v>323</v>
      </c>
      <c r="I3200" s="450"/>
      <c r="J3200" s="450"/>
      <c r="K3200" s="450"/>
    </row>
    <row r="3201" spans="1:11" s="43" customFormat="1" x14ac:dyDescent="0.25">
      <c r="A3201" s="42"/>
      <c r="B3201" s="451">
        <v>23008197500256</v>
      </c>
      <c r="C3201" s="451"/>
      <c r="D3201" s="451"/>
      <c r="E3201" s="450" t="s">
        <v>937</v>
      </c>
      <c r="F3201" s="450"/>
      <c r="G3201" s="450"/>
      <c r="H3201" s="450" t="s">
        <v>938</v>
      </c>
      <c r="I3201" s="450"/>
      <c r="J3201" s="450"/>
      <c r="K3201" s="450"/>
    </row>
    <row r="3202" spans="1:11" s="43" customFormat="1" x14ac:dyDescent="0.25">
      <c r="A3202" s="42"/>
      <c r="B3202" s="450" t="s">
        <v>5</v>
      </c>
      <c r="C3202" s="450"/>
      <c r="D3202" s="450" t="s">
        <v>939</v>
      </c>
      <c r="E3202" s="450"/>
      <c r="F3202" s="450"/>
      <c r="G3202" s="450"/>
      <c r="H3202" s="450" t="s">
        <v>6</v>
      </c>
      <c r="I3202" s="450"/>
      <c r="J3202" s="450" t="s">
        <v>940</v>
      </c>
      <c r="K3202" s="450"/>
    </row>
    <row r="3203" spans="1:11" s="43" customFormat="1" x14ac:dyDescent="0.25">
      <c r="A3203" s="42"/>
      <c r="B3203" s="450"/>
      <c r="C3203" s="450"/>
      <c r="D3203" s="450"/>
      <c r="E3203" s="450"/>
      <c r="F3203" s="450"/>
      <c r="G3203" s="450"/>
      <c r="H3203" s="450"/>
      <c r="I3203" s="450"/>
      <c r="J3203" s="450"/>
      <c r="K3203" s="450"/>
    </row>
    <row r="3204" spans="1:11" s="43" customFormat="1" x14ac:dyDescent="0.25">
      <c r="A3204" s="42"/>
      <c r="B3204" s="450" t="s">
        <v>7</v>
      </c>
      <c r="C3204" s="450"/>
      <c r="D3204" s="450"/>
      <c r="E3204" s="450"/>
      <c r="F3204" s="450"/>
      <c r="G3204" s="450"/>
      <c r="H3204" s="450"/>
      <c r="I3204" s="450"/>
      <c r="J3204" s="450"/>
      <c r="K3204" s="450"/>
    </row>
    <row r="3205" spans="1:11" s="43" customFormat="1" x14ac:dyDescent="0.25">
      <c r="A3205" s="42"/>
      <c r="B3205" s="450" t="s">
        <v>8</v>
      </c>
      <c r="C3205" s="450" t="s">
        <v>9</v>
      </c>
      <c r="D3205" s="450" t="s">
        <v>10</v>
      </c>
      <c r="E3205" s="450"/>
      <c r="F3205" s="450"/>
      <c r="G3205" s="450"/>
      <c r="H3205" s="450" t="s">
        <v>11</v>
      </c>
      <c r="I3205" s="450"/>
      <c r="J3205" s="450"/>
      <c r="K3205" s="450"/>
    </row>
    <row r="3206" spans="1:11" s="43" customFormat="1" x14ac:dyDescent="0.25">
      <c r="A3206" s="42"/>
      <c r="B3206" s="450"/>
      <c r="C3206" s="450"/>
      <c r="D3206" s="450" t="s">
        <v>12</v>
      </c>
      <c r="E3206" s="450" t="s">
        <v>328</v>
      </c>
      <c r="F3206" s="450" t="s">
        <v>14</v>
      </c>
      <c r="G3206" s="450"/>
      <c r="H3206" s="450" t="s">
        <v>12</v>
      </c>
      <c r="I3206" s="450" t="s">
        <v>15</v>
      </c>
      <c r="J3206" s="450" t="s">
        <v>14</v>
      </c>
      <c r="K3206" s="450"/>
    </row>
    <row r="3207" spans="1:11" s="43" customFormat="1" ht="45" x14ac:dyDescent="0.25">
      <c r="A3207" s="42"/>
      <c r="B3207" s="450"/>
      <c r="C3207" s="450"/>
      <c r="D3207" s="450"/>
      <c r="E3207" s="450"/>
      <c r="F3207" s="116" t="s">
        <v>16</v>
      </c>
      <c r="G3207" s="116" t="s">
        <v>17</v>
      </c>
      <c r="H3207" s="450"/>
      <c r="I3207" s="450"/>
      <c r="J3207" s="116" t="s">
        <v>16</v>
      </c>
      <c r="K3207" s="116" t="s">
        <v>17</v>
      </c>
    </row>
    <row r="3208" spans="1:11" s="43" customFormat="1" x14ac:dyDescent="0.25">
      <c r="A3208" s="42"/>
      <c r="B3208" s="116">
        <v>1</v>
      </c>
      <c r="C3208" s="116">
        <v>2</v>
      </c>
      <c r="D3208" s="116">
        <v>3</v>
      </c>
      <c r="E3208" s="116">
        <v>4</v>
      </c>
      <c r="F3208" s="116">
        <v>5</v>
      </c>
      <c r="G3208" s="116">
        <v>6</v>
      </c>
      <c r="H3208" s="116">
        <v>7</v>
      </c>
      <c r="I3208" s="116">
        <v>8</v>
      </c>
      <c r="J3208" s="116">
        <v>9</v>
      </c>
      <c r="K3208" s="116">
        <v>10</v>
      </c>
    </row>
    <row r="3209" spans="1:11" s="43" customFormat="1" ht="60" x14ac:dyDescent="0.25">
      <c r="A3209" s="42"/>
      <c r="B3209" s="116">
        <f>119184+110942</f>
        <v>230126</v>
      </c>
      <c r="C3209" s="116">
        <v>28000</v>
      </c>
      <c r="D3209" s="116" t="s">
        <v>18</v>
      </c>
      <c r="E3209" s="116" t="s">
        <v>941</v>
      </c>
      <c r="F3209" s="116" t="s">
        <v>335</v>
      </c>
      <c r="G3209" s="116"/>
      <c r="H3209" s="51" t="s">
        <v>212</v>
      </c>
      <c r="I3209" s="116" t="s">
        <v>942</v>
      </c>
      <c r="J3209" s="116" t="s">
        <v>335</v>
      </c>
      <c r="K3209" s="116" t="s">
        <v>335</v>
      </c>
    </row>
    <row r="3210" spans="1:11" s="43" customFormat="1" x14ac:dyDescent="0.25">
      <c r="A3210" s="42"/>
      <c r="B3210" s="116"/>
      <c r="C3210" s="116"/>
      <c r="D3210" s="116" t="s">
        <v>943</v>
      </c>
      <c r="E3210" s="116" t="s">
        <v>944</v>
      </c>
      <c r="F3210" s="116"/>
      <c r="G3210" s="116"/>
      <c r="H3210" s="118" t="s">
        <v>111</v>
      </c>
      <c r="I3210" s="116" t="s">
        <v>111</v>
      </c>
      <c r="J3210" s="116"/>
      <c r="K3210" s="116"/>
    </row>
    <row r="3211" spans="1:11" s="43" customFormat="1" x14ac:dyDescent="0.25">
      <c r="A3211" s="42"/>
      <c r="B3211" s="116"/>
      <c r="C3211" s="116"/>
      <c r="D3211" s="116" t="s">
        <v>945</v>
      </c>
      <c r="E3211" s="116" t="s">
        <v>946</v>
      </c>
      <c r="F3211" s="116"/>
      <c r="G3211" s="116"/>
      <c r="H3211" s="118" t="s">
        <v>71</v>
      </c>
      <c r="I3211" s="116" t="s">
        <v>71</v>
      </c>
      <c r="J3211" s="116"/>
      <c r="K3211" s="116"/>
    </row>
    <row r="3212" spans="1:11" s="43" customFormat="1" x14ac:dyDescent="0.25">
      <c r="A3212" s="42"/>
      <c r="B3212" s="450" t="s">
        <v>19</v>
      </c>
      <c r="C3212" s="450"/>
      <c r="D3212" s="450"/>
      <c r="E3212" s="450"/>
      <c r="F3212" s="450"/>
      <c r="G3212" s="450"/>
      <c r="H3212" s="450"/>
      <c r="I3212" s="450"/>
      <c r="J3212" s="450"/>
      <c r="K3212" s="450"/>
    </row>
    <row r="3213" spans="1:11" s="43" customFormat="1" x14ac:dyDescent="0.25">
      <c r="A3213" s="42"/>
      <c r="B3213" s="116">
        <v>202161</v>
      </c>
      <c r="C3213" s="116">
        <v>0</v>
      </c>
      <c r="D3213" s="116"/>
      <c r="E3213" s="116"/>
      <c r="F3213" s="116"/>
      <c r="G3213" s="116"/>
      <c r="H3213" s="116" t="s">
        <v>335</v>
      </c>
      <c r="I3213" s="116" t="s">
        <v>335</v>
      </c>
      <c r="J3213" s="116"/>
      <c r="K3213" s="116" t="s">
        <v>335</v>
      </c>
    </row>
    <row r="3214" spans="1:11" s="43" customFormat="1" x14ac:dyDescent="0.25">
      <c r="A3214" s="42"/>
      <c r="B3214" s="162"/>
      <c r="C3214" s="162"/>
      <c r="D3214" s="162"/>
      <c r="E3214" s="162"/>
      <c r="F3214" s="162"/>
      <c r="G3214" s="162"/>
      <c r="H3214" s="162"/>
      <c r="I3214" s="162"/>
      <c r="J3214" s="162"/>
      <c r="K3214" s="162"/>
    </row>
    <row r="3215" spans="1:11" s="43" customFormat="1" x14ac:dyDescent="0.25">
      <c r="A3215" s="42"/>
      <c r="B3215" s="105"/>
      <c r="C3215" s="105"/>
      <c r="D3215" s="105"/>
      <c r="E3215" s="105"/>
      <c r="F3215" s="105"/>
      <c r="G3215" s="105"/>
      <c r="H3215" s="105"/>
      <c r="I3215" s="105"/>
      <c r="J3215" s="105"/>
      <c r="K3215" s="105"/>
    </row>
    <row r="3216" spans="1:11" s="43" customFormat="1" x14ac:dyDescent="0.25">
      <c r="A3216" s="42"/>
      <c r="B3216" s="449" t="s">
        <v>0</v>
      </c>
      <c r="C3216" s="449"/>
      <c r="D3216" s="115"/>
      <c r="E3216" s="115"/>
      <c r="F3216" s="115"/>
      <c r="G3216" s="115"/>
      <c r="H3216" s="115"/>
      <c r="I3216" s="115"/>
      <c r="J3216" s="115"/>
      <c r="K3216" s="115"/>
    </row>
    <row r="3217" spans="1:11" s="43" customFormat="1" x14ac:dyDescent="0.25">
      <c r="A3217" s="42"/>
      <c r="B3217" s="449" t="s">
        <v>1</v>
      </c>
      <c r="C3217" s="449"/>
      <c r="D3217" s="449"/>
      <c r="E3217" s="449"/>
      <c r="F3217" s="449"/>
      <c r="G3217" s="449"/>
      <c r="H3217" s="449"/>
      <c r="I3217" s="449"/>
      <c r="J3217" s="449"/>
      <c r="K3217" s="449"/>
    </row>
    <row r="3218" spans="1:11" s="43" customFormat="1" x14ac:dyDescent="0.25">
      <c r="A3218" s="42"/>
      <c r="B3218" s="115"/>
      <c r="C3218" s="115"/>
      <c r="D3218" s="115"/>
      <c r="E3218" s="115"/>
      <c r="F3218" s="115"/>
      <c r="G3218" s="115"/>
      <c r="H3218" s="115"/>
      <c r="I3218" s="115"/>
      <c r="J3218" s="115"/>
      <c r="K3218" s="115"/>
    </row>
    <row r="3219" spans="1:11" s="43" customFormat="1" x14ac:dyDescent="0.25">
      <c r="A3219" s="42"/>
      <c r="B3219" s="450" t="s">
        <v>2</v>
      </c>
      <c r="C3219" s="450"/>
      <c r="D3219" s="450"/>
      <c r="E3219" s="450" t="s">
        <v>3</v>
      </c>
      <c r="F3219" s="450"/>
      <c r="G3219" s="450"/>
      <c r="H3219" s="450" t="s">
        <v>323</v>
      </c>
      <c r="I3219" s="450"/>
      <c r="J3219" s="450"/>
      <c r="K3219" s="450"/>
    </row>
    <row r="3220" spans="1:11" s="43" customFormat="1" x14ac:dyDescent="0.25">
      <c r="A3220" s="42"/>
      <c r="B3220" s="451">
        <v>22806196900308</v>
      </c>
      <c r="C3220" s="451"/>
      <c r="D3220" s="451"/>
      <c r="E3220" s="450" t="s">
        <v>937</v>
      </c>
      <c r="F3220" s="450"/>
      <c r="G3220" s="450"/>
      <c r="H3220" s="450" t="s">
        <v>947</v>
      </c>
      <c r="I3220" s="450"/>
      <c r="J3220" s="450"/>
      <c r="K3220" s="450"/>
    </row>
    <row r="3221" spans="1:11" s="43" customFormat="1" x14ac:dyDescent="0.25">
      <c r="A3221" s="42"/>
      <c r="B3221" s="450" t="s">
        <v>5</v>
      </c>
      <c r="C3221" s="450"/>
      <c r="D3221" s="450" t="s">
        <v>948</v>
      </c>
      <c r="E3221" s="450"/>
      <c r="F3221" s="450"/>
      <c r="G3221" s="450"/>
      <c r="H3221" s="450" t="s">
        <v>6</v>
      </c>
      <c r="I3221" s="450"/>
      <c r="J3221" s="450" t="s">
        <v>940</v>
      </c>
      <c r="K3221" s="450"/>
    </row>
    <row r="3222" spans="1:11" s="43" customFormat="1" x14ac:dyDescent="0.25">
      <c r="A3222" s="42"/>
      <c r="B3222" s="450"/>
      <c r="C3222" s="450"/>
      <c r="D3222" s="450"/>
      <c r="E3222" s="450"/>
      <c r="F3222" s="450"/>
      <c r="G3222" s="450"/>
      <c r="H3222" s="450"/>
      <c r="I3222" s="450"/>
      <c r="J3222" s="450"/>
      <c r="K3222" s="450"/>
    </row>
    <row r="3223" spans="1:11" s="43" customFormat="1" x14ac:dyDescent="0.25">
      <c r="A3223" s="42"/>
      <c r="B3223" s="450" t="s">
        <v>7</v>
      </c>
      <c r="C3223" s="450"/>
      <c r="D3223" s="450"/>
      <c r="E3223" s="450"/>
      <c r="F3223" s="450"/>
      <c r="G3223" s="450"/>
      <c r="H3223" s="450"/>
      <c r="I3223" s="450"/>
      <c r="J3223" s="450"/>
      <c r="K3223" s="450"/>
    </row>
    <row r="3224" spans="1:11" s="43" customFormat="1" x14ac:dyDescent="0.25">
      <c r="A3224" s="42"/>
      <c r="B3224" s="450" t="s">
        <v>8</v>
      </c>
      <c r="C3224" s="450" t="s">
        <v>9</v>
      </c>
      <c r="D3224" s="450" t="s">
        <v>10</v>
      </c>
      <c r="E3224" s="450"/>
      <c r="F3224" s="450"/>
      <c r="G3224" s="450"/>
      <c r="H3224" s="450" t="s">
        <v>11</v>
      </c>
      <c r="I3224" s="450"/>
      <c r="J3224" s="450"/>
      <c r="K3224" s="450"/>
    </row>
    <row r="3225" spans="1:11" s="43" customFormat="1" x14ac:dyDescent="0.25">
      <c r="A3225" s="42"/>
      <c r="B3225" s="450"/>
      <c r="C3225" s="450"/>
      <c r="D3225" s="450" t="s">
        <v>12</v>
      </c>
      <c r="E3225" s="450" t="s">
        <v>328</v>
      </c>
      <c r="F3225" s="450" t="s">
        <v>14</v>
      </c>
      <c r="G3225" s="450"/>
      <c r="H3225" s="450" t="s">
        <v>12</v>
      </c>
      <c r="I3225" s="450" t="s">
        <v>15</v>
      </c>
      <c r="J3225" s="450" t="s">
        <v>14</v>
      </c>
      <c r="K3225" s="450"/>
    </row>
    <row r="3226" spans="1:11" s="43" customFormat="1" ht="45" x14ac:dyDescent="0.25">
      <c r="A3226" s="42"/>
      <c r="B3226" s="450"/>
      <c r="C3226" s="450"/>
      <c r="D3226" s="450"/>
      <c r="E3226" s="450"/>
      <c r="F3226" s="116" t="s">
        <v>16</v>
      </c>
      <c r="G3226" s="116" t="s">
        <v>17</v>
      </c>
      <c r="H3226" s="450"/>
      <c r="I3226" s="450"/>
      <c r="J3226" s="116" t="s">
        <v>16</v>
      </c>
      <c r="K3226" s="116" t="s">
        <v>17</v>
      </c>
    </row>
    <row r="3227" spans="1:11" s="43" customFormat="1" x14ac:dyDescent="0.25">
      <c r="A3227" s="42"/>
      <c r="B3227" s="116">
        <v>1</v>
      </c>
      <c r="C3227" s="116">
        <v>2</v>
      </c>
      <c r="D3227" s="116">
        <v>3</v>
      </c>
      <c r="E3227" s="116">
        <v>4</v>
      </c>
      <c r="F3227" s="116">
        <v>5</v>
      </c>
      <c r="G3227" s="116">
        <v>6</v>
      </c>
      <c r="H3227" s="116">
        <v>7</v>
      </c>
      <c r="I3227" s="116">
        <v>8</v>
      </c>
      <c r="J3227" s="116">
        <v>9</v>
      </c>
      <c r="K3227" s="116">
        <v>10</v>
      </c>
    </row>
    <row r="3228" spans="1:11" s="43" customFormat="1" x14ac:dyDescent="0.25">
      <c r="A3228" s="42"/>
      <c r="B3228" s="117">
        <v>664166</v>
      </c>
      <c r="C3228" s="116"/>
      <c r="D3228" s="116" t="s">
        <v>949</v>
      </c>
      <c r="E3228" s="116" t="s">
        <v>950</v>
      </c>
      <c r="F3228" s="116" t="s">
        <v>335</v>
      </c>
      <c r="G3228" s="116"/>
      <c r="H3228" s="118"/>
      <c r="I3228" s="116"/>
      <c r="J3228" s="116" t="s">
        <v>335</v>
      </c>
      <c r="K3228" s="116" t="s">
        <v>335</v>
      </c>
    </row>
    <row r="3229" spans="1:11" s="43" customFormat="1" x14ac:dyDescent="0.25">
      <c r="A3229" s="42"/>
      <c r="B3229" s="116"/>
      <c r="C3229" s="116"/>
      <c r="D3229" s="116"/>
      <c r="E3229" s="116"/>
      <c r="F3229" s="116"/>
      <c r="G3229" s="116"/>
      <c r="H3229" s="118"/>
      <c r="I3229" s="116"/>
      <c r="J3229" s="116"/>
      <c r="K3229" s="116"/>
    </row>
    <row r="3230" spans="1:11" s="43" customFormat="1" x14ac:dyDescent="0.25">
      <c r="A3230" s="42"/>
      <c r="B3230" s="450" t="s">
        <v>19</v>
      </c>
      <c r="C3230" s="450"/>
      <c r="D3230" s="450"/>
      <c r="E3230" s="450"/>
      <c r="F3230" s="450"/>
      <c r="G3230" s="450"/>
      <c r="H3230" s="450"/>
      <c r="I3230" s="450"/>
      <c r="J3230" s="450"/>
      <c r="K3230" s="450"/>
    </row>
    <row r="3231" spans="1:11" s="43" customFormat="1" x14ac:dyDescent="0.25">
      <c r="A3231" s="42"/>
      <c r="B3231" s="116"/>
      <c r="C3231" s="116"/>
      <c r="D3231" s="116" t="s">
        <v>949</v>
      </c>
      <c r="E3231" s="116" t="s">
        <v>944</v>
      </c>
      <c r="F3231" s="116"/>
      <c r="G3231" s="116"/>
      <c r="H3231" s="116" t="s">
        <v>57</v>
      </c>
      <c r="I3231" s="117">
        <v>30000</v>
      </c>
      <c r="J3231" s="116"/>
      <c r="K3231" s="116"/>
    </row>
    <row r="3232" spans="1:11" s="43" customFormat="1" x14ac:dyDescent="0.25">
      <c r="A3232" s="42"/>
      <c r="B3232" s="116"/>
      <c r="C3232" s="116">
        <v>0</v>
      </c>
      <c r="D3232" s="116"/>
      <c r="E3232" s="116"/>
      <c r="F3232" s="116"/>
      <c r="G3232" s="116"/>
      <c r="H3232" s="116" t="s">
        <v>112</v>
      </c>
      <c r="I3232" s="117">
        <v>60000</v>
      </c>
      <c r="J3232" s="116"/>
      <c r="K3232" s="116" t="s">
        <v>335</v>
      </c>
    </row>
    <row r="3233" spans="1:11" s="43" customFormat="1" ht="45" x14ac:dyDescent="0.25">
      <c r="A3233" s="42"/>
      <c r="B3233" s="116"/>
      <c r="C3233" s="116"/>
      <c r="D3233" s="116"/>
      <c r="E3233" s="116"/>
      <c r="F3233" s="116"/>
      <c r="G3233" s="116"/>
      <c r="H3233" s="116" t="s">
        <v>951</v>
      </c>
      <c r="I3233" s="117">
        <v>70000</v>
      </c>
      <c r="J3233" s="116"/>
      <c r="K3233" s="116"/>
    </row>
    <row r="3234" spans="1:11" s="43" customFormat="1" x14ac:dyDescent="0.25">
      <c r="A3234" s="42"/>
      <c r="B3234" s="105"/>
      <c r="C3234" s="105"/>
      <c r="D3234" s="105"/>
      <c r="E3234" s="105"/>
      <c r="F3234" s="105"/>
      <c r="G3234" s="105"/>
      <c r="H3234" s="105"/>
      <c r="I3234" s="105"/>
      <c r="J3234" s="105"/>
      <c r="K3234" s="105"/>
    </row>
    <row r="3235" spans="1:11" s="43" customFormat="1" x14ac:dyDescent="0.25">
      <c r="A3235" s="42"/>
      <c r="B3235" s="449" t="s">
        <v>0</v>
      </c>
      <c r="C3235" s="449"/>
      <c r="D3235" s="115"/>
      <c r="E3235" s="115"/>
      <c r="F3235" s="115"/>
      <c r="G3235" s="115"/>
      <c r="H3235" s="115"/>
      <c r="I3235" s="115"/>
      <c r="J3235" s="115"/>
      <c r="K3235" s="115"/>
    </row>
    <row r="3236" spans="1:11" s="43" customFormat="1" x14ac:dyDescent="0.25">
      <c r="A3236" s="42"/>
      <c r="B3236" s="449" t="s">
        <v>1</v>
      </c>
      <c r="C3236" s="449"/>
      <c r="D3236" s="449"/>
      <c r="E3236" s="449"/>
      <c r="F3236" s="449"/>
      <c r="G3236" s="449"/>
      <c r="H3236" s="449"/>
      <c r="I3236" s="449"/>
      <c r="J3236" s="449"/>
      <c r="K3236" s="449"/>
    </row>
    <row r="3237" spans="1:11" s="43" customFormat="1" x14ac:dyDescent="0.25">
      <c r="A3237" s="42"/>
      <c r="B3237" s="115"/>
      <c r="C3237" s="115"/>
      <c r="D3237" s="115"/>
      <c r="E3237" s="115"/>
      <c r="F3237" s="115"/>
      <c r="G3237" s="115"/>
      <c r="H3237" s="115"/>
      <c r="I3237" s="115"/>
      <c r="J3237" s="115"/>
      <c r="K3237" s="115"/>
    </row>
    <row r="3238" spans="1:11" s="43" customFormat="1" x14ac:dyDescent="0.25">
      <c r="A3238" s="42"/>
      <c r="B3238" s="450" t="s">
        <v>2</v>
      </c>
      <c r="C3238" s="450"/>
      <c r="D3238" s="450"/>
      <c r="E3238" s="450" t="s">
        <v>3</v>
      </c>
      <c r="F3238" s="450"/>
      <c r="G3238" s="450"/>
      <c r="H3238" s="450" t="s">
        <v>323</v>
      </c>
      <c r="I3238" s="450"/>
      <c r="J3238" s="450"/>
      <c r="K3238" s="450"/>
    </row>
    <row r="3239" spans="1:11" s="43" customFormat="1" x14ac:dyDescent="0.25">
      <c r="A3239" s="42"/>
      <c r="B3239" s="451">
        <v>23112198100421</v>
      </c>
      <c r="C3239" s="451"/>
      <c r="D3239" s="451"/>
      <c r="E3239" s="450" t="s">
        <v>937</v>
      </c>
      <c r="F3239" s="450"/>
      <c r="G3239" s="450"/>
      <c r="H3239" s="450" t="s">
        <v>952</v>
      </c>
      <c r="I3239" s="450"/>
      <c r="J3239" s="450"/>
      <c r="K3239" s="450"/>
    </row>
    <row r="3240" spans="1:11" s="43" customFormat="1" x14ac:dyDescent="0.25">
      <c r="A3240" s="42"/>
      <c r="B3240" s="450" t="s">
        <v>5</v>
      </c>
      <c r="C3240" s="450"/>
      <c r="D3240" s="450" t="s">
        <v>953</v>
      </c>
      <c r="E3240" s="450"/>
      <c r="F3240" s="450"/>
      <c r="G3240" s="450"/>
      <c r="H3240" s="450" t="s">
        <v>6</v>
      </c>
      <c r="I3240" s="450"/>
      <c r="J3240" s="450" t="s">
        <v>940</v>
      </c>
      <c r="K3240" s="450"/>
    </row>
    <row r="3241" spans="1:11" s="43" customFormat="1" x14ac:dyDescent="0.25">
      <c r="A3241" s="42"/>
      <c r="B3241" s="450"/>
      <c r="C3241" s="450"/>
      <c r="D3241" s="450"/>
      <c r="E3241" s="450"/>
      <c r="F3241" s="450"/>
      <c r="G3241" s="450"/>
      <c r="H3241" s="450"/>
      <c r="I3241" s="450"/>
      <c r="J3241" s="450"/>
      <c r="K3241" s="450"/>
    </row>
    <row r="3242" spans="1:11" s="43" customFormat="1" x14ac:dyDescent="0.25">
      <c r="A3242" s="42"/>
      <c r="B3242" s="450" t="s">
        <v>7</v>
      </c>
      <c r="C3242" s="450"/>
      <c r="D3242" s="450"/>
      <c r="E3242" s="450"/>
      <c r="F3242" s="450"/>
      <c r="G3242" s="450"/>
      <c r="H3242" s="450"/>
      <c r="I3242" s="450"/>
      <c r="J3242" s="450"/>
      <c r="K3242" s="450"/>
    </row>
    <row r="3243" spans="1:11" s="43" customFormat="1" x14ac:dyDescent="0.25">
      <c r="A3243" s="42"/>
      <c r="B3243" s="450" t="s">
        <v>8</v>
      </c>
      <c r="C3243" s="450" t="s">
        <v>9</v>
      </c>
      <c r="D3243" s="450" t="s">
        <v>10</v>
      </c>
      <c r="E3243" s="450"/>
      <c r="F3243" s="450"/>
      <c r="G3243" s="450"/>
      <c r="H3243" s="450" t="s">
        <v>11</v>
      </c>
      <c r="I3243" s="450"/>
      <c r="J3243" s="450"/>
      <c r="K3243" s="450"/>
    </row>
    <row r="3244" spans="1:11" s="43" customFormat="1" x14ac:dyDescent="0.25">
      <c r="A3244" s="42"/>
      <c r="B3244" s="450"/>
      <c r="C3244" s="450"/>
      <c r="D3244" s="450" t="s">
        <v>12</v>
      </c>
      <c r="E3244" s="450" t="s">
        <v>328</v>
      </c>
      <c r="F3244" s="450" t="s">
        <v>14</v>
      </c>
      <c r="G3244" s="450"/>
      <c r="H3244" s="450" t="s">
        <v>12</v>
      </c>
      <c r="I3244" s="450" t="s">
        <v>15</v>
      </c>
      <c r="J3244" s="450" t="s">
        <v>14</v>
      </c>
      <c r="K3244" s="450"/>
    </row>
    <row r="3245" spans="1:11" s="43" customFormat="1" ht="45" x14ac:dyDescent="0.25">
      <c r="A3245" s="42"/>
      <c r="B3245" s="450"/>
      <c r="C3245" s="450"/>
      <c r="D3245" s="450"/>
      <c r="E3245" s="450"/>
      <c r="F3245" s="116" t="s">
        <v>16</v>
      </c>
      <c r="G3245" s="116" t="s">
        <v>17</v>
      </c>
      <c r="H3245" s="450"/>
      <c r="I3245" s="450"/>
      <c r="J3245" s="116" t="s">
        <v>16</v>
      </c>
      <c r="K3245" s="116" t="s">
        <v>17</v>
      </c>
    </row>
    <row r="3246" spans="1:11" s="43" customFormat="1" x14ac:dyDescent="0.25">
      <c r="A3246" s="42"/>
      <c r="B3246" s="116">
        <v>1</v>
      </c>
      <c r="C3246" s="116">
        <v>2</v>
      </c>
      <c r="D3246" s="116">
        <v>3</v>
      </c>
      <c r="E3246" s="116">
        <v>4</v>
      </c>
      <c r="F3246" s="116">
        <v>5</v>
      </c>
      <c r="G3246" s="116">
        <v>6</v>
      </c>
      <c r="H3246" s="116">
        <v>7</v>
      </c>
      <c r="I3246" s="116">
        <v>8</v>
      </c>
      <c r="J3246" s="116">
        <v>9</v>
      </c>
      <c r="K3246" s="116">
        <v>10</v>
      </c>
    </row>
    <row r="3247" spans="1:11" s="43" customFormat="1" x14ac:dyDescent="0.25">
      <c r="A3247" s="42"/>
      <c r="B3247" s="116">
        <f>191337+192454</f>
        <v>383791</v>
      </c>
      <c r="C3247" s="116">
        <v>1000000</v>
      </c>
      <c r="D3247" s="116" t="s">
        <v>954</v>
      </c>
      <c r="E3247" s="116" t="s">
        <v>944</v>
      </c>
      <c r="F3247" s="116" t="s">
        <v>335</v>
      </c>
      <c r="G3247" s="116"/>
      <c r="H3247" s="118"/>
      <c r="I3247" s="116"/>
      <c r="J3247" s="116" t="s">
        <v>335</v>
      </c>
      <c r="K3247" s="116" t="s">
        <v>335</v>
      </c>
    </row>
    <row r="3248" spans="1:11" s="43" customFormat="1" x14ac:dyDescent="0.25">
      <c r="A3248" s="42"/>
      <c r="B3248" s="450" t="s">
        <v>19</v>
      </c>
      <c r="C3248" s="450"/>
      <c r="D3248" s="450"/>
      <c r="E3248" s="450"/>
      <c r="F3248" s="450"/>
      <c r="G3248" s="450"/>
      <c r="H3248" s="450"/>
      <c r="I3248" s="450"/>
      <c r="J3248" s="450"/>
      <c r="K3248" s="450"/>
    </row>
    <row r="3249" spans="1:11" s="43" customFormat="1" x14ac:dyDescent="0.25">
      <c r="A3249" s="42"/>
      <c r="B3249" s="116">
        <v>49336</v>
      </c>
      <c r="C3249" s="116">
        <v>0</v>
      </c>
      <c r="D3249" s="116" t="s">
        <v>954</v>
      </c>
      <c r="E3249" s="116" t="s">
        <v>950</v>
      </c>
      <c r="F3249" s="116"/>
      <c r="G3249" s="116"/>
      <c r="H3249" s="116" t="s">
        <v>335</v>
      </c>
      <c r="I3249" s="116" t="s">
        <v>335</v>
      </c>
      <c r="J3249" s="116"/>
      <c r="K3249" s="116" t="s">
        <v>335</v>
      </c>
    </row>
    <row r="3250" spans="1:11" s="43" customFormat="1" x14ac:dyDescent="0.25">
      <c r="A3250" s="42"/>
      <c r="B3250" s="105"/>
      <c r="C3250" s="105"/>
      <c r="D3250" s="105"/>
      <c r="E3250" s="105"/>
      <c r="F3250" s="105"/>
      <c r="G3250" s="105"/>
      <c r="H3250" s="105"/>
      <c r="I3250" s="105"/>
      <c r="J3250" s="105"/>
      <c r="K3250" s="105"/>
    </row>
    <row r="3251" spans="1:11" s="43" customFormat="1" x14ac:dyDescent="0.25">
      <c r="A3251" s="42"/>
    </row>
    <row r="3252" spans="1:11" s="43" customFormat="1" x14ac:dyDescent="0.25">
      <c r="A3252" s="42"/>
      <c r="B3252" s="420" t="s">
        <v>0</v>
      </c>
      <c r="C3252" s="420"/>
    </row>
    <row r="3253" spans="1:11" s="43" customFormat="1" x14ac:dyDescent="0.25">
      <c r="A3253" s="42"/>
      <c r="B3253" s="383" t="s">
        <v>1</v>
      </c>
      <c r="C3253" s="383"/>
      <c r="D3253" s="383"/>
      <c r="E3253" s="383"/>
      <c r="F3253" s="383"/>
      <c r="G3253" s="383"/>
      <c r="H3253" s="383"/>
      <c r="I3253" s="383"/>
      <c r="J3253" s="383"/>
      <c r="K3253" s="383"/>
    </row>
    <row r="3254" spans="1:11" s="43" customFormat="1" ht="15.75" thickBot="1" x14ac:dyDescent="0.3">
      <c r="A3254" s="42"/>
    </row>
    <row r="3255" spans="1:11" s="43" customFormat="1" ht="15.75" thickBot="1" x14ac:dyDescent="0.3">
      <c r="A3255" s="42"/>
      <c r="B3255" s="384" t="s">
        <v>2</v>
      </c>
      <c r="C3255" s="385"/>
      <c r="D3255" s="386"/>
      <c r="E3255" s="384" t="s">
        <v>3</v>
      </c>
      <c r="F3255" s="385"/>
      <c r="G3255" s="386"/>
      <c r="H3255" s="387" t="s">
        <v>4</v>
      </c>
      <c r="I3255" s="388"/>
      <c r="J3255" s="388"/>
      <c r="K3255" s="389"/>
    </row>
    <row r="3256" spans="1:11" s="43" customFormat="1" ht="15.75" thickBot="1" x14ac:dyDescent="0.3">
      <c r="A3256" s="42"/>
      <c r="B3256" s="391">
        <v>20202198001272</v>
      </c>
      <c r="C3256" s="391"/>
      <c r="D3256" s="392"/>
      <c r="E3256" s="393" t="s">
        <v>955</v>
      </c>
      <c r="F3256" s="394"/>
      <c r="G3256" s="395"/>
      <c r="H3256" s="393" t="s">
        <v>956</v>
      </c>
      <c r="I3256" s="394"/>
      <c r="J3256" s="394"/>
      <c r="K3256" s="395"/>
    </row>
    <row r="3257" spans="1:11" s="43" customFormat="1" x14ac:dyDescent="0.25">
      <c r="A3257" s="42"/>
      <c r="B3257" s="466" t="s">
        <v>5</v>
      </c>
      <c r="C3257" s="467"/>
      <c r="D3257" s="405" t="s">
        <v>957</v>
      </c>
      <c r="E3257" s="406"/>
      <c r="F3257" s="406"/>
      <c r="G3257" s="407"/>
      <c r="H3257" s="411" t="s">
        <v>6</v>
      </c>
      <c r="I3257" s="412"/>
      <c r="J3257" s="405" t="s">
        <v>284</v>
      </c>
      <c r="K3257" s="407"/>
    </row>
    <row r="3258" spans="1:11" s="43" customFormat="1" ht="15.75" thickBot="1" x14ac:dyDescent="0.3">
      <c r="A3258" s="42"/>
      <c r="B3258" s="468"/>
      <c r="C3258" s="469"/>
      <c r="D3258" s="119"/>
      <c r="E3258" s="120"/>
      <c r="F3258" s="120"/>
      <c r="G3258" s="121"/>
      <c r="H3258" s="413"/>
      <c r="I3258" s="414"/>
      <c r="J3258" s="44"/>
      <c r="K3258" s="45"/>
    </row>
    <row r="3259" spans="1:11" s="43" customFormat="1" ht="15.75" thickBot="1" x14ac:dyDescent="0.3">
      <c r="A3259" s="42"/>
      <c r="B3259" s="393" t="s">
        <v>7</v>
      </c>
      <c r="C3259" s="394"/>
      <c r="D3259" s="394"/>
      <c r="E3259" s="394"/>
      <c r="F3259" s="394"/>
      <c r="G3259" s="394"/>
      <c r="H3259" s="394"/>
      <c r="I3259" s="394"/>
      <c r="J3259" s="394"/>
      <c r="K3259" s="395"/>
    </row>
    <row r="3260" spans="1:11" s="43" customFormat="1" ht="15.75" thickBot="1" x14ac:dyDescent="0.3">
      <c r="A3260" s="42"/>
      <c r="B3260" s="399" t="s">
        <v>8</v>
      </c>
      <c r="C3260" s="416" t="s">
        <v>9</v>
      </c>
      <c r="D3260" s="417" t="s">
        <v>10</v>
      </c>
      <c r="E3260" s="418"/>
      <c r="F3260" s="418"/>
      <c r="G3260" s="419"/>
      <c r="H3260" s="417" t="s">
        <v>11</v>
      </c>
      <c r="I3260" s="418"/>
      <c r="J3260" s="418"/>
      <c r="K3260" s="419"/>
    </row>
    <row r="3261" spans="1:11" s="43" customFormat="1" ht="15.75" thickBot="1" x14ac:dyDescent="0.3">
      <c r="A3261" s="42"/>
      <c r="B3261" s="415"/>
      <c r="C3261" s="416"/>
      <c r="D3261" s="416" t="s">
        <v>12</v>
      </c>
      <c r="E3261" s="396" t="s">
        <v>210</v>
      </c>
      <c r="F3261" s="387" t="s">
        <v>14</v>
      </c>
      <c r="G3261" s="389"/>
      <c r="H3261" s="397" t="s">
        <v>12</v>
      </c>
      <c r="I3261" s="399" t="s">
        <v>15</v>
      </c>
      <c r="J3261" s="387" t="s">
        <v>14</v>
      </c>
      <c r="K3261" s="389"/>
    </row>
    <row r="3262" spans="1:11" s="43" customFormat="1" ht="45.75" thickBot="1" x14ac:dyDescent="0.3">
      <c r="A3262" s="42"/>
      <c r="B3262" s="400"/>
      <c r="C3262" s="416"/>
      <c r="D3262" s="416"/>
      <c r="E3262" s="396"/>
      <c r="F3262" s="46" t="s">
        <v>16</v>
      </c>
      <c r="G3262" s="47" t="s">
        <v>17</v>
      </c>
      <c r="H3262" s="398"/>
      <c r="I3262" s="400"/>
      <c r="J3262" s="46" t="s">
        <v>16</v>
      </c>
      <c r="K3262" s="47" t="s">
        <v>17</v>
      </c>
    </row>
    <row r="3263" spans="1:11" s="43" customFormat="1" ht="15.75" thickBot="1" x14ac:dyDescent="0.3">
      <c r="A3263" s="42"/>
      <c r="B3263" s="123">
        <v>1</v>
      </c>
      <c r="C3263" s="47">
        <v>2</v>
      </c>
      <c r="D3263" s="47">
        <v>3</v>
      </c>
      <c r="E3263" s="47">
        <v>4</v>
      </c>
      <c r="F3263" s="47">
        <v>5</v>
      </c>
      <c r="G3263" s="47">
        <v>6</v>
      </c>
      <c r="H3263" s="47">
        <v>7</v>
      </c>
      <c r="I3263" s="47">
        <v>8</v>
      </c>
      <c r="J3263" s="47">
        <v>9</v>
      </c>
      <c r="K3263" s="47">
        <v>10</v>
      </c>
    </row>
    <row r="3264" spans="1:11" s="43" customFormat="1" ht="30.75" thickBot="1" x14ac:dyDescent="0.3">
      <c r="A3264" s="42"/>
      <c r="B3264" s="54">
        <v>162814.5</v>
      </c>
      <c r="C3264" s="49"/>
      <c r="D3264" s="106" t="s">
        <v>958</v>
      </c>
      <c r="E3264" s="81">
        <v>0.28999999999999998</v>
      </c>
      <c r="F3264" s="49">
        <v>0</v>
      </c>
      <c r="G3264" s="49">
        <v>0</v>
      </c>
      <c r="H3264" s="235">
        <v>0</v>
      </c>
      <c r="I3264" s="236">
        <v>0</v>
      </c>
      <c r="J3264" s="49">
        <v>0</v>
      </c>
      <c r="K3264" s="52">
        <v>0</v>
      </c>
    </row>
    <row r="3265" spans="1:11" s="43" customFormat="1" ht="15.75" thickBot="1" x14ac:dyDescent="0.3">
      <c r="A3265" s="42"/>
      <c r="B3265" s="393" t="s">
        <v>19</v>
      </c>
      <c r="C3265" s="394"/>
      <c r="D3265" s="394"/>
      <c r="E3265" s="394"/>
      <c r="F3265" s="394"/>
      <c r="G3265" s="394"/>
      <c r="H3265" s="394"/>
      <c r="I3265" s="394"/>
      <c r="J3265" s="394"/>
      <c r="K3265" s="395"/>
    </row>
    <row r="3266" spans="1:11" s="43" customFormat="1" x14ac:dyDescent="0.25">
      <c r="A3266" s="42"/>
      <c r="B3266" s="66"/>
      <c r="C3266" s="49"/>
      <c r="D3266" s="49"/>
      <c r="E3266" s="49"/>
      <c r="F3266" s="49"/>
      <c r="G3266" s="49"/>
      <c r="H3266" s="49"/>
      <c r="I3266" s="49"/>
      <c r="J3266" s="49"/>
      <c r="K3266" s="52"/>
    </row>
    <row r="3267" spans="1:11" s="43" customFormat="1" x14ac:dyDescent="0.25">
      <c r="A3267" s="42"/>
    </row>
    <row r="3268" spans="1:11" s="43" customFormat="1" x14ac:dyDescent="0.25">
      <c r="A3268" s="42"/>
      <c r="B3268" s="420" t="s">
        <v>0</v>
      </c>
      <c r="C3268" s="420"/>
    </row>
    <row r="3269" spans="1:11" s="43" customFormat="1" x14ac:dyDescent="0.25">
      <c r="A3269" s="42"/>
      <c r="B3269" s="383" t="s">
        <v>1</v>
      </c>
      <c r="C3269" s="383"/>
      <c r="D3269" s="383"/>
      <c r="E3269" s="383"/>
      <c r="F3269" s="383"/>
      <c r="G3269" s="383"/>
      <c r="H3269" s="383"/>
      <c r="I3269" s="383"/>
      <c r="J3269" s="383"/>
      <c r="K3269" s="383"/>
    </row>
    <row r="3270" spans="1:11" s="43" customFormat="1" ht="15.75" thickBot="1" x14ac:dyDescent="0.3">
      <c r="A3270" s="42"/>
    </row>
    <row r="3271" spans="1:11" s="43" customFormat="1" ht="15.75" thickBot="1" x14ac:dyDescent="0.3">
      <c r="A3271" s="42"/>
      <c r="B3271" s="384" t="s">
        <v>2</v>
      </c>
      <c r="C3271" s="385"/>
      <c r="D3271" s="386"/>
      <c r="E3271" s="384" t="s">
        <v>3</v>
      </c>
      <c r="F3271" s="385"/>
      <c r="G3271" s="386"/>
      <c r="H3271" s="387" t="s">
        <v>4</v>
      </c>
      <c r="I3271" s="388"/>
      <c r="J3271" s="388"/>
      <c r="K3271" s="389"/>
    </row>
    <row r="3272" spans="1:11" s="43" customFormat="1" ht="15.75" thickBot="1" x14ac:dyDescent="0.3">
      <c r="A3272" s="42"/>
      <c r="B3272" s="391">
        <v>12105196700332</v>
      </c>
      <c r="C3272" s="391"/>
      <c r="D3272" s="392"/>
      <c r="E3272" s="393" t="s">
        <v>955</v>
      </c>
      <c r="F3272" s="394"/>
      <c r="G3272" s="395"/>
      <c r="H3272" s="393" t="s">
        <v>959</v>
      </c>
      <c r="I3272" s="394"/>
      <c r="J3272" s="394"/>
      <c r="K3272" s="395"/>
    </row>
    <row r="3273" spans="1:11" s="43" customFormat="1" x14ac:dyDescent="0.25">
      <c r="A3273" s="42"/>
      <c r="B3273" s="466" t="s">
        <v>5</v>
      </c>
      <c r="C3273" s="467"/>
      <c r="D3273" s="405" t="s">
        <v>960</v>
      </c>
      <c r="E3273" s="406"/>
      <c r="F3273" s="406"/>
      <c r="G3273" s="407"/>
      <c r="H3273" s="411" t="s">
        <v>6</v>
      </c>
      <c r="I3273" s="412"/>
      <c r="J3273" s="405" t="s">
        <v>284</v>
      </c>
      <c r="K3273" s="407"/>
    </row>
    <row r="3274" spans="1:11" s="43" customFormat="1" ht="15.75" thickBot="1" x14ac:dyDescent="0.3">
      <c r="A3274" s="42"/>
      <c r="B3274" s="468"/>
      <c r="C3274" s="469"/>
      <c r="D3274" s="119"/>
      <c r="E3274" s="120"/>
      <c r="F3274" s="120"/>
      <c r="G3274" s="121"/>
      <c r="H3274" s="413"/>
      <c r="I3274" s="414"/>
      <c r="J3274" s="44"/>
      <c r="K3274" s="45"/>
    </row>
    <row r="3275" spans="1:11" s="43" customFormat="1" ht="15.75" thickBot="1" x14ac:dyDescent="0.3">
      <c r="A3275" s="42"/>
      <c r="B3275" s="393" t="s">
        <v>7</v>
      </c>
      <c r="C3275" s="394"/>
      <c r="D3275" s="394"/>
      <c r="E3275" s="394"/>
      <c r="F3275" s="394"/>
      <c r="G3275" s="394"/>
      <c r="H3275" s="394"/>
      <c r="I3275" s="394"/>
      <c r="J3275" s="394"/>
      <c r="K3275" s="395"/>
    </row>
    <row r="3276" spans="1:11" s="43" customFormat="1" ht="15.75" thickBot="1" x14ac:dyDescent="0.3">
      <c r="A3276" s="42"/>
      <c r="B3276" s="399" t="s">
        <v>8</v>
      </c>
      <c r="C3276" s="416" t="s">
        <v>9</v>
      </c>
      <c r="D3276" s="417" t="s">
        <v>10</v>
      </c>
      <c r="E3276" s="418"/>
      <c r="F3276" s="418"/>
      <c r="G3276" s="419"/>
      <c r="H3276" s="417" t="s">
        <v>11</v>
      </c>
      <c r="I3276" s="418"/>
      <c r="J3276" s="418"/>
      <c r="K3276" s="419"/>
    </row>
    <row r="3277" spans="1:11" s="43" customFormat="1" ht="15.75" thickBot="1" x14ac:dyDescent="0.3">
      <c r="A3277" s="42"/>
      <c r="B3277" s="415"/>
      <c r="C3277" s="416"/>
      <c r="D3277" s="416" t="s">
        <v>12</v>
      </c>
      <c r="E3277" s="396" t="s">
        <v>210</v>
      </c>
      <c r="F3277" s="387" t="s">
        <v>14</v>
      </c>
      <c r="G3277" s="389"/>
      <c r="H3277" s="397" t="s">
        <v>12</v>
      </c>
      <c r="I3277" s="399" t="s">
        <v>15</v>
      </c>
      <c r="J3277" s="387" t="s">
        <v>14</v>
      </c>
      <c r="K3277" s="389"/>
    </row>
    <row r="3278" spans="1:11" s="43" customFormat="1" ht="45.75" thickBot="1" x14ac:dyDescent="0.3">
      <c r="A3278" s="42"/>
      <c r="B3278" s="400"/>
      <c r="C3278" s="416"/>
      <c r="D3278" s="416"/>
      <c r="E3278" s="396"/>
      <c r="F3278" s="46" t="s">
        <v>16</v>
      </c>
      <c r="G3278" s="47" t="s">
        <v>17</v>
      </c>
      <c r="H3278" s="398"/>
      <c r="I3278" s="400"/>
      <c r="J3278" s="46" t="s">
        <v>16</v>
      </c>
      <c r="K3278" s="47" t="s">
        <v>17</v>
      </c>
    </row>
    <row r="3279" spans="1:11" s="43" customFormat="1" ht="15.75" thickBot="1" x14ac:dyDescent="0.3">
      <c r="A3279" s="42"/>
      <c r="B3279" s="47">
        <v>1</v>
      </c>
      <c r="C3279" s="47">
        <v>2</v>
      </c>
      <c r="D3279" s="47">
        <v>3</v>
      </c>
      <c r="E3279" s="47">
        <v>4</v>
      </c>
      <c r="F3279" s="47">
        <v>5</v>
      </c>
      <c r="G3279" s="47">
        <v>6</v>
      </c>
      <c r="H3279" s="47">
        <v>7</v>
      </c>
      <c r="I3279" s="47">
        <v>8</v>
      </c>
      <c r="J3279" s="47">
        <v>9</v>
      </c>
      <c r="K3279" s="47">
        <v>10</v>
      </c>
    </row>
    <row r="3280" spans="1:11" s="43" customFormat="1" ht="45.75" thickBot="1" x14ac:dyDescent="0.3">
      <c r="A3280" s="42"/>
      <c r="B3280" s="43">
        <f>133458+27300</f>
        <v>160758</v>
      </c>
      <c r="C3280" s="49">
        <v>0</v>
      </c>
      <c r="D3280" s="106" t="s">
        <v>961</v>
      </c>
      <c r="E3280" s="81">
        <v>0.38</v>
      </c>
      <c r="F3280" s="49">
        <v>0</v>
      </c>
      <c r="G3280" s="49">
        <v>0</v>
      </c>
      <c r="H3280" s="235">
        <v>0</v>
      </c>
      <c r="I3280" s="236">
        <v>0</v>
      </c>
      <c r="J3280" s="49">
        <v>0</v>
      </c>
      <c r="K3280" s="52">
        <v>0</v>
      </c>
    </row>
    <row r="3281" spans="1:11" s="43" customFormat="1" ht="15.75" thickBot="1" x14ac:dyDescent="0.3">
      <c r="A3281" s="42"/>
      <c r="B3281" s="393" t="s">
        <v>19</v>
      </c>
      <c r="C3281" s="394"/>
      <c r="D3281" s="394"/>
      <c r="E3281" s="394"/>
      <c r="F3281" s="394"/>
      <c r="G3281" s="394"/>
      <c r="H3281" s="394"/>
      <c r="I3281" s="394"/>
      <c r="J3281" s="394"/>
      <c r="K3281" s="395"/>
    </row>
    <row r="3282" spans="1:11" s="43" customFormat="1" x14ac:dyDescent="0.25">
      <c r="A3282" s="42"/>
      <c r="B3282" s="66">
        <v>0</v>
      </c>
      <c r="C3282" s="49">
        <v>0</v>
      </c>
      <c r="D3282" s="49">
        <v>0</v>
      </c>
      <c r="E3282" s="49">
        <v>0</v>
      </c>
      <c r="F3282" s="49">
        <v>0</v>
      </c>
      <c r="G3282" s="49">
        <v>0</v>
      </c>
      <c r="H3282" s="49">
        <v>0</v>
      </c>
      <c r="I3282" s="49">
        <v>0</v>
      </c>
      <c r="J3282" s="49">
        <v>0</v>
      </c>
      <c r="K3282" s="52">
        <v>0</v>
      </c>
    </row>
    <row r="3283" spans="1:11" s="43" customFormat="1" x14ac:dyDescent="0.25">
      <c r="A3283" s="42"/>
    </row>
    <row r="3284" spans="1:11" s="43" customFormat="1" x14ac:dyDescent="0.25">
      <c r="A3284" s="42"/>
      <c r="B3284" s="420" t="s">
        <v>0</v>
      </c>
      <c r="C3284" s="420"/>
    </row>
    <row r="3285" spans="1:11" s="43" customFormat="1" x14ac:dyDescent="0.25">
      <c r="A3285" s="42"/>
      <c r="B3285" s="383" t="s">
        <v>1</v>
      </c>
      <c r="C3285" s="383"/>
      <c r="D3285" s="383"/>
      <c r="E3285" s="383"/>
      <c r="F3285" s="383"/>
      <c r="G3285" s="383"/>
      <c r="H3285" s="383"/>
      <c r="I3285" s="383"/>
      <c r="J3285" s="383"/>
      <c r="K3285" s="383"/>
    </row>
    <row r="3286" spans="1:11" s="43" customFormat="1" ht="15.75" thickBot="1" x14ac:dyDescent="0.3">
      <c r="A3286" s="42"/>
    </row>
    <row r="3287" spans="1:11" s="43" customFormat="1" ht="15.75" thickBot="1" x14ac:dyDescent="0.3">
      <c r="A3287" s="42"/>
      <c r="B3287" s="384" t="s">
        <v>2</v>
      </c>
      <c r="C3287" s="385"/>
      <c r="D3287" s="386"/>
      <c r="E3287" s="384" t="s">
        <v>3</v>
      </c>
      <c r="F3287" s="385"/>
      <c r="G3287" s="386"/>
      <c r="H3287" s="387" t="s">
        <v>4</v>
      </c>
      <c r="I3287" s="388"/>
      <c r="J3287" s="388"/>
      <c r="K3287" s="389"/>
    </row>
    <row r="3288" spans="1:11" s="43" customFormat="1" ht="15.75" thickBot="1" x14ac:dyDescent="0.3">
      <c r="A3288" s="42"/>
      <c r="B3288" s="391">
        <v>20210195800233</v>
      </c>
      <c r="C3288" s="391"/>
      <c r="D3288" s="392"/>
      <c r="E3288" s="393" t="s">
        <v>955</v>
      </c>
      <c r="F3288" s="394"/>
      <c r="G3288" s="395"/>
      <c r="H3288" s="393" t="s">
        <v>962</v>
      </c>
      <c r="I3288" s="394"/>
      <c r="J3288" s="394"/>
      <c r="K3288" s="395"/>
    </row>
    <row r="3289" spans="1:11" s="43" customFormat="1" x14ac:dyDescent="0.25">
      <c r="A3289" s="42"/>
      <c r="B3289" s="466" t="s">
        <v>5</v>
      </c>
      <c r="C3289" s="467"/>
      <c r="D3289" s="405" t="s">
        <v>963</v>
      </c>
      <c r="E3289" s="406"/>
      <c r="F3289" s="406"/>
      <c r="G3289" s="407"/>
      <c r="H3289" s="411" t="s">
        <v>6</v>
      </c>
      <c r="I3289" s="412"/>
      <c r="J3289" s="405" t="s">
        <v>284</v>
      </c>
      <c r="K3289" s="407"/>
    </row>
    <row r="3290" spans="1:11" s="43" customFormat="1" ht="15.75" thickBot="1" x14ac:dyDescent="0.3">
      <c r="A3290" s="42"/>
      <c r="B3290" s="468"/>
      <c r="C3290" s="469"/>
      <c r="D3290" s="119"/>
      <c r="E3290" s="120"/>
      <c r="F3290" s="120"/>
      <c r="G3290" s="121"/>
      <c r="H3290" s="413"/>
      <c r="I3290" s="414"/>
      <c r="J3290" s="44"/>
      <c r="K3290" s="45"/>
    </row>
    <row r="3291" spans="1:11" s="43" customFormat="1" ht="15.75" thickBot="1" x14ac:dyDescent="0.3">
      <c r="A3291" s="42"/>
      <c r="B3291" s="393" t="s">
        <v>7</v>
      </c>
      <c r="C3291" s="394"/>
      <c r="D3291" s="394"/>
      <c r="E3291" s="394"/>
      <c r="F3291" s="394"/>
      <c r="G3291" s="394"/>
      <c r="H3291" s="394"/>
      <c r="I3291" s="394"/>
      <c r="J3291" s="394"/>
      <c r="K3291" s="395"/>
    </row>
    <row r="3292" spans="1:11" s="43" customFormat="1" ht="15.75" thickBot="1" x14ac:dyDescent="0.3">
      <c r="A3292" s="42"/>
      <c r="B3292" s="399" t="s">
        <v>8</v>
      </c>
      <c r="C3292" s="416" t="s">
        <v>9</v>
      </c>
      <c r="D3292" s="417" t="s">
        <v>10</v>
      </c>
      <c r="E3292" s="418"/>
      <c r="F3292" s="418"/>
      <c r="G3292" s="419"/>
      <c r="H3292" s="417" t="s">
        <v>11</v>
      </c>
      <c r="I3292" s="418"/>
      <c r="J3292" s="418"/>
      <c r="K3292" s="419"/>
    </row>
    <row r="3293" spans="1:11" s="43" customFormat="1" ht="15.75" thickBot="1" x14ac:dyDescent="0.3">
      <c r="A3293" s="42"/>
      <c r="B3293" s="415"/>
      <c r="C3293" s="416"/>
      <c r="D3293" s="416" t="s">
        <v>12</v>
      </c>
      <c r="E3293" s="396" t="s">
        <v>210</v>
      </c>
      <c r="F3293" s="387" t="s">
        <v>14</v>
      </c>
      <c r="G3293" s="389"/>
      <c r="H3293" s="397" t="s">
        <v>12</v>
      </c>
      <c r="I3293" s="399" t="s">
        <v>15</v>
      </c>
      <c r="J3293" s="387" t="s">
        <v>14</v>
      </c>
      <c r="K3293" s="389"/>
    </row>
    <row r="3294" spans="1:11" s="43" customFormat="1" ht="45.75" thickBot="1" x14ac:dyDescent="0.3">
      <c r="A3294" s="42"/>
      <c r="B3294" s="400"/>
      <c r="C3294" s="416"/>
      <c r="D3294" s="416"/>
      <c r="E3294" s="396"/>
      <c r="F3294" s="46" t="s">
        <v>16</v>
      </c>
      <c r="G3294" s="47" t="s">
        <v>17</v>
      </c>
      <c r="H3294" s="398"/>
      <c r="I3294" s="400"/>
      <c r="J3294" s="46" t="s">
        <v>16</v>
      </c>
      <c r="K3294" s="47" t="s">
        <v>17</v>
      </c>
    </row>
    <row r="3295" spans="1:11" s="43" customFormat="1" ht="15.75" thickBot="1" x14ac:dyDescent="0.3">
      <c r="A3295" s="42"/>
      <c r="B3295" s="123">
        <v>1</v>
      </c>
      <c r="C3295" s="47">
        <v>2</v>
      </c>
      <c r="D3295" s="123">
        <v>3</v>
      </c>
      <c r="E3295" s="123">
        <v>4</v>
      </c>
      <c r="F3295" s="47">
        <v>5</v>
      </c>
      <c r="G3295" s="47">
        <v>6</v>
      </c>
      <c r="H3295" s="47">
        <v>7</v>
      </c>
      <c r="I3295" s="47">
        <v>8</v>
      </c>
      <c r="J3295" s="47">
        <v>9</v>
      </c>
      <c r="K3295" s="47">
        <v>10</v>
      </c>
    </row>
    <row r="3296" spans="1:11" s="43" customFormat="1" ht="30" x14ac:dyDescent="0.25">
      <c r="A3296" s="42"/>
      <c r="B3296" s="54">
        <f>170628+28000</f>
        <v>198628</v>
      </c>
      <c r="C3296" s="49"/>
      <c r="D3296" s="69" t="s">
        <v>958</v>
      </c>
      <c r="E3296" s="54">
        <v>0.24</v>
      </c>
      <c r="F3296" s="49">
        <v>0</v>
      </c>
      <c r="G3296" s="49">
        <v>0</v>
      </c>
      <c r="H3296" s="235">
        <v>0</v>
      </c>
      <c r="I3296" s="236">
        <v>0</v>
      </c>
      <c r="J3296" s="49">
        <v>0</v>
      </c>
      <c r="K3296" s="52">
        <v>0</v>
      </c>
    </row>
    <row r="3297" spans="1:11" s="43" customFormat="1" ht="30" x14ac:dyDescent="0.25">
      <c r="A3297" s="42"/>
      <c r="B3297" s="53"/>
      <c r="C3297" s="54"/>
      <c r="D3297" s="69" t="s">
        <v>958</v>
      </c>
      <c r="E3297" s="54">
        <v>80</v>
      </c>
      <c r="F3297" s="54"/>
      <c r="G3297" s="49"/>
      <c r="H3297" s="54"/>
      <c r="I3297" s="54"/>
      <c r="J3297" s="54"/>
      <c r="K3297" s="56"/>
    </row>
    <row r="3298" spans="1:11" s="43" customFormat="1" ht="45.75" thickBot="1" x14ac:dyDescent="0.3">
      <c r="A3298" s="42"/>
      <c r="B3298" s="53"/>
      <c r="C3298" s="54"/>
      <c r="D3298" s="106" t="s">
        <v>961</v>
      </c>
      <c r="E3298" s="54">
        <v>0.3</v>
      </c>
      <c r="F3298" s="54"/>
      <c r="G3298" s="49"/>
      <c r="H3298" s="54"/>
      <c r="I3298" s="54"/>
      <c r="J3298" s="54"/>
      <c r="K3298" s="56"/>
    </row>
    <row r="3299" spans="1:11" s="43" customFormat="1" ht="15.75" thickBot="1" x14ac:dyDescent="0.3">
      <c r="A3299" s="42"/>
      <c r="B3299" s="393" t="s">
        <v>19</v>
      </c>
      <c r="C3299" s="394"/>
      <c r="D3299" s="394"/>
      <c r="E3299" s="394"/>
      <c r="F3299" s="394"/>
      <c r="G3299" s="394"/>
      <c r="H3299" s="394"/>
      <c r="I3299" s="394"/>
      <c r="J3299" s="394"/>
      <c r="K3299" s="395"/>
    </row>
    <row r="3300" spans="1:11" s="43" customFormat="1" x14ac:dyDescent="0.25">
      <c r="A3300" s="42"/>
      <c r="B3300" s="66"/>
      <c r="C3300" s="49"/>
      <c r="D3300" s="49"/>
      <c r="E3300" s="49"/>
      <c r="F3300" s="49"/>
      <c r="G3300" s="49"/>
      <c r="H3300" s="49"/>
      <c r="I3300" s="49"/>
      <c r="J3300" s="49"/>
      <c r="K3300" s="52"/>
    </row>
    <row r="3301" spans="1:11" s="43" customFormat="1" x14ac:dyDescent="0.25">
      <c r="A3301" s="42"/>
    </row>
    <row r="3302" spans="1:11" s="43" customFormat="1" x14ac:dyDescent="0.25">
      <c r="A3302" s="42"/>
      <c r="B3302" s="420" t="s">
        <v>0</v>
      </c>
      <c r="C3302" s="420"/>
    </row>
    <row r="3303" spans="1:11" s="43" customFormat="1" x14ac:dyDescent="0.25">
      <c r="A3303" s="42"/>
      <c r="B3303" s="383" t="s">
        <v>1</v>
      </c>
      <c r="C3303" s="383"/>
      <c r="D3303" s="383"/>
      <c r="E3303" s="383"/>
      <c r="F3303" s="383"/>
      <c r="G3303" s="383"/>
      <c r="H3303" s="383"/>
      <c r="I3303" s="383"/>
      <c r="J3303" s="383"/>
      <c r="K3303" s="383"/>
    </row>
    <row r="3304" spans="1:11" s="43" customFormat="1" ht="15.75" thickBot="1" x14ac:dyDescent="0.3">
      <c r="A3304" s="42"/>
    </row>
    <row r="3305" spans="1:11" s="43" customFormat="1" ht="15.75" thickBot="1" x14ac:dyDescent="0.3">
      <c r="A3305" s="42"/>
      <c r="B3305" s="384" t="s">
        <v>2</v>
      </c>
      <c r="C3305" s="385"/>
      <c r="D3305" s="386"/>
      <c r="E3305" s="384" t="s">
        <v>3</v>
      </c>
      <c r="F3305" s="385"/>
      <c r="G3305" s="386"/>
      <c r="H3305" s="387" t="s">
        <v>4</v>
      </c>
      <c r="I3305" s="388"/>
      <c r="J3305" s="388"/>
      <c r="K3305" s="389"/>
    </row>
    <row r="3306" spans="1:11" s="43" customFormat="1" ht="15.75" thickBot="1" x14ac:dyDescent="0.3">
      <c r="A3306" s="42"/>
      <c r="B3306" s="391">
        <v>20512196900349</v>
      </c>
      <c r="C3306" s="391"/>
      <c r="D3306" s="392"/>
      <c r="E3306" s="393" t="s">
        <v>955</v>
      </c>
      <c r="F3306" s="394"/>
      <c r="G3306" s="395"/>
      <c r="H3306" s="393" t="s">
        <v>964</v>
      </c>
      <c r="I3306" s="394"/>
      <c r="J3306" s="394"/>
      <c r="K3306" s="395"/>
    </row>
    <row r="3307" spans="1:11" s="43" customFormat="1" x14ac:dyDescent="0.25">
      <c r="A3307" s="42"/>
      <c r="B3307" s="466" t="s">
        <v>5</v>
      </c>
      <c r="C3307" s="467"/>
      <c r="D3307" s="405" t="s">
        <v>965</v>
      </c>
      <c r="E3307" s="406"/>
      <c r="F3307" s="406"/>
      <c r="G3307" s="407"/>
      <c r="H3307" s="411" t="s">
        <v>6</v>
      </c>
      <c r="I3307" s="412"/>
      <c r="J3307" s="405" t="s">
        <v>284</v>
      </c>
      <c r="K3307" s="407"/>
    </row>
    <row r="3308" spans="1:11" s="43" customFormat="1" ht="15.75" thickBot="1" x14ac:dyDescent="0.3">
      <c r="A3308" s="42"/>
      <c r="B3308" s="468"/>
      <c r="C3308" s="469"/>
      <c r="D3308" s="119"/>
      <c r="E3308" s="120"/>
      <c r="F3308" s="120"/>
      <c r="G3308" s="121"/>
      <c r="H3308" s="413"/>
      <c r="I3308" s="414"/>
      <c r="J3308" s="44"/>
      <c r="K3308" s="45"/>
    </row>
    <row r="3309" spans="1:11" s="43" customFormat="1" ht="15.75" thickBot="1" x14ac:dyDescent="0.3">
      <c r="A3309" s="42"/>
      <c r="B3309" s="393" t="s">
        <v>7</v>
      </c>
      <c r="C3309" s="394"/>
      <c r="D3309" s="394"/>
      <c r="E3309" s="394"/>
      <c r="F3309" s="394"/>
      <c r="G3309" s="394"/>
      <c r="H3309" s="394"/>
      <c r="I3309" s="394"/>
      <c r="J3309" s="394"/>
      <c r="K3309" s="395"/>
    </row>
    <row r="3310" spans="1:11" s="43" customFormat="1" ht="15.75" thickBot="1" x14ac:dyDescent="0.3">
      <c r="A3310" s="42"/>
      <c r="B3310" s="399" t="s">
        <v>8</v>
      </c>
      <c r="C3310" s="416" t="s">
        <v>9</v>
      </c>
      <c r="D3310" s="417" t="s">
        <v>10</v>
      </c>
      <c r="E3310" s="418"/>
      <c r="F3310" s="418"/>
      <c r="G3310" s="419"/>
      <c r="H3310" s="417" t="s">
        <v>11</v>
      </c>
      <c r="I3310" s="418"/>
      <c r="J3310" s="418"/>
      <c r="K3310" s="419"/>
    </row>
    <row r="3311" spans="1:11" s="43" customFormat="1" ht="15.75" thickBot="1" x14ac:dyDescent="0.3">
      <c r="A3311" s="42"/>
      <c r="B3311" s="415"/>
      <c r="C3311" s="416"/>
      <c r="D3311" s="416" t="s">
        <v>12</v>
      </c>
      <c r="E3311" s="396" t="s">
        <v>210</v>
      </c>
      <c r="F3311" s="387" t="s">
        <v>14</v>
      </c>
      <c r="G3311" s="389"/>
      <c r="H3311" s="397" t="s">
        <v>12</v>
      </c>
      <c r="I3311" s="399" t="s">
        <v>15</v>
      </c>
      <c r="J3311" s="387" t="s">
        <v>14</v>
      </c>
      <c r="K3311" s="389"/>
    </row>
    <row r="3312" spans="1:11" s="43" customFormat="1" ht="45.75" thickBot="1" x14ac:dyDescent="0.3">
      <c r="A3312" s="42"/>
      <c r="B3312" s="400"/>
      <c r="C3312" s="416"/>
      <c r="D3312" s="416"/>
      <c r="E3312" s="396"/>
      <c r="F3312" s="46" t="s">
        <v>16</v>
      </c>
      <c r="G3312" s="47" t="s">
        <v>17</v>
      </c>
      <c r="H3312" s="398"/>
      <c r="I3312" s="400"/>
      <c r="J3312" s="46" t="s">
        <v>16</v>
      </c>
      <c r="K3312" s="47" t="s">
        <v>17</v>
      </c>
    </row>
    <row r="3313" spans="1:11" s="43" customFormat="1" ht="15.75" thickBot="1" x14ac:dyDescent="0.3">
      <c r="A3313" s="42"/>
      <c r="B3313" s="123">
        <v>1</v>
      </c>
      <c r="C3313" s="47">
        <v>2</v>
      </c>
      <c r="D3313" s="123">
        <v>3</v>
      </c>
      <c r="E3313" s="123">
        <v>4</v>
      </c>
      <c r="F3313" s="47">
        <v>5</v>
      </c>
      <c r="G3313" s="47">
        <v>6</v>
      </c>
      <c r="H3313" s="47">
        <v>7</v>
      </c>
      <c r="I3313" s="47">
        <v>8</v>
      </c>
      <c r="J3313" s="47">
        <v>9</v>
      </c>
      <c r="K3313" s="47">
        <v>10</v>
      </c>
    </row>
    <row r="3314" spans="1:11" s="43" customFormat="1" ht="30" x14ac:dyDescent="0.25">
      <c r="A3314" s="42"/>
      <c r="B3314" s="43">
        <f>138009.39+630000</f>
        <v>768009.39</v>
      </c>
      <c r="C3314" s="49"/>
      <c r="D3314" s="69" t="s">
        <v>958</v>
      </c>
      <c r="E3314" s="43">
        <v>2500</v>
      </c>
      <c r="F3314" s="49">
        <v>0</v>
      </c>
      <c r="G3314" s="49">
        <v>0</v>
      </c>
      <c r="H3314" s="235">
        <v>0</v>
      </c>
      <c r="I3314" s="236">
        <v>0</v>
      </c>
      <c r="J3314" s="49">
        <v>0</v>
      </c>
      <c r="K3314" s="52">
        <v>0</v>
      </c>
    </row>
    <row r="3315" spans="1:11" s="43" customFormat="1" ht="45" x14ac:dyDescent="0.25">
      <c r="A3315" s="42"/>
      <c r="B3315" s="53"/>
      <c r="C3315" s="54"/>
      <c r="D3315" s="69" t="s">
        <v>961</v>
      </c>
      <c r="E3315" s="54">
        <v>8000</v>
      </c>
      <c r="F3315" s="54"/>
      <c r="G3315" s="49"/>
      <c r="H3315" s="54"/>
      <c r="I3315" s="54"/>
      <c r="J3315" s="54"/>
      <c r="K3315" s="56"/>
    </row>
    <row r="3316" spans="1:11" s="43" customFormat="1" ht="45" x14ac:dyDescent="0.25">
      <c r="A3316" s="42"/>
      <c r="B3316" s="54"/>
      <c r="C3316" s="54"/>
      <c r="D3316" s="69" t="s">
        <v>961</v>
      </c>
      <c r="E3316" s="54">
        <v>7.7</v>
      </c>
      <c r="F3316" s="54"/>
      <c r="G3316" s="54"/>
      <c r="H3316" s="54"/>
      <c r="I3316" s="54"/>
      <c r="J3316" s="54"/>
      <c r="K3316" s="54"/>
    </row>
    <row r="3317" spans="1:11" s="43" customFormat="1" ht="15.75" thickBot="1" x14ac:dyDescent="0.3">
      <c r="A3317" s="42"/>
      <c r="B3317" s="408" t="s">
        <v>19</v>
      </c>
      <c r="C3317" s="409"/>
      <c r="D3317" s="409"/>
      <c r="E3317" s="409"/>
      <c r="F3317" s="409"/>
      <c r="G3317" s="409"/>
      <c r="H3317" s="409"/>
      <c r="I3317" s="409"/>
      <c r="J3317" s="409"/>
      <c r="K3317" s="410"/>
    </row>
    <row r="3318" spans="1:11" s="43" customFormat="1" x14ac:dyDescent="0.25">
      <c r="A3318" s="42"/>
      <c r="B3318" s="66"/>
      <c r="C3318" s="49"/>
      <c r="D3318" s="49"/>
      <c r="E3318" s="49"/>
      <c r="F3318" s="49"/>
      <c r="G3318" s="49"/>
      <c r="H3318" s="49"/>
      <c r="I3318" s="49"/>
      <c r="J3318" s="49"/>
      <c r="K3318" s="52"/>
    </row>
    <row r="3319" spans="1:11" s="43" customFormat="1" x14ac:dyDescent="0.25">
      <c r="A3319" s="42"/>
    </row>
    <row r="3320" spans="1:11" s="43" customFormat="1" x14ac:dyDescent="0.25">
      <c r="A3320" s="42"/>
      <c r="B3320" s="420" t="s">
        <v>0</v>
      </c>
      <c r="C3320" s="420"/>
    </row>
    <row r="3321" spans="1:11" s="43" customFormat="1" x14ac:dyDescent="0.25">
      <c r="A3321" s="42"/>
      <c r="B3321" s="383" t="s">
        <v>1</v>
      </c>
      <c r="C3321" s="383"/>
      <c r="D3321" s="383"/>
      <c r="E3321" s="383"/>
      <c r="F3321" s="383"/>
      <c r="G3321" s="383"/>
      <c r="H3321" s="383"/>
      <c r="I3321" s="383"/>
      <c r="J3321" s="383"/>
      <c r="K3321" s="383"/>
    </row>
    <row r="3322" spans="1:11" s="43" customFormat="1" ht="15.75" thickBot="1" x14ac:dyDescent="0.3">
      <c r="A3322" s="42"/>
    </row>
    <row r="3323" spans="1:11" s="43" customFormat="1" ht="15.75" thickBot="1" x14ac:dyDescent="0.3">
      <c r="A3323" s="42"/>
      <c r="B3323" s="384" t="s">
        <v>2</v>
      </c>
      <c r="C3323" s="385"/>
      <c r="D3323" s="386"/>
      <c r="E3323" s="384" t="s">
        <v>3</v>
      </c>
      <c r="F3323" s="385"/>
      <c r="G3323" s="386"/>
      <c r="H3323" s="387" t="s">
        <v>4</v>
      </c>
      <c r="I3323" s="388"/>
      <c r="J3323" s="388"/>
      <c r="K3323" s="389"/>
    </row>
    <row r="3324" spans="1:11" s="43" customFormat="1" ht="15.75" thickBot="1" x14ac:dyDescent="0.3">
      <c r="A3324" s="42"/>
      <c r="B3324" s="391">
        <v>20611196300195</v>
      </c>
      <c r="C3324" s="391"/>
      <c r="D3324" s="392"/>
      <c r="E3324" s="393" t="s">
        <v>955</v>
      </c>
      <c r="F3324" s="394"/>
      <c r="G3324" s="395"/>
      <c r="H3324" s="393" t="s">
        <v>966</v>
      </c>
      <c r="I3324" s="394"/>
      <c r="J3324" s="394"/>
      <c r="K3324" s="395"/>
    </row>
    <row r="3325" spans="1:11" s="43" customFormat="1" x14ac:dyDescent="0.25">
      <c r="A3325" s="42"/>
      <c r="B3325" s="466" t="s">
        <v>5</v>
      </c>
      <c r="C3325" s="467"/>
      <c r="D3325" s="405" t="s">
        <v>967</v>
      </c>
      <c r="E3325" s="406"/>
      <c r="F3325" s="406"/>
      <c r="G3325" s="407"/>
      <c r="H3325" s="411" t="s">
        <v>6</v>
      </c>
      <c r="I3325" s="412"/>
      <c r="J3325" s="405" t="s">
        <v>284</v>
      </c>
      <c r="K3325" s="407"/>
    </row>
    <row r="3326" spans="1:11" s="43" customFormat="1" ht="15.75" thickBot="1" x14ac:dyDescent="0.3">
      <c r="A3326" s="42"/>
      <c r="B3326" s="468"/>
      <c r="C3326" s="469"/>
      <c r="D3326" s="119"/>
      <c r="E3326" s="120"/>
      <c r="F3326" s="120"/>
      <c r="G3326" s="121"/>
      <c r="H3326" s="413"/>
      <c r="I3326" s="414"/>
      <c r="J3326" s="44"/>
      <c r="K3326" s="45"/>
    </row>
    <row r="3327" spans="1:11" s="43" customFormat="1" ht="15.75" thickBot="1" x14ac:dyDescent="0.3">
      <c r="A3327" s="42"/>
      <c r="B3327" s="393" t="s">
        <v>7</v>
      </c>
      <c r="C3327" s="394"/>
      <c r="D3327" s="394"/>
      <c r="E3327" s="394"/>
      <c r="F3327" s="394"/>
      <c r="G3327" s="394"/>
      <c r="H3327" s="394"/>
      <c r="I3327" s="394"/>
      <c r="J3327" s="394"/>
      <c r="K3327" s="395"/>
    </row>
    <row r="3328" spans="1:11" s="43" customFormat="1" ht="15.75" thickBot="1" x14ac:dyDescent="0.3">
      <c r="A3328" s="42"/>
      <c r="B3328" s="399" t="s">
        <v>8</v>
      </c>
      <c r="C3328" s="416" t="s">
        <v>9</v>
      </c>
      <c r="D3328" s="417" t="s">
        <v>10</v>
      </c>
      <c r="E3328" s="418"/>
      <c r="F3328" s="418"/>
      <c r="G3328" s="419"/>
      <c r="H3328" s="417" t="s">
        <v>11</v>
      </c>
      <c r="I3328" s="418"/>
      <c r="J3328" s="418"/>
      <c r="K3328" s="419"/>
    </row>
    <row r="3329" spans="1:11" s="43" customFormat="1" ht="15.75" thickBot="1" x14ac:dyDescent="0.3">
      <c r="A3329" s="42"/>
      <c r="B3329" s="415"/>
      <c r="C3329" s="416"/>
      <c r="D3329" s="416" t="s">
        <v>12</v>
      </c>
      <c r="E3329" s="396" t="s">
        <v>210</v>
      </c>
      <c r="F3329" s="387" t="s">
        <v>14</v>
      </c>
      <c r="G3329" s="389"/>
      <c r="H3329" s="397" t="s">
        <v>12</v>
      </c>
      <c r="I3329" s="399" t="s">
        <v>15</v>
      </c>
      <c r="J3329" s="387" t="s">
        <v>14</v>
      </c>
      <c r="K3329" s="389"/>
    </row>
    <row r="3330" spans="1:11" s="43" customFormat="1" ht="45.75" thickBot="1" x14ac:dyDescent="0.3">
      <c r="A3330" s="42"/>
      <c r="B3330" s="400"/>
      <c r="C3330" s="416"/>
      <c r="D3330" s="416"/>
      <c r="E3330" s="396"/>
      <c r="F3330" s="46" t="s">
        <v>16</v>
      </c>
      <c r="G3330" s="47" t="s">
        <v>17</v>
      </c>
      <c r="H3330" s="398"/>
      <c r="I3330" s="400"/>
      <c r="J3330" s="46" t="s">
        <v>16</v>
      </c>
      <c r="K3330" s="47" t="s">
        <v>17</v>
      </c>
    </row>
    <row r="3331" spans="1:11" s="43" customFormat="1" ht="15.75" thickBot="1" x14ac:dyDescent="0.3">
      <c r="A3331" s="42"/>
      <c r="B3331" s="123">
        <v>1</v>
      </c>
      <c r="C3331" s="47">
        <v>2</v>
      </c>
      <c r="D3331" s="123">
        <v>3</v>
      </c>
      <c r="E3331" s="123">
        <v>4</v>
      </c>
      <c r="F3331" s="123">
        <v>5</v>
      </c>
      <c r="G3331" s="47">
        <v>6</v>
      </c>
      <c r="H3331" s="47">
        <v>7</v>
      </c>
      <c r="I3331" s="47">
        <v>8</v>
      </c>
      <c r="J3331" s="47">
        <v>9</v>
      </c>
      <c r="K3331" s="47">
        <v>10</v>
      </c>
    </row>
    <row r="3332" spans="1:11" s="43" customFormat="1" ht="15.75" thickBot="1" x14ac:dyDescent="0.3">
      <c r="A3332" s="42"/>
      <c r="B3332" s="54" t="s">
        <v>968</v>
      </c>
      <c r="C3332" s="49"/>
      <c r="D3332" s="69" t="s">
        <v>329</v>
      </c>
      <c r="E3332" s="54">
        <v>100</v>
      </c>
      <c r="F3332" s="54">
        <v>0</v>
      </c>
      <c r="G3332" s="49">
        <v>0</v>
      </c>
      <c r="H3332" s="235">
        <v>0</v>
      </c>
      <c r="I3332" s="236">
        <v>0</v>
      </c>
      <c r="J3332" s="49">
        <v>0</v>
      </c>
      <c r="K3332" s="52">
        <v>0</v>
      </c>
    </row>
    <row r="3333" spans="1:11" s="43" customFormat="1" ht="15.75" thickBot="1" x14ac:dyDescent="0.3">
      <c r="A3333" s="42"/>
      <c r="B3333" s="393" t="s">
        <v>19</v>
      </c>
      <c r="C3333" s="394"/>
      <c r="D3333" s="394"/>
      <c r="E3333" s="394"/>
      <c r="F3333" s="394"/>
      <c r="G3333" s="394"/>
      <c r="H3333" s="394"/>
      <c r="I3333" s="394"/>
      <c r="J3333" s="394"/>
      <c r="K3333" s="395"/>
    </row>
    <row r="3334" spans="1:11" s="43" customFormat="1" ht="45" x14ac:dyDescent="0.25">
      <c r="A3334" s="42"/>
      <c r="B3334" s="66"/>
      <c r="C3334" s="49"/>
      <c r="D3334" s="69" t="s">
        <v>961</v>
      </c>
      <c r="E3334" s="43">
        <v>3.72</v>
      </c>
      <c r="F3334" s="49"/>
      <c r="G3334" s="49"/>
      <c r="H3334" s="49"/>
      <c r="I3334" s="49"/>
      <c r="J3334" s="49"/>
      <c r="K3334" s="52"/>
    </row>
    <row r="3335" spans="1:11" s="43" customFormat="1" ht="30" x14ac:dyDescent="0.25">
      <c r="A3335" s="42"/>
      <c r="B3335" s="54"/>
      <c r="C3335" s="54"/>
      <c r="D3335" s="69" t="s">
        <v>958</v>
      </c>
      <c r="E3335" s="54">
        <v>0.25</v>
      </c>
      <c r="F3335" s="54"/>
      <c r="G3335" s="54"/>
      <c r="H3335" s="54"/>
      <c r="I3335" s="54"/>
      <c r="J3335" s="54"/>
      <c r="K3335" s="56"/>
    </row>
    <row r="3336" spans="1:11" s="43" customFormat="1" x14ac:dyDescent="0.25">
      <c r="A3336" s="42"/>
    </row>
    <row r="3337" spans="1:11" s="43" customFormat="1" x14ac:dyDescent="0.25">
      <c r="A3337" s="42"/>
      <c r="B3337" s="420" t="s">
        <v>0</v>
      </c>
      <c r="C3337" s="420"/>
    </row>
    <row r="3338" spans="1:11" s="43" customFormat="1" x14ac:dyDescent="0.25">
      <c r="A3338" s="42"/>
      <c r="B3338" s="383" t="s">
        <v>1</v>
      </c>
      <c r="C3338" s="383"/>
      <c r="D3338" s="383"/>
      <c r="E3338" s="383"/>
      <c r="F3338" s="383"/>
      <c r="G3338" s="383"/>
      <c r="H3338" s="383"/>
      <c r="I3338" s="383"/>
      <c r="J3338" s="383"/>
      <c r="K3338" s="383"/>
    </row>
    <row r="3339" spans="1:11" s="43" customFormat="1" ht="15.75" thickBot="1" x14ac:dyDescent="0.3">
      <c r="A3339" s="42"/>
    </row>
    <row r="3340" spans="1:11" s="43" customFormat="1" ht="15.75" thickBot="1" x14ac:dyDescent="0.3">
      <c r="A3340" s="42"/>
      <c r="B3340" s="384" t="s">
        <v>2</v>
      </c>
      <c r="C3340" s="385"/>
      <c r="D3340" s="386"/>
      <c r="E3340" s="384" t="s">
        <v>3</v>
      </c>
      <c r="F3340" s="385"/>
      <c r="G3340" s="386"/>
      <c r="H3340" s="387" t="s">
        <v>4</v>
      </c>
      <c r="I3340" s="388"/>
      <c r="J3340" s="388"/>
      <c r="K3340" s="389"/>
    </row>
    <row r="3341" spans="1:11" s="43" customFormat="1" ht="15.75" thickBot="1" x14ac:dyDescent="0.3">
      <c r="A3341" s="42"/>
      <c r="B3341" s="391">
        <v>20910198100161</v>
      </c>
      <c r="C3341" s="391"/>
      <c r="D3341" s="392"/>
      <c r="E3341" s="393" t="s">
        <v>955</v>
      </c>
      <c r="F3341" s="394"/>
      <c r="G3341" s="395"/>
      <c r="H3341" s="393" t="s">
        <v>969</v>
      </c>
      <c r="I3341" s="394"/>
      <c r="J3341" s="394"/>
      <c r="K3341" s="395"/>
    </row>
    <row r="3342" spans="1:11" s="43" customFormat="1" x14ac:dyDescent="0.25">
      <c r="A3342" s="42"/>
      <c r="B3342" s="466" t="s">
        <v>5</v>
      </c>
      <c r="C3342" s="467"/>
      <c r="D3342" s="405" t="s">
        <v>970</v>
      </c>
      <c r="E3342" s="406"/>
      <c r="F3342" s="406"/>
      <c r="G3342" s="407"/>
      <c r="H3342" s="411" t="s">
        <v>6</v>
      </c>
      <c r="I3342" s="412"/>
      <c r="J3342" s="405" t="s">
        <v>284</v>
      </c>
      <c r="K3342" s="407"/>
    </row>
    <row r="3343" spans="1:11" s="43" customFormat="1" ht="15.75" thickBot="1" x14ac:dyDescent="0.3">
      <c r="A3343" s="42"/>
      <c r="B3343" s="468"/>
      <c r="C3343" s="469"/>
      <c r="D3343" s="119"/>
      <c r="E3343" s="120"/>
      <c r="F3343" s="120"/>
      <c r="G3343" s="121"/>
      <c r="H3343" s="413"/>
      <c r="I3343" s="414"/>
      <c r="J3343" s="44"/>
      <c r="K3343" s="45"/>
    </row>
    <row r="3344" spans="1:11" s="43" customFormat="1" ht="15.75" thickBot="1" x14ac:dyDescent="0.3">
      <c r="A3344" s="42"/>
      <c r="B3344" s="393" t="s">
        <v>7</v>
      </c>
      <c r="C3344" s="394"/>
      <c r="D3344" s="394"/>
      <c r="E3344" s="394"/>
      <c r="F3344" s="394"/>
      <c r="G3344" s="394"/>
      <c r="H3344" s="394"/>
      <c r="I3344" s="394"/>
      <c r="J3344" s="394"/>
      <c r="K3344" s="395"/>
    </row>
    <row r="3345" spans="1:11" s="43" customFormat="1" ht="15.75" thickBot="1" x14ac:dyDescent="0.3">
      <c r="A3345" s="42"/>
      <c r="B3345" s="399" t="s">
        <v>8</v>
      </c>
      <c r="C3345" s="416" t="s">
        <v>9</v>
      </c>
      <c r="D3345" s="417" t="s">
        <v>10</v>
      </c>
      <c r="E3345" s="418"/>
      <c r="F3345" s="418"/>
      <c r="G3345" s="419"/>
      <c r="H3345" s="417" t="s">
        <v>11</v>
      </c>
      <c r="I3345" s="418"/>
      <c r="J3345" s="418"/>
      <c r="K3345" s="419"/>
    </row>
    <row r="3346" spans="1:11" s="43" customFormat="1" ht="15.75" thickBot="1" x14ac:dyDescent="0.3">
      <c r="A3346" s="42"/>
      <c r="B3346" s="415"/>
      <c r="C3346" s="416"/>
      <c r="D3346" s="416" t="s">
        <v>12</v>
      </c>
      <c r="E3346" s="396" t="s">
        <v>210</v>
      </c>
      <c r="F3346" s="387" t="s">
        <v>14</v>
      </c>
      <c r="G3346" s="389"/>
      <c r="H3346" s="397" t="s">
        <v>12</v>
      </c>
      <c r="I3346" s="399" t="s">
        <v>15</v>
      </c>
      <c r="J3346" s="387" t="s">
        <v>14</v>
      </c>
      <c r="K3346" s="389"/>
    </row>
    <row r="3347" spans="1:11" s="43" customFormat="1" ht="45.75" thickBot="1" x14ac:dyDescent="0.3">
      <c r="A3347" s="42"/>
      <c r="B3347" s="400"/>
      <c r="C3347" s="416"/>
      <c r="D3347" s="416"/>
      <c r="E3347" s="396"/>
      <c r="F3347" s="46" t="s">
        <v>16</v>
      </c>
      <c r="G3347" s="47" t="s">
        <v>17</v>
      </c>
      <c r="H3347" s="398"/>
      <c r="I3347" s="400"/>
      <c r="J3347" s="46" t="s">
        <v>16</v>
      </c>
      <c r="K3347" s="47" t="s">
        <v>17</v>
      </c>
    </row>
    <row r="3348" spans="1:11" s="43" customFormat="1" ht="15.75" thickBot="1" x14ac:dyDescent="0.3">
      <c r="A3348" s="42"/>
      <c r="B3348" s="123">
        <v>1</v>
      </c>
      <c r="C3348" s="47">
        <v>2</v>
      </c>
      <c r="D3348" s="123">
        <v>3</v>
      </c>
      <c r="E3348" s="123">
        <v>4</v>
      </c>
      <c r="F3348" s="123">
        <v>5</v>
      </c>
      <c r="G3348" s="47">
        <v>6</v>
      </c>
      <c r="H3348" s="47">
        <v>7</v>
      </c>
      <c r="I3348" s="47">
        <v>8</v>
      </c>
      <c r="J3348" s="47">
        <v>9</v>
      </c>
      <c r="K3348" s="47">
        <v>10</v>
      </c>
    </row>
    <row r="3349" spans="1:11" s="43" customFormat="1" ht="45.75" thickBot="1" x14ac:dyDescent="0.3">
      <c r="A3349" s="42"/>
      <c r="B3349" s="54">
        <f>119817.6+80000</f>
        <v>199817.60000000001</v>
      </c>
      <c r="C3349" s="43">
        <v>40000</v>
      </c>
      <c r="D3349" s="69" t="s">
        <v>971</v>
      </c>
      <c r="E3349" s="43">
        <v>2.1</v>
      </c>
      <c r="F3349" s="54">
        <v>0</v>
      </c>
      <c r="G3349" s="49">
        <v>0</v>
      </c>
      <c r="H3349" s="235">
        <v>0</v>
      </c>
      <c r="I3349" s="236">
        <v>0</v>
      </c>
      <c r="J3349" s="49">
        <v>0</v>
      </c>
      <c r="K3349" s="52">
        <v>0</v>
      </c>
    </row>
    <row r="3350" spans="1:11" s="43" customFormat="1" ht="15.75" thickBot="1" x14ac:dyDescent="0.3">
      <c r="A3350" s="42"/>
      <c r="B3350" s="393" t="s">
        <v>19</v>
      </c>
      <c r="C3350" s="394"/>
      <c r="D3350" s="406"/>
      <c r="E3350" s="406"/>
      <c r="F3350" s="394"/>
      <c r="G3350" s="394"/>
      <c r="H3350" s="394"/>
      <c r="I3350" s="394"/>
      <c r="J3350" s="394"/>
      <c r="K3350" s="395"/>
    </row>
    <row r="3351" spans="1:11" s="43" customFormat="1" x14ac:dyDescent="0.25">
      <c r="A3351" s="42"/>
      <c r="B3351" s="66"/>
      <c r="C3351" s="49"/>
      <c r="D3351" s="69"/>
      <c r="E3351" s="54"/>
      <c r="F3351" s="49"/>
      <c r="G3351" s="49"/>
      <c r="H3351" s="49"/>
      <c r="I3351" s="49"/>
      <c r="J3351" s="49"/>
      <c r="K3351" s="52"/>
    </row>
    <row r="3352" spans="1:11" s="43" customFormat="1" x14ac:dyDescent="0.25">
      <c r="A3352" s="42"/>
    </row>
    <row r="3353" spans="1:11" s="43" customFormat="1" x14ac:dyDescent="0.25">
      <c r="A3353" s="42"/>
      <c r="B3353" s="420" t="s">
        <v>0</v>
      </c>
      <c r="C3353" s="420"/>
    </row>
    <row r="3354" spans="1:11" s="43" customFormat="1" x14ac:dyDescent="0.25">
      <c r="A3354" s="42"/>
      <c r="B3354" s="383" t="s">
        <v>1</v>
      </c>
      <c r="C3354" s="383"/>
      <c r="D3354" s="383"/>
      <c r="E3354" s="383"/>
      <c r="F3354" s="383"/>
      <c r="G3354" s="383"/>
      <c r="H3354" s="383"/>
      <c r="I3354" s="383"/>
      <c r="J3354" s="383"/>
      <c r="K3354" s="383"/>
    </row>
    <row r="3355" spans="1:11" s="43" customFormat="1" ht="15.75" thickBot="1" x14ac:dyDescent="0.3">
      <c r="A3355" s="42"/>
    </row>
    <row r="3356" spans="1:11" s="43" customFormat="1" ht="15.75" thickBot="1" x14ac:dyDescent="0.3">
      <c r="A3356" s="42"/>
      <c r="B3356" s="384" t="s">
        <v>2</v>
      </c>
      <c r="C3356" s="385"/>
      <c r="D3356" s="386"/>
      <c r="E3356" s="384" t="s">
        <v>3</v>
      </c>
      <c r="F3356" s="385"/>
      <c r="G3356" s="386"/>
      <c r="H3356" s="387" t="s">
        <v>4</v>
      </c>
      <c r="I3356" s="388"/>
      <c r="J3356" s="388"/>
      <c r="K3356" s="389"/>
    </row>
    <row r="3357" spans="1:11" s="43" customFormat="1" ht="15.75" thickBot="1" x14ac:dyDescent="0.3">
      <c r="A3357" s="42"/>
      <c r="B3357" s="391">
        <v>22204197900068</v>
      </c>
      <c r="C3357" s="391"/>
      <c r="D3357" s="392"/>
      <c r="E3357" s="393" t="s">
        <v>955</v>
      </c>
      <c r="F3357" s="394"/>
      <c r="G3357" s="395"/>
      <c r="H3357" s="393" t="s">
        <v>972</v>
      </c>
      <c r="I3357" s="394"/>
      <c r="J3357" s="394"/>
      <c r="K3357" s="395"/>
    </row>
    <row r="3358" spans="1:11" s="43" customFormat="1" x14ac:dyDescent="0.25">
      <c r="A3358" s="42"/>
      <c r="B3358" s="466" t="s">
        <v>5</v>
      </c>
      <c r="C3358" s="467"/>
      <c r="D3358" s="405" t="s">
        <v>973</v>
      </c>
      <c r="E3358" s="406"/>
      <c r="F3358" s="406"/>
      <c r="G3358" s="407"/>
      <c r="H3358" s="411" t="s">
        <v>6</v>
      </c>
      <c r="I3358" s="412"/>
      <c r="J3358" s="405" t="s">
        <v>284</v>
      </c>
      <c r="K3358" s="407"/>
    </row>
    <row r="3359" spans="1:11" s="43" customFormat="1" ht="15.75" thickBot="1" x14ac:dyDescent="0.3">
      <c r="A3359" s="42"/>
      <c r="B3359" s="468"/>
      <c r="C3359" s="469"/>
      <c r="D3359" s="119"/>
      <c r="E3359" s="120"/>
      <c r="F3359" s="120"/>
      <c r="G3359" s="121"/>
      <c r="H3359" s="413"/>
      <c r="I3359" s="414"/>
      <c r="J3359" s="44"/>
      <c r="K3359" s="45"/>
    </row>
    <row r="3360" spans="1:11" s="43" customFormat="1" ht="15.75" thickBot="1" x14ac:dyDescent="0.3">
      <c r="A3360" s="42"/>
      <c r="B3360" s="393" t="s">
        <v>7</v>
      </c>
      <c r="C3360" s="394"/>
      <c r="D3360" s="394"/>
      <c r="E3360" s="394"/>
      <c r="F3360" s="394"/>
      <c r="G3360" s="394"/>
      <c r="H3360" s="394"/>
      <c r="I3360" s="394"/>
      <c r="J3360" s="394"/>
      <c r="K3360" s="395"/>
    </row>
    <row r="3361" spans="1:11" s="43" customFormat="1" ht="15.75" thickBot="1" x14ac:dyDescent="0.3">
      <c r="A3361" s="42"/>
      <c r="B3361" s="399" t="s">
        <v>8</v>
      </c>
      <c r="C3361" s="416" t="s">
        <v>9</v>
      </c>
      <c r="D3361" s="417" t="s">
        <v>10</v>
      </c>
      <c r="E3361" s="418"/>
      <c r="F3361" s="418"/>
      <c r="G3361" s="419"/>
      <c r="H3361" s="417" t="s">
        <v>11</v>
      </c>
      <c r="I3361" s="418"/>
      <c r="J3361" s="418"/>
      <c r="K3361" s="419"/>
    </row>
    <row r="3362" spans="1:11" s="43" customFormat="1" ht="15.75" thickBot="1" x14ac:dyDescent="0.3">
      <c r="A3362" s="42"/>
      <c r="B3362" s="415"/>
      <c r="C3362" s="416"/>
      <c r="D3362" s="416" t="s">
        <v>12</v>
      </c>
      <c r="E3362" s="396" t="s">
        <v>210</v>
      </c>
      <c r="F3362" s="387" t="s">
        <v>14</v>
      </c>
      <c r="G3362" s="389"/>
      <c r="H3362" s="397" t="s">
        <v>12</v>
      </c>
      <c r="I3362" s="399" t="s">
        <v>15</v>
      </c>
      <c r="J3362" s="387" t="s">
        <v>14</v>
      </c>
      <c r="K3362" s="389"/>
    </row>
    <row r="3363" spans="1:11" s="43" customFormat="1" ht="45.75" thickBot="1" x14ac:dyDescent="0.3">
      <c r="A3363" s="42"/>
      <c r="B3363" s="400"/>
      <c r="C3363" s="416"/>
      <c r="D3363" s="416"/>
      <c r="E3363" s="396"/>
      <c r="F3363" s="46" t="s">
        <v>16</v>
      </c>
      <c r="G3363" s="47" t="s">
        <v>17</v>
      </c>
      <c r="H3363" s="398"/>
      <c r="I3363" s="400"/>
      <c r="J3363" s="46" t="s">
        <v>16</v>
      </c>
      <c r="K3363" s="47" t="s">
        <v>17</v>
      </c>
    </row>
    <row r="3364" spans="1:11" s="43" customFormat="1" ht="15.75" thickBot="1" x14ac:dyDescent="0.3">
      <c r="A3364" s="42"/>
      <c r="B3364" s="123">
        <v>1</v>
      </c>
      <c r="C3364" s="123">
        <v>2</v>
      </c>
      <c r="D3364" s="123">
        <v>3</v>
      </c>
      <c r="E3364" s="123">
        <v>4</v>
      </c>
      <c r="F3364" s="123">
        <v>5</v>
      </c>
      <c r="G3364" s="47">
        <v>6</v>
      </c>
      <c r="H3364" s="47">
        <v>7</v>
      </c>
      <c r="I3364" s="47">
        <v>8</v>
      </c>
      <c r="J3364" s="47">
        <v>9</v>
      </c>
      <c r="K3364" s="47">
        <v>10</v>
      </c>
    </row>
    <row r="3365" spans="1:11" s="43" customFormat="1" ht="60" x14ac:dyDescent="0.25">
      <c r="A3365" s="42"/>
      <c r="B3365" s="54">
        <f>111750+520000</f>
        <v>631750</v>
      </c>
      <c r="C3365" s="54">
        <v>255000</v>
      </c>
      <c r="D3365" s="69" t="s">
        <v>971</v>
      </c>
      <c r="E3365" s="54">
        <v>15.6</v>
      </c>
      <c r="F3365" s="54">
        <v>0</v>
      </c>
      <c r="G3365" s="49">
        <v>0</v>
      </c>
      <c r="H3365" s="51" t="s">
        <v>212</v>
      </c>
      <c r="I3365" s="43" t="s">
        <v>974</v>
      </c>
      <c r="J3365" s="49">
        <v>0</v>
      </c>
      <c r="K3365" s="52">
        <v>0</v>
      </c>
    </row>
    <row r="3366" spans="1:11" s="43" customFormat="1" ht="45" x14ac:dyDescent="0.25">
      <c r="A3366" s="42"/>
      <c r="B3366" s="53"/>
      <c r="C3366" s="54"/>
      <c r="D3366" s="69" t="s">
        <v>971</v>
      </c>
      <c r="E3366" s="54">
        <v>0.48</v>
      </c>
      <c r="F3366" s="54"/>
      <c r="G3366" s="49"/>
      <c r="H3366" s="54"/>
      <c r="I3366" s="54"/>
      <c r="J3366" s="54"/>
      <c r="K3366" s="56"/>
    </row>
    <row r="3367" spans="1:11" s="43" customFormat="1" ht="30.75" thickBot="1" x14ac:dyDescent="0.3">
      <c r="A3367" s="42"/>
      <c r="B3367" s="53"/>
      <c r="C3367" s="54"/>
      <c r="D3367" s="69" t="s">
        <v>958</v>
      </c>
      <c r="E3367" s="54">
        <v>2000</v>
      </c>
      <c r="F3367" s="54"/>
      <c r="G3367" s="49"/>
      <c r="H3367" s="54"/>
      <c r="I3367" s="54"/>
      <c r="J3367" s="54"/>
      <c r="K3367" s="56"/>
    </row>
    <row r="3368" spans="1:11" s="43" customFormat="1" ht="15.75" thickBot="1" x14ac:dyDescent="0.3">
      <c r="A3368" s="42"/>
      <c r="B3368" s="405" t="s">
        <v>19</v>
      </c>
      <c r="C3368" s="406"/>
      <c r="D3368" s="406"/>
      <c r="E3368" s="406"/>
      <c r="F3368" s="394"/>
      <c r="G3368" s="394"/>
      <c r="H3368" s="394"/>
      <c r="I3368" s="394"/>
      <c r="J3368" s="394"/>
      <c r="K3368" s="395"/>
    </row>
    <row r="3369" spans="1:11" s="43" customFormat="1" x14ac:dyDescent="0.25">
      <c r="A3369" s="42"/>
      <c r="B3369" s="54">
        <v>58813</v>
      </c>
      <c r="C3369" s="54"/>
      <c r="D3369" s="69"/>
      <c r="E3369" s="54"/>
      <c r="F3369" s="49"/>
      <c r="G3369" s="49"/>
      <c r="H3369" s="49"/>
      <c r="I3369" s="49"/>
      <c r="J3369" s="49"/>
      <c r="K3369" s="52"/>
    </row>
    <row r="3370" spans="1:11" s="43" customFormat="1" x14ac:dyDescent="0.25">
      <c r="A3370" s="42"/>
    </row>
    <row r="3371" spans="1:11" s="43" customFormat="1" x14ac:dyDescent="0.25">
      <c r="A3371" s="42"/>
      <c r="B3371" s="420" t="s">
        <v>0</v>
      </c>
      <c r="C3371" s="420"/>
    </row>
    <row r="3372" spans="1:11" s="43" customFormat="1" x14ac:dyDescent="0.25">
      <c r="A3372" s="42"/>
      <c r="B3372" s="383" t="s">
        <v>1</v>
      </c>
      <c r="C3372" s="383"/>
      <c r="D3372" s="383"/>
      <c r="E3372" s="383"/>
      <c r="F3372" s="383"/>
      <c r="G3372" s="383"/>
      <c r="H3372" s="383"/>
      <c r="I3372" s="383"/>
      <c r="J3372" s="383"/>
      <c r="K3372" s="383"/>
    </row>
    <row r="3373" spans="1:11" s="43" customFormat="1" ht="15.75" thickBot="1" x14ac:dyDescent="0.3">
      <c r="A3373" s="42"/>
    </row>
    <row r="3374" spans="1:11" s="43" customFormat="1" ht="15.75" thickBot="1" x14ac:dyDescent="0.3">
      <c r="A3374" s="42"/>
      <c r="B3374" s="384" t="s">
        <v>2</v>
      </c>
      <c r="C3374" s="385"/>
      <c r="D3374" s="386"/>
      <c r="E3374" s="384" t="s">
        <v>3</v>
      </c>
      <c r="F3374" s="385"/>
      <c r="G3374" s="386"/>
      <c r="H3374" s="387" t="s">
        <v>4</v>
      </c>
      <c r="I3374" s="388"/>
      <c r="J3374" s="388"/>
      <c r="K3374" s="389"/>
    </row>
    <row r="3375" spans="1:11" s="43" customFormat="1" ht="15.75" thickBot="1" x14ac:dyDescent="0.3">
      <c r="A3375" s="42"/>
      <c r="B3375" s="391">
        <v>22901196600542</v>
      </c>
      <c r="C3375" s="391"/>
      <c r="D3375" s="392"/>
      <c r="E3375" s="393" t="s">
        <v>955</v>
      </c>
      <c r="F3375" s="394"/>
      <c r="G3375" s="395"/>
      <c r="H3375" s="393" t="s">
        <v>975</v>
      </c>
      <c r="I3375" s="394"/>
      <c r="J3375" s="394"/>
      <c r="K3375" s="395"/>
    </row>
    <row r="3376" spans="1:11" s="43" customFormat="1" x14ac:dyDescent="0.25">
      <c r="A3376" s="42"/>
      <c r="B3376" s="466" t="s">
        <v>5</v>
      </c>
      <c r="C3376" s="467"/>
      <c r="D3376" s="405" t="s">
        <v>976</v>
      </c>
      <c r="E3376" s="406"/>
      <c r="F3376" s="406"/>
      <c r="G3376" s="407"/>
      <c r="H3376" s="411" t="s">
        <v>6</v>
      </c>
      <c r="I3376" s="412"/>
      <c r="J3376" s="405" t="s">
        <v>284</v>
      </c>
      <c r="K3376" s="407"/>
    </row>
    <row r="3377" spans="1:11" s="43" customFormat="1" ht="15.75" thickBot="1" x14ac:dyDescent="0.3">
      <c r="A3377" s="42"/>
      <c r="B3377" s="468"/>
      <c r="C3377" s="469"/>
      <c r="D3377" s="119"/>
      <c r="E3377" s="120"/>
      <c r="F3377" s="120"/>
      <c r="G3377" s="121"/>
      <c r="H3377" s="413"/>
      <c r="I3377" s="414"/>
      <c r="J3377" s="44"/>
      <c r="K3377" s="45"/>
    </row>
    <row r="3378" spans="1:11" s="43" customFormat="1" ht="15.75" thickBot="1" x14ac:dyDescent="0.3">
      <c r="A3378" s="42"/>
      <c r="B3378" s="393" t="s">
        <v>7</v>
      </c>
      <c r="C3378" s="394"/>
      <c r="D3378" s="394"/>
      <c r="E3378" s="394"/>
      <c r="F3378" s="394"/>
      <c r="G3378" s="394"/>
      <c r="H3378" s="394"/>
      <c r="I3378" s="394"/>
      <c r="J3378" s="394"/>
      <c r="K3378" s="395"/>
    </row>
    <row r="3379" spans="1:11" s="43" customFormat="1" ht="15.75" thickBot="1" x14ac:dyDescent="0.3">
      <c r="A3379" s="42"/>
      <c r="B3379" s="399" t="s">
        <v>8</v>
      </c>
      <c r="C3379" s="416" t="s">
        <v>9</v>
      </c>
      <c r="D3379" s="417" t="s">
        <v>10</v>
      </c>
      <c r="E3379" s="418"/>
      <c r="F3379" s="418"/>
      <c r="G3379" s="419"/>
      <c r="H3379" s="417" t="s">
        <v>11</v>
      </c>
      <c r="I3379" s="418"/>
      <c r="J3379" s="418"/>
      <c r="K3379" s="419"/>
    </row>
    <row r="3380" spans="1:11" s="43" customFormat="1" ht="15.75" thickBot="1" x14ac:dyDescent="0.3">
      <c r="A3380" s="42"/>
      <c r="B3380" s="415"/>
      <c r="C3380" s="416"/>
      <c r="D3380" s="416" t="s">
        <v>12</v>
      </c>
      <c r="E3380" s="396" t="s">
        <v>210</v>
      </c>
      <c r="F3380" s="387" t="s">
        <v>14</v>
      </c>
      <c r="G3380" s="389"/>
      <c r="H3380" s="397" t="s">
        <v>12</v>
      </c>
      <c r="I3380" s="399" t="s">
        <v>15</v>
      </c>
      <c r="J3380" s="387" t="s">
        <v>14</v>
      </c>
      <c r="K3380" s="389"/>
    </row>
    <row r="3381" spans="1:11" s="43" customFormat="1" ht="45.75" thickBot="1" x14ac:dyDescent="0.3">
      <c r="A3381" s="42"/>
      <c r="B3381" s="400"/>
      <c r="C3381" s="416"/>
      <c r="D3381" s="416"/>
      <c r="E3381" s="396"/>
      <c r="F3381" s="46" t="s">
        <v>16</v>
      </c>
      <c r="G3381" s="47" t="s">
        <v>17</v>
      </c>
      <c r="H3381" s="398"/>
      <c r="I3381" s="400"/>
      <c r="J3381" s="46" t="s">
        <v>16</v>
      </c>
      <c r="K3381" s="47" t="s">
        <v>17</v>
      </c>
    </row>
    <row r="3382" spans="1:11" s="43" customFormat="1" ht="15.75" thickBot="1" x14ac:dyDescent="0.3">
      <c r="A3382" s="42"/>
      <c r="B3382" s="123">
        <v>1</v>
      </c>
      <c r="C3382" s="123">
        <v>2</v>
      </c>
      <c r="D3382" s="123">
        <v>3</v>
      </c>
      <c r="E3382" s="123">
        <v>4</v>
      </c>
      <c r="F3382" s="123">
        <v>5</v>
      </c>
      <c r="G3382" s="47">
        <v>6</v>
      </c>
      <c r="H3382" s="47">
        <v>7</v>
      </c>
      <c r="I3382" s="47">
        <v>8</v>
      </c>
      <c r="J3382" s="47">
        <v>9</v>
      </c>
      <c r="K3382" s="47">
        <v>10</v>
      </c>
    </row>
    <row r="3383" spans="1:11" s="43" customFormat="1" ht="45" x14ac:dyDescent="0.25">
      <c r="A3383" s="42"/>
      <c r="B3383" s="54">
        <f>134008.8+128800</f>
        <v>262808.8</v>
      </c>
      <c r="C3383" s="54"/>
      <c r="D3383" s="69" t="s">
        <v>329</v>
      </c>
      <c r="E3383" s="54">
        <v>154</v>
      </c>
      <c r="F3383" s="54">
        <v>0</v>
      </c>
      <c r="G3383" s="49">
        <v>0</v>
      </c>
      <c r="H3383" s="51" t="s">
        <v>977</v>
      </c>
      <c r="I3383" s="43" t="s">
        <v>978</v>
      </c>
      <c r="J3383" s="49">
        <v>0</v>
      </c>
      <c r="K3383" s="52">
        <v>0</v>
      </c>
    </row>
    <row r="3384" spans="1:11" s="43" customFormat="1" ht="30" x14ac:dyDescent="0.25">
      <c r="A3384" s="42"/>
      <c r="B3384" s="53"/>
      <c r="C3384" s="54"/>
      <c r="D3384" s="69" t="s">
        <v>958</v>
      </c>
      <c r="E3384" s="54">
        <v>1800</v>
      </c>
      <c r="F3384" s="54"/>
      <c r="G3384" s="49"/>
      <c r="H3384" s="54"/>
      <c r="I3384" s="54"/>
      <c r="J3384" s="54"/>
      <c r="K3384" s="56"/>
    </row>
    <row r="3385" spans="1:11" s="43" customFormat="1" ht="45.75" thickBot="1" x14ac:dyDescent="0.3">
      <c r="A3385" s="42"/>
      <c r="B3385" s="53"/>
      <c r="C3385" s="54"/>
      <c r="D3385" s="69" t="s">
        <v>971</v>
      </c>
      <c r="E3385" s="54">
        <v>1.9</v>
      </c>
      <c r="F3385" s="54"/>
      <c r="G3385" s="49"/>
      <c r="H3385" s="54"/>
      <c r="I3385" s="54"/>
      <c r="J3385" s="54"/>
      <c r="K3385" s="56"/>
    </row>
    <row r="3386" spans="1:11" s="43" customFormat="1" ht="15.75" thickBot="1" x14ac:dyDescent="0.3">
      <c r="A3386" s="42"/>
      <c r="B3386" s="405" t="s">
        <v>19</v>
      </c>
      <c r="C3386" s="394"/>
      <c r="D3386" s="394"/>
      <c r="E3386" s="394"/>
      <c r="F3386" s="394"/>
      <c r="G3386" s="394"/>
      <c r="H3386" s="394"/>
      <c r="I3386" s="394"/>
      <c r="J3386" s="394"/>
      <c r="K3386" s="395"/>
    </row>
    <row r="3387" spans="1:11" s="43" customFormat="1" x14ac:dyDescent="0.25">
      <c r="A3387" s="42"/>
      <c r="B3387" s="54">
        <v>80000</v>
      </c>
      <c r="C3387" s="49"/>
      <c r="D3387" s="69"/>
      <c r="F3387" s="49"/>
      <c r="G3387" s="49"/>
      <c r="H3387" s="49"/>
      <c r="I3387" s="49"/>
      <c r="J3387" s="49"/>
      <c r="K3387" s="52"/>
    </row>
    <row r="3388" spans="1:11" s="43" customFormat="1" x14ac:dyDescent="0.25">
      <c r="A3388" s="42"/>
    </row>
    <row r="3389" spans="1:11" s="43" customFormat="1" x14ac:dyDescent="0.25">
      <c r="A3389" s="42"/>
      <c r="B3389" s="520" t="s">
        <v>0</v>
      </c>
      <c r="C3389" s="520"/>
      <c r="D3389" s="152"/>
      <c r="E3389" s="152"/>
      <c r="F3389" s="152"/>
      <c r="G3389" s="152"/>
      <c r="H3389" s="152"/>
      <c r="I3389" s="152"/>
      <c r="J3389" s="152"/>
      <c r="K3389" s="152"/>
    </row>
    <row r="3390" spans="1:11" s="43" customFormat="1" x14ac:dyDescent="0.25">
      <c r="A3390" s="42"/>
      <c r="B3390" s="520" t="s">
        <v>1</v>
      </c>
      <c r="C3390" s="520"/>
      <c r="D3390" s="520"/>
      <c r="E3390" s="520"/>
      <c r="F3390" s="520"/>
      <c r="G3390" s="520"/>
      <c r="H3390" s="520"/>
      <c r="I3390" s="520"/>
      <c r="J3390" s="520"/>
      <c r="K3390" s="520"/>
    </row>
    <row r="3391" spans="1:11" s="43" customFormat="1" x14ac:dyDescent="0.25">
      <c r="A3391" s="42"/>
      <c r="B3391" s="152"/>
      <c r="C3391" s="152"/>
      <c r="D3391" s="152"/>
      <c r="E3391" s="152"/>
      <c r="F3391" s="152"/>
      <c r="G3391" s="152"/>
      <c r="H3391" s="152"/>
      <c r="I3391" s="152"/>
      <c r="J3391" s="152"/>
      <c r="K3391" s="152"/>
    </row>
    <row r="3392" spans="1:11" s="43" customFormat="1" x14ac:dyDescent="0.25">
      <c r="A3392" s="42"/>
      <c r="B3392" s="452" t="s">
        <v>2</v>
      </c>
      <c r="C3392" s="452"/>
      <c r="D3392" s="452"/>
      <c r="E3392" s="452" t="s">
        <v>3</v>
      </c>
      <c r="F3392" s="452"/>
      <c r="G3392" s="452"/>
      <c r="H3392" s="452" t="s">
        <v>323</v>
      </c>
      <c r="I3392" s="452"/>
      <c r="J3392" s="452"/>
      <c r="K3392" s="452"/>
    </row>
    <row r="3393" spans="1:11" s="43" customFormat="1" x14ac:dyDescent="0.25">
      <c r="A3393" s="42"/>
      <c r="B3393" s="521" t="s">
        <v>979</v>
      </c>
      <c r="C3393" s="521"/>
      <c r="D3393" s="521"/>
      <c r="E3393" s="452" t="s">
        <v>980</v>
      </c>
      <c r="F3393" s="452"/>
      <c r="G3393" s="452"/>
      <c r="H3393" s="452" t="s">
        <v>981</v>
      </c>
      <c r="I3393" s="452"/>
      <c r="J3393" s="452"/>
      <c r="K3393" s="452"/>
    </row>
    <row r="3394" spans="1:11" s="43" customFormat="1" x14ac:dyDescent="0.25">
      <c r="A3394" s="42"/>
      <c r="B3394" s="452" t="s">
        <v>5</v>
      </c>
      <c r="C3394" s="452"/>
      <c r="D3394" s="452" t="s">
        <v>982</v>
      </c>
      <c r="E3394" s="452"/>
      <c r="F3394" s="452"/>
      <c r="G3394" s="452"/>
      <c r="H3394" s="452" t="s">
        <v>6</v>
      </c>
      <c r="I3394" s="605"/>
      <c r="J3394" s="452" t="s">
        <v>983</v>
      </c>
      <c r="K3394" s="452"/>
    </row>
    <row r="3395" spans="1:11" s="43" customFormat="1" x14ac:dyDescent="0.25">
      <c r="A3395" s="42"/>
      <c r="B3395" s="452"/>
      <c r="C3395" s="452"/>
      <c r="D3395" s="452"/>
      <c r="E3395" s="452"/>
      <c r="F3395" s="452"/>
      <c r="G3395" s="452"/>
      <c r="H3395" s="605"/>
      <c r="I3395" s="605"/>
      <c r="J3395" s="452"/>
      <c r="K3395" s="452"/>
    </row>
    <row r="3396" spans="1:11" s="43" customFormat="1" x14ac:dyDescent="0.25">
      <c r="A3396" s="42"/>
      <c r="B3396" s="452" t="s">
        <v>984</v>
      </c>
      <c r="C3396" s="452"/>
      <c r="D3396" s="452"/>
      <c r="E3396" s="452"/>
      <c r="F3396" s="452"/>
      <c r="G3396" s="452"/>
      <c r="H3396" s="452"/>
      <c r="I3396" s="452"/>
      <c r="J3396" s="452"/>
      <c r="K3396" s="452"/>
    </row>
    <row r="3397" spans="1:11" s="43" customFormat="1" x14ac:dyDescent="0.25">
      <c r="A3397" s="42"/>
      <c r="B3397" s="452" t="s">
        <v>8</v>
      </c>
      <c r="C3397" s="452" t="s">
        <v>9</v>
      </c>
      <c r="D3397" s="452" t="s">
        <v>10</v>
      </c>
      <c r="E3397" s="452"/>
      <c r="F3397" s="452"/>
      <c r="G3397" s="452"/>
      <c r="H3397" s="452" t="s">
        <v>11</v>
      </c>
      <c r="I3397" s="452"/>
      <c r="J3397" s="452"/>
      <c r="K3397" s="452"/>
    </row>
    <row r="3398" spans="1:11" s="43" customFormat="1" x14ac:dyDescent="0.25">
      <c r="A3398" s="42"/>
      <c r="B3398" s="452"/>
      <c r="C3398" s="452"/>
      <c r="D3398" s="452" t="s">
        <v>12</v>
      </c>
      <c r="E3398" s="452" t="s">
        <v>210</v>
      </c>
      <c r="F3398" s="452" t="s">
        <v>14</v>
      </c>
      <c r="G3398" s="452"/>
      <c r="H3398" s="452" t="s">
        <v>12</v>
      </c>
      <c r="I3398" s="452" t="s">
        <v>15</v>
      </c>
      <c r="J3398" s="452" t="s">
        <v>14</v>
      </c>
      <c r="K3398" s="452"/>
    </row>
    <row r="3399" spans="1:11" s="43" customFormat="1" ht="45" x14ac:dyDescent="0.25">
      <c r="A3399" s="42"/>
      <c r="B3399" s="452"/>
      <c r="C3399" s="452"/>
      <c r="D3399" s="452"/>
      <c r="E3399" s="452"/>
      <c r="F3399" s="107" t="s">
        <v>16</v>
      </c>
      <c r="G3399" s="107" t="s">
        <v>17</v>
      </c>
      <c r="H3399" s="605"/>
      <c r="I3399" s="605"/>
      <c r="J3399" s="107" t="s">
        <v>16</v>
      </c>
      <c r="K3399" s="107" t="s">
        <v>17</v>
      </c>
    </row>
    <row r="3400" spans="1:11" s="43" customFormat="1" x14ac:dyDescent="0.25">
      <c r="A3400" s="42"/>
      <c r="B3400" s="107">
        <v>1</v>
      </c>
      <c r="C3400" s="107">
        <v>2</v>
      </c>
      <c r="D3400" s="107">
        <v>3</v>
      </c>
      <c r="E3400" s="107">
        <v>4</v>
      </c>
      <c r="F3400" s="107">
        <v>5</v>
      </c>
      <c r="G3400" s="107">
        <v>6</v>
      </c>
      <c r="H3400" s="107">
        <v>7</v>
      </c>
      <c r="I3400" s="107">
        <v>8</v>
      </c>
      <c r="J3400" s="107">
        <v>9</v>
      </c>
      <c r="K3400" s="107">
        <v>10</v>
      </c>
    </row>
    <row r="3401" spans="1:11" s="43" customFormat="1" ht="45" x14ac:dyDescent="0.25">
      <c r="A3401" s="42"/>
      <c r="B3401" s="69">
        <f>113717.49+1400</f>
        <v>115117.49</v>
      </c>
      <c r="C3401" s="237">
        <v>0</v>
      </c>
      <c r="D3401" s="107" t="s">
        <v>985</v>
      </c>
      <c r="E3401" s="238" t="s">
        <v>986</v>
      </c>
      <c r="F3401" s="107">
        <v>0</v>
      </c>
      <c r="G3401" s="107">
        <v>0</v>
      </c>
      <c r="H3401" s="69" t="s">
        <v>111</v>
      </c>
      <c r="I3401" s="69" t="s">
        <v>349</v>
      </c>
      <c r="J3401" s="107">
        <v>0</v>
      </c>
      <c r="K3401" s="107">
        <v>0</v>
      </c>
    </row>
    <row r="3402" spans="1:11" s="43" customFormat="1" ht="30" x14ac:dyDescent="0.25">
      <c r="A3402" s="42"/>
      <c r="B3402" s="107">
        <v>0</v>
      </c>
      <c r="C3402" s="107">
        <v>0</v>
      </c>
      <c r="D3402" s="107" t="s">
        <v>987</v>
      </c>
      <c r="E3402" s="238" t="s">
        <v>988</v>
      </c>
      <c r="F3402" s="107">
        <v>0</v>
      </c>
      <c r="G3402" s="107">
        <v>0</v>
      </c>
      <c r="H3402" s="107">
        <v>0</v>
      </c>
      <c r="I3402" s="107">
        <v>0</v>
      </c>
      <c r="J3402" s="107">
        <v>0</v>
      </c>
      <c r="K3402" s="107">
        <v>0</v>
      </c>
    </row>
    <row r="3403" spans="1:11" s="43" customFormat="1" x14ac:dyDescent="0.25">
      <c r="A3403" s="42"/>
      <c r="B3403" s="452" t="s">
        <v>19</v>
      </c>
      <c r="C3403" s="452"/>
      <c r="D3403" s="452"/>
      <c r="E3403" s="452"/>
      <c r="F3403" s="452"/>
      <c r="G3403" s="452"/>
      <c r="H3403" s="452"/>
      <c r="I3403" s="452"/>
      <c r="J3403" s="452"/>
      <c r="K3403" s="452"/>
    </row>
    <row r="3404" spans="1:11" s="43" customFormat="1" x14ac:dyDescent="0.25">
      <c r="A3404" s="42"/>
      <c r="B3404" s="107">
        <v>0</v>
      </c>
      <c r="C3404" s="107">
        <v>0</v>
      </c>
      <c r="D3404" s="107"/>
      <c r="E3404" s="107"/>
      <c r="F3404" s="107"/>
      <c r="G3404" s="107"/>
      <c r="H3404" s="107"/>
      <c r="I3404" s="107"/>
      <c r="J3404" s="107"/>
      <c r="K3404" s="107"/>
    </row>
    <row r="3405" spans="1:11" s="43" customFormat="1" x14ac:dyDescent="0.25">
      <c r="A3405" s="42"/>
    </row>
    <row r="3406" spans="1:11" s="43" customFormat="1" x14ac:dyDescent="0.25">
      <c r="A3406" s="42"/>
      <c r="B3406" s="520" t="s">
        <v>0</v>
      </c>
      <c r="C3406" s="520"/>
      <c r="D3406" s="152"/>
      <c r="E3406" s="152"/>
      <c r="F3406" s="152"/>
      <c r="G3406" s="152"/>
      <c r="H3406" s="152"/>
      <c r="I3406" s="152"/>
      <c r="J3406" s="152"/>
      <c r="K3406" s="152"/>
    </row>
    <row r="3407" spans="1:11" s="43" customFormat="1" x14ac:dyDescent="0.25">
      <c r="A3407" s="42"/>
      <c r="B3407" s="520" t="s">
        <v>1</v>
      </c>
      <c r="C3407" s="520"/>
      <c r="D3407" s="520"/>
      <c r="E3407" s="520"/>
      <c r="F3407" s="520"/>
      <c r="G3407" s="520"/>
      <c r="H3407" s="520"/>
      <c r="I3407" s="520"/>
      <c r="J3407" s="520"/>
      <c r="K3407" s="520"/>
    </row>
    <row r="3408" spans="1:11" s="43" customFormat="1" x14ac:dyDescent="0.25">
      <c r="A3408" s="42"/>
      <c r="B3408" s="152"/>
      <c r="C3408" s="152"/>
      <c r="D3408" s="152"/>
      <c r="E3408" s="152"/>
      <c r="F3408" s="152"/>
      <c r="G3408" s="152"/>
      <c r="H3408" s="152"/>
      <c r="I3408" s="152"/>
      <c r="J3408" s="152"/>
      <c r="K3408" s="152"/>
    </row>
    <row r="3409" spans="1:11" s="43" customFormat="1" x14ac:dyDescent="0.25">
      <c r="A3409" s="42"/>
      <c r="B3409" s="453" t="s">
        <v>2</v>
      </c>
      <c r="C3409" s="454"/>
      <c r="D3409" s="455"/>
      <c r="E3409" s="452" t="s">
        <v>3</v>
      </c>
      <c r="F3409" s="452"/>
      <c r="G3409" s="452"/>
      <c r="H3409" s="452" t="s">
        <v>323</v>
      </c>
      <c r="I3409" s="452"/>
      <c r="J3409" s="452"/>
      <c r="K3409" s="452"/>
    </row>
    <row r="3410" spans="1:11" s="43" customFormat="1" x14ac:dyDescent="0.25">
      <c r="A3410" s="42"/>
      <c r="B3410" s="521" t="s">
        <v>989</v>
      </c>
      <c r="C3410" s="521"/>
      <c r="D3410" s="521"/>
      <c r="E3410" s="452" t="s">
        <v>980</v>
      </c>
      <c r="F3410" s="452"/>
      <c r="G3410" s="452"/>
      <c r="H3410" s="452" t="s">
        <v>990</v>
      </c>
      <c r="I3410" s="452"/>
      <c r="J3410" s="452"/>
      <c r="K3410" s="452"/>
    </row>
    <row r="3411" spans="1:11" s="43" customFormat="1" x14ac:dyDescent="0.25">
      <c r="A3411" s="42"/>
      <c r="B3411" s="452" t="s">
        <v>5</v>
      </c>
      <c r="C3411" s="452"/>
      <c r="D3411" s="452" t="s">
        <v>991</v>
      </c>
      <c r="E3411" s="452"/>
      <c r="F3411" s="452"/>
      <c r="G3411" s="452"/>
      <c r="H3411" s="452" t="s">
        <v>6</v>
      </c>
      <c r="I3411" s="605"/>
      <c r="J3411" s="452" t="s">
        <v>992</v>
      </c>
      <c r="K3411" s="452"/>
    </row>
    <row r="3412" spans="1:11" s="43" customFormat="1" x14ac:dyDescent="0.25">
      <c r="A3412" s="42"/>
      <c r="B3412" s="452"/>
      <c r="C3412" s="452"/>
      <c r="D3412" s="452"/>
      <c r="E3412" s="452"/>
      <c r="F3412" s="452"/>
      <c r="G3412" s="452"/>
      <c r="H3412" s="605"/>
      <c r="I3412" s="605"/>
      <c r="J3412" s="452"/>
      <c r="K3412" s="452"/>
    </row>
    <row r="3413" spans="1:11" s="43" customFormat="1" x14ac:dyDescent="0.25">
      <c r="A3413" s="42"/>
      <c r="B3413" s="452" t="s">
        <v>984</v>
      </c>
      <c r="C3413" s="452"/>
      <c r="D3413" s="452"/>
      <c r="E3413" s="452"/>
      <c r="F3413" s="452"/>
      <c r="G3413" s="452"/>
      <c r="H3413" s="452"/>
      <c r="I3413" s="452"/>
      <c r="J3413" s="452"/>
      <c r="K3413" s="452"/>
    </row>
    <row r="3414" spans="1:11" s="43" customFormat="1" x14ac:dyDescent="0.25">
      <c r="A3414" s="42"/>
      <c r="B3414" s="452" t="s">
        <v>8</v>
      </c>
      <c r="C3414" s="452" t="s">
        <v>9</v>
      </c>
      <c r="D3414" s="452" t="s">
        <v>10</v>
      </c>
      <c r="E3414" s="452"/>
      <c r="F3414" s="452"/>
      <c r="G3414" s="452"/>
      <c r="H3414" s="452" t="s">
        <v>11</v>
      </c>
      <c r="I3414" s="452"/>
      <c r="J3414" s="452"/>
      <c r="K3414" s="452"/>
    </row>
    <row r="3415" spans="1:11" s="43" customFormat="1" x14ac:dyDescent="0.25">
      <c r="A3415" s="42"/>
      <c r="B3415" s="452"/>
      <c r="C3415" s="452"/>
      <c r="D3415" s="452" t="s">
        <v>12</v>
      </c>
      <c r="E3415" s="452" t="s">
        <v>210</v>
      </c>
      <c r="F3415" s="452" t="s">
        <v>14</v>
      </c>
      <c r="G3415" s="452"/>
      <c r="H3415" s="452" t="s">
        <v>12</v>
      </c>
      <c r="I3415" s="452" t="s">
        <v>15</v>
      </c>
      <c r="J3415" s="452" t="s">
        <v>14</v>
      </c>
      <c r="K3415" s="452"/>
    </row>
    <row r="3416" spans="1:11" s="43" customFormat="1" ht="45" x14ac:dyDescent="0.25">
      <c r="A3416" s="42"/>
      <c r="B3416" s="452"/>
      <c r="C3416" s="452"/>
      <c r="D3416" s="452"/>
      <c r="E3416" s="452"/>
      <c r="F3416" s="107" t="s">
        <v>16</v>
      </c>
      <c r="G3416" s="107" t="s">
        <v>17</v>
      </c>
      <c r="H3416" s="605"/>
      <c r="I3416" s="605"/>
      <c r="J3416" s="107" t="s">
        <v>16</v>
      </c>
      <c r="K3416" s="107" t="s">
        <v>17</v>
      </c>
    </row>
    <row r="3417" spans="1:11" s="43" customFormat="1" x14ac:dyDescent="0.25">
      <c r="A3417" s="42"/>
      <c r="B3417" s="107">
        <v>1</v>
      </c>
      <c r="C3417" s="107">
        <v>2</v>
      </c>
      <c r="D3417" s="107">
        <v>3</v>
      </c>
      <c r="E3417" s="107">
        <v>4</v>
      </c>
      <c r="F3417" s="107">
        <v>5</v>
      </c>
      <c r="G3417" s="107">
        <v>6</v>
      </c>
      <c r="H3417" s="107">
        <v>7</v>
      </c>
      <c r="I3417" s="107">
        <v>8</v>
      </c>
      <c r="J3417" s="107">
        <v>9</v>
      </c>
      <c r="K3417" s="107">
        <v>10</v>
      </c>
    </row>
    <row r="3418" spans="1:11" s="43" customFormat="1" x14ac:dyDescent="0.25">
      <c r="A3418" s="42"/>
      <c r="B3418" s="69">
        <v>1164675.8</v>
      </c>
      <c r="C3418" s="237">
        <v>420000</v>
      </c>
      <c r="D3418" s="107" t="s">
        <v>993</v>
      </c>
      <c r="E3418" s="238" t="s">
        <v>994</v>
      </c>
      <c r="F3418" s="107">
        <v>0</v>
      </c>
      <c r="G3418" s="107">
        <v>0</v>
      </c>
      <c r="H3418" s="69" t="s">
        <v>995</v>
      </c>
      <c r="I3418" s="69" t="s">
        <v>996</v>
      </c>
      <c r="J3418" s="107">
        <v>0</v>
      </c>
      <c r="K3418" s="107">
        <v>0</v>
      </c>
    </row>
    <row r="3419" spans="1:11" s="43" customFormat="1" x14ac:dyDescent="0.25">
      <c r="A3419" s="42"/>
      <c r="B3419" s="107">
        <v>0</v>
      </c>
      <c r="C3419" s="107">
        <v>0</v>
      </c>
      <c r="D3419" s="107" t="s">
        <v>997</v>
      </c>
      <c r="E3419" s="238" t="s">
        <v>998</v>
      </c>
      <c r="F3419" s="107">
        <v>0</v>
      </c>
      <c r="G3419" s="107">
        <v>0</v>
      </c>
      <c r="H3419" s="107">
        <v>0</v>
      </c>
      <c r="I3419" s="107">
        <v>0</v>
      </c>
      <c r="J3419" s="107">
        <v>0</v>
      </c>
      <c r="K3419" s="107">
        <v>0</v>
      </c>
    </row>
    <row r="3420" spans="1:11" s="43" customFormat="1" ht="30" x14ac:dyDescent="0.25">
      <c r="A3420" s="42"/>
      <c r="B3420" s="107">
        <v>0</v>
      </c>
      <c r="C3420" s="107">
        <v>0</v>
      </c>
      <c r="D3420" s="107" t="s">
        <v>999</v>
      </c>
      <c r="E3420" s="107" t="s">
        <v>1000</v>
      </c>
      <c r="F3420" s="107">
        <v>0</v>
      </c>
      <c r="G3420" s="107">
        <v>0</v>
      </c>
      <c r="H3420" s="107">
        <v>0</v>
      </c>
      <c r="I3420" s="107">
        <v>0</v>
      </c>
      <c r="J3420" s="107">
        <v>0</v>
      </c>
      <c r="K3420" s="107">
        <v>0</v>
      </c>
    </row>
    <row r="3421" spans="1:11" s="43" customFormat="1" ht="30" x14ac:dyDescent="0.25">
      <c r="A3421" s="42"/>
      <c r="B3421" s="107">
        <v>0</v>
      </c>
      <c r="C3421" s="107">
        <v>0</v>
      </c>
      <c r="D3421" s="107" t="s">
        <v>987</v>
      </c>
      <c r="E3421" s="107" t="s">
        <v>1001</v>
      </c>
      <c r="F3421" s="107">
        <v>0</v>
      </c>
      <c r="G3421" s="107">
        <v>0</v>
      </c>
      <c r="H3421" s="107">
        <v>0</v>
      </c>
      <c r="I3421" s="107">
        <v>0</v>
      </c>
      <c r="J3421" s="107">
        <v>0</v>
      </c>
      <c r="K3421" s="107">
        <v>0</v>
      </c>
    </row>
    <row r="3422" spans="1:11" s="43" customFormat="1" x14ac:dyDescent="0.25">
      <c r="A3422" s="42"/>
      <c r="B3422" s="452" t="s">
        <v>19</v>
      </c>
      <c r="C3422" s="452"/>
      <c r="D3422" s="452"/>
      <c r="E3422" s="452"/>
      <c r="F3422" s="452"/>
      <c r="G3422" s="452"/>
      <c r="H3422" s="452"/>
      <c r="I3422" s="452"/>
      <c r="J3422" s="452"/>
      <c r="K3422" s="452"/>
    </row>
    <row r="3423" spans="1:11" s="43" customFormat="1" ht="30" x14ac:dyDescent="0.25">
      <c r="A3423" s="42"/>
      <c r="B3423" s="107">
        <v>168000</v>
      </c>
      <c r="C3423" s="107">
        <v>600000</v>
      </c>
      <c r="D3423" s="107" t="s">
        <v>987</v>
      </c>
      <c r="E3423" s="107" t="s">
        <v>1002</v>
      </c>
      <c r="F3423" s="107">
        <v>0</v>
      </c>
      <c r="G3423" s="107">
        <v>0</v>
      </c>
      <c r="H3423" s="107">
        <v>0</v>
      </c>
      <c r="I3423" s="107">
        <v>0</v>
      </c>
      <c r="J3423" s="107">
        <v>0</v>
      </c>
      <c r="K3423" s="107">
        <v>0</v>
      </c>
    </row>
    <row r="3424" spans="1:11" s="43" customFormat="1" x14ac:dyDescent="0.25">
      <c r="A3424" s="42"/>
      <c r="B3424" s="105"/>
      <c r="C3424" s="105"/>
      <c r="D3424" s="105"/>
      <c r="E3424" s="105"/>
      <c r="F3424" s="105"/>
      <c r="G3424" s="105"/>
      <c r="H3424" s="105"/>
      <c r="I3424" s="105"/>
      <c r="J3424" s="105"/>
      <c r="K3424" s="105"/>
    </row>
    <row r="3425" spans="1:11" s="43" customFormat="1" x14ac:dyDescent="0.25">
      <c r="A3425" s="42"/>
    </row>
    <row r="3426" spans="1:11" s="43" customFormat="1" x14ac:dyDescent="0.25">
      <c r="A3426" s="42"/>
      <c r="B3426" s="520" t="s">
        <v>0</v>
      </c>
      <c r="C3426" s="520"/>
      <c r="D3426" s="152"/>
      <c r="E3426" s="152"/>
      <c r="F3426" s="152"/>
      <c r="G3426" s="152"/>
      <c r="H3426" s="152"/>
      <c r="I3426" s="152"/>
      <c r="J3426" s="152"/>
      <c r="K3426" s="152"/>
    </row>
    <row r="3427" spans="1:11" s="43" customFormat="1" x14ac:dyDescent="0.25">
      <c r="A3427" s="42"/>
      <c r="B3427" s="520" t="s">
        <v>1</v>
      </c>
      <c r="C3427" s="520"/>
      <c r="D3427" s="520"/>
      <c r="E3427" s="520"/>
      <c r="F3427" s="520"/>
      <c r="G3427" s="520"/>
      <c r="H3427" s="520"/>
      <c r="I3427" s="520"/>
      <c r="J3427" s="520"/>
      <c r="K3427" s="520"/>
    </row>
    <row r="3428" spans="1:11" s="43" customFormat="1" x14ac:dyDescent="0.25">
      <c r="A3428" s="42"/>
      <c r="B3428" s="152"/>
      <c r="C3428" s="152"/>
      <c r="D3428" s="152"/>
      <c r="E3428" s="152"/>
      <c r="F3428" s="152"/>
      <c r="G3428" s="152"/>
      <c r="H3428" s="152"/>
      <c r="I3428" s="152"/>
      <c r="J3428" s="152"/>
      <c r="K3428" s="152"/>
    </row>
    <row r="3429" spans="1:11" s="43" customFormat="1" x14ac:dyDescent="0.25">
      <c r="A3429" s="42"/>
      <c r="B3429" s="452" t="s">
        <v>2</v>
      </c>
      <c r="C3429" s="452"/>
      <c r="D3429" s="452"/>
      <c r="E3429" s="452" t="s">
        <v>3</v>
      </c>
      <c r="F3429" s="452"/>
      <c r="G3429" s="452"/>
      <c r="H3429" s="452" t="s">
        <v>323</v>
      </c>
      <c r="I3429" s="452"/>
      <c r="J3429" s="452"/>
      <c r="K3429" s="452"/>
    </row>
    <row r="3430" spans="1:11" s="43" customFormat="1" x14ac:dyDescent="0.25">
      <c r="A3430" s="42"/>
      <c r="B3430" s="521" t="s">
        <v>1003</v>
      </c>
      <c r="C3430" s="521"/>
      <c r="D3430" s="521"/>
      <c r="E3430" s="452" t="s">
        <v>980</v>
      </c>
      <c r="F3430" s="452"/>
      <c r="G3430" s="452"/>
      <c r="H3430" s="452" t="s">
        <v>1004</v>
      </c>
      <c r="I3430" s="452"/>
      <c r="J3430" s="452"/>
      <c r="K3430" s="452"/>
    </row>
    <row r="3431" spans="1:11" s="43" customFormat="1" x14ac:dyDescent="0.25">
      <c r="A3431" s="42"/>
      <c r="B3431" s="452" t="s">
        <v>5</v>
      </c>
      <c r="C3431" s="452"/>
      <c r="D3431" s="452" t="s">
        <v>1005</v>
      </c>
      <c r="E3431" s="452"/>
      <c r="F3431" s="452"/>
      <c r="G3431" s="452"/>
      <c r="H3431" s="452" t="s">
        <v>6</v>
      </c>
      <c r="I3431" s="605"/>
      <c r="J3431" s="452" t="s">
        <v>1006</v>
      </c>
      <c r="K3431" s="452"/>
    </row>
    <row r="3432" spans="1:11" s="43" customFormat="1" x14ac:dyDescent="0.25">
      <c r="A3432" s="42"/>
      <c r="B3432" s="452"/>
      <c r="C3432" s="452"/>
      <c r="D3432" s="452"/>
      <c r="E3432" s="452"/>
      <c r="F3432" s="452"/>
      <c r="G3432" s="452"/>
      <c r="H3432" s="605"/>
      <c r="I3432" s="605"/>
      <c r="J3432" s="452"/>
      <c r="K3432" s="452"/>
    </row>
    <row r="3433" spans="1:11" s="43" customFormat="1" x14ac:dyDescent="0.25">
      <c r="A3433" s="42"/>
      <c r="B3433" s="452" t="s">
        <v>984</v>
      </c>
      <c r="C3433" s="452"/>
      <c r="D3433" s="452"/>
      <c r="E3433" s="452"/>
      <c r="F3433" s="452"/>
      <c r="G3433" s="452"/>
      <c r="H3433" s="452"/>
      <c r="I3433" s="452"/>
      <c r="J3433" s="452"/>
      <c r="K3433" s="452"/>
    </row>
    <row r="3434" spans="1:11" s="43" customFormat="1" x14ac:dyDescent="0.25">
      <c r="A3434" s="42"/>
      <c r="B3434" s="452" t="s">
        <v>8</v>
      </c>
      <c r="C3434" s="452" t="s">
        <v>9</v>
      </c>
      <c r="D3434" s="452" t="s">
        <v>10</v>
      </c>
      <c r="E3434" s="452"/>
      <c r="F3434" s="452"/>
      <c r="G3434" s="452"/>
      <c r="H3434" s="452" t="s">
        <v>11</v>
      </c>
      <c r="I3434" s="452"/>
      <c r="J3434" s="452"/>
      <c r="K3434" s="452"/>
    </row>
    <row r="3435" spans="1:11" s="43" customFormat="1" x14ac:dyDescent="0.25">
      <c r="A3435" s="42"/>
      <c r="B3435" s="452"/>
      <c r="C3435" s="452"/>
      <c r="D3435" s="452" t="s">
        <v>12</v>
      </c>
      <c r="E3435" s="452" t="s">
        <v>210</v>
      </c>
      <c r="F3435" s="452" t="s">
        <v>14</v>
      </c>
      <c r="G3435" s="452"/>
      <c r="H3435" s="452" t="s">
        <v>12</v>
      </c>
      <c r="I3435" s="452" t="s">
        <v>15</v>
      </c>
      <c r="J3435" s="452" t="s">
        <v>14</v>
      </c>
      <c r="K3435" s="452"/>
    </row>
    <row r="3436" spans="1:11" s="43" customFormat="1" ht="45" x14ac:dyDescent="0.25">
      <c r="A3436" s="42"/>
      <c r="B3436" s="452"/>
      <c r="C3436" s="452"/>
      <c r="D3436" s="452"/>
      <c r="E3436" s="452"/>
      <c r="F3436" s="107" t="s">
        <v>16</v>
      </c>
      <c r="G3436" s="107" t="s">
        <v>17</v>
      </c>
      <c r="H3436" s="605"/>
      <c r="I3436" s="605"/>
      <c r="J3436" s="107" t="s">
        <v>16</v>
      </c>
      <c r="K3436" s="107" t="s">
        <v>17</v>
      </c>
    </row>
    <row r="3437" spans="1:11" s="43" customFormat="1" x14ac:dyDescent="0.25">
      <c r="A3437" s="42"/>
      <c r="B3437" s="107">
        <v>1</v>
      </c>
      <c r="C3437" s="107">
        <v>2</v>
      </c>
      <c r="D3437" s="107">
        <v>3</v>
      </c>
      <c r="E3437" s="107">
        <v>4</v>
      </c>
      <c r="F3437" s="107">
        <v>5</v>
      </c>
      <c r="G3437" s="107">
        <v>6</v>
      </c>
      <c r="H3437" s="107">
        <v>7</v>
      </c>
      <c r="I3437" s="107">
        <v>8</v>
      </c>
      <c r="J3437" s="107">
        <v>9</v>
      </c>
      <c r="K3437" s="107">
        <v>10</v>
      </c>
    </row>
    <row r="3438" spans="1:11" s="43" customFormat="1" x14ac:dyDescent="0.25">
      <c r="A3438" s="42"/>
      <c r="B3438" s="69">
        <f>145342</f>
        <v>145342</v>
      </c>
      <c r="C3438" s="237">
        <v>0</v>
      </c>
      <c r="D3438" s="107" t="s">
        <v>993</v>
      </c>
      <c r="E3438" s="238">
        <v>107.91</v>
      </c>
      <c r="F3438" s="107">
        <v>0</v>
      </c>
      <c r="G3438" s="107">
        <v>0</v>
      </c>
      <c r="H3438" s="69">
        <v>0</v>
      </c>
      <c r="I3438" s="69">
        <v>0</v>
      </c>
      <c r="J3438" s="107">
        <v>0</v>
      </c>
      <c r="K3438" s="107">
        <v>0</v>
      </c>
    </row>
    <row r="3439" spans="1:11" s="43" customFormat="1" ht="30" x14ac:dyDescent="0.25">
      <c r="A3439" s="42"/>
      <c r="B3439" s="107">
        <v>0</v>
      </c>
      <c r="C3439" s="107">
        <v>0</v>
      </c>
      <c r="D3439" s="107" t="s">
        <v>1007</v>
      </c>
      <c r="E3439" s="237">
        <v>0.04</v>
      </c>
      <c r="F3439" s="107">
        <v>0</v>
      </c>
      <c r="G3439" s="107">
        <v>0</v>
      </c>
      <c r="H3439" s="107">
        <v>0</v>
      </c>
      <c r="I3439" s="107">
        <v>0</v>
      </c>
      <c r="J3439" s="107">
        <v>0</v>
      </c>
      <c r="K3439" s="107">
        <v>0</v>
      </c>
    </row>
    <row r="3440" spans="1:11" s="43" customFormat="1" ht="30" x14ac:dyDescent="0.25">
      <c r="A3440" s="42"/>
      <c r="B3440" s="107">
        <v>0</v>
      </c>
      <c r="C3440" s="107">
        <v>0</v>
      </c>
      <c r="D3440" s="107" t="s">
        <v>987</v>
      </c>
      <c r="E3440" s="107">
        <v>0.32</v>
      </c>
      <c r="F3440" s="107">
        <v>0</v>
      </c>
      <c r="G3440" s="107">
        <v>0</v>
      </c>
      <c r="H3440" s="107">
        <v>0</v>
      </c>
      <c r="I3440" s="107">
        <v>0</v>
      </c>
      <c r="J3440" s="107">
        <v>0</v>
      </c>
      <c r="K3440" s="107">
        <v>0</v>
      </c>
    </row>
    <row r="3441" spans="1:11" s="43" customFormat="1" ht="30" x14ac:dyDescent="0.25">
      <c r="A3441" s="42"/>
      <c r="B3441" s="107">
        <v>0</v>
      </c>
      <c r="C3441" s="107">
        <v>0</v>
      </c>
      <c r="D3441" s="107" t="s">
        <v>1008</v>
      </c>
      <c r="E3441" s="107">
        <v>0.6</v>
      </c>
      <c r="F3441" s="107">
        <v>0</v>
      </c>
      <c r="G3441" s="107">
        <v>0</v>
      </c>
      <c r="H3441" s="107">
        <v>0</v>
      </c>
      <c r="I3441" s="107">
        <v>0</v>
      </c>
      <c r="J3441" s="107">
        <v>0</v>
      </c>
      <c r="K3441" s="107">
        <v>0</v>
      </c>
    </row>
    <row r="3442" spans="1:11" s="43" customFormat="1" ht="30" x14ac:dyDescent="0.25">
      <c r="A3442" s="42"/>
      <c r="B3442" s="107">
        <v>0</v>
      </c>
      <c r="C3442" s="107">
        <v>0</v>
      </c>
      <c r="D3442" s="107" t="s">
        <v>1008</v>
      </c>
      <c r="E3442" s="107">
        <v>2.2400000000000002</v>
      </c>
      <c r="F3442" s="107">
        <v>0</v>
      </c>
      <c r="G3442" s="107">
        <v>0</v>
      </c>
      <c r="H3442" s="107">
        <v>0</v>
      </c>
      <c r="I3442" s="107">
        <v>0</v>
      </c>
      <c r="J3442" s="107">
        <v>0</v>
      </c>
      <c r="K3442" s="107">
        <v>0</v>
      </c>
    </row>
    <row r="3443" spans="1:11" s="43" customFormat="1" ht="30" x14ac:dyDescent="0.25">
      <c r="A3443" s="42"/>
      <c r="B3443" s="107">
        <v>0</v>
      </c>
      <c r="C3443" s="107">
        <v>0</v>
      </c>
      <c r="D3443" s="107" t="s">
        <v>987</v>
      </c>
      <c r="E3443" s="107">
        <v>0.96</v>
      </c>
      <c r="F3443" s="107">
        <v>0</v>
      </c>
      <c r="G3443" s="107">
        <v>0</v>
      </c>
      <c r="H3443" s="107">
        <v>0</v>
      </c>
      <c r="I3443" s="107">
        <v>0</v>
      </c>
      <c r="J3443" s="107">
        <v>0</v>
      </c>
      <c r="K3443" s="107">
        <v>0</v>
      </c>
    </row>
    <row r="3444" spans="1:11" s="43" customFormat="1" x14ac:dyDescent="0.25">
      <c r="A3444" s="42"/>
      <c r="B3444" s="452" t="s">
        <v>19</v>
      </c>
      <c r="C3444" s="452"/>
      <c r="D3444" s="452"/>
      <c r="E3444" s="452"/>
      <c r="F3444" s="452"/>
      <c r="G3444" s="452"/>
      <c r="H3444" s="452"/>
      <c r="I3444" s="452"/>
      <c r="J3444" s="452"/>
      <c r="K3444" s="452"/>
    </row>
    <row r="3445" spans="1:11" s="43" customFormat="1" x14ac:dyDescent="0.25">
      <c r="A3445" s="42"/>
      <c r="B3445" s="107">
        <v>0</v>
      </c>
      <c r="C3445" s="107">
        <v>0</v>
      </c>
      <c r="D3445" s="107"/>
      <c r="E3445" s="107"/>
      <c r="F3445" s="107"/>
      <c r="G3445" s="107"/>
      <c r="H3445" s="107"/>
      <c r="I3445" s="107"/>
      <c r="J3445" s="107"/>
      <c r="K3445" s="107"/>
    </row>
    <row r="3446" spans="1:11" s="43" customFormat="1" x14ac:dyDescent="0.25">
      <c r="A3446" s="42"/>
    </row>
    <row r="3447" spans="1:11" s="43" customFormat="1" x14ac:dyDescent="0.25">
      <c r="A3447" s="42"/>
      <c r="B3447" s="520" t="s">
        <v>0</v>
      </c>
      <c r="C3447" s="520"/>
      <c r="D3447" s="152"/>
      <c r="E3447" s="152"/>
      <c r="F3447" s="152"/>
      <c r="G3447" s="152"/>
      <c r="H3447" s="152"/>
      <c r="I3447" s="152"/>
      <c r="J3447" s="152"/>
      <c r="K3447" s="152"/>
    </row>
    <row r="3448" spans="1:11" s="43" customFormat="1" x14ac:dyDescent="0.25">
      <c r="A3448" s="42"/>
      <c r="B3448" s="520" t="s">
        <v>1</v>
      </c>
      <c r="C3448" s="520"/>
      <c r="D3448" s="520"/>
      <c r="E3448" s="520"/>
      <c r="F3448" s="520"/>
      <c r="G3448" s="520"/>
      <c r="H3448" s="520"/>
      <c r="I3448" s="520"/>
      <c r="J3448" s="520"/>
      <c r="K3448" s="520"/>
    </row>
    <row r="3449" spans="1:11" s="43" customFormat="1" x14ac:dyDescent="0.25">
      <c r="A3449" s="42"/>
      <c r="B3449" s="152"/>
      <c r="C3449" s="152"/>
      <c r="D3449" s="152"/>
      <c r="E3449" s="152"/>
      <c r="F3449" s="152"/>
      <c r="G3449" s="152"/>
      <c r="H3449" s="152"/>
      <c r="I3449" s="152"/>
      <c r="J3449" s="152"/>
      <c r="K3449" s="152"/>
    </row>
    <row r="3450" spans="1:11" s="43" customFormat="1" x14ac:dyDescent="0.25">
      <c r="A3450" s="42"/>
      <c r="B3450" s="452" t="s">
        <v>2</v>
      </c>
      <c r="C3450" s="452"/>
      <c r="D3450" s="452"/>
      <c r="E3450" s="452" t="s">
        <v>3</v>
      </c>
      <c r="F3450" s="452"/>
      <c r="G3450" s="452"/>
      <c r="H3450" s="452" t="s">
        <v>323</v>
      </c>
      <c r="I3450" s="452"/>
      <c r="J3450" s="452"/>
      <c r="K3450" s="452"/>
    </row>
    <row r="3451" spans="1:11" s="43" customFormat="1" x14ac:dyDescent="0.25">
      <c r="A3451" s="42"/>
      <c r="B3451" s="521" t="s">
        <v>1009</v>
      </c>
      <c r="C3451" s="521"/>
      <c r="D3451" s="521"/>
      <c r="E3451" s="452" t="s">
        <v>980</v>
      </c>
      <c r="F3451" s="452"/>
      <c r="G3451" s="452"/>
      <c r="H3451" s="452" t="s">
        <v>1010</v>
      </c>
      <c r="I3451" s="452"/>
      <c r="J3451" s="452"/>
      <c r="K3451" s="452"/>
    </row>
    <row r="3452" spans="1:11" s="43" customFormat="1" x14ac:dyDescent="0.25">
      <c r="A3452" s="42"/>
      <c r="B3452" s="452" t="s">
        <v>5</v>
      </c>
      <c r="C3452" s="452"/>
      <c r="D3452" s="452" t="s">
        <v>1011</v>
      </c>
      <c r="E3452" s="452"/>
      <c r="F3452" s="452"/>
      <c r="G3452" s="452"/>
      <c r="H3452" s="452" t="s">
        <v>6</v>
      </c>
      <c r="I3452" s="605"/>
      <c r="J3452" s="452" t="s">
        <v>1012</v>
      </c>
      <c r="K3452" s="452"/>
    </row>
    <row r="3453" spans="1:11" s="43" customFormat="1" x14ac:dyDescent="0.25">
      <c r="A3453" s="42"/>
      <c r="B3453" s="452"/>
      <c r="C3453" s="452"/>
      <c r="D3453" s="452"/>
      <c r="E3453" s="452"/>
      <c r="F3453" s="452"/>
      <c r="G3453" s="452"/>
      <c r="H3453" s="605"/>
      <c r="I3453" s="605"/>
      <c r="J3453" s="452"/>
      <c r="K3453" s="452"/>
    </row>
    <row r="3454" spans="1:11" s="43" customFormat="1" x14ac:dyDescent="0.25">
      <c r="A3454" s="42"/>
      <c r="B3454" s="452" t="s">
        <v>984</v>
      </c>
      <c r="C3454" s="452"/>
      <c r="D3454" s="452"/>
      <c r="E3454" s="452"/>
      <c r="F3454" s="452"/>
      <c r="G3454" s="452"/>
      <c r="H3454" s="452"/>
      <c r="I3454" s="452"/>
      <c r="J3454" s="452"/>
      <c r="K3454" s="452"/>
    </row>
    <row r="3455" spans="1:11" s="43" customFormat="1" x14ac:dyDescent="0.25">
      <c r="A3455" s="42"/>
      <c r="B3455" s="452" t="s">
        <v>8</v>
      </c>
      <c r="C3455" s="452" t="s">
        <v>9</v>
      </c>
      <c r="D3455" s="452" t="s">
        <v>10</v>
      </c>
      <c r="E3455" s="452"/>
      <c r="F3455" s="452"/>
      <c r="G3455" s="452"/>
      <c r="H3455" s="452" t="s">
        <v>11</v>
      </c>
      <c r="I3455" s="452"/>
      <c r="J3455" s="452"/>
      <c r="K3455" s="452"/>
    </row>
    <row r="3456" spans="1:11" s="43" customFormat="1" x14ac:dyDescent="0.25">
      <c r="A3456" s="42"/>
      <c r="B3456" s="452"/>
      <c r="C3456" s="452"/>
      <c r="D3456" s="452" t="s">
        <v>12</v>
      </c>
      <c r="E3456" s="452" t="s">
        <v>210</v>
      </c>
      <c r="F3456" s="452" t="s">
        <v>14</v>
      </c>
      <c r="G3456" s="452"/>
      <c r="H3456" s="452" t="s">
        <v>12</v>
      </c>
      <c r="I3456" s="452" t="s">
        <v>15</v>
      </c>
      <c r="J3456" s="452" t="s">
        <v>14</v>
      </c>
      <c r="K3456" s="452"/>
    </row>
    <row r="3457" spans="1:11" s="43" customFormat="1" ht="45" x14ac:dyDescent="0.25">
      <c r="A3457" s="42"/>
      <c r="B3457" s="452"/>
      <c r="C3457" s="452"/>
      <c r="D3457" s="452"/>
      <c r="E3457" s="452"/>
      <c r="F3457" s="107" t="s">
        <v>16</v>
      </c>
      <c r="G3457" s="107" t="s">
        <v>17</v>
      </c>
      <c r="H3457" s="605"/>
      <c r="I3457" s="605"/>
      <c r="J3457" s="107" t="s">
        <v>16</v>
      </c>
      <c r="K3457" s="107" t="s">
        <v>17</v>
      </c>
    </row>
    <row r="3458" spans="1:11" s="43" customFormat="1" x14ac:dyDescent="0.25">
      <c r="A3458" s="42"/>
      <c r="B3458" s="107">
        <v>1</v>
      </c>
      <c r="C3458" s="107">
        <v>2</v>
      </c>
      <c r="D3458" s="107">
        <v>3</v>
      </c>
      <c r="E3458" s="107">
        <v>4</v>
      </c>
      <c r="F3458" s="107">
        <v>5</v>
      </c>
      <c r="G3458" s="107">
        <v>6</v>
      </c>
      <c r="H3458" s="107">
        <v>7</v>
      </c>
      <c r="I3458" s="107">
        <v>8</v>
      </c>
      <c r="J3458" s="107">
        <v>9</v>
      </c>
      <c r="K3458" s="107">
        <v>10</v>
      </c>
    </row>
    <row r="3459" spans="1:11" s="43" customFormat="1" ht="30" x14ac:dyDescent="0.25">
      <c r="A3459" s="42"/>
      <c r="B3459" s="69">
        <f>158850+150000</f>
        <v>308850</v>
      </c>
      <c r="C3459" s="237">
        <v>0</v>
      </c>
      <c r="D3459" s="107" t="s">
        <v>1013</v>
      </c>
      <c r="E3459" s="107">
        <v>0.78</v>
      </c>
      <c r="F3459" s="107">
        <v>0</v>
      </c>
      <c r="G3459" s="107">
        <v>0</v>
      </c>
      <c r="H3459" s="107">
        <v>0</v>
      </c>
      <c r="I3459" s="107">
        <v>0</v>
      </c>
      <c r="J3459" s="107">
        <v>0</v>
      </c>
      <c r="K3459" s="107">
        <v>0</v>
      </c>
    </row>
    <row r="3460" spans="1:11" s="43" customFormat="1" x14ac:dyDescent="0.25">
      <c r="A3460" s="42"/>
      <c r="B3460" s="452" t="s">
        <v>19</v>
      </c>
      <c r="C3460" s="452"/>
      <c r="D3460" s="452"/>
      <c r="E3460" s="452"/>
      <c r="F3460" s="452"/>
      <c r="G3460" s="452"/>
      <c r="H3460" s="452"/>
      <c r="I3460" s="452"/>
      <c r="J3460" s="452"/>
      <c r="K3460" s="452"/>
    </row>
    <row r="3461" spans="1:11" s="43" customFormat="1" x14ac:dyDescent="0.25">
      <c r="A3461" s="42"/>
      <c r="B3461" s="107">
        <v>0</v>
      </c>
      <c r="C3461" s="107">
        <v>0</v>
      </c>
      <c r="D3461" s="107"/>
      <c r="E3461" s="107"/>
      <c r="F3461" s="107"/>
      <c r="G3461" s="107"/>
      <c r="H3461" s="107"/>
      <c r="I3461" s="107"/>
      <c r="J3461" s="107"/>
      <c r="K3461" s="107"/>
    </row>
    <row r="3462" spans="1:11" s="43" customFormat="1" x14ac:dyDescent="0.25">
      <c r="A3462" s="42"/>
    </row>
    <row r="3463" spans="1:11" s="43" customFormat="1" x14ac:dyDescent="0.25">
      <c r="A3463" s="42"/>
      <c r="B3463" s="520" t="s">
        <v>0</v>
      </c>
      <c r="C3463" s="520"/>
      <c r="D3463" s="152"/>
      <c r="E3463" s="152"/>
      <c r="F3463" s="152"/>
      <c r="G3463" s="152"/>
      <c r="H3463" s="152"/>
      <c r="I3463" s="152"/>
      <c r="J3463" s="152"/>
      <c r="K3463" s="152"/>
    </row>
    <row r="3464" spans="1:11" s="43" customFormat="1" x14ac:dyDescent="0.25">
      <c r="A3464" s="42"/>
      <c r="B3464" s="520" t="s">
        <v>1</v>
      </c>
      <c r="C3464" s="520"/>
      <c r="D3464" s="520"/>
      <c r="E3464" s="520"/>
      <c r="F3464" s="520"/>
      <c r="G3464" s="520"/>
      <c r="H3464" s="520"/>
      <c r="I3464" s="520"/>
      <c r="J3464" s="520"/>
      <c r="K3464" s="520"/>
    </row>
    <row r="3465" spans="1:11" s="43" customFormat="1" x14ac:dyDescent="0.25">
      <c r="A3465" s="42"/>
      <c r="B3465" s="152"/>
      <c r="C3465" s="152"/>
      <c r="D3465" s="152"/>
      <c r="E3465" s="152"/>
      <c r="F3465" s="152"/>
      <c r="G3465" s="152"/>
      <c r="H3465" s="152"/>
      <c r="I3465" s="152"/>
      <c r="J3465" s="152"/>
      <c r="K3465" s="152"/>
    </row>
    <row r="3466" spans="1:11" s="43" customFormat="1" x14ac:dyDescent="0.25">
      <c r="A3466" s="42"/>
      <c r="B3466" s="452" t="s">
        <v>2</v>
      </c>
      <c r="C3466" s="452"/>
      <c r="D3466" s="452"/>
      <c r="E3466" s="452" t="s">
        <v>3</v>
      </c>
      <c r="F3466" s="452"/>
      <c r="G3466" s="452"/>
      <c r="H3466" s="452" t="s">
        <v>323</v>
      </c>
      <c r="I3466" s="452"/>
      <c r="J3466" s="452"/>
      <c r="K3466" s="452"/>
    </row>
    <row r="3467" spans="1:11" s="43" customFormat="1" x14ac:dyDescent="0.25">
      <c r="A3467" s="42"/>
      <c r="B3467" s="521" t="s">
        <v>1014</v>
      </c>
      <c r="C3467" s="521"/>
      <c r="D3467" s="521"/>
      <c r="E3467" s="452" t="s">
        <v>980</v>
      </c>
      <c r="F3467" s="452"/>
      <c r="G3467" s="452"/>
      <c r="H3467" s="452" t="s">
        <v>1015</v>
      </c>
      <c r="I3467" s="452"/>
      <c r="J3467" s="452"/>
      <c r="K3467" s="452"/>
    </row>
    <row r="3468" spans="1:11" s="43" customFormat="1" x14ac:dyDescent="0.25">
      <c r="A3468" s="42"/>
      <c r="B3468" s="452" t="s">
        <v>5</v>
      </c>
      <c r="C3468" s="452"/>
      <c r="D3468" s="452" t="s">
        <v>1016</v>
      </c>
      <c r="E3468" s="452"/>
      <c r="F3468" s="452"/>
      <c r="G3468" s="452"/>
      <c r="H3468" s="452" t="s">
        <v>6</v>
      </c>
      <c r="I3468" s="605"/>
      <c r="J3468" s="452" t="s">
        <v>1017</v>
      </c>
      <c r="K3468" s="452"/>
    </row>
    <row r="3469" spans="1:11" s="43" customFormat="1" x14ac:dyDescent="0.25">
      <c r="A3469" s="42"/>
      <c r="B3469" s="452"/>
      <c r="C3469" s="452"/>
      <c r="D3469" s="452"/>
      <c r="E3469" s="452"/>
      <c r="F3469" s="452"/>
      <c r="G3469" s="452"/>
      <c r="H3469" s="605"/>
      <c r="I3469" s="605"/>
      <c r="J3469" s="452"/>
      <c r="K3469" s="452"/>
    </row>
    <row r="3470" spans="1:11" s="43" customFormat="1" x14ac:dyDescent="0.25">
      <c r="A3470" s="42"/>
      <c r="B3470" s="452" t="s">
        <v>984</v>
      </c>
      <c r="C3470" s="452"/>
      <c r="D3470" s="452"/>
      <c r="E3470" s="452"/>
      <c r="F3470" s="452"/>
      <c r="G3470" s="452"/>
      <c r="H3470" s="452"/>
      <c r="I3470" s="452"/>
      <c r="J3470" s="452"/>
      <c r="K3470" s="452"/>
    </row>
    <row r="3471" spans="1:11" s="43" customFormat="1" x14ac:dyDescent="0.25">
      <c r="A3471" s="42"/>
      <c r="B3471" s="452" t="s">
        <v>8</v>
      </c>
      <c r="C3471" s="452" t="s">
        <v>9</v>
      </c>
      <c r="D3471" s="452" t="s">
        <v>10</v>
      </c>
      <c r="E3471" s="452"/>
      <c r="F3471" s="452"/>
      <c r="G3471" s="452"/>
      <c r="H3471" s="452" t="s">
        <v>11</v>
      </c>
      <c r="I3471" s="452"/>
      <c r="J3471" s="452"/>
      <c r="K3471" s="452"/>
    </row>
    <row r="3472" spans="1:11" s="43" customFormat="1" x14ac:dyDescent="0.25">
      <c r="A3472" s="42"/>
      <c r="B3472" s="452"/>
      <c r="C3472" s="452"/>
      <c r="D3472" s="452" t="s">
        <v>12</v>
      </c>
      <c r="E3472" s="452" t="s">
        <v>210</v>
      </c>
      <c r="F3472" s="452" t="s">
        <v>14</v>
      </c>
      <c r="G3472" s="452"/>
      <c r="H3472" s="452" t="s">
        <v>12</v>
      </c>
      <c r="I3472" s="452" t="s">
        <v>15</v>
      </c>
      <c r="J3472" s="452" t="s">
        <v>14</v>
      </c>
      <c r="K3472" s="452"/>
    </row>
    <row r="3473" spans="1:11" s="43" customFormat="1" ht="45" x14ac:dyDescent="0.25">
      <c r="A3473" s="42"/>
      <c r="B3473" s="452"/>
      <c r="C3473" s="452"/>
      <c r="D3473" s="452"/>
      <c r="E3473" s="452"/>
      <c r="F3473" s="107" t="s">
        <v>16</v>
      </c>
      <c r="G3473" s="107" t="s">
        <v>17</v>
      </c>
      <c r="H3473" s="605"/>
      <c r="I3473" s="605"/>
      <c r="J3473" s="107" t="s">
        <v>16</v>
      </c>
      <c r="K3473" s="107" t="s">
        <v>17</v>
      </c>
    </row>
    <row r="3474" spans="1:11" s="43" customFormat="1" x14ac:dyDescent="0.25">
      <c r="A3474" s="42"/>
      <c r="B3474" s="107">
        <v>1</v>
      </c>
      <c r="C3474" s="107">
        <v>2</v>
      </c>
      <c r="D3474" s="107">
        <v>3</v>
      </c>
      <c r="E3474" s="107">
        <v>4</v>
      </c>
      <c r="F3474" s="107">
        <v>5</v>
      </c>
      <c r="G3474" s="107">
        <v>6</v>
      </c>
      <c r="H3474" s="107">
        <v>7</v>
      </c>
      <c r="I3474" s="107">
        <v>8</v>
      </c>
      <c r="J3474" s="107">
        <v>9</v>
      </c>
      <c r="K3474" s="107">
        <v>10</v>
      </c>
    </row>
    <row r="3475" spans="1:11" s="43" customFormat="1" ht="30" x14ac:dyDescent="0.25">
      <c r="A3475" s="42"/>
      <c r="B3475" s="69">
        <f>172698+35300</f>
        <v>207998</v>
      </c>
      <c r="C3475" s="237">
        <v>0</v>
      </c>
      <c r="D3475" s="107" t="s">
        <v>987</v>
      </c>
      <c r="E3475" s="238" t="s">
        <v>1018</v>
      </c>
      <c r="F3475" s="107">
        <v>0</v>
      </c>
      <c r="G3475" s="107">
        <v>0</v>
      </c>
      <c r="H3475" s="69" t="s">
        <v>1019</v>
      </c>
      <c r="I3475" s="69" t="s">
        <v>1020</v>
      </c>
      <c r="J3475" s="107">
        <v>0</v>
      </c>
      <c r="K3475" s="107">
        <v>0</v>
      </c>
    </row>
    <row r="3476" spans="1:11" s="43" customFormat="1" ht="60" x14ac:dyDescent="0.25">
      <c r="A3476" s="42"/>
      <c r="B3476" s="107">
        <v>0</v>
      </c>
      <c r="C3476" s="107">
        <v>0</v>
      </c>
      <c r="D3476" s="107" t="s">
        <v>1008</v>
      </c>
      <c r="E3476" s="238" t="s">
        <v>1018</v>
      </c>
      <c r="F3476" s="107">
        <v>0</v>
      </c>
      <c r="G3476" s="107">
        <v>0</v>
      </c>
      <c r="H3476" s="51" t="s">
        <v>212</v>
      </c>
      <c r="I3476" s="107" t="s">
        <v>1021</v>
      </c>
      <c r="J3476" s="107">
        <v>0</v>
      </c>
      <c r="K3476" s="107">
        <v>0</v>
      </c>
    </row>
    <row r="3477" spans="1:11" s="43" customFormat="1" ht="30" x14ac:dyDescent="0.25">
      <c r="A3477" s="42"/>
      <c r="B3477" s="107">
        <v>0</v>
      </c>
      <c r="C3477" s="107">
        <v>0</v>
      </c>
      <c r="D3477" s="107" t="s">
        <v>1022</v>
      </c>
      <c r="E3477" s="107" t="s">
        <v>1023</v>
      </c>
      <c r="F3477" s="107">
        <v>0</v>
      </c>
      <c r="G3477" s="107">
        <v>0</v>
      </c>
      <c r="H3477" s="107" t="s">
        <v>111</v>
      </c>
      <c r="I3477" s="107" t="s">
        <v>349</v>
      </c>
      <c r="J3477" s="107">
        <v>0</v>
      </c>
      <c r="K3477" s="107">
        <v>0</v>
      </c>
    </row>
    <row r="3478" spans="1:11" s="43" customFormat="1" ht="30" x14ac:dyDescent="0.25">
      <c r="A3478" s="42"/>
      <c r="B3478" s="107">
        <v>0</v>
      </c>
      <c r="C3478" s="107">
        <v>0</v>
      </c>
      <c r="D3478" s="107" t="s">
        <v>1008</v>
      </c>
      <c r="E3478" s="107" t="s">
        <v>1024</v>
      </c>
      <c r="F3478" s="107">
        <v>0</v>
      </c>
      <c r="G3478" s="107">
        <v>0</v>
      </c>
      <c r="H3478" s="107" t="s">
        <v>71</v>
      </c>
      <c r="I3478" s="107" t="s">
        <v>1025</v>
      </c>
      <c r="J3478" s="107">
        <v>0</v>
      </c>
      <c r="K3478" s="107">
        <v>0</v>
      </c>
    </row>
    <row r="3479" spans="1:11" s="43" customFormat="1" x14ac:dyDescent="0.25">
      <c r="A3479" s="42"/>
      <c r="B3479" s="107">
        <v>0</v>
      </c>
      <c r="C3479" s="107">
        <v>0</v>
      </c>
      <c r="D3479" s="107" t="s">
        <v>993</v>
      </c>
      <c r="E3479" s="107" t="s">
        <v>1026</v>
      </c>
      <c r="F3479" s="107">
        <v>0</v>
      </c>
      <c r="G3479" s="107">
        <v>0</v>
      </c>
      <c r="H3479" s="107">
        <v>0</v>
      </c>
      <c r="I3479" s="107">
        <v>0</v>
      </c>
      <c r="J3479" s="107">
        <v>0</v>
      </c>
      <c r="K3479" s="107">
        <v>0</v>
      </c>
    </row>
    <row r="3480" spans="1:11" s="43" customFormat="1" x14ac:dyDescent="0.25">
      <c r="A3480" s="42"/>
      <c r="B3480" s="107">
        <v>0</v>
      </c>
      <c r="C3480" s="107">
        <v>0</v>
      </c>
      <c r="D3480" s="107" t="s">
        <v>993</v>
      </c>
      <c r="E3480" s="107" t="s">
        <v>1023</v>
      </c>
      <c r="F3480" s="107">
        <v>0</v>
      </c>
      <c r="G3480" s="107">
        <v>0</v>
      </c>
      <c r="H3480" s="107">
        <v>0</v>
      </c>
      <c r="I3480" s="107">
        <v>0</v>
      </c>
      <c r="J3480" s="107">
        <v>0</v>
      </c>
      <c r="K3480" s="107">
        <v>0</v>
      </c>
    </row>
    <row r="3481" spans="1:11" s="43" customFormat="1" x14ac:dyDescent="0.25">
      <c r="A3481" s="42"/>
      <c r="B3481" s="452" t="s">
        <v>19</v>
      </c>
      <c r="C3481" s="452"/>
      <c r="D3481" s="452"/>
      <c r="E3481" s="452"/>
      <c r="F3481" s="452"/>
      <c r="G3481" s="452"/>
      <c r="H3481" s="452"/>
      <c r="I3481" s="452"/>
      <c r="J3481" s="452"/>
      <c r="K3481" s="452"/>
    </row>
    <row r="3482" spans="1:11" s="43" customFormat="1" x14ac:dyDescent="0.25">
      <c r="A3482" s="42"/>
      <c r="B3482" s="107">
        <v>0</v>
      </c>
      <c r="C3482" s="107">
        <v>0</v>
      </c>
      <c r="D3482" s="107"/>
      <c r="E3482" s="107"/>
      <c r="F3482" s="107"/>
      <c r="G3482" s="107"/>
      <c r="H3482" s="107"/>
      <c r="I3482" s="107"/>
      <c r="J3482" s="107"/>
      <c r="K3482" s="107"/>
    </row>
    <row r="3483" spans="1:11" s="43" customFormat="1" x14ac:dyDescent="0.25">
      <c r="A3483" s="42"/>
    </row>
    <row r="3484" spans="1:11" s="43" customFormat="1" x14ac:dyDescent="0.25">
      <c r="A3484" s="42"/>
      <c r="B3484" s="520" t="s">
        <v>0</v>
      </c>
      <c r="C3484" s="520"/>
      <c r="D3484" s="152"/>
      <c r="E3484" s="152"/>
      <c r="F3484" s="152"/>
      <c r="G3484" s="152"/>
      <c r="H3484" s="152"/>
      <c r="I3484" s="152"/>
      <c r="J3484" s="152"/>
      <c r="K3484" s="152"/>
    </row>
    <row r="3485" spans="1:11" s="43" customFormat="1" x14ac:dyDescent="0.25">
      <c r="A3485" s="42"/>
      <c r="B3485" s="520" t="s">
        <v>1</v>
      </c>
      <c r="C3485" s="520"/>
      <c r="D3485" s="520"/>
      <c r="E3485" s="520"/>
      <c r="F3485" s="520"/>
      <c r="G3485" s="520"/>
      <c r="H3485" s="520"/>
      <c r="I3485" s="520"/>
      <c r="J3485" s="520"/>
      <c r="K3485" s="520"/>
    </row>
    <row r="3486" spans="1:11" s="43" customFormat="1" x14ac:dyDescent="0.25">
      <c r="A3486" s="42"/>
      <c r="B3486" s="152"/>
      <c r="C3486" s="152"/>
      <c r="D3486" s="152"/>
      <c r="E3486" s="152"/>
      <c r="F3486" s="152"/>
      <c r="G3486" s="152"/>
      <c r="H3486" s="152"/>
      <c r="I3486" s="152"/>
      <c r="J3486" s="152"/>
      <c r="K3486" s="152"/>
    </row>
    <row r="3487" spans="1:11" s="43" customFormat="1" x14ac:dyDescent="0.25">
      <c r="A3487" s="42"/>
      <c r="B3487" s="452" t="s">
        <v>2</v>
      </c>
      <c r="C3487" s="452"/>
      <c r="D3487" s="452"/>
      <c r="E3487" s="452" t="s">
        <v>3</v>
      </c>
      <c r="F3487" s="452"/>
      <c r="G3487" s="452"/>
      <c r="H3487" s="452" t="s">
        <v>323</v>
      </c>
      <c r="I3487" s="452"/>
      <c r="J3487" s="452"/>
      <c r="K3487" s="452"/>
    </row>
    <row r="3488" spans="1:11" s="43" customFormat="1" x14ac:dyDescent="0.25">
      <c r="A3488" s="42"/>
      <c r="B3488" s="521" t="s">
        <v>1027</v>
      </c>
      <c r="C3488" s="521"/>
      <c r="D3488" s="521"/>
      <c r="E3488" s="452" t="s">
        <v>980</v>
      </c>
      <c r="F3488" s="452"/>
      <c r="G3488" s="452"/>
      <c r="H3488" s="452" t="s">
        <v>1028</v>
      </c>
      <c r="I3488" s="452"/>
      <c r="J3488" s="452"/>
      <c r="K3488" s="452"/>
    </row>
    <row r="3489" spans="1:11" s="43" customFormat="1" x14ac:dyDescent="0.25">
      <c r="A3489" s="42"/>
      <c r="B3489" s="452" t="s">
        <v>5</v>
      </c>
      <c r="C3489" s="452"/>
      <c r="D3489" s="452" t="s">
        <v>1029</v>
      </c>
      <c r="E3489" s="452"/>
      <c r="F3489" s="452"/>
      <c r="G3489" s="452"/>
      <c r="H3489" s="452" t="s">
        <v>6</v>
      </c>
      <c r="I3489" s="605"/>
      <c r="J3489" s="452" t="s">
        <v>1030</v>
      </c>
      <c r="K3489" s="452"/>
    </row>
    <row r="3490" spans="1:11" s="43" customFormat="1" x14ac:dyDescent="0.25">
      <c r="A3490" s="42"/>
      <c r="B3490" s="452"/>
      <c r="C3490" s="452"/>
      <c r="D3490" s="452"/>
      <c r="E3490" s="452"/>
      <c r="F3490" s="452"/>
      <c r="G3490" s="452"/>
      <c r="H3490" s="605"/>
      <c r="I3490" s="605"/>
      <c r="J3490" s="452"/>
      <c r="K3490" s="452"/>
    </row>
    <row r="3491" spans="1:11" s="43" customFormat="1" x14ac:dyDescent="0.25">
      <c r="A3491" s="42"/>
      <c r="B3491" s="452" t="s">
        <v>984</v>
      </c>
      <c r="C3491" s="452"/>
      <c r="D3491" s="452"/>
      <c r="E3491" s="452"/>
      <c r="F3491" s="452"/>
      <c r="G3491" s="452"/>
      <c r="H3491" s="452"/>
      <c r="I3491" s="452"/>
      <c r="J3491" s="452"/>
      <c r="K3491" s="452"/>
    </row>
    <row r="3492" spans="1:11" s="43" customFormat="1" x14ac:dyDescent="0.25">
      <c r="A3492" s="42"/>
      <c r="B3492" s="452" t="s">
        <v>8</v>
      </c>
      <c r="C3492" s="452" t="s">
        <v>9</v>
      </c>
      <c r="D3492" s="452" t="s">
        <v>10</v>
      </c>
      <c r="E3492" s="452"/>
      <c r="F3492" s="452"/>
      <c r="G3492" s="452"/>
      <c r="H3492" s="452" t="s">
        <v>11</v>
      </c>
      <c r="I3492" s="452"/>
      <c r="J3492" s="452"/>
      <c r="K3492" s="452"/>
    </row>
    <row r="3493" spans="1:11" s="43" customFormat="1" x14ac:dyDescent="0.25">
      <c r="A3493" s="42"/>
      <c r="B3493" s="452"/>
      <c r="C3493" s="452"/>
      <c r="D3493" s="452" t="s">
        <v>12</v>
      </c>
      <c r="E3493" s="452" t="s">
        <v>210</v>
      </c>
      <c r="F3493" s="452" t="s">
        <v>14</v>
      </c>
      <c r="G3493" s="452"/>
      <c r="H3493" s="452" t="s">
        <v>12</v>
      </c>
      <c r="I3493" s="452" t="s">
        <v>15</v>
      </c>
      <c r="J3493" s="452" t="s">
        <v>14</v>
      </c>
      <c r="K3493" s="452"/>
    </row>
    <row r="3494" spans="1:11" s="43" customFormat="1" ht="45" x14ac:dyDescent="0.25">
      <c r="A3494" s="42"/>
      <c r="B3494" s="452"/>
      <c r="C3494" s="452"/>
      <c r="D3494" s="452"/>
      <c r="E3494" s="452"/>
      <c r="F3494" s="107" t="s">
        <v>16</v>
      </c>
      <c r="G3494" s="107" t="s">
        <v>17</v>
      </c>
      <c r="H3494" s="605"/>
      <c r="I3494" s="605"/>
      <c r="J3494" s="107" t="s">
        <v>16</v>
      </c>
      <c r="K3494" s="107" t="s">
        <v>17</v>
      </c>
    </row>
    <row r="3495" spans="1:11" s="43" customFormat="1" x14ac:dyDescent="0.25">
      <c r="A3495" s="42"/>
      <c r="B3495" s="107">
        <v>1</v>
      </c>
      <c r="C3495" s="107">
        <v>2</v>
      </c>
      <c r="D3495" s="107">
        <v>3</v>
      </c>
      <c r="E3495" s="107">
        <v>4</v>
      </c>
      <c r="F3495" s="107">
        <v>5</v>
      </c>
      <c r="G3495" s="107">
        <v>6</v>
      </c>
      <c r="H3495" s="107">
        <v>7</v>
      </c>
      <c r="I3495" s="107">
        <v>8</v>
      </c>
      <c r="J3495" s="107">
        <v>9</v>
      </c>
      <c r="K3495" s="107">
        <v>10</v>
      </c>
    </row>
    <row r="3496" spans="1:11" s="43" customFormat="1" x14ac:dyDescent="0.25">
      <c r="A3496" s="42"/>
      <c r="B3496" s="69">
        <f>140847+127600</f>
        <v>268447</v>
      </c>
      <c r="C3496" s="237">
        <v>0</v>
      </c>
      <c r="D3496" s="107" t="s">
        <v>993</v>
      </c>
      <c r="E3496" s="238" t="s">
        <v>1031</v>
      </c>
      <c r="F3496" s="107">
        <v>0</v>
      </c>
      <c r="G3496" s="107">
        <v>0</v>
      </c>
      <c r="H3496" s="107">
        <v>0</v>
      </c>
      <c r="I3496" s="107">
        <v>0</v>
      </c>
      <c r="J3496" s="107">
        <v>0</v>
      </c>
      <c r="K3496" s="107">
        <v>0</v>
      </c>
    </row>
    <row r="3497" spans="1:11" s="43" customFormat="1" ht="30" x14ac:dyDescent="0.25">
      <c r="A3497" s="42"/>
      <c r="B3497" s="107">
        <v>0</v>
      </c>
      <c r="C3497" s="107">
        <v>0</v>
      </c>
      <c r="D3497" s="107" t="s">
        <v>1008</v>
      </c>
      <c r="E3497" s="238" t="s">
        <v>1032</v>
      </c>
      <c r="F3497" s="107">
        <v>0</v>
      </c>
      <c r="G3497" s="107">
        <v>0</v>
      </c>
      <c r="H3497" s="107">
        <v>0</v>
      </c>
      <c r="I3497" s="107">
        <v>0</v>
      </c>
      <c r="J3497" s="107">
        <v>0</v>
      </c>
      <c r="K3497" s="107">
        <v>0</v>
      </c>
    </row>
    <row r="3498" spans="1:11" s="43" customFormat="1" x14ac:dyDescent="0.25">
      <c r="A3498" s="42"/>
      <c r="B3498" s="452" t="s">
        <v>19</v>
      </c>
      <c r="C3498" s="452"/>
      <c r="D3498" s="452"/>
      <c r="E3498" s="452"/>
      <c r="F3498" s="452"/>
      <c r="G3498" s="452"/>
      <c r="H3498" s="452"/>
      <c r="I3498" s="452"/>
      <c r="J3498" s="452"/>
      <c r="K3498" s="452"/>
    </row>
    <row r="3499" spans="1:11" s="43" customFormat="1" x14ac:dyDescent="0.25">
      <c r="A3499" s="42"/>
      <c r="B3499" s="107">
        <v>120000</v>
      </c>
      <c r="C3499" s="107">
        <v>0</v>
      </c>
      <c r="D3499" s="107">
        <v>0</v>
      </c>
      <c r="E3499" s="107">
        <v>0</v>
      </c>
      <c r="F3499" s="107">
        <v>0</v>
      </c>
      <c r="G3499" s="107">
        <v>0</v>
      </c>
      <c r="H3499" s="107">
        <v>0</v>
      </c>
      <c r="I3499" s="107">
        <v>0</v>
      </c>
      <c r="J3499" s="107">
        <v>0</v>
      </c>
      <c r="K3499" s="107">
        <v>0</v>
      </c>
    </row>
    <row r="3500" spans="1:11" s="43" customFormat="1" x14ac:dyDescent="0.25">
      <c r="A3500" s="42"/>
    </row>
    <row r="3501" spans="1:11" s="43" customFormat="1" x14ac:dyDescent="0.25">
      <c r="A3501" s="42"/>
      <c r="B3501" s="520" t="s">
        <v>0</v>
      </c>
      <c r="C3501" s="520"/>
      <c r="D3501" s="152"/>
      <c r="E3501" s="152"/>
      <c r="F3501" s="152"/>
      <c r="G3501" s="152"/>
      <c r="H3501" s="152"/>
      <c r="I3501" s="152"/>
      <c r="J3501" s="152"/>
      <c r="K3501" s="152"/>
    </row>
    <row r="3502" spans="1:11" s="43" customFormat="1" x14ac:dyDescent="0.25">
      <c r="A3502" s="42"/>
      <c r="B3502" s="520" t="s">
        <v>1</v>
      </c>
      <c r="C3502" s="520"/>
      <c r="D3502" s="520"/>
      <c r="E3502" s="520"/>
      <c r="F3502" s="520"/>
      <c r="G3502" s="520"/>
      <c r="H3502" s="520"/>
      <c r="I3502" s="520"/>
      <c r="J3502" s="520"/>
      <c r="K3502" s="520"/>
    </row>
    <row r="3503" spans="1:11" s="43" customFormat="1" x14ac:dyDescent="0.25">
      <c r="A3503" s="42"/>
      <c r="B3503" s="152"/>
      <c r="C3503" s="152"/>
      <c r="D3503" s="152"/>
      <c r="E3503" s="152"/>
      <c r="F3503" s="152"/>
      <c r="G3503" s="152"/>
      <c r="H3503" s="152"/>
      <c r="I3503" s="152"/>
      <c r="J3503" s="152"/>
      <c r="K3503" s="152"/>
    </row>
    <row r="3504" spans="1:11" s="43" customFormat="1" x14ac:dyDescent="0.25">
      <c r="A3504" s="42"/>
      <c r="B3504" s="452" t="s">
        <v>2</v>
      </c>
      <c r="C3504" s="452"/>
      <c r="D3504" s="452"/>
      <c r="E3504" s="452" t="s">
        <v>3</v>
      </c>
      <c r="F3504" s="452"/>
      <c r="G3504" s="452"/>
      <c r="H3504" s="452" t="s">
        <v>323</v>
      </c>
      <c r="I3504" s="452"/>
      <c r="J3504" s="452"/>
      <c r="K3504" s="452"/>
    </row>
    <row r="3505" spans="1:11" s="43" customFormat="1" x14ac:dyDescent="0.25">
      <c r="A3505" s="42"/>
      <c r="B3505" s="521" t="s">
        <v>1033</v>
      </c>
      <c r="C3505" s="521"/>
      <c r="D3505" s="521"/>
      <c r="E3505" s="452" t="s">
        <v>980</v>
      </c>
      <c r="F3505" s="452"/>
      <c r="G3505" s="452"/>
      <c r="H3505" s="452" t="s">
        <v>1034</v>
      </c>
      <c r="I3505" s="452"/>
      <c r="J3505" s="452"/>
      <c r="K3505" s="452"/>
    </row>
    <row r="3506" spans="1:11" s="43" customFormat="1" x14ac:dyDescent="0.25">
      <c r="A3506" s="42"/>
      <c r="B3506" s="452" t="s">
        <v>5</v>
      </c>
      <c r="C3506" s="452"/>
      <c r="D3506" s="452" t="s">
        <v>1035</v>
      </c>
      <c r="E3506" s="452"/>
      <c r="F3506" s="452"/>
      <c r="G3506" s="452"/>
      <c r="H3506" s="452" t="s">
        <v>6</v>
      </c>
      <c r="I3506" s="605"/>
      <c r="J3506" s="452" t="s">
        <v>1036</v>
      </c>
      <c r="K3506" s="452"/>
    </row>
    <row r="3507" spans="1:11" s="43" customFormat="1" x14ac:dyDescent="0.25">
      <c r="A3507" s="42"/>
      <c r="B3507" s="452"/>
      <c r="C3507" s="452"/>
      <c r="D3507" s="452"/>
      <c r="E3507" s="452"/>
      <c r="F3507" s="452"/>
      <c r="G3507" s="452"/>
      <c r="H3507" s="605"/>
      <c r="I3507" s="605"/>
      <c r="J3507" s="452"/>
      <c r="K3507" s="452"/>
    </row>
    <row r="3508" spans="1:11" s="43" customFormat="1" x14ac:dyDescent="0.25">
      <c r="A3508" s="42"/>
      <c r="B3508" s="452" t="s">
        <v>984</v>
      </c>
      <c r="C3508" s="452"/>
      <c r="D3508" s="452"/>
      <c r="E3508" s="452"/>
      <c r="F3508" s="452"/>
      <c r="G3508" s="452"/>
      <c r="H3508" s="452"/>
      <c r="I3508" s="452"/>
      <c r="J3508" s="452"/>
      <c r="K3508" s="452"/>
    </row>
    <row r="3509" spans="1:11" s="43" customFormat="1" x14ac:dyDescent="0.25">
      <c r="A3509" s="42"/>
      <c r="B3509" s="452" t="s">
        <v>8</v>
      </c>
      <c r="C3509" s="452" t="s">
        <v>9</v>
      </c>
      <c r="D3509" s="452" t="s">
        <v>10</v>
      </c>
      <c r="E3509" s="452"/>
      <c r="F3509" s="452"/>
      <c r="G3509" s="452"/>
      <c r="H3509" s="452" t="s">
        <v>11</v>
      </c>
      <c r="I3509" s="452"/>
      <c r="J3509" s="452"/>
      <c r="K3509" s="452"/>
    </row>
    <row r="3510" spans="1:11" s="43" customFormat="1" x14ac:dyDescent="0.25">
      <c r="A3510" s="42"/>
      <c r="B3510" s="452"/>
      <c r="C3510" s="452"/>
      <c r="D3510" s="452" t="s">
        <v>12</v>
      </c>
      <c r="E3510" s="452" t="s">
        <v>210</v>
      </c>
      <c r="F3510" s="452" t="s">
        <v>14</v>
      </c>
      <c r="G3510" s="452"/>
      <c r="H3510" s="452" t="s">
        <v>12</v>
      </c>
      <c r="I3510" s="452" t="s">
        <v>15</v>
      </c>
      <c r="J3510" s="452" t="s">
        <v>14</v>
      </c>
      <c r="K3510" s="452"/>
    </row>
    <row r="3511" spans="1:11" s="43" customFormat="1" ht="45" x14ac:dyDescent="0.25">
      <c r="A3511" s="42"/>
      <c r="B3511" s="452"/>
      <c r="C3511" s="452"/>
      <c r="D3511" s="452"/>
      <c r="E3511" s="452"/>
      <c r="F3511" s="107" t="s">
        <v>16</v>
      </c>
      <c r="G3511" s="107" t="s">
        <v>17</v>
      </c>
      <c r="H3511" s="605"/>
      <c r="I3511" s="605"/>
      <c r="J3511" s="107" t="s">
        <v>16</v>
      </c>
      <c r="K3511" s="107" t="s">
        <v>17</v>
      </c>
    </row>
    <row r="3512" spans="1:11" s="43" customFormat="1" x14ac:dyDescent="0.25">
      <c r="A3512" s="42"/>
      <c r="B3512" s="107">
        <v>1</v>
      </c>
      <c r="C3512" s="107">
        <v>2</v>
      </c>
      <c r="D3512" s="107">
        <v>3</v>
      </c>
      <c r="E3512" s="107">
        <v>4</v>
      </c>
      <c r="F3512" s="107">
        <v>5</v>
      </c>
      <c r="G3512" s="107">
        <v>6</v>
      </c>
      <c r="H3512" s="107">
        <v>7</v>
      </c>
      <c r="I3512" s="107">
        <v>8</v>
      </c>
      <c r="J3512" s="107">
        <v>9</v>
      </c>
      <c r="K3512" s="107">
        <v>10</v>
      </c>
    </row>
    <row r="3513" spans="1:11" s="43" customFormat="1" ht="60" x14ac:dyDescent="0.25">
      <c r="A3513" s="42"/>
      <c r="B3513" s="69">
        <v>142798.92000000001</v>
      </c>
      <c r="C3513" s="237">
        <v>0</v>
      </c>
      <c r="D3513" s="107" t="s">
        <v>993</v>
      </c>
      <c r="E3513" s="238" t="s">
        <v>1037</v>
      </c>
      <c r="F3513" s="107">
        <v>0</v>
      </c>
      <c r="G3513" s="107">
        <v>0</v>
      </c>
      <c r="H3513" s="51" t="s">
        <v>212</v>
      </c>
      <c r="I3513" s="107" t="s">
        <v>1038</v>
      </c>
      <c r="J3513" s="107">
        <v>0</v>
      </c>
      <c r="K3513" s="107">
        <v>0</v>
      </c>
    </row>
    <row r="3514" spans="1:11" s="43" customFormat="1" ht="45" x14ac:dyDescent="0.25">
      <c r="A3514" s="42"/>
      <c r="B3514" s="107">
        <v>0</v>
      </c>
      <c r="C3514" s="107">
        <v>0</v>
      </c>
      <c r="D3514" s="107" t="s">
        <v>1039</v>
      </c>
      <c r="E3514" s="238" t="s">
        <v>1040</v>
      </c>
      <c r="F3514" s="107">
        <v>0</v>
      </c>
      <c r="G3514" s="107">
        <v>0</v>
      </c>
      <c r="H3514" s="107" t="s">
        <v>111</v>
      </c>
      <c r="I3514" s="107" t="s">
        <v>111</v>
      </c>
      <c r="J3514" s="107">
        <v>0</v>
      </c>
      <c r="K3514" s="107">
        <v>0</v>
      </c>
    </row>
    <row r="3515" spans="1:11" s="43" customFormat="1" ht="30" x14ac:dyDescent="0.25">
      <c r="A3515" s="42"/>
      <c r="B3515" s="107">
        <v>0</v>
      </c>
      <c r="C3515" s="107">
        <v>0</v>
      </c>
      <c r="D3515" s="107" t="s">
        <v>1022</v>
      </c>
      <c r="E3515" s="238" t="s">
        <v>1041</v>
      </c>
      <c r="F3515" s="107">
        <v>0</v>
      </c>
      <c r="G3515" s="107">
        <v>0</v>
      </c>
      <c r="H3515" s="107" t="s">
        <v>350</v>
      </c>
      <c r="I3515" s="107" t="s">
        <v>350</v>
      </c>
      <c r="J3515" s="107">
        <v>0</v>
      </c>
      <c r="K3515" s="107">
        <v>0</v>
      </c>
    </row>
    <row r="3516" spans="1:11" s="43" customFormat="1" x14ac:dyDescent="0.25">
      <c r="A3516" s="42"/>
      <c r="B3516" s="452" t="s">
        <v>19</v>
      </c>
      <c r="C3516" s="452"/>
      <c r="D3516" s="452"/>
      <c r="E3516" s="452"/>
      <c r="F3516" s="452"/>
      <c r="G3516" s="452"/>
      <c r="H3516" s="452"/>
      <c r="I3516" s="452"/>
      <c r="J3516" s="452"/>
      <c r="K3516" s="452"/>
    </row>
    <row r="3517" spans="1:11" s="43" customFormat="1" x14ac:dyDescent="0.25">
      <c r="A3517" s="42"/>
      <c r="B3517" s="107">
        <v>0</v>
      </c>
      <c r="C3517" s="107">
        <v>0</v>
      </c>
      <c r="D3517" s="107"/>
      <c r="E3517" s="107"/>
      <c r="F3517" s="107"/>
      <c r="G3517" s="107"/>
      <c r="H3517" s="107"/>
      <c r="I3517" s="107"/>
      <c r="J3517" s="107"/>
      <c r="K3517" s="107"/>
    </row>
    <row r="3518" spans="1:11" s="43" customFormat="1" x14ac:dyDescent="0.25">
      <c r="A3518" s="42"/>
    </row>
    <row r="3519" spans="1:11" s="43" customFormat="1" x14ac:dyDescent="0.25">
      <c r="A3519" s="42"/>
      <c r="B3519" s="520" t="s">
        <v>0</v>
      </c>
      <c r="C3519" s="520"/>
      <c r="D3519" s="152"/>
      <c r="E3519" s="152"/>
      <c r="F3519" s="152"/>
      <c r="G3519" s="152"/>
      <c r="H3519" s="152"/>
      <c r="I3519" s="152"/>
      <c r="J3519" s="152"/>
      <c r="K3519" s="152"/>
    </row>
    <row r="3520" spans="1:11" s="43" customFormat="1" x14ac:dyDescent="0.25">
      <c r="A3520" s="42"/>
      <c r="B3520" s="520" t="s">
        <v>1</v>
      </c>
      <c r="C3520" s="520"/>
      <c r="D3520" s="520"/>
      <c r="E3520" s="520"/>
      <c r="F3520" s="520"/>
      <c r="G3520" s="520"/>
      <c r="H3520" s="520"/>
      <c r="I3520" s="520"/>
      <c r="J3520" s="520"/>
      <c r="K3520" s="520"/>
    </row>
    <row r="3521" spans="1:11" s="43" customFormat="1" x14ac:dyDescent="0.25">
      <c r="A3521" s="42"/>
      <c r="B3521" s="152"/>
      <c r="C3521" s="152"/>
      <c r="D3521" s="152"/>
      <c r="E3521" s="152"/>
      <c r="F3521" s="152"/>
      <c r="G3521" s="152"/>
      <c r="H3521" s="152"/>
      <c r="I3521" s="152"/>
      <c r="J3521" s="152"/>
      <c r="K3521" s="152"/>
    </row>
    <row r="3522" spans="1:11" s="43" customFormat="1" x14ac:dyDescent="0.25">
      <c r="A3522" s="42"/>
      <c r="B3522" s="452" t="s">
        <v>2</v>
      </c>
      <c r="C3522" s="452"/>
      <c r="D3522" s="452"/>
      <c r="E3522" s="452" t="s">
        <v>3</v>
      </c>
      <c r="F3522" s="452"/>
      <c r="G3522" s="452"/>
      <c r="H3522" s="452" t="s">
        <v>323</v>
      </c>
      <c r="I3522" s="452"/>
      <c r="J3522" s="452"/>
      <c r="K3522" s="452"/>
    </row>
    <row r="3523" spans="1:11" s="43" customFormat="1" x14ac:dyDescent="0.25">
      <c r="A3523" s="42"/>
      <c r="B3523" s="521" t="s">
        <v>1042</v>
      </c>
      <c r="C3523" s="521"/>
      <c r="D3523" s="521"/>
      <c r="E3523" s="452" t="s">
        <v>980</v>
      </c>
      <c r="F3523" s="452"/>
      <c r="G3523" s="452"/>
      <c r="H3523" s="452" t="s">
        <v>1043</v>
      </c>
      <c r="I3523" s="452"/>
      <c r="J3523" s="452"/>
      <c r="K3523" s="452"/>
    </row>
    <row r="3524" spans="1:11" s="43" customFormat="1" x14ac:dyDescent="0.25">
      <c r="A3524" s="42"/>
      <c r="B3524" s="452" t="s">
        <v>5</v>
      </c>
      <c r="C3524" s="452"/>
      <c r="D3524" s="452" t="s">
        <v>1044</v>
      </c>
      <c r="E3524" s="452"/>
      <c r="F3524" s="452"/>
      <c r="G3524" s="452"/>
      <c r="H3524" s="452" t="s">
        <v>6</v>
      </c>
      <c r="I3524" s="605"/>
      <c r="J3524" s="452" t="s">
        <v>284</v>
      </c>
      <c r="K3524" s="452"/>
    </row>
    <row r="3525" spans="1:11" s="43" customFormat="1" x14ac:dyDescent="0.25">
      <c r="A3525" s="42"/>
      <c r="B3525" s="452"/>
      <c r="C3525" s="452"/>
      <c r="D3525" s="452"/>
      <c r="E3525" s="452"/>
      <c r="F3525" s="452"/>
      <c r="G3525" s="452"/>
      <c r="H3525" s="605"/>
      <c r="I3525" s="605"/>
      <c r="J3525" s="452"/>
      <c r="K3525" s="452"/>
    </row>
    <row r="3526" spans="1:11" s="43" customFormat="1" x14ac:dyDescent="0.25">
      <c r="A3526" s="42"/>
      <c r="B3526" s="452" t="s">
        <v>984</v>
      </c>
      <c r="C3526" s="452"/>
      <c r="D3526" s="452"/>
      <c r="E3526" s="452"/>
      <c r="F3526" s="452"/>
      <c r="G3526" s="452"/>
      <c r="H3526" s="452"/>
      <c r="I3526" s="452"/>
      <c r="J3526" s="452"/>
      <c r="K3526" s="452"/>
    </row>
    <row r="3527" spans="1:11" s="43" customFormat="1" x14ac:dyDescent="0.25">
      <c r="A3527" s="42"/>
      <c r="B3527" s="452" t="s">
        <v>8</v>
      </c>
      <c r="C3527" s="452" t="s">
        <v>9</v>
      </c>
      <c r="D3527" s="452" t="s">
        <v>10</v>
      </c>
      <c r="E3527" s="452"/>
      <c r="F3527" s="452"/>
      <c r="G3527" s="452"/>
      <c r="H3527" s="452" t="s">
        <v>11</v>
      </c>
      <c r="I3527" s="452"/>
      <c r="J3527" s="452"/>
      <c r="K3527" s="452"/>
    </row>
    <row r="3528" spans="1:11" s="43" customFormat="1" x14ac:dyDescent="0.25">
      <c r="A3528" s="42"/>
      <c r="B3528" s="452"/>
      <c r="C3528" s="452"/>
      <c r="D3528" s="452" t="s">
        <v>12</v>
      </c>
      <c r="E3528" s="452" t="s">
        <v>210</v>
      </c>
      <c r="F3528" s="452" t="s">
        <v>14</v>
      </c>
      <c r="G3528" s="452"/>
      <c r="H3528" s="452" t="s">
        <v>12</v>
      </c>
      <c r="I3528" s="452" t="s">
        <v>15</v>
      </c>
      <c r="J3528" s="452" t="s">
        <v>14</v>
      </c>
      <c r="K3528" s="452"/>
    </row>
    <row r="3529" spans="1:11" s="43" customFormat="1" ht="45" x14ac:dyDescent="0.25">
      <c r="A3529" s="42"/>
      <c r="B3529" s="452"/>
      <c r="C3529" s="452"/>
      <c r="D3529" s="452"/>
      <c r="E3529" s="452"/>
      <c r="F3529" s="107" t="s">
        <v>16</v>
      </c>
      <c r="G3529" s="107" t="s">
        <v>17</v>
      </c>
      <c r="H3529" s="605"/>
      <c r="I3529" s="605"/>
      <c r="J3529" s="107" t="s">
        <v>16</v>
      </c>
      <c r="K3529" s="107" t="s">
        <v>17</v>
      </c>
    </row>
    <row r="3530" spans="1:11" s="43" customFormat="1" x14ac:dyDescent="0.25">
      <c r="A3530" s="42"/>
      <c r="B3530" s="107">
        <v>1</v>
      </c>
      <c r="C3530" s="107">
        <v>2</v>
      </c>
      <c r="D3530" s="107">
        <v>3</v>
      </c>
      <c r="E3530" s="107">
        <v>4</v>
      </c>
      <c r="F3530" s="107">
        <v>5</v>
      </c>
      <c r="G3530" s="107">
        <v>6</v>
      </c>
      <c r="H3530" s="107">
        <v>7</v>
      </c>
      <c r="I3530" s="107">
        <v>8</v>
      </c>
      <c r="J3530" s="107">
        <v>9</v>
      </c>
      <c r="K3530" s="107">
        <v>10</v>
      </c>
    </row>
    <row r="3531" spans="1:11" s="43" customFormat="1" x14ac:dyDescent="0.25">
      <c r="A3531" s="42"/>
      <c r="B3531" s="69">
        <f>149157.3</f>
        <v>149157.29999999999</v>
      </c>
      <c r="C3531" s="237">
        <v>0</v>
      </c>
      <c r="D3531" s="237">
        <v>0</v>
      </c>
      <c r="E3531" s="237">
        <v>0</v>
      </c>
      <c r="F3531" s="237">
        <v>0</v>
      </c>
      <c r="G3531" s="237">
        <v>0</v>
      </c>
      <c r="H3531" s="237">
        <v>0</v>
      </c>
      <c r="I3531" s="237">
        <v>0</v>
      </c>
      <c r="J3531" s="107">
        <v>0</v>
      </c>
      <c r="K3531" s="107">
        <v>0</v>
      </c>
    </row>
    <row r="3532" spans="1:11" s="43" customFormat="1" x14ac:dyDescent="0.25">
      <c r="A3532" s="42"/>
      <c r="B3532" s="452" t="s">
        <v>19</v>
      </c>
      <c r="C3532" s="452"/>
      <c r="D3532" s="452"/>
      <c r="E3532" s="452"/>
      <c r="F3532" s="452"/>
      <c r="G3532" s="452"/>
      <c r="H3532" s="452"/>
      <c r="I3532" s="452"/>
      <c r="J3532" s="452"/>
      <c r="K3532" s="452"/>
    </row>
    <row r="3533" spans="1:11" s="43" customFormat="1" x14ac:dyDescent="0.25">
      <c r="A3533" s="42"/>
      <c r="B3533" s="107">
        <v>0</v>
      </c>
      <c r="C3533" s="107">
        <v>0</v>
      </c>
      <c r="D3533" s="107"/>
      <c r="E3533" s="107"/>
      <c r="F3533" s="107"/>
      <c r="G3533" s="107"/>
      <c r="H3533" s="107"/>
      <c r="I3533" s="107"/>
      <c r="J3533" s="107"/>
      <c r="K3533" s="107"/>
    </row>
    <row r="3534" spans="1:11" s="43" customFormat="1" x14ac:dyDescent="0.25">
      <c r="A3534" s="42"/>
    </row>
    <row r="3535" spans="1:11" s="43" customFormat="1" x14ac:dyDescent="0.25">
      <c r="A3535" s="42"/>
      <c r="B3535" s="420" t="s">
        <v>0</v>
      </c>
      <c r="C3535" s="420"/>
    </row>
    <row r="3536" spans="1:11" s="43" customFormat="1" x14ac:dyDescent="0.25">
      <c r="A3536" s="42"/>
      <c r="B3536" s="383" t="s">
        <v>1</v>
      </c>
      <c r="C3536" s="383"/>
      <c r="D3536" s="383"/>
      <c r="E3536" s="383"/>
      <c r="F3536" s="383"/>
      <c r="G3536" s="383"/>
      <c r="H3536" s="383"/>
      <c r="I3536" s="383"/>
      <c r="J3536" s="383"/>
      <c r="K3536" s="383"/>
    </row>
    <row r="3537" spans="1:11" s="43" customFormat="1" ht="15.75" thickBot="1" x14ac:dyDescent="0.3">
      <c r="A3537" s="42"/>
    </row>
    <row r="3538" spans="1:11" s="43" customFormat="1" ht="15.75" thickBot="1" x14ac:dyDescent="0.3">
      <c r="A3538" s="42"/>
      <c r="B3538" s="384" t="s">
        <v>2</v>
      </c>
      <c r="C3538" s="385"/>
      <c r="D3538" s="386"/>
      <c r="E3538" s="384" t="s">
        <v>3</v>
      </c>
      <c r="F3538" s="385"/>
      <c r="G3538" s="386"/>
      <c r="H3538" s="387" t="s">
        <v>4</v>
      </c>
      <c r="I3538" s="388"/>
      <c r="J3538" s="388"/>
      <c r="K3538" s="389"/>
    </row>
    <row r="3539" spans="1:11" s="43" customFormat="1" ht="15.75" thickBot="1" x14ac:dyDescent="0.3">
      <c r="A3539" s="42"/>
      <c r="B3539" s="391">
        <v>21801198100792</v>
      </c>
      <c r="C3539" s="391"/>
      <c r="D3539" s="392"/>
      <c r="E3539" s="393" t="s">
        <v>1045</v>
      </c>
      <c r="F3539" s="394"/>
      <c r="G3539" s="395"/>
      <c r="H3539" s="393" t="s">
        <v>1046</v>
      </c>
      <c r="I3539" s="394"/>
      <c r="J3539" s="394"/>
      <c r="K3539" s="395"/>
    </row>
    <row r="3540" spans="1:11" s="43" customFormat="1" x14ac:dyDescent="0.25">
      <c r="A3540" s="42"/>
      <c r="B3540" s="466" t="s">
        <v>5</v>
      </c>
      <c r="C3540" s="467"/>
      <c r="D3540" s="405" t="s">
        <v>1047</v>
      </c>
      <c r="E3540" s="406"/>
      <c r="F3540" s="406"/>
      <c r="G3540" s="407"/>
      <c r="H3540" s="411" t="s">
        <v>6</v>
      </c>
      <c r="I3540" s="412"/>
      <c r="J3540" s="405" t="s">
        <v>1048</v>
      </c>
      <c r="K3540" s="407"/>
    </row>
    <row r="3541" spans="1:11" s="43" customFormat="1" ht="15.75" thickBot="1" x14ac:dyDescent="0.3">
      <c r="A3541" s="42"/>
      <c r="B3541" s="468"/>
      <c r="C3541" s="469"/>
      <c r="D3541" s="119"/>
      <c r="E3541" s="120"/>
      <c r="F3541" s="120"/>
      <c r="G3541" s="121"/>
      <c r="H3541" s="413"/>
      <c r="I3541" s="414"/>
      <c r="J3541" s="44"/>
      <c r="K3541" s="45"/>
    </row>
    <row r="3542" spans="1:11" s="43" customFormat="1" ht="15.75" thickBot="1" x14ac:dyDescent="0.3">
      <c r="A3542" s="42"/>
      <c r="B3542" s="393" t="s">
        <v>7</v>
      </c>
      <c r="C3542" s="394"/>
      <c r="D3542" s="394"/>
      <c r="E3542" s="394"/>
      <c r="F3542" s="394"/>
      <c r="G3542" s="394"/>
      <c r="H3542" s="394"/>
      <c r="I3542" s="394"/>
      <c r="J3542" s="394"/>
      <c r="K3542" s="395"/>
    </row>
    <row r="3543" spans="1:11" s="43" customFormat="1" ht="15.75" thickBot="1" x14ac:dyDescent="0.3">
      <c r="A3543" s="42"/>
      <c r="B3543" s="399" t="s">
        <v>8</v>
      </c>
      <c r="C3543" s="416" t="s">
        <v>9</v>
      </c>
      <c r="D3543" s="417" t="s">
        <v>10</v>
      </c>
      <c r="E3543" s="418"/>
      <c r="F3543" s="418"/>
      <c r="G3543" s="419"/>
      <c r="H3543" s="417" t="s">
        <v>11</v>
      </c>
      <c r="I3543" s="418"/>
      <c r="J3543" s="418"/>
      <c r="K3543" s="419"/>
    </row>
    <row r="3544" spans="1:11" s="43" customFormat="1" ht="15.75" thickBot="1" x14ac:dyDescent="0.3">
      <c r="A3544" s="42"/>
      <c r="B3544" s="415"/>
      <c r="C3544" s="416"/>
      <c r="D3544" s="416" t="s">
        <v>12</v>
      </c>
      <c r="E3544" s="396" t="s">
        <v>210</v>
      </c>
      <c r="F3544" s="387" t="s">
        <v>14</v>
      </c>
      <c r="G3544" s="389"/>
      <c r="H3544" s="397" t="s">
        <v>12</v>
      </c>
      <c r="I3544" s="399" t="s">
        <v>15</v>
      </c>
      <c r="J3544" s="387" t="s">
        <v>14</v>
      </c>
      <c r="K3544" s="389"/>
    </row>
    <row r="3545" spans="1:11" s="43" customFormat="1" ht="45.75" thickBot="1" x14ac:dyDescent="0.3">
      <c r="A3545" s="42"/>
      <c r="B3545" s="400"/>
      <c r="C3545" s="416"/>
      <c r="D3545" s="416"/>
      <c r="E3545" s="396"/>
      <c r="F3545" s="46" t="s">
        <v>16</v>
      </c>
      <c r="G3545" s="47" t="s">
        <v>17</v>
      </c>
      <c r="H3545" s="398"/>
      <c r="I3545" s="400"/>
      <c r="J3545" s="46" t="s">
        <v>16</v>
      </c>
      <c r="K3545" s="47" t="s">
        <v>17</v>
      </c>
    </row>
    <row r="3546" spans="1:11" s="43" customFormat="1" ht="15.75" thickBot="1" x14ac:dyDescent="0.3">
      <c r="A3546" s="42"/>
      <c r="B3546" s="47">
        <v>1</v>
      </c>
      <c r="C3546" s="47">
        <v>2</v>
      </c>
      <c r="D3546" s="47">
        <v>3</v>
      </c>
      <c r="E3546" s="47">
        <v>4</v>
      </c>
      <c r="F3546" s="47">
        <v>5</v>
      </c>
      <c r="G3546" s="47">
        <v>6</v>
      </c>
      <c r="H3546" s="47">
        <v>7</v>
      </c>
      <c r="I3546" s="47">
        <v>8</v>
      </c>
      <c r="J3546" s="47">
        <v>9</v>
      </c>
      <c r="K3546" s="47">
        <v>10</v>
      </c>
    </row>
    <row r="3547" spans="1:11" s="43" customFormat="1" ht="15.75" thickBot="1" x14ac:dyDescent="0.3">
      <c r="A3547" s="42"/>
      <c r="B3547" s="48">
        <f>129510.35+213000</f>
        <v>342510.35</v>
      </c>
      <c r="C3547" s="49"/>
      <c r="D3547" s="69" t="s">
        <v>232</v>
      </c>
      <c r="E3547" s="54">
        <v>114.95</v>
      </c>
      <c r="F3547" s="54"/>
      <c r="G3547" s="239"/>
      <c r="H3547" s="240" t="s">
        <v>70</v>
      </c>
      <c r="I3547" s="240" t="s">
        <v>70</v>
      </c>
      <c r="J3547" s="49"/>
      <c r="K3547" s="52"/>
    </row>
    <row r="3548" spans="1:11" s="43" customFormat="1" ht="15.75" thickBot="1" x14ac:dyDescent="0.3">
      <c r="A3548" s="42"/>
      <c r="B3548" s="393" t="s">
        <v>19</v>
      </c>
      <c r="C3548" s="394"/>
      <c r="D3548" s="394"/>
      <c r="E3548" s="394"/>
      <c r="F3548" s="394"/>
      <c r="G3548" s="394"/>
      <c r="H3548" s="394"/>
      <c r="I3548" s="394"/>
      <c r="J3548" s="394"/>
      <c r="K3548" s="395"/>
    </row>
    <row r="3549" spans="1:11" s="43" customFormat="1" x14ac:dyDescent="0.25">
      <c r="A3549" s="42"/>
      <c r="B3549" s="66"/>
      <c r="C3549" s="49"/>
      <c r="D3549" s="49"/>
      <c r="E3549" s="49"/>
      <c r="F3549" s="49"/>
      <c r="G3549" s="49"/>
      <c r="H3549" s="49"/>
      <c r="I3549" s="49"/>
      <c r="J3549" s="49"/>
      <c r="K3549" s="52"/>
    </row>
    <row r="3550" spans="1:11" s="43" customFormat="1" x14ac:dyDescent="0.25">
      <c r="A3550" s="42"/>
      <c r="B3550" s="53">
        <v>67200</v>
      </c>
      <c r="C3550" s="54">
        <v>0</v>
      </c>
      <c r="D3550" s="54">
        <v>0</v>
      </c>
      <c r="E3550" s="54">
        <v>0</v>
      </c>
      <c r="F3550" s="43">
        <v>0</v>
      </c>
      <c r="G3550" s="54">
        <v>0</v>
      </c>
      <c r="H3550" s="54">
        <v>0</v>
      </c>
      <c r="I3550" s="54">
        <v>0</v>
      </c>
      <c r="J3550" s="54">
        <v>0</v>
      </c>
      <c r="K3550" s="56"/>
    </row>
    <row r="3551" spans="1:11" s="43" customFormat="1" x14ac:dyDescent="0.25">
      <c r="A3551" s="42"/>
      <c r="B3551" s="58"/>
      <c r="C3551" s="58"/>
      <c r="D3551" s="58"/>
      <c r="E3551" s="58"/>
      <c r="G3551" s="58"/>
      <c r="H3551" s="58"/>
      <c r="I3551" s="58"/>
      <c r="J3551" s="58"/>
      <c r="K3551" s="58"/>
    </row>
    <row r="3552" spans="1:11" s="43" customFormat="1" x14ac:dyDescent="0.25">
      <c r="A3552" s="42"/>
      <c r="B3552" s="420" t="s">
        <v>0</v>
      </c>
      <c r="C3552" s="420"/>
    </row>
    <row r="3553" spans="1:11" s="43" customFormat="1" x14ac:dyDescent="0.25">
      <c r="A3553" s="42"/>
      <c r="B3553" s="383" t="s">
        <v>1</v>
      </c>
      <c r="C3553" s="383"/>
      <c r="D3553" s="383"/>
      <c r="E3553" s="383"/>
      <c r="F3553" s="383"/>
      <c r="G3553" s="383"/>
      <c r="H3553" s="383"/>
      <c r="I3553" s="383"/>
      <c r="J3553" s="383"/>
      <c r="K3553" s="383"/>
    </row>
    <row r="3554" spans="1:11" s="43" customFormat="1" ht="15.75" thickBot="1" x14ac:dyDescent="0.3">
      <c r="A3554" s="42"/>
    </row>
    <row r="3555" spans="1:11" s="43" customFormat="1" ht="15.75" thickBot="1" x14ac:dyDescent="0.3">
      <c r="A3555" s="42"/>
      <c r="B3555" s="384" t="s">
        <v>2</v>
      </c>
      <c r="C3555" s="385"/>
      <c r="D3555" s="386"/>
      <c r="E3555" s="384" t="s">
        <v>3</v>
      </c>
      <c r="F3555" s="385"/>
      <c r="G3555" s="386"/>
      <c r="H3555" s="387" t="s">
        <v>4</v>
      </c>
      <c r="I3555" s="388"/>
      <c r="J3555" s="388"/>
      <c r="K3555" s="389"/>
    </row>
    <row r="3556" spans="1:11" s="43" customFormat="1" ht="15.75" thickBot="1" x14ac:dyDescent="0.3">
      <c r="A3556" s="42"/>
      <c r="B3556" s="391">
        <v>22802197300066</v>
      </c>
      <c r="C3556" s="391"/>
      <c r="D3556" s="392"/>
      <c r="E3556" s="393" t="s">
        <v>1045</v>
      </c>
      <c r="F3556" s="394"/>
      <c r="G3556" s="395"/>
      <c r="H3556" s="393" t="s">
        <v>1049</v>
      </c>
      <c r="I3556" s="394"/>
      <c r="J3556" s="394"/>
      <c r="K3556" s="395"/>
    </row>
    <row r="3557" spans="1:11" s="43" customFormat="1" x14ac:dyDescent="0.25">
      <c r="A3557" s="42"/>
      <c r="B3557" s="466" t="s">
        <v>5</v>
      </c>
      <c r="C3557" s="467"/>
      <c r="D3557" s="405" t="s">
        <v>1050</v>
      </c>
      <c r="E3557" s="406"/>
      <c r="F3557" s="406"/>
      <c r="G3557" s="407"/>
      <c r="H3557" s="411" t="s">
        <v>6</v>
      </c>
      <c r="I3557" s="412"/>
      <c r="J3557" s="405" t="s">
        <v>1048</v>
      </c>
      <c r="K3557" s="407"/>
    </row>
    <row r="3558" spans="1:11" s="43" customFormat="1" ht="15.75" thickBot="1" x14ac:dyDescent="0.3">
      <c r="A3558" s="42"/>
      <c r="B3558" s="468"/>
      <c r="C3558" s="469"/>
      <c r="D3558" s="119"/>
      <c r="E3558" s="120"/>
      <c r="F3558" s="120"/>
      <c r="G3558" s="121"/>
      <c r="H3558" s="413"/>
      <c r="I3558" s="414"/>
      <c r="J3558" s="44"/>
      <c r="K3558" s="45"/>
    </row>
    <row r="3559" spans="1:11" s="43" customFormat="1" ht="15.75" thickBot="1" x14ac:dyDescent="0.3">
      <c r="A3559" s="42"/>
      <c r="B3559" s="393" t="s">
        <v>7</v>
      </c>
      <c r="C3559" s="394"/>
      <c r="D3559" s="394"/>
      <c r="E3559" s="394"/>
      <c r="F3559" s="394"/>
      <c r="G3559" s="394"/>
      <c r="H3559" s="394"/>
      <c r="I3559" s="394"/>
      <c r="J3559" s="394"/>
      <c r="K3559" s="395"/>
    </row>
    <row r="3560" spans="1:11" s="43" customFormat="1" ht="15.75" thickBot="1" x14ac:dyDescent="0.3">
      <c r="A3560" s="42"/>
      <c r="B3560" s="399" t="s">
        <v>8</v>
      </c>
      <c r="C3560" s="416" t="s">
        <v>9</v>
      </c>
      <c r="D3560" s="417" t="s">
        <v>10</v>
      </c>
      <c r="E3560" s="418"/>
      <c r="F3560" s="418"/>
      <c r="G3560" s="419"/>
      <c r="H3560" s="417" t="s">
        <v>11</v>
      </c>
      <c r="I3560" s="418"/>
      <c r="J3560" s="418"/>
      <c r="K3560" s="419"/>
    </row>
    <row r="3561" spans="1:11" s="43" customFormat="1" ht="15.75" thickBot="1" x14ac:dyDescent="0.3">
      <c r="A3561" s="42"/>
      <c r="B3561" s="415"/>
      <c r="C3561" s="416"/>
      <c r="D3561" s="416" t="s">
        <v>12</v>
      </c>
      <c r="E3561" s="396" t="s">
        <v>210</v>
      </c>
      <c r="F3561" s="387" t="s">
        <v>14</v>
      </c>
      <c r="G3561" s="389"/>
      <c r="H3561" s="397" t="s">
        <v>12</v>
      </c>
      <c r="I3561" s="399" t="s">
        <v>15</v>
      </c>
      <c r="J3561" s="387" t="s">
        <v>14</v>
      </c>
      <c r="K3561" s="389"/>
    </row>
    <row r="3562" spans="1:11" s="43" customFormat="1" ht="45.75" thickBot="1" x14ac:dyDescent="0.3">
      <c r="A3562" s="42"/>
      <c r="B3562" s="400"/>
      <c r="C3562" s="416"/>
      <c r="D3562" s="416"/>
      <c r="E3562" s="396"/>
      <c r="F3562" s="46" t="s">
        <v>16</v>
      </c>
      <c r="G3562" s="47" t="s">
        <v>17</v>
      </c>
      <c r="H3562" s="398"/>
      <c r="I3562" s="400"/>
      <c r="J3562" s="46" t="s">
        <v>16</v>
      </c>
      <c r="K3562" s="47" t="s">
        <v>17</v>
      </c>
    </row>
    <row r="3563" spans="1:11" s="43" customFormat="1" ht="15.75" thickBot="1" x14ac:dyDescent="0.3">
      <c r="A3563" s="42"/>
      <c r="B3563" s="47">
        <v>1</v>
      </c>
      <c r="C3563" s="47">
        <v>2</v>
      </c>
      <c r="D3563" s="47">
        <v>3</v>
      </c>
      <c r="E3563" s="47">
        <v>4</v>
      </c>
      <c r="F3563" s="47">
        <v>5</v>
      </c>
      <c r="G3563" s="47">
        <v>6</v>
      </c>
      <c r="H3563" s="47">
        <v>7</v>
      </c>
      <c r="I3563" s="47">
        <v>8</v>
      </c>
      <c r="J3563" s="47">
        <v>9</v>
      </c>
      <c r="K3563" s="47">
        <v>10</v>
      </c>
    </row>
    <row r="3564" spans="1:11" s="43" customFormat="1" ht="30" x14ac:dyDescent="0.25">
      <c r="A3564" s="42"/>
      <c r="B3564" s="54">
        <f>163868.64+32800</f>
        <v>196668.64</v>
      </c>
      <c r="C3564" s="49">
        <v>16000</v>
      </c>
      <c r="D3564" s="69" t="s">
        <v>1051</v>
      </c>
      <c r="E3564" s="54">
        <v>2902</v>
      </c>
      <c r="F3564" s="54"/>
      <c r="G3564" s="81"/>
      <c r="H3564" s="241" t="s">
        <v>111</v>
      </c>
      <c r="I3564" s="240" t="s">
        <v>111</v>
      </c>
      <c r="J3564" s="49"/>
      <c r="K3564" s="52"/>
    </row>
    <row r="3565" spans="1:11" s="43" customFormat="1" x14ac:dyDescent="0.25">
      <c r="A3565" s="42"/>
      <c r="B3565" s="53"/>
      <c r="C3565" s="54"/>
      <c r="D3565" s="54" t="s">
        <v>232</v>
      </c>
      <c r="E3565" s="55">
        <v>162</v>
      </c>
      <c r="F3565" s="54"/>
      <c r="G3565" s="49"/>
      <c r="H3565" s="54" t="s">
        <v>71</v>
      </c>
      <c r="I3565" s="150" t="s">
        <v>71</v>
      </c>
      <c r="J3565" s="54"/>
      <c r="K3565" s="56"/>
    </row>
    <row r="3566" spans="1:11" s="43" customFormat="1" ht="15.75" thickBot="1" x14ac:dyDescent="0.3">
      <c r="A3566" s="42"/>
      <c r="B3566" s="53"/>
      <c r="C3566" s="54"/>
      <c r="D3566" s="54" t="s">
        <v>232</v>
      </c>
      <c r="E3566" s="57">
        <v>4121</v>
      </c>
      <c r="F3566" s="54"/>
      <c r="G3566" s="49"/>
      <c r="H3566" s="54"/>
      <c r="I3566" s="54"/>
      <c r="J3566" s="54"/>
      <c r="K3566" s="56"/>
    </row>
    <row r="3567" spans="1:11" s="43" customFormat="1" ht="15.75" thickBot="1" x14ac:dyDescent="0.3">
      <c r="A3567" s="42"/>
      <c r="B3567" s="393" t="s">
        <v>19</v>
      </c>
      <c r="C3567" s="394"/>
      <c r="D3567" s="394"/>
      <c r="E3567" s="394"/>
      <c r="F3567" s="394"/>
      <c r="G3567" s="394"/>
      <c r="H3567" s="394"/>
      <c r="I3567" s="394"/>
      <c r="J3567" s="394"/>
      <c r="K3567" s="395"/>
    </row>
    <row r="3568" spans="1:11" s="43" customFormat="1" ht="30" x14ac:dyDescent="0.25">
      <c r="A3568" s="42"/>
      <c r="B3568" s="66">
        <f>66000+60000</f>
        <v>126000</v>
      </c>
      <c r="C3568" s="49"/>
      <c r="D3568" s="69" t="s">
        <v>1052</v>
      </c>
      <c r="E3568" s="68">
        <v>0.9</v>
      </c>
      <c r="F3568" s="54"/>
      <c r="G3568" s="49"/>
      <c r="H3568" s="150" t="s">
        <v>1053</v>
      </c>
      <c r="I3568" s="150" t="s">
        <v>1053</v>
      </c>
      <c r="J3568" s="49"/>
      <c r="K3568" s="52"/>
    </row>
    <row r="3569" spans="1:11" s="43" customFormat="1" x14ac:dyDescent="0.25">
      <c r="A3569" s="42"/>
      <c r="B3569" s="58"/>
      <c r="C3569" s="58"/>
      <c r="D3569" s="58"/>
      <c r="E3569" s="242"/>
      <c r="F3569" s="106"/>
      <c r="G3569" s="58"/>
      <c r="H3569" s="58"/>
      <c r="I3569" s="151"/>
      <c r="J3569" s="58"/>
      <c r="K3569" s="58"/>
    </row>
    <row r="3570" spans="1:11" s="43" customFormat="1" x14ac:dyDescent="0.25">
      <c r="A3570" s="42"/>
      <c r="B3570" s="420" t="s">
        <v>0</v>
      </c>
      <c r="C3570" s="420"/>
    </row>
    <row r="3571" spans="1:11" s="43" customFormat="1" x14ac:dyDescent="0.25">
      <c r="A3571" s="42"/>
      <c r="B3571" s="383" t="s">
        <v>1</v>
      </c>
      <c r="C3571" s="383"/>
      <c r="D3571" s="383"/>
      <c r="E3571" s="383"/>
      <c r="F3571" s="383"/>
      <c r="G3571" s="383"/>
      <c r="H3571" s="383"/>
      <c r="I3571" s="383"/>
      <c r="J3571" s="383"/>
      <c r="K3571" s="383"/>
    </row>
    <row r="3572" spans="1:11" s="43" customFormat="1" ht="15.75" thickBot="1" x14ac:dyDescent="0.3">
      <c r="A3572" s="42"/>
    </row>
    <row r="3573" spans="1:11" s="43" customFormat="1" ht="15.75" thickBot="1" x14ac:dyDescent="0.3">
      <c r="A3573" s="42"/>
      <c r="B3573" s="384" t="s">
        <v>2</v>
      </c>
      <c r="C3573" s="385"/>
      <c r="D3573" s="386"/>
      <c r="E3573" s="384" t="s">
        <v>3</v>
      </c>
      <c r="F3573" s="385"/>
      <c r="G3573" s="386"/>
      <c r="H3573" s="387" t="s">
        <v>4</v>
      </c>
      <c r="I3573" s="388"/>
      <c r="J3573" s="388"/>
      <c r="K3573" s="389"/>
    </row>
    <row r="3574" spans="1:11" s="43" customFormat="1" ht="15.75" thickBot="1" x14ac:dyDescent="0.3">
      <c r="A3574" s="42"/>
      <c r="B3574" s="391">
        <v>10412196500139</v>
      </c>
      <c r="C3574" s="391"/>
      <c r="D3574" s="392"/>
      <c r="E3574" s="393" t="s">
        <v>1045</v>
      </c>
      <c r="F3574" s="394"/>
      <c r="G3574" s="395"/>
      <c r="H3574" s="393" t="s">
        <v>1054</v>
      </c>
      <c r="I3574" s="394"/>
      <c r="J3574" s="394"/>
      <c r="K3574" s="395"/>
    </row>
    <row r="3575" spans="1:11" s="43" customFormat="1" x14ac:dyDescent="0.25">
      <c r="A3575" s="42"/>
      <c r="B3575" s="466" t="s">
        <v>5</v>
      </c>
      <c r="C3575" s="467"/>
      <c r="D3575" s="405" t="s">
        <v>1055</v>
      </c>
      <c r="E3575" s="406"/>
      <c r="F3575" s="406"/>
      <c r="G3575" s="407"/>
      <c r="H3575" s="411" t="s">
        <v>6</v>
      </c>
      <c r="I3575" s="412"/>
      <c r="J3575" s="405" t="s">
        <v>1048</v>
      </c>
      <c r="K3575" s="407"/>
    </row>
    <row r="3576" spans="1:11" s="43" customFormat="1" ht="15.75" thickBot="1" x14ac:dyDescent="0.3">
      <c r="A3576" s="42"/>
      <c r="B3576" s="468"/>
      <c r="C3576" s="469"/>
      <c r="D3576" s="119"/>
      <c r="E3576" s="120"/>
      <c r="F3576" s="120"/>
      <c r="G3576" s="121"/>
      <c r="H3576" s="413"/>
      <c r="I3576" s="414"/>
      <c r="J3576" s="44"/>
      <c r="K3576" s="45"/>
    </row>
    <row r="3577" spans="1:11" s="43" customFormat="1" ht="15.75" thickBot="1" x14ac:dyDescent="0.3">
      <c r="A3577" s="42"/>
      <c r="B3577" s="393" t="s">
        <v>7</v>
      </c>
      <c r="C3577" s="394"/>
      <c r="D3577" s="394"/>
      <c r="E3577" s="394"/>
      <c r="F3577" s="394"/>
      <c r="G3577" s="394"/>
      <c r="H3577" s="394"/>
      <c r="I3577" s="394"/>
      <c r="J3577" s="394"/>
      <c r="K3577" s="395"/>
    </row>
    <row r="3578" spans="1:11" s="43" customFormat="1" ht="15.75" thickBot="1" x14ac:dyDescent="0.3">
      <c r="A3578" s="42"/>
      <c r="B3578" s="399" t="s">
        <v>8</v>
      </c>
      <c r="C3578" s="416" t="s">
        <v>9</v>
      </c>
      <c r="D3578" s="417" t="s">
        <v>10</v>
      </c>
      <c r="E3578" s="418"/>
      <c r="F3578" s="418"/>
      <c r="G3578" s="419"/>
      <c r="H3578" s="417" t="s">
        <v>11</v>
      </c>
      <c r="I3578" s="418"/>
      <c r="J3578" s="418"/>
      <c r="K3578" s="419"/>
    </row>
    <row r="3579" spans="1:11" s="43" customFormat="1" ht="15.75" thickBot="1" x14ac:dyDescent="0.3">
      <c r="A3579" s="42"/>
      <c r="B3579" s="415"/>
      <c r="C3579" s="416"/>
      <c r="D3579" s="416" t="s">
        <v>12</v>
      </c>
      <c r="E3579" s="396" t="s">
        <v>210</v>
      </c>
      <c r="F3579" s="387" t="s">
        <v>14</v>
      </c>
      <c r="G3579" s="389"/>
      <c r="H3579" s="397" t="s">
        <v>12</v>
      </c>
      <c r="I3579" s="399" t="s">
        <v>15</v>
      </c>
      <c r="J3579" s="387" t="s">
        <v>14</v>
      </c>
      <c r="K3579" s="389"/>
    </row>
    <row r="3580" spans="1:11" s="43" customFormat="1" ht="45.75" thickBot="1" x14ac:dyDescent="0.3">
      <c r="A3580" s="42"/>
      <c r="B3580" s="400"/>
      <c r="C3580" s="416"/>
      <c r="D3580" s="416"/>
      <c r="E3580" s="396"/>
      <c r="F3580" s="46" t="s">
        <v>16</v>
      </c>
      <c r="G3580" s="47" t="s">
        <v>17</v>
      </c>
      <c r="H3580" s="398"/>
      <c r="I3580" s="400"/>
      <c r="J3580" s="46" t="s">
        <v>16</v>
      </c>
      <c r="K3580" s="47" t="s">
        <v>17</v>
      </c>
    </row>
    <row r="3581" spans="1:11" s="43" customFormat="1" ht="15.75" thickBot="1" x14ac:dyDescent="0.3">
      <c r="A3581" s="42"/>
      <c r="B3581" s="47">
        <v>1</v>
      </c>
      <c r="C3581" s="47">
        <v>2</v>
      </c>
      <c r="D3581" s="47">
        <v>3</v>
      </c>
      <c r="E3581" s="47">
        <v>4</v>
      </c>
      <c r="F3581" s="47">
        <v>5</v>
      </c>
      <c r="G3581" s="47">
        <v>6</v>
      </c>
      <c r="H3581" s="47">
        <v>7</v>
      </c>
      <c r="I3581" s="47">
        <v>8</v>
      </c>
      <c r="J3581" s="47">
        <v>9</v>
      </c>
      <c r="K3581" s="47">
        <v>10</v>
      </c>
    </row>
    <row r="3582" spans="1:11" s="43" customFormat="1" ht="30" x14ac:dyDescent="0.25">
      <c r="A3582" s="42"/>
      <c r="B3582" s="48">
        <f>127334</f>
        <v>127334</v>
      </c>
      <c r="C3582" s="49"/>
      <c r="D3582" s="69" t="s">
        <v>1052</v>
      </c>
      <c r="E3582" s="55">
        <v>2</v>
      </c>
      <c r="F3582" s="54"/>
      <c r="G3582" s="49"/>
      <c r="H3582" s="60"/>
      <c r="I3582" s="240"/>
      <c r="J3582" s="49"/>
      <c r="K3582" s="52"/>
    </row>
    <row r="3583" spans="1:11" s="43" customFormat="1" ht="15.75" thickBot="1" x14ac:dyDescent="0.3">
      <c r="A3583" s="42"/>
      <c r="B3583" s="53"/>
      <c r="C3583" s="54"/>
      <c r="D3583" s="54" t="s">
        <v>232</v>
      </c>
      <c r="E3583" s="68">
        <v>44.94</v>
      </c>
      <c r="F3583" s="54"/>
      <c r="G3583" s="49"/>
      <c r="H3583" s="54"/>
      <c r="I3583" s="54"/>
      <c r="J3583" s="54"/>
      <c r="K3583" s="56"/>
    </row>
    <row r="3584" spans="1:11" s="43" customFormat="1" ht="15.75" thickBot="1" x14ac:dyDescent="0.3">
      <c r="A3584" s="42"/>
      <c r="B3584" s="393" t="s">
        <v>19</v>
      </c>
      <c r="C3584" s="394"/>
      <c r="D3584" s="394"/>
      <c r="E3584" s="394"/>
      <c r="F3584" s="394"/>
      <c r="G3584" s="394"/>
      <c r="H3584" s="394"/>
      <c r="I3584" s="394"/>
      <c r="J3584" s="394"/>
      <c r="K3584" s="395"/>
    </row>
    <row r="3585" spans="1:11" s="43" customFormat="1" x14ac:dyDescent="0.25">
      <c r="A3585" s="42"/>
      <c r="B3585" s="66"/>
      <c r="C3585" s="49"/>
      <c r="D3585" s="49"/>
      <c r="E3585" s="49"/>
      <c r="F3585" s="49"/>
      <c r="G3585" s="49"/>
      <c r="H3585" s="49"/>
      <c r="I3585" s="49"/>
      <c r="J3585" s="49"/>
      <c r="K3585" s="52"/>
    </row>
    <row r="3586" spans="1:11" s="43" customFormat="1" x14ac:dyDescent="0.25">
      <c r="A3586" s="42"/>
      <c r="B3586" s="58"/>
      <c r="C3586" s="58"/>
      <c r="D3586" s="58"/>
      <c r="E3586" s="58"/>
      <c r="F3586" s="58"/>
      <c r="G3586" s="58"/>
      <c r="H3586" s="58"/>
      <c r="I3586" s="58"/>
      <c r="J3586" s="58"/>
      <c r="K3586" s="58"/>
    </row>
    <row r="3587" spans="1:11" s="43" customFormat="1" x14ac:dyDescent="0.25">
      <c r="A3587" s="42"/>
      <c r="B3587" s="420" t="s">
        <v>0</v>
      </c>
      <c r="C3587" s="420"/>
    </row>
    <row r="3588" spans="1:11" s="43" customFormat="1" x14ac:dyDescent="0.25">
      <c r="A3588" s="42"/>
      <c r="B3588" s="383" t="s">
        <v>1</v>
      </c>
      <c r="C3588" s="383"/>
      <c r="D3588" s="383"/>
      <c r="E3588" s="383"/>
      <c r="F3588" s="383"/>
      <c r="G3588" s="383"/>
      <c r="H3588" s="383"/>
      <c r="I3588" s="383"/>
      <c r="J3588" s="383"/>
      <c r="K3588" s="383"/>
    </row>
    <row r="3589" spans="1:11" s="43" customFormat="1" ht="15.75" thickBot="1" x14ac:dyDescent="0.3">
      <c r="A3589" s="42"/>
    </row>
    <row r="3590" spans="1:11" s="43" customFormat="1" ht="15.75" thickBot="1" x14ac:dyDescent="0.3">
      <c r="A3590" s="42"/>
      <c r="B3590" s="384" t="s">
        <v>2</v>
      </c>
      <c r="C3590" s="385"/>
      <c r="D3590" s="386"/>
      <c r="E3590" s="384" t="s">
        <v>3</v>
      </c>
      <c r="F3590" s="385"/>
      <c r="G3590" s="386"/>
      <c r="H3590" s="387" t="s">
        <v>4</v>
      </c>
      <c r="I3590" s="388"/>
      <c r="J3590" s="388"/>
      <c r="K3590" s="389"/>
    </row>
    <row r="3591" spans="1:11" s="43" customFormat="1" ht="15.75" thickBot="1" x14ac:dyDescent="0.3">
      <c r="A3591" s="42"/>
      <c r="B3591" s="391">
        <v>22803198200576</v>
      </c>
      <c r="C3591" s="391"/>
      <c r="D3591" s="392"/>
      <c r="E3591" s="393" t="s">
        <v>1045</v>
      </c>
      <c r="F3591" s="394"/>
      <c r="G3591" s="395"/>
      <c r="H3591" s="393" t="s">
        <v>1056</v>
      </c>
      <c r="I3591" s="394"/>
      <c r="J3591" s="394"/>
      <c r="K3591" s="395"/>
    </row>
    <row r="3592" spans="1:11" s="43" customFormat="1" x14ac:dyDescent="0.25">
      <c r="A3592" s="42"/>
      <c r="B3592" s="466" t="s">
        <v>5</v>
      </c>
      <c r="C3592" s="467"/>
      <c r="D3592" s="405" t="s">
        <v>1057</v>
      </c>
      <c r="E3592" s="406"/>
      <c r="F3592" s="406"/>
      <c r="G3592" s="407"/>
      <c r="H3592" s="411" t="s">
        <v>6</v>
      </c>
      <c r="I3592" s="412"/>
      <c r="J3592" s="405" t="s">
        <v>1048</v>
      </c>
      <c r="K3592" s="407"/>
    </row>
    <row r="3593" spans="1:11" s="43" customFormat="1" ht="15.75" thickBot="1" x14ac:dyDescent="0.3">
      <c r="A3593" s="42"/>
      <c r="B3593" s="468"/>
      <c r="C3593" s="469"/>
      <c r="D3593" s="119"/>
      <c r="E3593" s="120"/>
      <c r="F3593" s="120"/>
      <c r="G3593" s="121"/>
      <c r="H3593" s="413"/>
      <c r="I3593" s="414"/>
      <c r="J3593" s="44"/>
      <c r="K3593" s="45"/>
    </row>
    <row r="3594" spans="1:11" s="43" customFormat="1" ht="15.75" thickBot="1" x14ac:dyDescent="0.3">
      <c r="A3594" s="42"/>
      <c r="B3594" s="393" t="s">
        <v>7</v>
      </c>
      <c r="C3594" s="394"/>
      <c r="D3594" s="394"/>
      <c r="E3594" s="394"/>
      <c r="F3594" s="394"/>
      <c r="G3594" s="394"/>
      <c r="H3594" s="394"/>
      <c r="I3594" s="394"/>
      <c r="J3594" s="394"/>
      <c r="K3594" s="395"/>
    </row>
    <row r="3595" spans="1:11" s="43" customFormat="1" ht="15.75" thickBot="1" x14ac:dyDescent="0.3">
      <c r="A3595" s="42"/>
      <c r="B3595" s="399" t="s">
        <v>8</v>
      </c>
      <c r="C3595" s="416" t="s">
        <v>9</v>
      </c>
      <c r="D3595" s="417" t="s">
        <v>10</v>
      </c>
      <c r="E3595" s="418"/>
      <c r="F3595" s="418"/>
      <c r="G3595" s="419"/>
      <c r="H3595" s="417" t="s">
        <v>11</v>
      </c>
      <c r="I3595" s="418"/>
      <c r="J3595" s="418"/>
      <c r="K3595" s="419"/>
    </row>
    <row r="3596" spans="1:11" s="43" customFormat="1" ht="15.75" thickBot="1" x14ac:dyDescent="0.3">
      <c r="A3596" s="42"/>
      <c r="B3596" s="415"/>
      <c r="C3596" s="416"/>
      <c r="D3596" s="416" t="s">
        <v>12</v>
      </c>
      <c r="E3596" s="396" t="s">
        <v>210</v>
      </c>
      <c r="F3596" s="387" t="s">
        <v>14</v>
      </c>
      <c r="G3596" s="389"/>
      <c r="H3596" s="397" t="s">
        <v>12</v>
      </c>
      <c r="I3596" s="399" t="s">
        <v>15</v>
      </c>
      <c r="J3596" s="387" t="s">
        <v>14</v>
      </c>
      <c r="K3596" s="389"/>
    </row>
    <row r="3597" spans="1:11" s="43" customFormat="1" ht="45.75" thickBot="1" x14ac:dyDescent="0.3">
      <c r="A3597" s="42"/>
      <c r="B3597" s="400"/>
      <c r="C3597" s="416"/>
      <c r="D3597" s="416"/>
      <c r="E3597" s="396"/>
      <c r="F3597" s="46" t="s">
        <v>16</v>
      </c>
      <c r="G3597" s="47" t="s">
        <v>17</v>
      </c>
      <c r="H3597" s="398"/>
      <c r="I3597" s="400"/>
      <c r="J3597" s="46" t="s">
        <v>16</v>
      </c>
      <c r="K3597" s="47" t="s">
        <v>17</v>
      </c>
    </row>
    <row r="3598" spans="1:11" s="43" customFormat="1" ht="15.75" thickBot="1" x14ac:dyDescent="0.3">
      <c r="A3598" s="42"/>
      <c r="B3598" s="47">
        <v>1</v>
      </c>
      <c r="C3598" s="47">
        <v>2</v>
      </c>
      <c r="D3598" s="47">
        <v>3</v>
      </c>
      <c r="E3598" s="47">
        <v>4</v>
      </c>
      <c r="F3598" s="47">
        <v>5</v>
      </c>
      <c r="G3598" s="47">
        <v>6</v>
      </c>
      <c r="H3598" s="47">
        <v>7</v>
      </c>
      <c r="I3598" s="47">
        <v>8</v>
      </c>
      <c r="J3598" s="47">
        <v>9</v>
      </c>
      <c r="K3598" s="47">
        <v>10</v>
      </c>
    </row>
    <row r="3599" spans="1:11" s="43" customFormat="1" ht="30" x14ac:dyDescent="0.25">
      <c r="A3599" s="42"/>
      <c r="B3599" s="48">
        <f>114396.88+50000</f>
        <v>164396.88</v>
      </c>
      <c r="C3599" s="49"/>
      <c r="D3599" s="69" t="s">
        <v>1052</v>
      </c>
      <c r="E3599" s="54">
        <v>3.15</v>
      </c>
      <c r="F3599" s="54"/>
      <c r="G3599" s="239"/>
      <c r="H3599" s="60" t="s">
        <v>111</v>
      </c>
      <c r="I3599" s="240" t="s">
        <v>111</v>
      </c>
      <c r="J3599" s="49"/>
      <c r="K3599" s="52"/>
    </row>
    <row r="3600" spans="1:11" s="43" customFormat="1" x14ac:dyDescent="0.25">
      <c r="A3600" s="42"/>
      <c r="B3600" s="57"/>
      <c r="C3600" s="54"/>
      <c r="D3600" s="69"/>
      <c r="E3600" s="54"/>
      <c r="F3600" s="54"/>
      <c r="G3600" s="150"/>
      <c r="H3600" s="60" t="s">
        <v>71</v>
      </c>
      <c r="I3600" s="240" t="s">
        <v>71</v>
      </c>
      <c r="J3600" s="54"/>
      <c r="K3600" s="54"/>
    </row>
    <row r="3601" spans="1:11" s="43" customFormat="1" ht="15.75" thickBot="1" x14ac:dyDescent="0.3">
      <c r="A3601" s="42"/>
      <c r="B3601" s="408" t="s">
        <v>19</v>
      </c>
      <c r="C3601" s="409"/>
      <c r="D3601" s="409"/>
      <c r="E3601" s="409"/>
      <c r="F3601" s="409"/>
      <c r="G3601" s="409"/>
      <c r="H3601" s="409"/>
      <c r="I3601" s="409"/>
      <c r="J3601" s="409"/>
      <c r="K3601" s="410"/>
    </row>
    <row r="3602" spans="1:11" s="43" customFormat="1" x14ac:dyDescent="0.25">
      <c r="A3602" s="42"/>
      <c r="B3602" s="66"/>
      <c r="C3602" s="49"/>
      <c r="D3602" s="49"/>
      <c r="E3602" s="49"/>
      <c r="F3602" s="49"/>
      <c r="G3602" s="49"/>
      <c r="H3602" s="49"/>
      <c r="I3602" s="49"/>
      <c r="J3602" s="49"/>
      <c r="K3602" s="52"/>
    </row>
    <row r="3603" spans="1:11" s="43" customFormat="1" x14ac:dyDescent="0.25">
      <c r="A3603" s="42"/>
      <c r="B3603" s="53">
        <v>76200</v>
      </c>
      <c r="C3603" s="54">
        <v>0</v>
      </c>
      <c r="D3603" s="54">
        <v>0</v>
      </c>
      <c r="E3603" s="54">
        <v>0</v>
      </c>
      <c r="F3603" s="69">
        <v>0</v>
      </c>
      <c r="G3603" s="54">
        <v>0</v>
      </c>
      <c r="H3603" s="54">
        <v>0</v>
      </c>
      <c r="I3603" s="54">
        <v>0</v>
      </c>
      <c r="J3603" s="54">
        <v>0</v>
      </c>
      <c r="K3603" s="56">
        <v>0</v>
      </c>
    </row>
    <row r="3604" spans="1:11" s="43" customFormat="1" x14ac:dyDescent="0.25">
      <c r="A3604" s="42"/>
      <c r="B3604" s="58"/>
      <c r="C3604" s="58"/>
      <c r="D3604" s="58"/>
      <c r="E3604" s="58"/>
      <c r="F3604" s="106"/>
      <c r="G3604" s="58"/>
      <c r="H3604" s="58"/>
      <c r="I3604" s="58"/>
      <c r="J3604" s="58"/>
      <c r="K3604" s="58"/>
    </row>
    <row r="3605" spans="1:11" s="43" customFormat="1" x14ac:dyDescent="0.25">
      <c r="A3605" s="42"/>
      <c r="B3605" s="420" t="s">
        <v>0</v>
      </c>
      <c r="C3605" s="420"/>
    </row>
    <row r="3606" spans="1:11" s="43" customFormat="1" x14ac:dyDescent="0.25">
      <c r="A3606" s="42"/>
      <c r="B3606" s="383" t="s">
        <v>1</v>
      </c>
      <c r="C3606" s="383"/>
      <c r="D3606" s="383"/>
      <c r="E3606" s="383"/>
      <c r="F3606" s="383"/>
      <c r="G3606" s="383"/>
      <c r="H3606" s="383"/>
      <c r="I3606" s="383"/>
      <c r="J3606" s="383"/>
      <c r="K3606" s="383"/>
    </row>
    <row r="3607" spans="1:11" s="43" customFormat="1" ht="15.75" thickBot="1" x14ac:dyDescent="0.3">
      <c r="A3607" s="42"/>
    </row>
    <row r="3608" spans="1:11" s="43" customFormat="1" ht="15.75" thickBot="1" x14ac:dyDescent="0.3">
      <c r="A3608" s="42"/>
      <c r="B3608" s="384" t="s">
        <v>2</v>
      </c>
      <c r="C3608" s="385"/>
      <c r="D3608" s="386"/>
      <c r="E3608" s="384" t="s">
        <v>3</v>
      </c>
      <c r="F3608" s="385"/>
      <c r="G3608" s="386"/>
      <c r="H3608" s="387" t="s">
        <v>4</v>
      </c>
      <c r="I3608" s="388"/>
      <c r="J3608" s="388"/>
      <c r="K3608" s="389"/>
    </row>
    <row r="3609" spans="1:11" s="43" customFormat="1" ht="15.75" thickBot="1" x14ac:dyDescent="0.3">
      <c r="A3609" s="42"/>
      <c r="B3609" s="391">
        <v>22912196500073</v>
      </c>
      <c r="C3609" s="391"/>
      <c r="D3609" s="392"/>
      <c r="E3609" s="393" t="s">
        <v>1045</v>
      </c>
      <c r="F3609" s="394"/>
      <c r="G3609" s="395"/>
      <c r="H3609" s="393" t="s">
        <v>1058</v>
      </c>
      <c r="I3609" s="394"/>
      <c r="J3609" s="394"/>
      <c r="K3609" s="395"/>
    </row>
    <row r="3610" spans="1:11" s="43" customFormat="1" x14ac:dyDescent="0.25">
      <c r="A3610" s="42"/>
      <c r="B3610" s="466" t="s">
        <v>5</v>
      </c>
      <c r="C3610" s="467"/>
      <c r="D3610" s="405" t="s">
        <v>1059</v>
      </c>
      <c r="E3610" s="406"/>
      <c r="F3610" s="406"/>
      <c r="G3610" s="407"/>
      <c r="H3610" s="411" t="s">
        <v>6</v>
      </c>
      <c r="I3610" s="412"/>
      <c r="J3610" s="405" t="s">
        <v>1048</v>
      </c>
      <c r="K3610" s="407"/>
    </row>
    <row r="3611" spans="1:11" s="43" customFormat="1" ht="15.75" thickBot="1" x14ac:dyDescent="0.3">
      <c r="A3611" s="42"/>
      <c r="B3611" s="468"/>
      <c r="C3611" s="469"/>
      <c r="D3611" s="119"/>
      <c r="E3611" s="120"/>
      <c r="F3611" s="120"/>
      <c r="G3611" s="121"/>
      <c r="H3611" s="413"/>
      <c r="I3611" s="414"/>
      <c r="J3611" s="44"/>
      <c r="K3611" s="45"/>
    </row>
    <row r="3612" spans="1:11" s="43" customFormat="1" ht="15.75" thickBot="1" x14ac:dyDescent="0.3">
      <c r="A3612" s="42"/>
      <c r="B3612" s="393" t="s">
        <v>7</v>
      </c>
      <c r="C3612" s="394"/>
      <c r="D3612" s="394"/>
      <c r="E3612" s="394"/>
      <c r="F3612" s="394"/>
      <c r="G3612" s="394"/>
      <c r="H3612" s="394"/>
      <c r="I3612" s="394"/>
      <c r="J3612" s="394"/>
      <c r="K3612" s="395"/>
    </row>
    <row r="3613" spans="1:11" s="43" customFormat="1" ht="15.75" thickBot="1" x14ac:dyDescent="0.3">
      <c r="A3613" s="42"/>
      <c r="B3613" s="399" t="s">
        <v>8</v>
      </c>
      <c r="C3613" s="416" t="s">
        <v>9</v>
      </c>
      <c r="D3613" s="417" t="s">
        <v>10</v>
      </c>
      <c r="E3613" s="418"/>
      <c r="F3613" s="418"/>
      <c r="G3613" s="419"/>
      <c r="H3613" s="417" t="s">
        <v>11</v>
      </c>
      <c r="I3613" s="418"/>
      <c r="J3613" s="418"/>
      <c r="K3613" s="419"/>
    </row>
    <row r="3614" spans="1:11" s="43" customFormat="1" ht="15.75" thickBot="1" x14ac:dyDescent="0.3">
      <c r="A3614" s="42"/>
      <c r="B3614" s="415"/>
      <c r="C3614" s="416"/>
      <c r="D3614" s="416" t="s">
        <v>12</v>
      </c>
      <c r="E3614" s="396" t="s">
        <v>210</v>
      </c>
      <c r="F3614" s="387" t="s">
        <v>14</v>
      </c>
      <c r="G3614" s="389"/>
      <c r="H3614" s="397" t="s">
        <v>12</v>
      </c>
      <c r="I3614" s="399" t="s">
        <v>15</v>
      </c>
      <c r="J3614" s="387" t="s">
        <v>14</v>
      </c>
      <c r="K3614" s="389"/>
    </row>
    <row r="3615" spans="1:11" s="43" customFormat="1" ht="45.75" thickBot="1" x14ac:dyDescent="0.3">
      <c r="A3615" s="42"/>
      <c r="B3615" s="400"/>
      <c r="C3615" s="416"/>
      <c r="D3615" s="416"/>
      <c r="E3615" s="396"/>
      <c r="F3615" s="46" t="s">
        <v>16</v>
      </c>
      <c r="G3615" s="47" t="s">
        <v>17</v>
      </c>
      <c r="H3615" s="398"/>
      <c r="I3615" s="400"/>
      <c r="J3615" s="46" t="s">
        <v>16</v>
      </c>
      <c r="K3615" s="47" t="s">
        <v>17</v>
      </c>
    </row>
    <row r="3616" spans="1:11" s="43" customFormat="1" ht="15.75" thickBot="1" x14ac:dyDescent="0.3">
      <c r="A3616" s="42"/>
      <c r="B3616" s="47">
        <v>1</v>
      </c>
      <c r="C3616" s="47">
        <v>2</v>
      </c>
      <c r="D3616" s="47">
        <v>3</v>
      </c>
      <c r="E3616" s="47">
        <v>4</v>
      </c>
      <c r="F3616" s="47">
        <v>5</v>
      </c>
      <c r="G3616" s="47">
        <v>6</v>
      </c>
      <c r="H3616" s="47">
        <v>7</v>
      </c>
      <c r="I3616" s="47">
        <v>8</v>
      </c>
      <c r="J3616" s="47">
        <v>9</v>
      </c>
      <c r="K3616" s="47">
        <v>10</v>
      </c>
    </row>
    <row r="3617" spans="1:11" s="43" customFormat="1" ht="15.75" thickBot="1" x14ac:dyDescent="0.3">
      <c r="A3617" s="42"/>
      <c r="B3617" s="48">
        <f>133627.41+26400</f>
        <v>160027.41</v>
      </c>
      <c r="C3617" s="49"/>
      <c r="D3617" s="69"/>
      <c r="E3617" s="54"/>
      <c r="F3617" s="54"/>
      <c r="G3617" s="239"/>
      <c r="H3617" s="60"/>
      <c r="I3617" s="240"/>
      <c r="J3617" s="49"/>
      <c r="K3617" s="52"/>
    </row>
    <row r="3618" spans="1:11" s="43" customFormat="1" ht="15.75" thickBot="1" x14ac:dyDescent="0.3">
      <c r="A3618" s="42"/>
      <c r="B3618" s="393" t="s">
        <v>19</v>
      </c>
      <c r="C3618" s="394"/>
      <c r="D3618" s="394"/>
      <c r="E3618" s="394"/>
      <c r="F3618" s="394"/>
      <c r="G3618" s="394"/>
      <c r="H3618" s="394"/>
      <c r="I3618" s="394"/>
      <c r="J3618" s="394"/>
      <c r="K3618" s="395"/>
    </row>
    <row r="3619" spans="1:11" s="43" customFormat="1" x14ac:dyDescent="0.25">
      <c r="A3619" s="42"/>
      <c r="B3619" s="66"/>
      <c r="C3619" s="49"/>
      <c r="D3619" s="49"/>
      <c r="E3619" s="49"/>
      <c r="F3619" s="49"/>
      <c r="G3619" s="49"/>
      <c r="H3619" s="49"/>
      <c r="I3619" s="49"/>
      <c r="J3619" s="49"/>
      <c r="K3619" s="52"/>
    </row>
    <row r="3620" spans="1:11" s="43" customFormat="1" x14ac:dyDescent="0.25">
      <c r="A3620" s="42"/>
    </row>
    <row r="3621" spans="1:11" s="43" customFormat="1" x14ac:dyDescent="0.25">
      <c r="A3621" s="42"/>
      <c r="B3621" s="520" t="s">
        <v>0</v>
      </c>
      <c r="C3621" s="520"/>
      <c r="D3621" s="152"/>
      <c r="E3621" s="152"/>
      <c r="F3621" s="152"/>
      <c r="G3621" s="152"/>
      <c r="H3621" s="152"/>
      <c r="I3621" s="152"/>
      <c r="J3621" s="152"/>
      <c r="K3621" s="152"/>
    </row>
    <row r="3622" spans="1:11" s="43" customFormat="1" x14ac:dyDescent="0.25">
      <c r="A3622" s="42"/>
      <c r="B3622" s="520" t="s">
        <v>1</v>
      </c>
      <c r="C3622" s="520"/>
      <c r="D3622" s="520"/>
      <c r="E3622" s="520"/>
      <c r="F3622" s="520"/>
      <c r="G3622" s="520"/>
      <c r="H3622" s="520"/>
      <c r="I3622" s="520"/>
      <c r="J3622" s="520"/>
      <c r="K3622" s="520"/>
    </row>
    <row r="3623" spans="1:11" s="43" customFormat="1" x14ac:dyDescent="0.25">
      <c r="A3623" s="42"/>
      <c r="B3623" s="152"/>
      <c r="C3623" s="152"/>
      <c r="D3623" s="152"/>
      <c r="E3623" s="152"/>
      <c r="F3623" s="152"/>
      <c r="G3623" s="152"/>
      <c r="H3623" s="152"/>
      <c r="I3623" s="152"/>
      <c r="J3623" s="152"/>
      <c r="K3623" s="152"/>
    </row>
    <row r="3624" spans="1:11" s="43" customFormat="1" x14ac:dyDescent="0.25">
      <c r="A3624" s="42"/>
      <c r="B3624" s="452" t="s">
        <v>2</v>
      </c>
      <c r="C3624" s="452"/>
      <c r="D3624" s="452"/>
      <c r="E3624" s="452" t="s">
        <v>3</v>
      </c>
      <c r="F3624" s="452"/>
      <c r="G3624" s="452"/>
      <c r="H3624" s="452" t="s">
        <v>323</v>
      </c>
      <c r="I3624" s="452"/>
      <c r="J3624" s="452"/>
      <c r="K3624" s="452"/>
    </row>
    <row r="3625" spans="1:11" s="43" customFormat="1" x14ac:dyDescent="0.25">
      <c r="A3625" s="42"/>
      <c r="B3625" s="521" t="s">
        <v>1060</v>
      </c>
      <c r="C3625" s="521"/>
      <c r="D3625" s="521"/>
      <c r="E3625" s="452" t="s">
        <v>1061</v>
      </c>
      <c r="F3625" s="452"/>
      <c r="G3625" s="452"/>
      <c r="H3625" s="452" t="s">
        <v>1062</v>
      </c>
      <c r="I3625" s="452"/>
      <c r="J3625" s="452"/>
      <c r="K3625" s="452"/>
    </row>
    <row r="3626" spans="1:11" s="43" customFormat="1" x14ac:dyDescent="0.25">
      <c r="A3626" s="42"/>
      <c r="B3626" s="452" t="s">
        <v>5</v>
      </c>
      <c r="C3626" s="452"/>
      <c r="D3626" s="452" t="s">
        <v>1063</v>
      </c>
      <c r="E3626" s="452"/>
      <c r="F3626" s="452"/>
      <c r="G3626" s="452"/>
      <c r="H3626" s="452" t="s">
        <v>6</v>
      </c>
      <c r="I3626" s="605"/>
      <c r="J3626" s="452" t="s">
        <v>1064</v>
      </c>
      <c r="K3626" s="452"/>
    </row>
    <row r="3627" spans="1:11" s="43" customFormat="1" x14ac:dyDescent="0.25">
      <c r="A3627" s="42"/>
      <c r="B3627" s="452"/>
      <c r="C3627" s="452"/>
      <c r="D3627" s="452"/>
      <c r="E3627" s="452"/>
      <c r="F3627" s="452"/>
      <c r="G3627" s="452"/>
      <c r="H3627" s="605"/>
      <c r="I3627" s="605"/>
      <c r="J3627" s="452"/>
      <c r="K3627" s="452"/>
    </row>
    <row r="3628" spans="1:11" s="43" customFormat="1" x14ac:dyDescent="0.25">
      <c r="A3628" s="42"/>
      <c r="B3628" s="452" t="s">
        <v>7</v>
      </c>
      <c r="C3628" s="452"/>
      <c r="D3628" s="452"/>
      <c r="E3628" s="452"/>
      <c r="F3628" s="452"/>
      <c r="G3628" s="452"/>
      <c r="H3628" s="452"/>
      <c r="I3628" s="452"/>
      <c r="J3628" s="452"/>
      <c r="K3628" s="452"/>
    </row>
    <row r="3629" spans="1:11" s="43" customFormat="1" x14ac:dyDescent="0.25">
      <c r="A3629" s="42"/>
      <c r="B3629" s="452" t="s">
        <v>8</v>
      </c>
      <c r="C3629" s="452" t="s">
        <v>9</v>
      </c>
      <c r="D3629" s="452" t="s">
        <v>10</v>
      </c>
      <c r="E3629" s="452"/>
      <c r="F3629" s="452"/>
      <c r="G3629" s="452"/>
      <c r="H3629" s="452" t="s">
        <v>11</v>
      </c>
      <c r="I3629" s="452"/>
      <c r="J3629" s="452"/>
      <c r="K3629" s="452"/>
    </row>
    <row r="3630" spans="1:11" s="43" customFormat="1" x14ac:dyDescent="0.25">
      <c r="A3630" s="42"/>
      <c r="B3630" s="452"/>
      <c r="C3630" s="452"/>
      <c r="D3630" s="452" t="s">
        <v>12</v>
      </c>
      <c r="E3630" s="452" t="s">
        <v>210</v>
      </c>
      <c r="F3630" s="452" t="s">
        <v>14</v>
      </c>
      <c r="G3630" s="452"/>
      <c r="H3630" s="452" t="s">
        <v>12</v>
      </c>
      <c r="I3630" s="452" t="s">
        <v>15</v>
      </c>
      <c r="J3630" s="452" t="s">
        <v>14</v>
      </c>
      <c r="K3630" s="452"/>
    </row>
    <row r="3631" spans="1:11" s="43" customFormat="1" ht="45" x14ac:dyDescent="0.25">
      <c r="A3631" s="42"/>
      <c r="B3631" s="452"/>
      <c r="C3631" s="452"/>
      <c r="D3631" s="452"/>
      <c r="E3631" s="452"/>
      <c r="F3631" s="107" t="s">
        <v>16</v>
      </c>
      <c r="G3631" s="107" t="s">
        <v>17</v>
      </c>
      <c r="H3631" s="605"/>
      <c r="I3631" s="605"/>
      <c r="J3631" s="107" t="s">
        <v>16</v>
      </c>
      <c r="K3631" s="107" t="s">
        <v>17</v>
      </c>
    </row>
    <row r="3632" spans="1:11" s="43" customFormat="1" x14ac:dyDescent="0.25">
      <c r="A3632" s="42"/>
      <c r="B3632" s="107">
        <v>1</v>
      </c>
      <c r="C3632" s="107">
        <v>2</v>
      </c>
      <c r="D3632" s="107">
        <v>3</v>
      </c>
      <c r="E3632" s="107">
        <v>4</v>
      </c>
      <c r="F3632" s="107">
        <v>5</v>
      </c>
      <c r="G3632" s="107">
        <v>6</v>
      </c>
      <c r="H3632" s="107">
        <v>7</v>
      </c>
      <c r="I3632" s="107">
        <v>8</v>
      </c>
      <c r="J3632" s="107">
        <v>9</v>
      </c>
      <c r="K3632" s="107">
        <v>10</v>
      </c>
    </row>
    <row r="3633" spans="1:11" s="43" customFormat="1" x14ac:dyDescent="0.25">
      <c r="A3633" s="42"/>
      <c r="B3633" s="107">
        <v>150789.9</v>
      </c>
      <c r="C3633" s="107"/>
      <c r="D3633" s="107"/>
      <c r="E3633" s="107"/>
      <c r="F3633" s="107"/>
      <c r="G3633" s="107"/>
      <c r="H3633" s="107"/>
      <c r="I3633" s="107"/>
      <c r="J3633" s="107"/>
      <c r="K3633" s="107"/>
    </row>
    <row r="3634" spans="1:11" s="43" customFormat="1" x14ac:dyDescent="0.25">
      <c r="A3634" s="42"/>
      <c r="B3634" s="452" t="s">
        <v>19</v>
      </c>
      <c r="C3634" s="452"/>
      <c r="D3634" s="452"/>
      <c r="E3634" s="452"/>
      <c r="F3634" s="452"/>
      <c r="G3634" s="452"/>
      <c r="H3634" s="452"/>
      <c r="I3634" s="452"/>
      <c r="J3634" s="452"/>
      <c r="K3634" s="452"/>
    </row>
    <row r="3635" spans="1:11" s="43" customFormat="1" ht="30" x14ac:dyDescent="0.25">
      <c r="A3635" s="42"/>
      <c r="B3635" s="107"/>
      <c r="C3635" s="107"/>
      <c r="D3635" s="107" t="s">
        <v>557</v>
      </c>
      <c r="E3635" s="107">
        <v>4.29</v>
      </c>
      <c r="F3635" s="107"/>
      <c r="G3635" s="107"/>
      <c r="H3635" s="107" t="s">
        <v>111</v>
      </c>
      <c r="I3635" s="107" t="s">
        <v>829</v>
      </c>
      <c r="J3635" s="107"/>
      <c r="K3635" s="107"/>
    </row>
    <row r="3636" spans="1:11" s="43" customFormat="1" x14ac:dyDescent="0.25">
      <c r="A3636" s="42"/>
      <c r="B3636" s="107"/>
      <c r="C3636" s="107"/>
      <c r="D3636" s="107"/>
      <c r="E3636" s="107"/>
      <c r="F3636" s="107"/>
      <c r="G3636" s="107"/>
      <c r="H3636" s="107" t="s">
        <v>70</v>
      </c>
      <c r="I3636" s="107" t="s">
        <v>351</v>
      </c>
      <c r="J3636" s="107"/>
      <c r="K3636" s="107"/>
    </row>
    <row r="3637" spans="1:11" s="43" customFormat="1" x14ac:dyDescent="0.25">
      <c r="A3637" s="42"/>
      <c r="B3637" s="107"/>
      <c r="C3637" s="107"/>
      <c r="D3637" s="107"/>
      <c r="E3637" s="107"/>
      <c r="F3637" s="107"/>
      <c r="G3637" s="107"/>
      <c r="H3637" s="107" t="s">
        <v>71</v>
      </c>
      <c r="I3637" s="107" t="s">
        <v>583</v>
      </c>
      <c r="J3637" s="107"/>
      <c r="K3637" s="107"/>
    </row>
    <row r="3638" spans="1:11" s="43" customFormat="1" x14ac:dyDescent="0.25">
      <c r="A3638" s="42"/>
      <c r="B3638" s="153"/>
      <c r="C3638" s="153"/>
      <c r="D3638" s="153"/>
      <c r="E3638" s="153"/>
      <c r="F3638" s="153"/>
      <c r="G3638" s="153"/>
      <c r="H3638" s="153"/>
      <c r="I3638" s="153"/>
      <c r="J3638" s="153"/>
      <c r="K3638" s="153"/>
    </row>
    <row r="3639" spans="1:11" s="43" customFormat="1" x14ac:dyDescent="0.25">
      <c r="A3639" s="42"/>
    </row>
    <row r="3640" spans="1:11" s="43" customFormat="1" x14ac:dyDescent="0.25">
      <c r="A3640" s="42"/>
      <c r="B3640" s="520" t="s">
        <v>0</v>
      </c>
      <c r="C3640" s="520"/>
      <c r="D3640" s="152"/>
      <c r="E3640" s="152"/>
      <c r="F3640" s="152"/>
      <c r="G3640" s="152"/>
      <c r="H3640" s="152"/>
      <c r="I3640" s="152"/>
      <c r="J3640" s="152"/>
      <c r="K3640" s="152"/>
    </row>
    <row r="3641" spans="1:11" s="43" customFormat="1" x14ac:dyDescent="0.25">
      <c r="A3641" s="42"/>
      <c r="B3641" s="520" t="s">
        <v>1</v>
      </c>
      <c r="C3641" s="520"/>
      <c r="D3641" s="520"/>
      <c r="E3641" s="520"/>
      <c r="F3641" s="520"/>
      <c r="G3641" s="520"/>
      <c r="H3641" s="520"/>
      <c r="I3641" s="520"/>
      <c r="J3641" s="520"/>
      <c r="K3641" s="520"/>
    </row>
    <row r="3642" spans="1:11" s="43" customFormat="1" x14ac:dyDescent="0.25">
      <c r="A3642" s="42"/>
      <c r="B3642" s="152"/>
      <c r="C3642" s="152"/>
      <c r="D3642" s="152"/>
      <c r="E3642" s="152"/>
      <c r="F3642" s="152"/>
      <c r="G3642" s="152"/>
      <c r="H3642" s="152"/>
      <c r="I3642" s="152"/>
      <c r="J3642" s="152"/>
      <c r="K3642" s="152"/>
    </row>
    <row r="3643" spans="1:11" s="43" customFormat="1" x14ac:dyDescent="0.25">
      <c r="A3643" s="42"/>
      <c r="B3643" s="452" t="s">
        <v>2</v>
      </c>
      <c r="C3643" s="452"/>
      <c r="D3643" s="452"/>
      <c r="E3643" s="452" t="s">
        <v>3</v>
      </c>
      <c r="F3643" s="452"/>
      <c r="G3643" s="452"/>
      <c r="H3643" s="452" t="s">
        <v>323</v>
      </c>
      <c r="I3643" s="452"/>
      <c r="J3643" s="452"/>
      <c r="K3643" s="452"/>
    </row>
    <row r="3644" spans="1:11" s="43" customFormat="1" x14ac:dyDescent="0.25">
      <c r="A3644" s="42"/>
      <c r="B3644" s="521" t="s">
        <v>1065</v>
      </c>
      <c r="C3644" s="521"/>
      <c r="D3644" s="521"/>
      <c r="E3644" s="452" t="s">
        <v>1061</v>
      </c>
      <c r="F3644" s="452"/>
      <c r="G3644" s="452"/>
      <c r="H3644" s="452" t="s">
        <v>1066</v>
      </c>
      <c r="I3644" s="452"/>
      <c r="J3644" s="452"/>
      <c r="K3644" s="452"/>
    </row>
    <row r="3645" spans="1:11" s="43" customFormat="1" x14ac:dyDescent="0.25">
      <c r="A3645" s="42"/>
      <c r="B3645" s="452" t="s">
        <v>5</v>
      </c>
      <c r="C3645" s="452"/>
      <c r="D3645" s="452" t="s">
        <v>1067</v>
      </c>
      <c r="E3645" s="452"/>
      <c r="F3645" s="452"/>
      <c r="G3645" s="452"/>
      <c r="H3645" s="452" t="s">
        <v>6</v>
      </c>
      <c r="I3645" s="605"/>
      <c r="J3645" s="452" t="s">
        <v>1064</v>
      </c>
      <c r="K3645" s="452"/>
    </row>
    <row r="3646" spans="1:11" s="43" customFormat="1" x14ac:dyDescent="0.25">
      <c r="A3646" s="42"/>
      <c r="B3646" s="452"/>
      <c r="C3646" s="452"/>
      <c r="D3646" s="452"/>
      <c r="E3646" s="452"/>
      <c r="F3646" s="452"/>
      <c r="G3646" s="452"/>
      <c r="H3646" s="605"/>
      <c r="I3646" s="605"/>
      <c r="J3646" s="452"/>
      <c r="K3646" s="452"/>
    </row>
    <row r="3647" spans="1:11" s="43" customFormat="1" x14ac:dyDescent="0.25">
      <c r="A3647" s="42"/>
      <c r="B3647" s="452" t="s">
        <v>984</v>
      </c>
      <c r="C3647" s="452"/>
      <c r="D3647" s="452"/>
      <c r="E3647" s="452"/>
      <c r="F3647" s="452"/>
      <c r="G3647" s="452"/>
      <c r="H3647" s="452"/>
      <c r="I3647" s="452"/>
      <c r="J3647" s="452"/>
      <c r="K3647" s="452"/>
    </row>
    <row r="3648" spans="1:11" s="43" customFormat="1" x14ac:dyDescent="0.25">
      <c r="A3648" s="42"/>
      <c r="B3648" s="452" t="s">
        <v>8</v>
      </c>
      <c r="C3648" s="452" t="s">
        <v>9</v>
      </c>
      <c r="D3648" s="452" t="s">
        <v>10</v>
      </c>
      <c r="E3648" s="452"/>
      <c r="F3648" s="452"/>
      <c r="G3648" s="452"/>
      <c r="H3648" s="452" t="s">
        <v>11</v>
      </c>
      <c r="I3648" s="452"/>
      <c r="J3648" s="452"/>
      <c r="K3648" s="452"/>
    </row>
    <row r="3649" spans="1:11" s="43" customFormat="1" x14ac:dyDescent="0.25">
      <c r="A3649" s="42"/>
      <c r="B3649" s="452"/>
      <c r="C3649" s="452"/>
      <c r="D3649" s="452" t="s">
        <v>12</v>
      </c>
      <c r="E3649" s="452" t="s">
        <v>210</v>
      </c>
      <c r="F3649" s="452" t="s">
        <v>14</v>
      </c>
      <c r="G3649" s="452"/>
      <c r="H3649" s="452" t="s">
        <v>12</v>
      </c>
      <c r="I3649" s="452" t="s">
        <v>15</v>
      </c>
      <c r="J3649" s="452" t="s">
        <v>14</v>
      </c>
      <c r="K3649" s="452"/>
    </row>
    <row r="3650" spans="1:11" s="43" customFormat="1" ht="45" x14ac:dyDescent="0.25">
      <c r="A3650" s="42"/>
      <c r="B3650" s="452"/>
      <c r="C3650" s="452"/>
      <c r="D3650" s="452"/>
      <c r="E3650" s="452"/>
      <c r="F3650" s="107" t="s">
        <v>16</v>
      </c>
      <c r="G3650" s="107" t="s">
        <v>17</v>
      </c>
      <c r="H3650" s="605"/>
      <c r="I3650" s="605"/>
      <c r="J3650" s="107" t="s">
        <v>16</v>
      </c>
      <c r="K3650" s="107" t="s">
        <v>17</v>
      </c>
    </row>
    <row r="3651" spans="1:11" s="43" customFormat="1" x14ac:dyDescent="0.25">
      <c r="A3651" s="42"/>
      <c r="B3651" s="107">
        <v>1</v>
      </c>
      <c r="C3651" s="107">
        <v>2</v>
      </c>
      <c r="D3651" s="107">
        <v>3</v>
      </c>
      <c r="E3651" s="107">
        <v>4</v>
      </c>
      <c r="F3651" s="107">
        <v>5</v>
      </c>
      <c r="G3651" s="107">
        <v>6</v>
      </c>
      <c r="H3651" s="107">
        <v>7</v>
      </c>
      <c r="I3651" s="107">
        <v>8</v>
      </c>
      <c r="J3651" s="107">
        <v>9</v>
      </c>
      <c r="K3651" s="107">
        <v>10</v>
      </c>
    </row>
    <row r="3652" spans="1:11" s="43" customFormat="1" ht="60" x14ac:dyDescent="0.25">
      <c r="A3652" s="42"/>
      <c r="B3652" s="107">
        <f>149583+777600</f>
        <v>927183</v>
      </c>
      <c r="C3652" s="107"/>
      <c r="D3652" s="107" t="s">
        <v>1068</v>
      </c>
      <c r="E3652" s="107">
        <v>0.25</v>
      </c>
      <c r="F3652" s="107"/>
      <c r="G3652" s="107"/>
      <c r="H3652" s="51" t="s">
        <v>212</v>
      </c>
      <c r="I3652" s="107" t="s">
        <v>1069</v>
      </c>
      <c r="J3652" s="107"/>
      <c r="K3652" s="107">
        <v>0</v>
      </c>
    </row>
    <row r="3653" spans="1:11" s="43" customFormat="1" x14ac:dyDescent="0.25">
      <c r="A3653" s="42"/>
      <c r="B3653" s="107"/>
      <c r="C3653" s="107"/>
      <c r="D3653" s="107" t="s">
        <v>232</v>
      </c>
      <c r="E3653" s="107">
        <v>0.72</v>
      </c>
      <c r="F3653" s="107"/>
      <c r="G3653" s="107"/>
      <c r="H3653" s="107"/>
      <c r="I3653" s="107"/>
      <c r="J3653" s="107"/>
      <c r="K3653" s="107"/>
    </row>
    <row r="3654" spans="1:11" s="43" customFormat="1" x14ac:dyDescent="0.25">
      <c r="A3654" s="42"/>
      <c r="B3654" s="452" t="s">
        <v>19</v>
      </c>
      <c r="C3654" s="452"/>
      <c r="D3654" s="452"/>
      <c r="E3654" s="452"/>
      <c r="F3654" s="452"/>
      <c r="G3654" s="452"/>
      <c r="H3654" s="452"/>
      <c r="I3654" s="452"/>
      <c r="J3654" s="452"/>
      <c r="K3654" s="452"/>
    </row>
    <row r="3655" spans="1:11" s="43" customFormat="1" x14ac:dyDescent="0.25">
      <c r="A3655" s="42"/>
      <c r="B3655" s="107"/>
      <c r="C3655" s="107"/>
      <c r="D3655" s="107"/>
      <c r="E3655" s="107"/>
      <c r="F3655" s="107"/>
      <c r="G3655" s="107"/>
      <c r="H3655" s="107"/>
      <c r="I3655" s="107"/>
      <c r="J3655" s="107"/>
      <c r="K3655" s="107"/>
    </row>
    <row r="3656" spans="1:11" s="43" customFormat="1" x14ac:dyDescent="0.25">
      <c r="A3656" s="42"/>
    </row>
    <row r="3657" spans="1:11" s="43" customFormat="1" x14ac:dyDescent="0.25">
      <c r="A3657" s="42"/>
      <c r="B3657" s="520" t="s">
        <v>0</v>
      </c>
      <c r="C3657" s="520"/>
      <c r="D3657" s="152"/>
      <c r="E3657" s="152"/>
      <c r="F3657" s="152"/>
      <c r="G3657" s="152"/>
      <c r="H3657" s="152"/>
      <c r="I3657" s="152"/>
      <c r="J3657" s="152"/>
      <c r="K3657" s="152"/>
    </row>
    <row r="3658" spans="1:11" s="43" customFormat="1" x14ac:dyDescent="0.25">
      <c r="A3658" s="42"/>
      <c r="B3658" s="520" t="s">
        <v>1</v>
      </c>
      <c r="C3658" s="520"/>
      <c r="D3658" s="520"/>
      <c r="E3658" s="520"/>
      <c r="F3658" s="520"/>
      <c r="G3658" s="520"/>
      <c r="H3658" s="520"/>
      <c r="I3658" s="520"/>
      <c r="J3658" s="520"/>
      <c r="K3658" s="520"/>
    </row>
    <row r="3659" spans="1:11" s="43" customFormat="1" x14ac:dyDescent="0.25">
      <c r="A3659" s="42"/>
      <c r="B3659" s="152"/>
      <c r="C3659" s="152"/>
      <c r="D3659" s="152"/>
      <c r="E3659" s="152"/>
      <c r="F3659" s="152"/>
      <c r="G3659" s="152"/>
      <c r="H3659" s="152"/>
      <c r="I3659" s="152"/>
      <c r="J3659" s="152"/>
      <c r="K3659" s="152"/>
    </row>
    <row r="3660" spans="1:11" s="43" customFormat="1" x14ac:dyDescent="0.25">
      <c r="A3660" s="42"/>
      <c r="B3660" s="452" t="s">
        <v>2</v>
      </c>
      <c r="C3660" s="452"/>
      <c r="D3660" s="452"/>
      <c r="E3660" s="452" t="s">
        <v>3</v>
      </c>
      <c r="F3660" s="452"/>
      <c r="G3660" s="452"/>
      <c r="H3660" s="452" t="s">
        <v>323</v>
      </c>
      <c r="I3660" s="452"/>
      <c r="J3660" s="452"/>
      <c r="K3660" s="452"/>
    </row>
    <row r="3661" spans="1:11" s="43" customFormat="1" x14ac:dyDescent="0.25">
      <c r="A3661" s="42"/>
      <c r="B3661" s="521" t="s">
        <v>1070</v>
      </c>
      <c r="C3661" s="521"/>
      <c r="D3661" s="521"/>
      <c r="E3661" s="452" t="s">
        <v>1061</v>
      </c>
      <c r="F3661" s="452"/>
      <c r="G3661" s="452"/>
      <c r="H3661" s="452" t="s">
        <v>1071</v>
      </c>
      <c r="I3661" s="452"/>
      <c r="J3661" s="452"/>
      <c r="K3661" s="452"/>
    </row>
    <row r="3662" spans="1:11" s="43" customFormat="1" x14ac:dyDescent="0.25">
      <c r="A3662" s="42"/>
      <c r="B3662" s="452" t="s">
        <v>5</v>
      </c>
      <c r="C3662" s="452"/>
      <c r="D3662" s="452" t="s">
        <v>1072</v>
      </c>
      <c r="E3662" s="452"/>
      <c r="F3662" s="452"/>
      <c r="G3662" s="452"/>
      <c r="H3662" s="452" t="s">
        <v>6</v>
      </c>
      <c r="I3662" s="605"/>
      <c r="J3662" s="452" t="s">
        <v>1073</v>
      </c>
      <c r="K3662" s="452"/>
    </row>
    <row r="3663" spans="1:11" s="43" customFormat="1" x14ac:dyDescent="0.25">
      <c r="A3663" s="42"/>
      <c r="B3663" s="452"/>
      <c r="C3663" s="452"/>
      <c r="D3663" s="452"/>
      <c r="E3663" s="452"/>
      <c r="F3663" s="452"/>
      <c r="G3663" s="452"/>
      <c r="H3663" s="605"/>
      <c r="I3663" s="605"/>
      <c r="J3663" s="452"/>
      <c r="K3663" s="452"/>
    </row>
    <row r="3664" spans="1:11" s="43" customFormat="1" x14ac:dyDescent="0.25">
      <c r="A3664" s="42"/>
      <c r="B3664" s="452" t="s">
        <v>984</v>
      </c>
      <c r="C3664" s="452"/>
      <c r="D3664" s="452"/>
      <c r="E3664" s="452"/>
      <c r="F3664" s="452"/>
      <c r="G3664" s="452"/>
      <c r="H3664" s="452"/>
      <c r="I3664" s="452"/>
      <c r="J3664" s="452"/>
      <c r="K3664" s="452"/>
    </row>
    <row r="3665" spans="1:11" s="43" customFormat="1" x14ac:dyDescent="0.25">
      <c r="A3665" s="42"/>
      <c r="B3665" s="452" t="s">
        <v>8</v>
      </c>
      <c r="C3665" s="452" t="s">
        <v>9</v>
      </c>
      <c r="D3665" s="452" t="s">
        <v>10</v>
      </c>
      <c r="E3665" s="452"/>
      <c r="F3665" s="452"/>
      <c r="G3665" s="452"/>
      <c r="H3665" s="452" t="s">
        <v>11</v>
      </c>
      <c r="I3665" s="452"/>
      <c r="J3665" s="452"/>
      <c r="K3665" s="452"/>
    </row>
    <row r="3666" spans="1:11" s="43" customFormat="1" x14ac:dyDescent="0.25">
      <c r="A3666" s="42"/>
      <c r="B3666" s="452"/>
      <c r="C3666" s="452"/>
      <c r="D3666" s="452" t="s">
        <v>12</v>
      </c>
      <c r="E3666" s="452" t="s">
        <v>210</v>
      </c>
      <c r="F3666" s="452" t="s">
        <v>14</v>
      </c>
      <c r="G3666" s="452"/>
      <c r="H3666" s="452" t="s">
        <v>12</v>
      </c>
      <c r="I3666" s="452" t="s">
        <v>15</v>
      </c>
      <c r="J3666" s="452" t="s">
        <v>14</v>
      </c>
      <c r="K3666" s="452"/>
    </row>
    <row r="3667" spans="1:11" s="43" customFormat="1" ht="45" x14ac:dyDescent="0.25">
      <c r="A3667" s="42"/>
      <c r="B3667" s="452"/>
      <c r="C3667" s="452"/>
      <c r="D3667" s="452"/>
      <c r="E3667" s="452"/>
      <c r="F3667" s="107" t="s">
        <v>16</v>
      </c>
      <c r="G3667" s="107" t="s">
        <v>17</v>
      </c>
      <c r="H3667" s="605"/>
      <c r="I3667" s="605"/>
      <c r="J3667" s="107" t="s">
        <v>16</v>
      </c>
      <c r="K3667" s="107" t="s">
        <v>17</v>
      </c>
    </row>
    <row r="3668" spans="1:11" s="43" customFormat="1" x14ac:dyDescent="0.25">
      <c r="A3668" s="42"/>
      <c r="B3668" s="107">
        <v>1</v>
      </c>
      <c r="C3668" s="107">
        <v>2</v>
      </c>
      <c r="D3668" s="107">
        <v>3</v>
      </c>
      <c r="E3668" s="107">
        <v>4</v>
      </c>
      <c r="F3668" s="107">
        <v>5</v>
      </c>
      <c r="G3668" s="107">
        <v>6</v>
      </c>
      <c r="H3668" s="107">
        <v>7</v>
      </c>
      <c r="I3668" s="107">
        <v>8</v>
      </c>
      <c r="J3668" s="107">
        <v>9</v>
      </c>
      <c r="K3668" s="107">
        <v>10</v>
      </c>
    </row>
    <row r="3669" spans="1:11" s="43" customFormat="1" x14ac:dyDescent="0.25">
      <c r="A3669" s="42"/>
      <c r="B3669" s="237">
        <v>167073</v>
      </c>
      <c r="C3669" s="107">
        <v>0</v>
      </c>
      <c r="D3669" s="107"/>
      <c r="E3669" s="107"/>
      <c r="F3669" s="107"/>
      <c r="G3669" s="107"/>
      <c r="H3669" s="107"/>
      <c r="I3669" s="107"/>
      <c r="J3669" s="107"/>
      <c r="K3669" s="107"/>
    </row>
    <row r="3670" spans="1:11" s="43" customFormat="1" x14ac:dyDescent="0.25">
      <c r="A3670" s="42"/>
      <c r="B3670" s="452" t="s">
        <v>19</v>
      </c>
      <c r="C3670" s="452"/>
      <c r="D3670" s="452"/>
      <c r="E3670" s="452"/>
      <c r="F3670" s="452"/>
      <c r="G3670" s="452"/>
      <c r="H3670" s="452"/>
      <c r="I3670" s="452"/>
      <c r="J3670" s="452"/>
      <c r="K3670" s="452"/>
    </row>
    <row r="3671" spans="1:11" s="43" customFormat="1" x14ac:dyDescent="0.25">
      <c r="A3671" s="42"/>
      <c r="B3671" s="107">
        <v>0</v>
      </c>
      <c r="C3671" s="107">
        <v>0</v>
      </c>
      <c r="D3671" s="107">
        <v>0</v>
      </c>
      <c r="E3671" s="107">
        <v>0</v>
      </c>
      <c r="F3671" s="107">
        <v>0</v>
      </c>
      <c r="G3671" s="107">
        <v>0</v>
      </c>
      <c r="H3671" s="107">
        <v>0</v>
      </c>
      <c r="I3671" s="107"/>
      <c r="J3671" s="107"/>
      <c r="K3671" s="107"/>
    </row>
    <row r="3672" spans="1:11" s="43" customFormat="1" x14ac:dyDescent="0.25">
      <c r="A3672" s="42"/>
      <c r="B3672" s="105"/>
      <c r="C3672" s="105"/>
      <c r="D3672" s="105"/>
      <c r="E3672" s="105"/>
      <c r="F3672" s="105"/>
      <c r="G3672" s="105"/>
      <c r="H3672" s="105"/>
      <c r="I3672" s="105"/>
      <c r="J3672" s="105"/>
      <c r="K3672" s="105"/>
    </row>
    <row r="3673" spans="1:11" s="43" customFormat="1" x14ac:dyDescent="0.25">
      <c r="A3673" s="42"/>
    </row>
    <row r="3674" spans="1:11" s="43" customFormat="1" x14ac:dyDescent="0.25">
      <c r="A3674" s="42"/>
      <c r="B3674" s="520" t="s">
        <v>0</v>
      </c>
      <c r="C3674" s="520"/>
      <c r="D3674" s="152"/>
      <c r="E3674" s="152"/>
      <c r="F3674" s="152"/>
      <c r="G3674" s="152"/>
      <c r="H3674" s="152"/>
      <c r="I3674" s="152"/>
      <c r="J3674" s="152"/>
      <c r="K3674" s="152"/>
    </row>
    <row r="3675" spans="1:11" s="43" customFormat="1" x14ac:dyDescent="0.25">
      <c r="A3675" s="42"/>
      <c r="B3675" s="520" t="s">
        <v>1</v>
      </c>
      <c r="C3675" s="520"/>
      <c r="D3675" s="520"/>
      <c r="E3675" s="520"/>
      <c r="F3675" s="520"/>
      <c r="G3675" s="520"/>
      <c r="H3675" s="520"/>
      <c r="I3675" s="520"/>
      <c r="J3675" s="520"/>
      <c r="K3675" s="520"/>
    </row>
    <row r="3676" spans="1:11" s="43" customFormat="1" x14ac:dyDescent="0.25">
      <c r="A3676" s="42"/>
      <c r="B3676" s="152"/>
      <c r="C3676" s="152"/>
      <c r="D3676" s="152"/>
      <c r="E3676" s="152"/>
      <c r="F3676" s="152"/>
      <c r="G3676" s="152"/>
      <c r="H3676" s="152"/>
      <c r="I3676" s="152"/>
      <c r="J3676" s="152"/>
      <c r="K3676" s="152"/>
    </row>
    <row r="3677" spans="1:11" s="43" customFormat="1" x14ac:dyDescent="0.25">
      <c r="A3677" s="42"/>
      <c r="B3677" s="452" t="s">
        <v>2</v>
      </c>
      <c r="C3677" s="452"/>
      <c r="D3677" s="452"/>
      <c r="E3677" s="452" t="s">
        <v>3</v>
      </c>
      <c r="F3677" s="452"/>
      <c r="G3677" s="452"/>
      <c r="H3677" s="452" t="s">
        <v>323</v>
      </c>
      <c r="I3677" s="452"/>
      <c r="J3677" s="452"/>
      <c r="K3677" s="452"/>
    </row>
    <row r="3678" spans="1:11" s="43" customFormat="1" x14ac:dyDescent="0.25">
      <c r="A3678" s="42"/>
      <c r="B3678" s="521" t="s">
        <v>1074</v>
      </c>
      <c r="C3678" s="521"/>
      <c r="D3678" s="521"/>
      <c r="E3678" s="452" t="s">
        <v>1061</v>
      </c>
      <c r="F3678" s="452"/>
      <c r="G3678" s="452"/>
      <c r="H3678" s="452" t="s">
        <v>1075</v>
      </c>
      <c r="I3678" s="452"/>
      <c r="J3678" s="452"/>
      <c r="K3678" s="452"/>
    </row>
    <row r="3679" spans="1:11" s="43" customFormat="1" x14ac:dyDescent="0.25">
      <c r="A3679" s="42"/>
      <c r="B3679" s="452" t="s">
        <v>5</v>
      </c>
      <c r="C3679" s="452"/>
      <c r="D3679" s="452" t="s">
        <v>1076</v>
      </c>
      <c r="E3679" s="452"/>
      <c r="F3679" s="452"/>
      <c r="G3679" s="452"/>
      <c r="H3679" s="452" t="s">
        <v>6</v>
      </c>
      <c r="I3679" s="605"/>
      <c r="J3679" s="452" t="s">
        <v>1073</v>
      </c>
      <c r="K3679" s="452"/>
    </row>
    <row r="3680" spans="1:11" s="43" customFormat="1" x14ac:dyDescent="0.25">
      <c r="A3680" s="42"/>
      <c r="B3680" s="452"/>
      <c r="C3680" s="452"/>
      <c r="D3680" s="452"/>
      <c r="E3680" s="452"/>
      <c r="F3680" s="452"/>
      <c r="G3680" s="452"/>
      <c r="H3680" s="605"/>
      <c r="I3680" s="605"/>
      <c r="J3680" s="452"/>
      <c r="K3680" s="452"/>
    </row>
    <row r="3681" spans="1:11" s="43" customFormat="1" x14ac:dyDescent="0.25">
      <c r="A3681" s="42"/>
      <c r="B3681" s="452" t="s">
        <v>984</v>
      </c>
      <c r="C3681" s="452"/>
      <c r="D3681" s="452"/>
      <c r="E3681" s="452"/>
      <c r="F3681" s="452"/>
      <c r="G3681" s="452"/>
      <c r="H3681" s="452"/>
      <c r="I3681" s="452"/>
      <c r="J3681" s="452"/>
      <c r="K3681" s="452"/>
    </row>
    <row r="3682" spans="1:11" s="43" customFormat="1" x14ac:dyDescent="0.25">
      <c r="A3682" s="42"/>
      <c r="B3682" s="452" t="s">
        <v>8</v>
      </c>
      <c r="C3682" s="452" t="s">
        <v>9</v>
      </c>
      <c r="D3682" s="452" t="s">
        <v>10</v>
      </c>
      <c r="E3682" s="452"/>
      <c r="F3682" s="452"/>
      <c r="G3682" s="452"/>
      <c r="H3682" s="452" t="s">
        <v>11</v>
      </c>
      <c r="I3682" s="452"/>
      <c r="J3682" s="452"/>
      <c r="K3682" s="452"/>
    </row>
    <row r="3683" spans="1:11" s="43" customFormat="1" x14ac:dyDescent="0.25">
      <c r="A3683" s="42"/>
      <c r="B3683" s="452"/>
      <c r="C3683" s="452"/>
      <c r="D3683" s="452" t="s">
        <v>12</v>
      </c>
      <c r="E3683" s="452" t="s">
        <v>210</v>
      </c>
      <c r="F3683" s="452" t="s">
        <v>14</v>
      </c>
      <c r="G3683" s="452"/>
      <c r="H3683" s="452" t="s">
        <v>12</v>
      </c>
      <c r="I3683" s="452" t="s">
        <v>15</v>
      </c>
      <c r="J3683" s="452" t="s">
        <v>14</v>
      </c>
      <c r="K3683" s="452"/>
    </row>
    <row r="3684" spans="1:11" s="43" customFormat="1" ht="45" x14ac:dyDescent="0.25">
      <c r="A3684" s="42"/>
      <c r="B3684" s="452"/>
      <c r="C3684" s="452"/>
      <c r="D3684" s="452"/>
      <c r="E3684" s="452"/>
      <c r="F3684" s="107" t="s">
        <v>16</v>
      </c>
      <c r="G3684" s="107" t="s">
        <v>17</v>
      </c>
      <c r="H3684" s="605"/>
      <c r="I3684" s="605"/>
      <c r="J3684" s="107" t="s">
        <v>16</v>
      </c>
      <c r="K3684" s="107" t="s">
        <v>17</v>
      </c>
    </row>
    <row r="3685" spans="1:11" s="43" customFormat="1" x14ac:dyDescent="0.25">
      <c r="A3685" s="42"/>
      <c r="B3685" s="107">
        <v>1</v>
      </c>
      <c r="C3685" s="107">
        <v>2</v>
      </c>
      <c r="D3685" s="107">
        <v>3</v>
      </c>
      <c r="E3685" s="107">
        <v>4</v>
      </c>
      <c r="F3685" s="107">
        <v>5</v>
      </c>
      <c r="G3685" s="107">
        <v>6</v>
      </c>
      <c r="H3685" s="107">
        <v>7</v>
      </c>
      <c r="I3685" s="107">
        <v>8</v>
      </c>
      <c r="J3685" s="107">
        <v>9</v>
      </c>
      <c r="K3685" s="107">
        <v>10</v>
      </c>
    </row>
    <row r="3686" spans="1:11" s="43" customFormat="1" x14ac:dyDescent="0.25">
      <c r="A3686" s="42"/>
      <c r="B3686" s="107">
        <f>133220.7+1205000</f>
        <v>1338220.7</v>
      </c>
      <c r="C3686" s="107">
        <v>0</v>
      </c>
      <c r="D3686" s="107" t="s">
        <v>1077</v>
      </c>
      <c r="E3686" s="107">
        <v>2.4</v>
      </c>
      <c r="F3686" s="107"/>
      <c r="G3686" s="107"/>
      <c r="H3686" s="107"/>
      <c r="I3686" s="107"/>
      <c r="J3686" s="107"/>
      <c r="K3686" s="107"/>
    </row>
    <row r="3687" spans="1:11" s="43" customFormat="1" x14ac:dyDescent="0.25">
      <c r="A3687" s="42"/>
      <c r="B3687" s="107"/>
      <c r="C3687" s="107"/>
      <c r="D3687" s="107" t="s">
        <v>1078</v>
      </c>
      <c r="E3687" s="107">
        <v>0.2</v>
      </c>
      <c r="F3687" s="107"/>
      <c r="G3687" s="107"/>
      <c r="H3687" s="107"/>
      <c r="I3687" s="107"/>
      <c r="J3687" s="107"/>
      <c r="K3687" s="107"/>
    </row>
    <row r="3688" spans="1:11" s="43" customFormat="1" x14ac:dyDescent="0.25">
      <c r="A3688" s="42"/>
      <c r="B3688" s="452" t="s">
        <v>19</v>
      </c>
      <c r="C3688" s="452"/>
      <c r="D3688" s="452"/>
      <c r="E3688" s="452"/>
      <c r="F3688" s="452"/>
      <c r="G3688" s="452"/>
      <c r="H3688" s="452"/>
      <c r="I3688" s="452"/>
      <c r="J3688" s="452"/>
      <c r="K3688" s="452"/>
    </row>
    <row r="3689" spans="1:11" s="43" customFormat="1" x14ac:dyDescent="0.25">
      <c r="A3689" s="42"/>
      <c r="B3689" s="107"/>
      <c r="C3689" s="107"/>
      <c r="D3689" s="107"/>
      <c r="E3689" s="107"/>
      <c r="F3689" s="107"/>
      <c r="G3689" s="107"/>
      <c r="H3689" s="107"/>
      <c r="I3689" s="107"/>
      <c r="J3689" s="107"/>
      <c r="K3689" s="107"/>
    </row>
    <row r="3690" spans="1:11" s="43" customFormat="1" x14ac:dyDescent="0.25">
      <c r="A3690" s="42"/>
      <c r="B3690" s="105"/>
      <c r="C3690" s="105"/>
      <c r="D3690" s="105"/>
      <c r="E3690" s="105"/>
      <c r="F3690" s="105"/>
      <c r="G3690" s="105"/>
      <c r="H3690" s="105"/>
      <c r="I3690" s="105"/>
      <c r="J3690" s="105"/>
      <c r="K3690" s="105"/>
    </row>
    <row r="3691" spans="1:11" s="43" customFormat="1" x14ac:dyDescent="0.25">
      <c r="A3691" s="42"/>
    </row>
    <row r="3692" spans="1:11" s="43" customFormat="1" x14ac:dyDescent="0.25">
      <c r="A3692" s="42"/>
      <c r="B3692" s="520" t="s">
        <v>0</v>
      </c>
      <c r="C3692" s="520"/>
      <c r="D3692" s="152"/>
      <c r="E3692" s="152"/>
      <c r="F3692" s="152"/>
      <c r="G3692" s="152"/>
      <c r="H3692" s="152"/>
      <c r="I3692" s="152"/>
      <c r="J3692" s="152"/>
      <c r="K3692" s="152"/>
    </row>
    <row r="3693" spans="1:11" s="43" customFormat="1" x14ac:dyDescent="0.25">
      <c r="A3693" s="42"/>
      <c r="B3693" s="520" t="s">
        <v>1</v>
      </c>
      <c r="C3693" s="520"/>
      <c r="D3693" s="520"/>
      <c r="E3693" s="520"/>
      <c r="F3693" s="520"/>
      <c r="G3693" s="520"/>
      <c r="H3693" s="520"/>
      <c r="I3693" s="520"/>
      <c r="J3693" s="520"/>
      <c r="K3693" s="520"/>
    </row>
    <row r="3694" spans="1:11" s="43" customFormat="1" x14ac:dyDescent="0.25">
      <c r="A3694" s="42"/>
      <c r="B3694" s="152"/>
      <c r="C3694" s="152"/>
      <c r="D3694" s="152"/>
      <c r="E3694" s="152"/>
      <c r="F3694" s="152"/>
      <c r="G3694" s="152"/>
      <c r="H3694" s="152"/>
      <c r="I3694" s="152"/>
      <c r="J3694" s="152"/>
      <c r="K3694" s="152"/>
    </row>
    <row r="3695" spans="1:11" s="43" customFormat="1" x14ac:dyDescent="0.25">
      <c r="A3695" s="42"/>
      <c r="B3695" s="452" t="s">
        <v>2</v>
      </c>
      <c r="C3695" s="452"/>
      <c r="D3695" s="452"/>
      <c r="E3695" s="452" t="s">
        <v>3</v>
      </c>
      <c r="F3695" s="452"/>
      <c r="G3695" s="452"/>
      <c r="H3695" s="452" t="s">
        <v>323</v>
      </c>
      <c r="I3695" s="452"/>
      <c r="J3695" s="452"/>
      <c r="K3695" s="452"/>
    </row>
    <row r="3696" spans="1:11" s="43" customFormat="1" x14ac:dyDescent="0.25">
      <c r="A3696" s="42"/>
      <c r="B3696" s="521" t="s">
        <v>1079</v>
      </c>
      <c r="C3696" s="521"/>
      <c r="D3696" s="521"/>
      <c r="E3696" s="452" t="s">
        <v>1061</v>
      </c>
      <c r="F3696" s="452"/>
      <c r="G3696" s="452"/>
      <c r="H3696" s="452" t="s">
        <v>1080</v>
      </c>
      <c r="I3696" s="452"/>
      <c r="J3696" s="452"/>
      <c r="K3696" s="452"/>
    </row>
    <row r="3697" spans="1:11" s="43" customFormat="1" x14ac:dyDescent="0.25">
      <c r="A3697" s="42"/>
      <c r="B3697" s="452" t="s">
        <v>5</v>
      </c>
      <c r="C3697" s="452"/>
      <c r="D3697" s="452" t="s">
        <v>1081</v>
      </c>
      <c r="E3697" s="452"/>
      <c r="F3697" s="452"/>
      <c r="G3697" s="452"/>
      <c r="H3697" s="452" t="s">
        <v>6</v>
      </c>
      <c r="I3697" s="605"/>
      <c r="J3697" s="452" t="s">
        <v>1073</v>
      </c>
      <c r="K3697" s="452"/>
    </row>
    <row r="3698" spans="1:11" s="43" customFormat="1" x14ac:dyDescent="0.25">
      <c r="A3698" s="42"/>
      <c r="B3698" s="452"/>
      <c r="C3698" s="452"/>
      <c r="D3698" s="452"/>
      <c r="E3698" s="452"/>
      <c r="F3698" s="452"/>
      <c r="G3698" s="452"/>
      <c r="H3698" s="605"/>
      <c r="I3698" s="605"/>
      <c r="J3698" s="452"/>
      <c r="K3698" s="452"/>
    </row>
    <row r="3699" spans="1:11" s="43" customFormat="1" x14ac:dyDescent="0.25">
      <c r="A3699" s="42"/>
      <c r="B3699" s="452" t="s">
        <v>984</v>
      </c>
      <c r="C3699" s="452"/>
      <c r="D3699" s="452"/>
      <c r="E3699" s="452"/>
      <c r="F3699" s="452"/>
      <c r="G3699" s="452"/>
      <c r="H3699" s="452"/>
      <c r="I3699" s="452"/>
      <c r="J3699" s="452"/>
      <c r="K3699" s="452"/>
    </row>
    <row r="3700" spans="1:11" s="43" customFormat="1" x14ac:dyDescent="0.25">
      <c r="A3700" s="42"/>
      <c r="B3700" s="452" t="s">
        <v>8</v>
      </c>
      <c r="C3700" s="452" t="s">
        <v>9</v>
      </c>
      <c r="D3700" s="452" t="s">
        <v>10</v>
      </c>
      <c r="E3700" s="452"/>
      <c r="F3700" s="452"/>
      <c r="G3700" s="452"/>
      <c r="H3700" s="452" t="s">
        <v>11</v>
      </c>
      <c r="I3700" s="452"/>
      <c r="J3700" s="452"/>
      <c r="K3700" s="452"/>
    </row>
    <row r="3701" spans="1:11" s="43" customFormat="1" x14ac:dyDescent="0.25">
      <c r="A3701" s="42"/>
      <c r="B3701" s="452"/>
      <c r="C3701" s="452"/>
      <c r="D3701" s="452" t="s">
        <v>12</v>
      </c>
      <c r="E3701" s="452" t="s">
        <v>210</v>
      </c>
      <c r="F3701" s="452" t="s">
        <v>14</v>
      </c>
      <c r="G3701" s="452"/>
      <c r="H3701" s="452" t="s">
        <v>12</v>
      </c>
      <c r="I3701" s="452" t="s">
        <v>15</v>
      </c>
      <c r="J3701" s="452" t="s">
        <v>14</v>
      </c>
      <c r="K3701" s="452"/>
    </row>
    <row r="3702" spans="1:11" s="43" customFormat="1" ht="45" x14ac:dyDescent="0.25">
      <c r="A3702" s="42"/>
      <c r="B3702" s="452"/>
      <c r="C3702" s="452"/>
      <c r="D3702" s="452"/>
      <c r="E3702" s="452"/>
      <c r="F3702" s="107" t="s">
        <v>16</v>
      </c>
      <c r="G3702" s="107" t="s">
        <v>17</v>
      </c>
      <c r="H3702" s="605"/>
      <c r="I3702" s="605"/>
      <c r="J3702" s="107" t="s">
        <v>16</v>
      </c>
      <c r="K3702" s="107" t="s">
        <v>17</v>
      </c>
    </row>
    <row r="3703" spans="1:11" s="43" customFormat="1" x14ac:dyDescent="0.25">
      <c r="A3703" s="42"/>
      <c r="B3703" s="107">
        <v>1</v>
      </c>
      <c r="C3703" s="107">
        <v>2</v>
      </c>
      <c r="D3703" s="107">
        <v>3</v>
      </c>
      <c r="E3703" s="107">
        <v>4</v>
      </c>
      <c r="F3703" s="107">
        <v>5</v>
      </c>
      <c r="G3703" s="107">
        <v>6</v>
      </c>
      <c r="H3703" s="107">
        <v>7</v>
      </c>
      <c r="I3703" s="107">
        <v>8</v>
      </c>
      <c r="J3703" s="107">
        <v>9</v>
      </c>
      <c r="K3703" s="107">
        <v>10</v>
      </c>
    </row>
    <row r="3704" spans="1:11" s="43" customFormat="1" x14ac:dyDescent="0.25">
      <c r="A3704" s="42"/>
      <c r="B3704" s="107">
        <v>112188.4</v>
      </c>
      <c r="C3704" s="107">
        <v>0</v>
      </c>
      <c r="D3704" s="107">
        <v>0</v>
      </c>
      <c r="E3704" s="107">
        <v>0</v>
      </c>
      <c r="F3704" s="107">
        <v>0</v>
      </c>
      <c r="G3704" s="107">
        <v>0</v>
      </c>
      <c r="H3704" s="107">
        <v>0</v>
      </c>
      <c r="I3704" s="107">
        <v>0</v>
      </c>
      <c r="J3704" s="107">
        <v>0</v>
      </c>
      <c r="K3704" s="107">
        <v>0</v>
      </c>
    </row>
    <row r="3705" spans="1:11" s="43" customFormat="1" x14ac:dyDescent="0.25">
      <c r="A3705" s="42"/>
      <c r="B3705" s="452" t="s">
        <v>19</v>
      </c>
      <c r="C3705" s="452"/>
      <c r="D3705" s="452"/>
      <c r="E3705" s="452"/>
      <c r="F3705" s="452"/>
      <c r="G3705" s="452"/>
      <c r="H3705" s="452"/>
      <c r="I3705" s="452"/>
      <c r="J3705" s="452"/>
      <c r="K3705" s="452"/>
    </row>
    <row r="3706" spans="1:11" s="43" customFormat="1" x14ac:dyDescent="0.25">
      <c r="A3706" s="42"/>
      <c r="B3706" s="107">
        <v>0</v>
      </c>
      <c r="C3706" s="107">
        <v>0</v>
      </c>
      <c r="D3706" s="107">
        <v>0</v>
      </c>
      <c r="E3706" s="107">
        <v>0</v>
      </c>
      <c r="F3706" s="107">
        <v>0</v>
      </c>
      <c r="G3706" s="107">
        <v>0</v>
      </c>
      <c r="H3706" s="107">
        <v>0</v>
      </c>
      <c r="I3706" s="107">
        <v>0</v>
      </c>
      <c r="J3706" s="107">
        <v>0</v>
      </c>
      <c r="K3706" s="107">
        <v>0</v>
      </c>
    </row>
    <row r="3707" spans="1:11" s="43" customFormat="1" x14ac:dyDescent="0.25">
      <c r="A3707" s="42"/>
    </row>
    <row r="3708" spans="1:11" s="43" customFormat="1" x14ac:dyDescent="0.25">
      <c r="A3708" s="42"/>
      <c r="B3708" s="520" t="s">
        <v>0</v>
      </c>
      <c r="C3708" s="520"/>
      <c r="D3708" s="152"/>
      <c r="E3708" s="152"/>
      <c r="F3708" s="152"/>
      <c r="G3708" s="152"/>
      <c r="H3708" s="152"/>
      <c r="I3708" s="152"/>
      <c r="J3708" s="152"/>
      <c r="K3708" s="152"/>
    </row>
    <row r="3709" spans="1:11" s="43" customFormat="1" x14ac:dyDescent="0.25">
      <c r="A3709" s="42"/>
      <c r="B3709" s="520" t="s">
        <v>1</v>
      </c>
      <c r="C3709" s="520"/>
      <c r="D3709" s="520"/>
      <c r="E3709" s="520"/>
      <c r="F3709" s="520"/>
      <c r="G3709" s="520"/>
      <c r="H3709" s="520"/>
      <c r="I3709" s="520"/>
      <c r="J3709" s="520"/>
      <c r="K3709" s="520"/>
    </row>
    <row r="3710" spans="1:11" s="43" customFormat="1" x14ac:dyDescent="0.25">
      <c r="A3710" s="42"/>
      <c r="B3710" s="152"/>
      <c r="C3710" s="152"/>
      <c r="D3710" s="152"/>
      <c r="E3710" s="152"/>
      <c r="F3710" s="152"/>
      <c r="G3710" s="152"/>
      <c r="H3710" s="152"/>
      <c r="I3710" s="152"/>
      <c r="J3710" s="152"/>
      <c r="K3710" s="152"/>
    </row>
    <row r="3711" spans="1:11" s="43" customFormat="1" x14ac:dyDescent="0.25">
      <c r="A3711" s="42"/>
      <c r="B3711" s="452" t="s">
        <v>2</v>
      </c>
      <c r="C3711" s="452"/>
      <c r="D3711" s="452"/>
      <c r="E3711" s="452" t="s">
        <v>3</v>
      </c>
      <c r="F3711" s="452"/>
      <c r="G3711" s="452"/>
      <c r="H3711" s="452" t="s">
        <v>323</v>
      </c>
      <c r="I3711" s="452"/>
      <c r="J3711" s="452"/>
      <c r="K3711" s="452"/>
    </row>
    <row r="3712" spans="1:11" s="43" customFormat="1" x14ac:dyDescent="0.25">
      <c r="A3712" s="42"/>
      <c r="B3712" s="521" t="s">
        <v>1082</v>
      </c>
      <c r="C3712" s="521"/>
      <c r="D3712" s="521"/>
      <c r="E3712" s="452" t="s">
        <v>1061</v>
      </c>
      <c r="F3712" s="452"/>
      <c r="G3712" s="452"/>
      <c r="H3712" s="452" t="s">
        <v>1083</v>
      </c>
      <c r="I3712" s="452"/>
      <c r="J3712" s="452"/>
      <c r="K3712" s="452"/>
    </row>
    <row r="3713" spans="1:11" s="43" customFormat="1" x14ac:dyDescent="0.25">
      <c r="A3713" s="42"/>
      <c r="B3713" s="452" t="s">
        <v>5</v>
      </c>
      <c r="C3713" s="452"/>
      <c r="D3713" s="452" t="s">
        <v>1084</v>
      </c>
      <c r="E3713" s="452"/>
      <c r="F3713" s="452"/>
      <c r="G3713" s="452"/>
      <c r="H3713" s="452" t="s">
        <v>6</v>
      </c>
      <c r="I3713" s="605"/>
      <c r="J3713" s="452" t="s">
        <v>1073</v>
      </c>
      <c r="K3713" s="452"/>
    </row>
    <row r="3714" spans="1:11" s="43" customFormat="1" x14ac:dyDescent="0.25">
      <c r="A3714" s="42"/>
      <c r="B3714" s="452"/>
      <c r="C3714" s="452"/>
      <c r="D3714" s="452"/>
      <c r="E3714" s="452"/>
      <c r="F3714" s="452"/>
      <c r="G3714" s="452"/>
      <c r="H3714" s="605"/>
      <c r="I3714" s="605"/>
      <c r="J3714" s="452"/>
      <c r="K3714" s="452"/>
    </row>
    <row r="3715" spans="1:11" s="43" customFormat="1" x14ac:dyDescent="0.25">
      <c r="A3715" s="42"/>
      <c r="B3715" s="452" t="s">
        <v>984</v>
      </c>
      <c r="C3715" s="452"/>
      <c r="D3715" s="452"/>
      <c r="E3715" s="452"/>
      <c r="F3715" s="452"/>
      <c r="G3715" s="452"/>
      <c r="H3715" s="452"/>
      <c r="I3715" s="452"/>
      <c r="J3715" s="452"/>
      <c r="K3715" s="452"/>
    </row>
    <row r="3716" spans="1:11" s="43" customFormat="1" x14ac:dyDescent="0.25">
      <c r="A3716" s="42"/>
      <c r="B3716" s="452" t="s">
        <v>8</v>
      </c>
      <c r="C3716" s="452" t="s">
        <v>9</v>
      </c>
      <c r="D3716" s="452" t="s">
        <v>10</v>
      </c>
      <c r="E3716" s="452"/>
      <c r="F3716" s="452"/>
      <c r="G3716" s="452"/>
      <c r="H3716" s="452" t="s">
        <v>11</v>
      </c>
      <c r="I3716" s="452"/>
      <c r="J3716" s="452"/>
      <c r="K3716" s="452"/>
    </row>
    <row r="3717" spans="1:11" s="43" customFormat="1" x14ac:dyDescent="0.25">
      <c r="A3717" s="42"/>
      <c r="B3717" s="452"/>
      <c r="C3717" s="452"/>
      <c r="D3717" s="452" t="s">
        <v>12</v>
      </c>
      <c r="E3717" s="452" t="s">
        <v>210</v>
      </c>
      <c r="F3717" s="452" t="s">
        <v>14</v>
      </c>
      <c r="G3717" s="452"/>
      <c r="H3717" s="452" t="s">
        <v>12</v>
      </c>
      <c r="I3717" s="452" t="s">
        <v>15</v>
      </c>
      <c r="J3717" s="452" t="s">
        <v>14</v>
      </c>
      <c r="K3717" s="452"/>
    </row>
    <row r="3718" spans="1:11" s="43" customFormat="1" ht="45" x14ac:dyDescent="0.25">
      <c r="A3718" s="42"/>
      <c r="B3718" s="452"/>
      <c r="C3718" s="452"/>
      <c r="D3718" s="452"/>
      <c r="E3718" s="452"/>
      <c r="F3718" s="107" t="s">
        <v>16</v>
      </c>
      <c r="G3718" s="107" t="s">
        <v>17</v>
      </c>
      <c r="H3718" s="605"/>
      <c r="I3718" s="605"/>
      <c r="J3718" s="107" t="s">
        <v>16</v>
      </c>
      <c r="K3718" s="107" t="s">
        <v>17</v>
      </c>
    </row>
    <row r="3719" spans="1:11" s="43" customFormat="1" x14ac:dyDescent="0.25">
      <c r="A3719" s="42"/>
      <c r="B3719" s="107">
        <v>1</v>
      </c>
      <c r="C3719" s="107">
        <v>2</v>
      </c>
      <c r="D3719" s="107">
        <v>3</v>
      </c>
      <c r="E3719" s="107">
        <v>4</v>
      </c>
      <c r="F3719" s="107">
        <v>5</v>
      </c>
      <c r="G3719" s="107">
        <v>6</v>
      </c>
      <c r="H3719" s="107">
        <v>7</v>
      </c>
      <c r="I3719" s="107">
        <v>8</v>
      </c>
      <c r="J3719" s="107">
        <v>9</v>
      </c>
      <c r="K3719" s="107">
        <v>10</v>
      </c>
    </row>
    <row r="3720" spans="1:11" s="43" customFormat="1" x14ac:dyDescent="0.25">
      <c r="A3720" s="42"/>
      <c r="B3720" s="107">
        <f>175740</f>
        <v>175740</v>
      </c>
      <c r="C3720" s="107">
        <v>0</v>
      </c>
      <c r="D3720" s="107"/>
      <c r="E3720" s="107"/>
      <c r="F3720" s="107"/>
      <c r="G3720" s="107"/>
      <c r="H3720" s="107"/>
      <c r="I3720" s="107"/>
      <c r="J3720" s="107"/>
      <c r="K3720" s="107"/>
    </row>
    <row r="3721" spans="1:11" s="43" customFormat="1" x14ac:dyDescent="0.25">
      <c r="A3721" s="42"/>
      <c r="B3721" s="452" t="s">
        <v>19</v>
      </c>
      <c r="C3721" s="452"/>
      <c r="D3721" s="452"/>
      <c r="E3721" s="452"/>
      <c r="F3721" s="452"/>
      <c r="G3721" s="452"/>
      <c r="H3721" s="452"/>
      <c r="I3721" s="452"/>
      <c r="J3721" s="452"/>
      <c r="K3721" s="452"/>
    </row>
    <row r="3722" spans="1:11" s="43" customFormat="1" x14ac:dyDescent="0.25">
      <c r="A3722" s="42"/>
      <c r="B3722" s="107"/>
      <c r="C3722" s="107"/>
      <c r="D3722" s="107"/>
      <c r="E3722" s="107"/>
      <c r="F3722" s="107"/>
      <c r="G3722" s="107"/>
      <c r="H3722" s="107"/>
      <c r="I3722" s="107"/>
      <c r="J3722" s="107"/>
      <c r="K3722" s="107"/>
    </row>
    <row r="3723" spans="1:11" s="43" customFormat="1" x14ac:dyDescent="0.25">
      <c r="A3723" s="42"/>
    </row>
    <row r="3724" spans="1:11" s="43" customFormat="1" x14ac:dyDescent="0.25">
      <c r="A3724" s="42"/>
      <c r="B3724" s="520" t="s">
        <v>0</v>
      </c>
      <c r="C3724" s="520"/>
      <c r="D3724" s="152"/>
      <c r="E3724" s="152"/>
      <c r="F3724" s="152"/>
      <c r="G3724" s="152"/>
      <c r="H3724" s="152"/>
      <c r="I3724" s="152"/>
      <c r="J3724" s="152"/>
      <c r="K3724" s="152"/>
    </row>
    <row r="3725" spans="1:11" s="43" customFormat="1" x14ac:dyDescent="0.25">
      <c r="A3725" s="42"/>
      <c r="B3725" s="520" t="s">
        <v>1</v>
      </c>
      <c r="C3725" s="520"/>
      <c r="D3725" s="520"/>
      <c r="E3725" s="520"/>
      <c r="F3725" s="520"/>
      <c r="G3725" s="520"/>
      <c r="H3725" s="520"/>
      <c r="I3725" s="520"/>
      <c r="J3725" s="520"/>
      <c r="K3725" s="520"/>
    </row>
    <row r="3726" spans="1:11" s="43" customFormat="1" x14ac:dyDescent="0.25">
      <c r="A3726" s="42"/>
      <c r="B3726" s="152"/>
      <c r="C3726" s="152"/>
      <c r="D3726" s="152"/>
      <c r="E3726" s="152"/>
      <c r="F3726" s="152"/>
      <c r="G3726" s="152"/>
      <c r="H3726" s="152"/>
      <c r="I3726" s="152"/>
      <c r="J3726" s="152"/>
      <c r="K3726" s="152"/>
    </row>
    <row r="3727" spans="1:11" s="43" customFormat="1" x14ac:dyDescent="0.25">
      <c r="A3727" s="42"/>
      <c r="B3727" s="452" t="s">
        <v>2</v>
      </c>
      <c r="C3727" s="452"/>
      <c r="D3727" s="452"/>
      <c r="E3727" s="452" t="s">
        <v>3</v>
      </c>
      <c r="F3727" s="452"/>
      <c r="G3727" s="452"/>
      <c r="H3727" s="452" t="s">
        <v>323</v>
      </c>
      <c r="I3727" s="452"/>
      <c r="J3727" s="452"/>
      <c r="K3727" s="452"/>
    </row>
    <row r="3728" spans="1:11" s="43" customFormat="1" x14ac:dyDescent="0.25">
      <c r="A3728" s="42"/>
      <c r="B3728" s="521" t="s">
        <v>1085</v>
      </c>
      <c r="C3728" s="521"/>
      <c r="D3728" s="521"/>
      <c r="E3728" s="452" t="s">
        <v>1061</v>
      </c>
      <c r="F3728" s="452"/>
      <c r="G3728" s="452"/>
      <c r="H3728" s="452" t="s">
        <v>1086</v>
      </c>
      <c r="I3728" s="452"/>
      <c r="J3728" s="452"/>
      <c r="K3728" s="452"/>
    </row>
    <row r="3729" spans="1:11" s="43" customFormat="1" x14ac:dyDescent="0.25">
      <c r="A3729" s="42"/>
      <c r="B3729" s="452" t="s">
        <v>5</v>
      </c>
      <c r="C3729" s="452"/>
      <c r="D3729" s="452" t="s">
        <v>1087</v>
      </c>
      <c r="E3729" s="452"/>
      <c r="F3729" s="452"/>
      <c r="G3729" s="452"/>
      <c r="H3729" s="452" t="s">
        <v>6</v>
      </c>
      <c r="I3729" s="605"/>
      <c r="J3729" s="452" t="s">
        <v>1073</v>
      </c>
      <c r="K3729" s="452"/>
    </row>
    <row r="3730" spans="1:11" s="43" customFormat="1" x14ac:dyDescent="0.25">
      <c r="A3730" s="42"/>
      <c r="B3730" s="452"/>
      <c r="C3730" s="452"/>
      <c r="D3730" s="452"/>
      <c r="E3730" s="452"/>
      <c r="F3730" s="452"/>
      <c r="G3730" s="452"/>
      <c r="H3730" s="605"/>
      <c r="I3730" s="605"/>
      <c r="J3730" s="452"/>
      <c r="K3730" s="452"/>
    </row>
    <row r="3731" spans="1:11" s="43" customFormat="1" x14ac:dyDescent="0.25">
      <c r="A3731" s="42"/>
      <c r="B3731" s="452" t="s">
        <v>984</v>
      </c>
      <c r="C3731" s="452"/>
      <c r="D3731" s="452"/>
      <c r="E3731" s="452"/>
      <c r="F3731" s="452"/>
      <c r="G3731" s="452"/>
      <c r="H3731" s="452"/>
      <c r="I3731" s="452"/>
      <c r="J3731" s="452"/>
      <c r="K3731" s="452"/>
    </row>
    <row r="3732" spans="1:11" s="43" customFormat="1" x14ac:dyDescent="0.25">
      <c r="A3732" s="42"/>
      <c r="B3732" s="452" t="s">
        <v>8</v>
      </c>
      <c r="C3732" s="452" t="s">
        <v>9</v>
      </c>
      <c r="D3732" s="452" t="s">
        <v>10</v>
      </c>
      <c r="E3732" s="452"/>
      <c r="F3732" s="452"/>
      <c r="G3732" s="452"/>
      <c r="H3732" s="452" t="s">
        <v>11</v>
      </c>
      <c r="I3732" s="452"/>
      <c r="J3732" s="452"/>
      <c r="K3732" s="452"/>
    </row>
    <row r="3733" spans="1:11" s="43" customFormat="1" x14ac:dyDescent="0.25">
      <c r="A3733" s="42"/>
      <c r="B3733" s="452"/>
      <c r="C3733" s="452"/>
      <c r="D3733" s="452" t="s">
        <v>12</v>
      </c>
      <c r="E3733" s="452" t="s">
        <v>210</v>
      </c>
      <c r="F3733" s="452" t="s">
        <v>14</v>
      </c>
      <c r="G3733" s="452"/>
      <c r="H3733" s="452" t="s">
        <v>12</v>
      </c>
      <c r="I3733" s="452" t="s">
        <v>15</v>
      </c>
      <c r="J3733" s="452" t="s">
        <v>14</v>
      </c>
      <c r="K3733" s="452"/>
    </row>
    <row r="3734" spans="1:11" s="43" customFormat="1" ht="45" x14ac:dyDescent="0.25">
      <c r="A3734" s="42"/>
      <c r="B3734" s="452"/>
      <c r="C3734" s="452"/>
      <c r="D3734" s="452"/>
      <c r="E3734" s="452"/>
      <c r="F3734" s="107" t="s">
        <v>16</v>
      </c>
      <c r="G3734" s="107" t="s">
        <v>17</v>
      </c>
      <c r="H3734" s="605"/>
      <c r="I3734" s="605"/>
      <c r="J3734" s="107" t="s">
        <v>16</v>
      </c>
      <c r="K3734" s="107" t="s">
        <v>17</v>
      </c>
    </row>
    <row r="3735" spans="1:11" s="43" customFormat="1" x14ac:dyDescent="0.25">
      <c r="A3735" s="42"/>
      <c r="B3735" s="107">
        <v>1</v>
      </c>
      <c r="C3735" s="107">
        <v>2</v>
      </c>
      <c r="D3735" s="107">
        <v>3</v>
      </c>
      <c r="E3735" s="107">
        <v>4</v>
      </c>
      <c r="F3735" s="107">
        <v>5</v>
      </c>
      <c r="G3735" s="107">
        <v>6</v>
      </c>
      <c r="H3735" s="107">
        <v>7</v>
      </c>
      <c r="I3735" s="107">
        <v>8</v>
      </c>
      <c r="J3735" s="107">
        <v>9</v>
      </c>
      <c r="K3735" s="107">
        <v>10</v>
      </c>
    </row>
    <row r="3736" spans="1:11" s="43" customFormat="1" x14ac:dyDescent="0.25">
      <c r="A3736" s="42"/>
      <c r="B3736" s="107">
        <f>154288.5+210000</f>
        <v>364288.5</v>
      </c>
      <c r="C3736" s="107">
        <v>0</v>
      </c>
      <c r="D3736" s="107" t="s">
        <v>232</v>
      </c>
      <c r="E3736" s="237">
        <v>0.06</v>
      </c>
      <c r="F3736" s="107"/>
      <c r="G3736" s="107"/>
      <c r="H3736" s="107" t="s">
        <v>111</v>
      </c>
      <c r="I3736" s="107" t="s">
        <v>111</v>
      </c>
      <c r="J3736" s="107"/>
      <c r="K3736" s="107"/>
    </row>
    <row r="3737" spans="1:11" s="43" customFormat="1" ht="30" x14ac:dyDescent="0.25">
      <c r="A3737" s="42"/>
      <c r="B3737" s="107"/>
      <c r="C3737" s="107"/>
      <c r="D3737" s="107" t="s">
        <v>557</v>
      </c>
      <c r="E3737" s="107">
        <v>0.5</v>
      </c>
      <c r="F3737" s="107"/>
      <c r="G3737" s="107"/>
      <c r="H3737" s="107" t="s">
        <v>71</v>
      </c>
      <c r="I3737" s="107" t="s">
        <v>71</v>
      </c>
      <c r="J3737" s="107"/>
      <c r="K3737" s="107"/>
    </row>
    <row r="3738" spans="1:11" s="43" customFormat="1" x14ac:dyDescent="0.25">
      <c r="A3738" s="42"/>
      <c r="B3738" s="107"/>
      <c r="C3738" s="107"/>
      <c r="D3738" s="107"/>
      <c r="E3738" s="107"/>
      <c r="F3738" s="107"/>
      <c r="G3738" s="107"/>
      <c r="H3738" s="107" t="s">
        <v>70</v>
      </c>
      <c r="I3738" s="107" t="s">
        <v>70</v>
      </c>
      <c r="J3738" s="107"/>
      <c r="K3738" s="107"/>
    </row>
    <row r="3739" spans="1:11" s="43" customFormat="1" x14ac:dyDescent="0.25">
      <c r="A3739" s="42"/>
      <c r="B3739" s="452" t="s">
        <v>19</v>
      </c>
      <c r="C3739" s="452"/>
      <c r="D3739" s="452"/>
      <c r="E3739" s="452"/>
      <c r="F3739" s="452"/>
      <c r="G3739" s="452"/>
      <c r="H3739" s="452"/>
      <c r="I3739" s="452"/>
      <c r="J3739" s="452"/>
      <c r="K3739" s="452"/>
    </row>
    <row r="3740" spans="1:11" s="43" customFormat="1" x14ac:dyDescent="0.25">
      <c r="A3740" s="42"/>
      <c r="B3740" s="107"/>
      <c r="C3740" s="107"/>
      <c r="D3740" s="107"/>
      <c r="E3740" s="107"/>
      <c r="F3740" s="107"/>
      <c r="G3740" s="107"/>
      <c r="H3740" s="107"/>
      <c r="I3740" s="107"/>
      <c r="J3740" s="107"/>
      <c r="K3740" s="107"/>
    </row>
    <row r="3741" spans="1:11" s="43" customFormat="1" x14ac:dyDescent="0.25">
      <c r="A3741" s="42"/>
      <c r="B3741" s="105"/>
      <c r="C3741" s="105"/>
      <c r="D3741" s="105"/>
      <c r="E3741" s="105"/>
      <c r="F3741" s="105"/>
      <c r="G3741" s="105"/>
      <c r="H3741" s="105"/>
      <c r="I3741" s="105"/>
      <c r="J3741" s="105"/>
      <c r="K3741" s="105"/>
    </row>
    <row r="3742" spans="1:11" s="43" customFormat="1" x14ac:dyDescent="0.25">
      <c r="A3742" s="42"/>
    </row>
    <row r="3743" spans="1:11" s="43" customFormat="1" x14ac:dyDescent="0.25">
      <c r="A3743" s="42"/>
      <c r="B3743" s="520" t="s">
        <v>0</v>
      </c>
      <c r="C3743" s="520"/>
      <c r="D3743" s="152"/>
      <c r="E3743" s="152"/>
      <c r="F3743" s="152"/>
      <c r="G3743" s="152"/>
      <c r="H3743" s="152"/>
      <c r="I3743" s="152"/>
      <c r="J3743" s="152"/>
      <c r="K3743" s="152"/>
    </row>
    <row r="3744" spans="1:11" s="43" customFormat="1" x14ac:dyDescent="0.25">
      <c r="A3744" s="42"/>
      <c r="B3744" s="520" t="s">
        <v>1</v>
      </c>
      <c r="C3744" s="520"/>
      <c r="D3744" s="520"/>
      <c r="E3744" s="520"/>
      <c r="F3744" s="520"/>
      <c r="G3744" s="520"/>
      <c r="H3744" s="520"/>
      <c r="I3744" s="520"/>
      <c r="J3744" s="520"/>
      <c r="K3744" s="520"/>
    </row>
    <row r="3745" spans="1:11" s="43" customFormat="1" x14ac:dyDescent="0.25">
      <c r="A3745" s="42"/>
      <c r="B3745" s="152"/>
      <c r="C3745" s="152"/>
      <c r="D3745" s="152"/>
      <c r="E3745" s="152"/>
      <c r="F3745" s="152"/>
      <c r="G3745" s="152"/>
      <c r="H3745" s="152"/>
      <c r="I3745" s="152"/>
      <c r="J3745" s="152"/>
      <c r="K3745" s="152"/>
    </row>
    <row r="3746" spans="1:11" s="43" customFormat="1" x14ac:dyDescent="0.25">
      <c r="A3746" s="42"/>
      <c r="B3746" s="453" t="s">
        <v>2</v>
      </c>
      <c r="C3746" s="454"/>
      <c r="D3746" s="455"/>
      <c r="E3746" s="453" t="s">
        <v>3</v>
      </c>
      <c r="F3746" s="454"/>
      <c r="G3746" s="455"/>
      <c r="H3746" s="453" t="s">
        <v>323</v>
      </c>
      <c r="I3746" s="454"/>
      <c r="J3746" s="454"/>
      <c r="K3746" s="455"/>
    </row>
    <row r="3747" spans="1:11" s="43" customFormat="1" x14ac:dyDescent="0.25">
      <c r="A3747" s="42"/>
      <c r="B3747" s="606" t="s">
        <v>1088</v>
      </c>
      <c r="C3747" s="607"/>
      <c r="D3747" s="608"/>
      <c r="E3747" s="453" t="s">
        <v>1061</v>
      </c>
      <c r="F3747" s="454"/>
      <c r="G3747" s="455"/>
      <c r="H3747" s="453" t="s">
        <v>1089</v>
      </c>
      <c r="I3747" s="454"/>
      <c r="J3747" s="454"/>
      <c r="K3747" s="455"/>
    </row>
    <row r="3748" spans="1:11" s="43" customFormat="1" x14ac:dyDescent="0.25">
      <c r="A3748" s="42"/>
      <c r="B3748" s="609" t="s">
        <v>5</v>
      </c>
      <c r="C3748" s="610"/>
      <c r="D3748" s="609" t="s">
        <v>1090</v>
      </c>
      <c r="E3748" s="613"/>
      <c r="F3748" s="613"/>
      <c r="G3748" s="610"/>
      <c r="H3748" s="609" t="s">
        <v>6</v>
      </c>
      <c r="I3748" s="610"/>
      <c r="J3748" s="609" t="s">
        <v>1073</v>
      </c>
      <c r="K3748" s="610"/>
    </row>
    <row r="3749" spans="1:11" s="43" customFormat="1" x14ac:dyDescent="0.25">
      <c r="A3749" s="42"/>
      <c r="B3749" s="611"/>
      <c r="C3749" s="612"/>
      <c r="D3749" s="611"/>
      <c r="E3749" s="614"/>
      <c r="F3749" s="614"/>
      <c r="G3749" s="612"/>
      <c r="H3749" s="611"/>
      <c r="I3749" s="612"/>
      <c r="J3749" s="611"/>
      <c r="K3749" s="612"/>
    </row>
    <row r="3750" spans="1:11" s="43" customFormat="1" x14ac:dyDescent="0.25">
      <c r="A3750" s="42"/>
      <c r="B3750" s="453" t="s">
        <v>984</v>
      </c>
      <c r="C3750" s="454"/>
      <c r="D3750" s="454"/>
      <c r="E3750" s="454"/>
      <c r="F3750" s="454"/>
      <c r="G3750" s="454"/>
      <c r="H3750" s="454"/>
      <c r="I3750" s="454"/>
      <c r="J3750" s="454"/>
      <c r="K3750" s="455"/>
    </row>
    <row r="3751" spans="1:11" s="43" customFormat="1" x14ac:dyDescent="0.25">
      <c r="A3751" s="42"/>
      <c r="B3751" s="459" t="s">
        <v>8</v>
      </c>
      <c r="C3751" s="459" t="s">
        <v>9</v>
      </c>
      <c r="D3751" s="453" t="s">
        <v>10</v>
      </c>
      <c r="E3751" s="454"/>
      <c r="F3751" s="454"/>
      <c r="G3751" s="455"/>
      <c r="H3751" s="453" t="s">
        <v>11</v>
      </c>
      <c r="I3751" s="454"/>
      <c r="J3751" s="454"/>
      <c r="K3751" s="455"/>
    </row>
    <row r="3752" spans="1:11" s="43" customFormat="1" x14ac:dyDescent="0.25">
      <c r="A3752" s="42"/>
      <c r="B3752" s="460"/>
      <c r="C3752" s="460"/>
      <c r="D3752" s="459" t="s">
        <v>12</v>
      </c>
      <c r="E3752" s="459" t="s">
        <v>210</v>
      </c>
      <c r="F3752" s="453" t="s">
        <v>14</v>
      </c>
      <c r="G3752" s="455"/>
      <c r="H3752" s="459" t="s">
        <v>12</v>
      </c>
      <c r="I3752" s="459" t="s">
        <v>15</v>
      </c>
      <c r="J3752" s="453" t="s">
        <v>14</v>
      </c>
      <c r="K3752" s="455"/>
    </row>
    <row r="3753" spans="1:11" s="43" customFormat="1" ht="45" x14ac:dyDescent="0.25">
      <c r="A3753" s="42"/>
      <c r="B3753" s="461"/>
      <c r="C3753" s="461"/>
      <c r="D3753" s="461"/>
      <c r="E3753" s="461"/>
      <c r="F3753" s="107" t="s">
        <v>16</v>
      </c>
      <c r="G3753" s="107" t="s">
        <v>17</v>
      </c>
      <c r="H3753" s="461"/>
      <c r="I3753" s="461"/>
      <c r="J3753" s="107" t="s">
        <v>16</v>
      </c>
      <c r="K3753" s="107" t="s">
        <v>17</v>
      </c>
    </row>
    <row r="3754" spans="1:11" s="43" customFormat="1" x14ac:dyDescent="0.25">
      <c r="A3754" s="42"/>
      <c r="B3754" s="107">
        <v>1</v>
      </c>
      <c r="C3754" s="107">
        <v>2</v>
      </c>
      <c r="D3754" s="107">
        <v>3</v>
      </c>
      <c r="E3754" s="107">
        <v>4</v>
      </c>
      <c r="F3754" s="107">
        <v>5</v>
      </c>
      <c r="G3754" s="107">
        <v>6</v>
      </c>
      <c r="H3754" s="107">
        <v>7</v>
      </c>
      <c r="I3754" s="107">
        <v>8</v>
      </c>
      <c r="J3754" s="107">
        <v>9</v>
      </c>
      <c r="K3754" s="107">
        <v>10</v>
      </c>
    </row>
    <row r="3755" spans="1:11" s="43" customFormat="1" x14ac:dyDescent="0.25">
      <c r="A3755" s="42"/>
      <c r="B3755" s="107">
        <f>62127.26</f>
        <v>62127.26</v>
      </c>
      <c r="C3755" s="107">
        <v>0</v>
      </c>
      <c r="D3755" s="107"/>
      <c r="E3755" s="107"/>
      <c r="F3755" s="107"/>
      <c r="G3755" s="107"/>
      <c r="H3755" s="107"/>
      <c r="I3755" s="107"/>
      <c r="J3755" s="107"/>
      <c r="K3755" s="107"/>
    </row>
    <row r="3756" spans="1:11" s="43" customFormat="1" x14ac:dyDescent="0.25">
      <c r="A3756" s="42"/>
      <c r="B3756" s="453" t="s">
        <v>19</v>
      </c>
      <c r="C3756" s="454"/>
      <c r="D3756" s="454"/>
      <c r="E3756" s="454"/>
      <c r="F3756" s="454"/>
      <c r="G3756" s="454"/>
      <c r="H3756" s="454"/>
      <c r="I3756" s="454"/>
      <c r="J3756" s="454"/>
      <c r="K3756" s="455"/>
    </row>
    <row r="3757" spans="1:11" s="43" customFormat="1" x14ac:dyDescent="0.25">
      <c r="A3757" s="42"/>
      <c r="B3757" s="107"/>
      <c r="C3757" s="107"/>
      <c r="D3757" s="107"/>
      <c r="E3757" s="107"/>
      <c r="F3757" s="107"/>
      <c r="G3757" s="107"/>
      <c r="H3757" s="107"/>
      <c r="I3757" s="107"/>
      <c r="J3757" s="107"/>
      <c r="K3757" s="107"/>
    </row>
    <row r="3758" spans="1:11" s="43" customFormat="1" x14ac:dyDescent="0.25">
      <c r="A3758" s="42"/>
    </row>
    <row r="3759" spans="1:11" s="43" customFormat="1" x14ac:dyDescent="0.25">
      <c r="A3759" s="42"/>
      <c r="B3759" s="520" t="s">
        <v>0</v>
      </c>
      <c r="C3759" s="520"/>
      <c r="D3759" s="152"/>
      <c r="E3759" s="152"/>
      <c r="F3759" s="152"/>
      <c r="G3759" s="152"/>
      <c r="H3759" s="152"/>
      <c r="I3759" s="152"/>
      <c r="J3759" s="152"/>
      <c r="K3759" s="152"/>
    </row>
    <row r="3760" spans="1:11" s="43" customFormat="1" x14ac:dyDescent="0.25">
      <c r="A3760" s="42"/>
      <c r="B3760" s="520" t="s">
        <v>1</v>
      </c>
      <c r="C3760" s="520"/>
      <c r="D3760" s="520"/>
      <c r="E3760" s="520"/>
      <c r="F3760" s="520"/>
      <c r="G3760" s="520"/>
      <c r="H3760" s="520"/>
      <c r="I3760" s="520"/>
      <c r="J3760" s="520"/>
      <c r="K3760" s="520"/>
    </row>
    <row r="3761" spans="1:11" s="43" customFormat="1" x14ac:dyDescent="0.25">
      <c r="A3761" s="42"/>
      <c r="B3761" s="152"/>
      <c r="C3761" s="152"/>
      <c r="D3761" s="152"/>
      <c r="E3761" s="152"/>
      <c r="F3761" s="152"/>
      <c r="G3761" s="152"/>
      <c r="H3761" s="152"/>
      <c r="I3761" s="152"/>
      <c r="J3761" s="152"/>
      <c r="K3761" s="152"/>
    </row>
    <row r="3762" spans="1:11" s="43" customFormat="1" x14ac:dyDescent="0.25">
      <c r="A3762" s="42"/>
      <c r="B3762" s="453" t="s">
        <v>2</v>
      </c>
      <c r="C3762" s="454"/>
      <c r="D3762" s="455"/>
      <c r="E3762" s="453" t="s">
        <v>3</v>
      </c>
      <c r="F3762" s="454"/>
      <c r="G3762" s="455"/>
      <c r="H3762" s="453" t="s">
        <v>323</v>
      </c>
      <c r="I3762" s="454"/>
      <c r="J3762" s="454"/>
      <c r="K3762" s="455"/>
    </row>
    <row r="3763" spans="1:11" s="43" customFormat="1" x14ac:dyDescent="0.25">
      <c r="A3763" s="42"/>
      <c r="B3763" s="606" t="s">
        <v>1091</v>
      </c>
      <c r="C3763" s="607"/>
      <c r="D3763" s="608"/>
      <c r="E3763" s="453" t="s">
        <v>1061</v>
      </c>
      <c r="F3763" s="454"/>
      <c r="G3763" s="455"/>
      <c r="H3763" s="453" t="s">
        <v>1092</v>
      </c>
      <c r="I3763" s="454"/>
      <c r="J3763" s="454"/>
      <c r="K3763" s="455"/>
    </row>
    <row r="3764" spans="1:11" s="43" customFormat="1" x14ac:dyDescent="0.25">
      <c r="A3764" s="42"/>
      <c r="B3764" s="609" t="s">
        <v>5</v>
      </c>
      <c r="C3764" s="610"/>
      <c r="D3764" s="609" t="s">
        <v>1093</v>
      </c>
      <c r="E3764" s="613"/>
      <c r="F3764" s="613"/>
      <c r="G3764" s="610"/>
      <c r="H3764" s="609" t="s">
        <v>6</v>
      </c>
      <c r="I3764" s="610"/>
      <c r="J3764" s="609" t="s">
        <v>1073</v>
      </c>
      <c r="K3764" s="610"/>
    </row>
    <row r="3765" spans="1:11" s="43" customFormat="1" x14ac:dyDescent="0.25">
      <c r="A3765" s="42"/>
      <c r="B3765" s="611"/>
      <c r="C3765" s="612"/>
      <c r="D3765" s="611"/>
      <c r="E3765" s="614"/>
      <c r="F3765" s="614"/>
      <c r="G3765" s="612"/>
      <c r="H3765" s="611"/>
      <c r="I3765" s="612"/>
      <c r="J3765" s="611"/>
      <c r="K3765" s="612"/>
    </row>
    <row r="3766" spans="1:11" s="43" customFormat="1" x14ac:dyDescent="0.25">
      <c r="A3766" s="42"/>
      <c r="B3766" s="453" t="s">
        <v>984</v>
      </c>
      <c r="C3766" s="454"/>
      <c r="D3766" s="454"/>
      <c r="E3766" s="454"/>
      <c r="F3766" s="454"/>
      <c r="G3766" s="454"/>
      <c r="H3766" s="454"/>
      <c r="I3766" s="454"/>
      <c r="J3766" s="454"/>
      <c r="K3766" s="455"/>
    </row>
    <row r="3767" spans="1:11" s="43" customFormat="1" x14ac:dyDescent="0.25">
      <c r="A3767" s="42"/>
      <c r="B3767" s="459" t="s">
        <v>8</v>
      </c>
      <c r="C3767" s="459" t="s">
        <v>9</v>
      </c>
      <c r="D3767" s="453" t="s">
        <v>10</v>
      </c>
      <c r="E3767" s="454"/>
      <c r="F3767" s="454"/>
      <c r="G3767" s="455"/>
      <c r="H3767" s="453" t="s">
        <v>11</v>
      </c>
      <c r="I3767" s="454"/>
      <c r="J3767" s="454"/>
      <c r="K3767" s="455"/>
    </row>
    <row r="3768" spans="1:11" s="43" customFormat="1" x14ac:dyDescent="0.25">
      <c r="A3768" s="42"/>
      <c r="B3768" s="460"/>
      <c r="C3768" s="460"/>
      <c r="D3768" s="459" t="s">
        <v>12</v>
      </c>
      <c r="E3768" s="459" t="s">
        <v>210</v>
      </c>
      <c r="F3768" s="453" t="s">
        <v>14</v>
      </c>
      <c r="G3768" s="455"/>
      <c r="H3768" s="459" t="s">
        <v>12</v>
      </c>
      <c r="I3768" s="459" t="s">
        <v>15</v>
      </c>
      <c r="J3768" s="453" t="s">
        <v>14</v>
      </c>
      <c r="K3768" s="455"/>
    </row>
    <row r="3769" spans="1:11" s="43" customFormat="1" ht="45" x14ac:dyDescent="0.25">
      <c r="A3769" s="42"/>
      <c r="B3769" s="461"/>
      <c r="C3769" s="461"/>
      <c r="D3769" s="461"/>
      <c r="E3769" s="461"/>
      <c r="F3769" s="107" t="s">
        <v>16</v>
      </c>
      <c r="G3769" s="107" t="s">
        <v>17</v>
      </c>
      <c r="H3769" s="461"/>
      <c r="I3769" s="461"/>
      <c r="J3769" s="107" t="s">
        <v>16</v>
      </c>
      <c r="K3769" s="107" t="s">
        <v>17</v>
      </c>
    </row>
    <row r="3770" spans="1:11" s="43" customFormat="1" x14ac:dyDescent="0.25">
      <c r="A3770" s="42"/>
      <c r="B3770" s="107">
        <v>1</v>
      </c>
      <c r="C3770" s="107">
        <v>2</v>
      </c>
      <c r="D3770" s="107">
        <v>3</v>
      </c>
      <c r="E3770" s="107">
        <v>4</v>
      </c>
      <c r="F3770" s="107">
        <v>5</v>
      </c>
      <c r="G3770" s="107">
        <v>6</v>
      </c>
      <c r="H3770" s="107">
        <v>7</v>
      </c>
      <c r="I3770" s="107">
        <v>8</v>
      </c>
      <c r="J3770" s="107">
        <v>9</v>
      </c>
      <c r="K3770" s="107">
        <v>10</v>
      </c>
    </row>
    <row r="3771" spans="1:11" s="43" customFormat="1" ht="30" x14ac:dyDescent="0.25">
      <c r="A3771" s="42"/>
      <c r="B3771" s="107">
        <f>164714.1+31200</f>
        <v>195914.1</v>
      </c>
      <c r="C3771" s="107">
        <v>0</v>
      </c>
      <c r="D3771" s="107" t="s">
        <v>474</v>
      </c>
      <c r="E3771" s="107">
        <v>0.6</v>
      </c>
      <c r="F3771" s="107"/>
      <c r="G3771" s="107"/>
      <c r="H3771" s="107"/>
      <c r="I3771" s="107"/>
      <c r="J3771" s="107"/>
      <c r="K3771" s="107"/>
    </row>
    <row r="3772" spans="1:11" s="43" customFormat="1" ht="30" x14ac:dyDescent="0.25">
      <c r="A3772" s="42"/>
      <c r="B3772" s="107"/>
      <c r="C3772" s="107"/>
      <c r="D3772" s="107" t="s">
        <v>557</v>
      </c>
      <c r="E3772" s="107">
        <v>0.46</v>
      </c>
      <c r="F3772" s="107"/>
      <c r="G3772" s="107"/>
      <c r="H3772" s="107"/>
      <c r="I3772" s="107"/>
      <c r="J3772" s="107"/>
      <c r="K3772" s="107"/>
    </row>
    <row r="3773" spans="1:11" s="43" customFormat="1" x14ac:dyDescent="0.25">
      <c r="A3773" s="42"/>
      <c r="B3773" s="453" t="s">
        <v>19</v>
      </c>
      <c r="C3773" s="454"/>
      <c r="D3773" s="454"/>
      <c r="E3773" s="454"/>
      <c r="F3773" s="454"/>
      <c r="G3773" s="454"/>
      <c r="H3773" s="454"/>
      <c r="I3773" s="454"/>
      <c r="J3773" s="454"/>
      <c r="K3773" s="455"/>
    </row>
    <row r="3774" spans="1:11" s="43" customFormat="1" x14ac:dyDescent="0.25">
      <c r="A3774" s="42"/>
      <c r="B3774" s="107"/>
      <c r="C3774" s="107"/>
      <c r="D3774" s="107"/>
      <c r="E3774" s="107"/>
      <c r="F3774" s="107"/>
      <c r="G3774" s="107"/>
      <c r="H3774" s="107"/>
      <c r="I3774" s="107"/>
      <c r="J3774" s="107"/>
      <c r="K3774" s="107"/>
    </row>
    <row r="3775" spans="1:11" s="43" customFormat="1" x14ac:dyDescent="0.25">
      <c r="A3775" s="42"/>
    </row>
    <row r="3776" spans="1:11" s="43" customFormat="1" x14ac:dyDescent="0.25">
      <c r="A3776" s="42"/>
      <c r="B3776" s="520" t="s">
        <v>0</v>
      </c>
      <c r="C3776" s="520"/>
      <c r="D3776" s="152"/>
      <c r="E3776" s="152"/>
      <c r="F3776" s="152"/>
      <c r="G3776" s="152"/>
      <c r="H3776" s="152"/>
      <c r="I3776" s="152"/>
      <c r="J3776" s="152"/>
      <c r="K3776" s="152"/>
    </row>
    <row r="3777" spans="1:11" s="43" customFormat="1" x14ac:dyDescent="0.25">
      <c r="A3777" s="42"/>
      <c r="B3777" s="520" t="s">
        <v>1</v>
      </c>
      <c r="C3777" s="520"/>
      <c r="D3777" s="520"/>
      <c r="E3777" s="520"/>
      <c r="F3777" s="520"/>
      <c r="G3777" s="520"/>
      <c r="H3777" s="520"/>
      <c r="I3777" s="520"/>
      <c r="J3777" s="520"/>
      <c r="K3777" s="520"/>
    </row>
    <row r="3778" spans="1:11" s="43" customFormat="1" x14ac:dyDescent="0.25">
      <c r="A3778" s="42"/>
      <c r="B3778" s="152"/>
      <c r="C3778" s="152"/>
      <c r="D3778" s="152"/>
      <c r="E3778" s="152"/>
      <c r="F3778" s="152"/>
      <c r="G3778" s="152"/>
      <c r="H3778" s="152"/>
      <c r="I3778" s="152"/>
      <c r="J3778" s="152"/>
      <c r="K3778" s="152"/>
    </row>
    <row r="3779" spans="1:11" s="43" customFormat="1" x14ac:dyDescent="0.25">
      <c r="A3779" s="42"/>
      <c r="B3779" s="453" t="s">
        <v>2</v>
      </c>
      <c r="C3779" s="454"/>
      <c r="D3779" s="455"/>
      <c r="E3779" s="453" t="s">
        <v>3</v>
      </c>
      <c r="F3779" s="454"/>
      <c r="G3779" s="455"/>
      <c r="H3779" s="453" t="s">
        <v>323</v>
      </c>
      <c r="I3779" s="454"/>
      <c r="J3779" s="454"/>
      <c r="K3779" s="455"/>
    </row>
    <row r="3780" spans="1:11" s="43" customFormat="1" x14ac:dyDescent="0.25">
      <c r="A3780" s="42"/>
      <c r="B3780" s="606" t="s">
        <v>1094</v>
      </c>
      <c r="C3780" s="607"/>
      <c r="D3780" s="608"/>
      <c r="E3780" s="453" t="s">
        <v>1061</v>
      </c>
      <c r="F3780" s="454"/>
      <c r="G3780" s="455"/>
      <c r="H3780" s="453" t="s">
        <v>1095</v>
      </c>
      <c r="I3780" s="454"/>
      <c r="J3780" s="454"/>
      <c r="K3780" s="455"/>
    </row>
    <row r="3781" spans="1:11" s="43" customFormat="1" x14ac:dyDescent="0.25">
      <c r="A3781" s="42"/>
      <c r="B3781" s="609" t="s">
        <v>5</v>
      </c>
      <c r="C3781" s="610"/>
      <c r="D3781" s="609" t="s">
        <v>1096</v>
      </c>
      <c r="E3781" s="613"/>
      <c r="F3781" s="613"/>
      <c r="G3781" s="610"/>
      <c r="H3781" s="609" t="s">
        <v>6</v>
      </c>
      <c r="I3781" s="610"/>
      <c r="J3781" s="609" t="s">
        <v>1073</v>
      </c>
      <c r="K3781" s="610"/>
    </row>
    <row r="3782" spans="1:11" s="43" customFormat="1" x14ac:dyDescent="0.25">
      <c r="A3782" s="42"/>
      <c r="B3782" s="611"/>
      <c r="C3782" s="612"/>
      <c r="D3782" s="611"/>
      <c r="E3782" s="614"/>
      <c r="F3782" s="614"/>
      <c r="G3782" s="612"/>
      <c r="H3782" s="611"/>
      <c r="I3782" s="612"/>
      <c r="J3782" s="611"/>
      <c r="K3782" s="612"/>
    </row>
    <row r="3783" spans="1:11" s="43" customFormat="1" x14ac:dyDescent="0.25">
      <c r="A3783" s="42"/>
      <c r="B3783" s="453" t="s">
        <v>984</v>
      </c>
      <c r="C3783" s="454"/>
      <c r="D3783" s="454"/>
      <c r="E3783" s="454"/>
      <c r="F3783" s="454"/>
      <c r="G3783" s="454"/>
      <c r="H3783" s="454"/>
      <c r="I3783" s="454"/>
      <c r="J3783" s="454"/>
      <c r="K3783" s="455"/>
    </row>
    <row r="3784" spans="1:11" s="43" customFormat="1" x14ac:dyDescent="0.25">
      <c r="A3784" s="42"/>
      <c r="B3784" s="459" t="s">
        <v>8</v>
      </c>
      <c r="C3784" s="459" t="s">
        <v>9</v>
      </c>
      <c r="D3784" s="453" t="s">
        <v>10</v>
      </c>
      <c r="E3784" s="454"/>
      <c r="F3784" s="454"/>
      <c r="G3784" s="455"/>
      <c r="H3784" s="453" t="s">
        <v>11</v>
      </c>
      <c r="I3784" s="454"/>
      <c r="J3784" s="454"/>
      <c r="K3784" s="455"/>
    </row>
    <row r="3785" spans="1:11" s="43" customFormat="1" x14ac:dyDescent="0.25">
      <c r="A3785" s="42"/>
      <c r="B3785" s="460"/>
      <c r="C3785" s="460"/>
      <c r="D3785" s="459" t="s">
        <v>12</v>
      </c>
      <c r="E3785" s="459" t="s">
        <v>210</v>
      </c>
      <c r="F3785" s="453" t="s">
        <v>14</v>
      </c>
      <c r="G3785" s="455"/>
      <c r="H3785" s="459" t="s">
        <v>12</v>
      </c>
      <c r="I3785" s="459" t="s">
        <v>15</v>
      </c>
      <c r="J3785" s="453" t="s">
        <v>14</v>
      </c>
      <c r="K3785" s="455"/>
    </row>
    <row r="3786" spans="1:11" s="43" customFormat="1" ht="45" x14ac:dyDescent="0.25">
      <c r="A3786" s="42"/>
      <c r="B3786" s="461"/>
      <c r="C3786" s="461"/>
      <c r="D3786" s="461"/>
      <c r="E3786" s="461"/>
      <c r="F3786" s="107" t="s">
        <v>16</v>
      </c>
      <c r="G3786" s="107" t="s">
        <v>17</v>
      </c>
      <c r="H3786" s="461"/>
      <c r="I3786" s="461"/>
      <c r="J3786" s="107" t="s">
        <v>16</v>
      </c>
      <c r="K3786" s="107" t="s">
        <v>17</v>
      </c>
    </row>
    <row r="3787" spans="1:11" s="43" customFormat="1" x14ac:dyDescent="0.25">
      <c r="A3787" s="42"/>
      <c r="B3787" s="107">
        <v>1</v>
      </c>
      <c r="C3787" s="107">
        <v>2</v>
      </c>
      <c r="D3787" s="107">
        <v>3</v>
      </c>
      <c r="E3787" s="107">
        <v>4</v>
      </c>
      <c r="F3787" s="107">
        <v>5</v>
      </c>
      <c r="G3787" s="107">
        <v>6</v>
      </c>
      <c r="H3787" s="107">
        <v>7</v>
      </c>
      <c r="I3787" s="107">
        <v>8</v>
      </c>
      <c r="J3787" s="107">
        <v>9</v>
      </c>
      <c r="K3787" s="107">
        <v>10</v>
      </c>
    </row>
    <row r="3788" spans="1:11" s="43" customFormat="1" x14ac:dyDescent="0.25">
      <c r="A3788" s="42"/>
      <c r="B3788" s="107">
        <f>181445.82+34540</f>
        <v>215985.82</v>
      </c>
      <c r="C3788" s="107">
        <v>0</v>
      </c>
      <c r="D3788" s="107"/>
      <c r="E3788" s="107"/>
      <c r="F3788" s="107"/>
      <c r="G3788" s="107"/>
      <c r="H3788" s="107"/>
      <c r="I3788" s="107"/>
      <c r="J3788" s="107"/>
      <c r="K3788" s="107"/>
    </row>
    <row r="3789" spans="1:11" s="43" customFormat="1" x14ac:dyDescent="0.25">
      <c r="A3789" s="42"/>
      <c r="B3789" s="453" t="s">
        <v>19</v>
      </c>
      <c r="C3789" s="454"/>
      <c r="D3789" s="454"/>
      <c r="E3789" s="454"/>
      <c r="F3789" s="454"/>
      <c r="G3789" s="454"/>
      <c r="H3789" s="454"/>
      <c r="I3789" s="454"/>
      <c r="J3789" s="454"/>
      <c r="K3789" s="455"/>
    </row>
    <row r="3790" spans="1:11" s="43" customFormat="1" x14ac:dyDescent="0.25">
      <c r="A3790" s="42"/>
      <c r="B3790" s="107"/>
      <c r="C3790" s="107"/>
      <c r="D3790" s="107"/>
      <c r="E3790" s="107"/>
      <c r="F3790" s="107"/>
      <c r="G3790" s="107"/>
      <c r="H3790" s="107"/>
      <c r="I3790" s="107"/>
      <c r="J3790" s="107"/>
      <c r="K3790" s="107"/>
    </row>
    <row r="3791" spans="1:11" s="43" customFormat="1" x14ac:dyDescent="0.25">
      <c r="A3791" s="42"/>
    </row>
    <row r="3792" spans="1:11" s="43" customFormat="1" x14ac:dyDescent="0.25">
      <c r="A3792" s="42"/>
    </row>
    <row r="3793" spans="1:11" s="43" customFormat="1" x14ac:dyDescent="0.25">
      <c r="A3793" s="42"/>
      <c r="B3793" s="520" t="s">
        <v>0</v>
      </c>
      <c r="C3793" s="520"/>
      <c r="D3793" s="152"/>
      <c r="E3793" s="152"/>
      <c r="F3793" s="152"/>
      <c r="G3793" s="152"/>
      <c r="H3793" s="152"/>
      <c r="I3793" s="152"/>
      <c r="J3793" s="152"/>
      <c r="K3793" s="152"/>
    </row>
    <row r="3794" spans="1:11" s="43" customFormat="1" x14ac:dyDescent="0.25">
      <c r="A3794" s="42"/>
      <c r="B3794" s="520" t="s">
        <v>1</v>
      </c>
      <c r="C3794" s="520"/>
      <c r="D3794" s="520"/>
      <c r="E3794" s="520"/>
      <c r="F3794" s="520"/>
      <c r="G3794" s="520"/>
      <c r="H3794" s="520"/>
      <c r="I3794" s="520"/>
      <c r="J3794" s="520"/>
      <c r="K3794" s="520"/>
    </row>
    <row r="3795" spans="1:11" s="43" customFormat="1" ht="15.75" thickBot="1" x14ac:dyDescent="0.3">
      <c r="A3795" s="42"/>
      <c r="B3795" s="152"/>
      <c r="C3795" s="152"/>
      <c r="D3795" s="152"/>
      <c r="E3795" s="152"/>
      <c r="F3795" s="152"/>
      <c r="G3795" s="152"/>
      <c r="H3795" s="152"/>
      <c r="I3795" s="152"/>
      <c r="J3795" s="152"/>
      <c r="K3795" s="152"/>
    </row>
    <row r="3796" spans="1:11" s="43" customFormat="1" ht="15.75" thickBot="1" x14ac:dyDescent="0.3">
      <c r="A3796" s="42"/>
      <c r="B3796" s="585" t="s">
        <v>2</v>
      </c>
      <c r="C3796" s="586"/>
      <c r="D3796" s="587"/>
      <c r="E3796" s="585" t="s">
        <v>3</v>
      </c>
      <c r="F3796" s="586"/>
      <c r="G3796" s="587"/>
      <c r="H3796" s="585" t="s">
        <v>323</v>
      </c>
      <c r="I3796" s="586"/>
      <c r="J3796" s="586"/>
      <c r="K3796" s="587"/>
    </row>
    <row r="3797" spans="1:11" s="43" customFormat="1" ht="15.75" thickBot="1" x14ac:dyDescent="0.3">
      <c r="A3797" s="42"/>
      <c r="B3797" s="615" t="s">
        <v>1097</v>
      </c>
      <c r="C3797" s="616"/>
      <c r="D3797" s="617"/>
      <c r="E3797" s="585" t="s">
        <v>28</v>
      </c>
      <c r="F3797" s="586"/>
      <c r="G3797" s="587"/>
      <c r="H3797" s="585" t="s">
        <v>1098</v>
      </c>
      <c r="I3797" s="586"/>
      <c r="J3797" s="586"/>
      <c r="K3797" s="587"/>
    </row>
    <row r="3798" spans="1:11" s="43" customFormat="1" x14ac:dyDescent="0.25">
      <c r="A3798" s="42"/>
      <c r="B3798" s="618" t="s">
        <v>5</v>
      </c>
      <c r="C3798" s="619"/>
      <c r="D3798" s="618" t="s">
        <v>1099</v>
      </c>
      <c r="E3798" s="622"/>
      <c r="F3798" s="622"/>
      <c r="G3798" s="619"/>
      <c r="H3798" s="618" t="s">
        <v>6</v>
      </c>
      <c r="I3798" s="619"/>
      <c r="J3798" s="618" t="s">
        <v>209</v>
      </c>
      <c r="K3798" s="619"/>
    </row>
    <row r="3799" spans="1:11" s="43" customFormat="1" ht="15.75" thickBot="1" x14ac:dyDescent="0.3">
      <c r="A3799" s="42"/>
      <c r="B3799" s="620"/>
      <c r="C3799" s="621"/>
      <c r="D3799" s="620"/>
      <c r="E3799" s="623"/>
      <c r="F3799" s="623"/>
      <c r="G3799" s="621"/>
      <c r="H3799" s="620"/>
      <c r="I3799" s="621"/>
      <c r="J3799" s="620"/>
      <c r="K3799" s="621"/>
    </row>
    <row r="3800" spans="1:11" s="43" customFormat="1" ht="15.75" thickBot="1" x14ac:dyDescent="0.3">
      <c r="A3800" s="42"/>
      <c r="B3800" s="585" t="s">
        <v>984</v>
      </c>
      <c r="C3800" s="586"/>
      <c r="D3800" s="586"/>
      <c r="E3800" s="586"/>
      <c r="F3800" s="586"/>
      <c r="G3800" s="586"/>
      <c r="H3800" s="586"/>
      <c r="I3800" s="586"/>
      <c r="J3800" s="586"/>
      <c r="K3800" s="587"/>
    </row>
    <row r="3801" spans="1:11" s="43" customFormat="1" ht="15.75" thickBot="1" x14ac:dyDescent="0.3">
      <c r="A3801" s="42"/>
      <c r="B3801" s="588" t="s">
        <v>8</v>
      </c>
      <c r="C3801" s="588" t="s">
        <v>9</v>
      </c>
      <c r="D3801" s="585" t="s">
        <v>10</v>
      </c>
      <c r="E3801" s="586"/>
      <c r="F3801" s="586"/>
      <c r="G3801" s="587"/>
      <c r="H3801" s="585" t="s">
        <v>11</v>
      </c>
      <c r="I3801" s="586"/>
      <c r="J3801" s="586"/>
      <c r="K3801" s="587"/>
    </row>
    <row r="3802" spans="1:11" s="43" customFormat="1" ht="15.75" thickBot="1" x14ac:dyDescent="0.3">
      <c r="A3802" s="42"/>
      <c r="B3802" s="589"/>
      <c r="C3802" s="589"/>
      <c r="D3802" s="588" t="s">
        <v>12</v>
      </c>
      <c r="E3802" s="588" t="s">
        <v>1100</v>
      </c>
      <c r="F3802" s="585" t="s">
        <v>14</v>
      </c>
      <c r="G3802" s="587"/>
      <c r="H3802" s="588" t="s">
        <v>12</v>
      </c>
      <c r="I3802" s="588" t="s">
        <v>15</v>
      </c>
      <c r="J3802" s="585" t="s">
        <v>14</v>
      </c>
      <c r="K3802" s="587"/>
    </row>
    <row r="3803" spans="1:11" s="43" customFormat="1" ht="45.75" thickBot="1" x14ac:dyDescent="0.3">
      <c r="A3803" s="42"/>
      <c r="B3803" s="590"/>
      <c r="C3803" s="590"/>
      <c r="D3803" s="590"/>
      <c r="E3803" s="590"/>
      <c r="F3803" s="182" t="s">
        <v>16</v>
      </c>
      <c r="G3803" s="182" t="s">
        <v>17</v>
      </c>
      <c r="H3803" s="590"/>
      <c r="I3803" s="590"/>
      <c r="J3803" s="182" t="s">
        <v>16</v>
      </c>
      <c r="K3803" s="182" t="s">
        <v>17</v>
      </c>
    </row>
    <row r="3804" spans="1:11" s="43" customFormat="1" ht="15.75" thickBot="1" x14ac:dyDescent="0.3">
      <c r="A3804" s="42"/>
      <c r="B3804" s="182">
        <v>1</v>
      </c>
      <c r="C3804" s="182">
        <v>2</v>
      </c>
      <c r="D3804" s="182">
        <v>3</v>
      </c>
      <c r="E3804" s="182">
        <v>4</v>
      </c>
      <c r="F3804" s="182">
        <v>5</v>
      </c>
      <c r="G3804" s="182">
        <v>6</v>
      </c>
      <c r="H3804" s="182">
        <v>7</v>
      </c>
      <c r="I3804" s="182">
        <v>8</v>
      </c>
      <c r="J3804" s="182">
        <v>9</v>
      </c>
      <c r="K3804" s="182">
        <v>10</v>
      </c>
    </row>
    <row r="3805" spans="1:11" s="43" customFormat="1" ht="15.75" thickBot="1" x14ac:dyDescent="0.3">
      <c r="A3805" s="42"/>
      <c r="B3805" s="243">
        <v>221325.9</v>
      </c>
      <c r="C3805" s="244">
        <v>0</v>
      </c>
      <c r="D3805" s="245">
        <v>0</v>
      </c>
      <c r="E3805" s="244">
        <v>0</v>
      </c>
      <c r="F3805" s="245" t="s">
        <v>335</v>
      </c>
      <c r="G3805" s="245"/>
      <c r="H3805" s="246"/>
      <c r="I3805" s="245"/>
      <c r="J3805" s="245" t="s">
        <v>335</v>
      </c>
      <c r="K3805" s="247">
        <v>0</v>
      </c>
    </row>
    <row r="3806" spans="1:11" s="43" customFormat="1" ht="15.75" thickBot="1" x14ac:dyDescent="0.3">
      <c r="A3806" s="42"/>
      <c r="B3806" s="585" t="s">
        <v>19</v>
      </c>
      <c r="C3806" s="586"/>
      <c r="D3806" s="586"/>
      <c r="E3806" s="586"/>
      <c r="F3806" s="586"/>
      <c r="G3806" s="586"/>
      <c r="H3806" s="586"/>
      <c r="I3806" s="586"/>
      <c r="J3806" s="586"/>
      <c r="K3806" s="587"/>
    </row>
    <row r="3807" spans="1:11" s="43" customFormat="1" x14ac:dyDescent="0.25">
      <c r="A3807" s="42"/>
      <c r="B3807" s="248"/>
      <c r="C3807" s="107">
        <v>0</v>
      </c>
      <c r="D3807" s="107"/>
      <c r="E3807" s="107"/>
      <c r="F3807" s="107"/>
      <c r="G3807" s="107"/>
      <c r="H3807" s="107"/>
      <c r="I3807" s="107"/>
      <c r="J3807" s="107"/>
      <c r="K3807" s="249"/>
    </row>
    <row r="3808" spans="1:11" s="43" customFormat="1" x14ac:dyDescent="0.25">
      <c r="A3808" s="42"/>
    </row>
    <row r="3809" spans="1:11" s="43" customFormat="1" x14ac:dyDescent="0.25">
      <c r="A3809" s="42"/>
      <c r="B3809" s="520" t="s">
        <v>0</v>
      </c>
      <c r="C3809" s="520"/>
      <c r="D3809" s="152"/>
      <c r="E3809" s="152"/>
      <c r="F3809" s="152"/>
      <c r="G3809" s="152"/>
      <c r="H3809" s="152"/>
      <c r="I3809" s="152"/>
      <c r="J3809" s="152"/>
      <c r="K3809" s="152"/>
    </row>
    <row r="3810" spans="1:11" s="43" customFormat="1" x14ac:dyDescent="0.25">
      <c r="A3810" s="42"/>
      <c r="B3810" s="520" t="s">
        <v>1</v>
      </c>
      <c r="C3810" s="520"/>
      <c r="D3810" s="520"/>
      <c r="E3810" s="520"/>
      <c r="F3810" s="520"/>
      <c r="G3810" s="520"/>
      <c r="H3810" s="520"/>
      <c r="I3810" s="520"/>
      <c r="J3810" s="520"/>
      <c r="K3810" s="520"/>
    </row>
    <row r="3811" spans="1:11" s="43" customFormat="1" ht="15.75" thickBot="1" x14ac:dyDescent="0.3">
      <c r="A3811" s="42"/>
      <c r="B3811" s="152"/>
      <c r="C3811" s="152"/>
      <c r="D3811" s="152"/>
      <c r="E3811" s="152"/>
      <c r="F3811" s="152"/>
      <c r="G3811" s="152"/>
      <c r="H3811" s="152"/>
      <c r="I3811" s="152"/>
      <c r="J3811" s="152"/>
      <c r="K3811" s="152"/>
    </row>
    <row r="3812" spans="1:11" s="43" customFormat="1" ht="15.75" thickBot="1" x14ac:dyDescent="0.3">
      <c r="A3812" s="42"/>
      <c r="B3812" s="585" t="s">
        <v>2</v>
      </c>
      <c r="C3812" s="586"/>
      <c r="D3812" s="587"/>
      <c r="E3812" s="585" t="s">
        <v>3</v>
      </c>
      <c r="F3812" s="586"/>
      <c r="G3812" s="587"/>
      <c r="H3812" s="585" t="s">
        <v>323</v>
      </c>
      <c r="I3812" s="586"/>
      <c r="J3812" s="586"/>
      <c r="K3812" s="587"/>
    </row>
    <row r="3813" spans="1:11" s="43" customFormat="1" ht="15.75" thickBot="1" x14ac:dyDescent="0.3">
      <c r="A3813" s="42"/>
      <c r="B3813" s="615" t="s">
        <v>1101</v>
      </c>
      <c r="C3813" s="616"/>
      <c r="D3813" s="617"/>
      <c r="E3813" s="585" t="s">
        <v>28</v>
      </c>
      <c r="F3813" s="586"/>
      <c r="G3813" s="587"/>
      <c r="H3813" s="585" t="s">
        <v>1098</v>
      </c>
      <c r="I3813" s="586"/>
      <c r="J3813" s="586"/>
      <c r="K3813" s="587"/>
    </row>
    <row r="3814" spans="1:11" s="43" customFormat="1" x14ac:dyDescent="0.25">
      <c r="A3814" s="42"/>
      <c r="B3814" s="618" t="s">
        <v>5</v>
      </c>
      <c r="C3814" s="619"/>
      <c r="D3814" s="618" t="s">
        <v>1102</v>
      </c>
      <c r="E3814" s="622"/>
      <c r="F3814" s="622"/>
      <c r="G3814" s="619"/>
      <c r="H3814" s="618" t="s">
        <v>6</v>
      </c>
      <c r="I3814" s="624"/>
      <c r="J3814" s="618" t="s">
        <v>284</v>
      </c>
      <c r="K3814" s="619"/>
    </row>
    <row r="3815" spans="1:11" s="43" customFormat="1" ht="15.75" thickBot="1" x14ac:dyDescent="0.3">
      <c r="A3815" s="42"/>
      <c r="B3815" s="620"/>
      <c r="C3815" s="621"/>
      <c r="D3815" s="620"/>
      <c r="E3815" s="623"/>
      <c r="F3815" s="623"/>
      <c r="G3815" s="621"/>
      <c r="H3815" s="625"/>
      <c r="I3815" s="626"/>
      <c r="J3815" s="620"/>
      <c r="K3815" s="621"/>
    </row>
    <row r="3816" spans="1:11" s="43" customFormat="1" ht="15.75" thickBot="1" x14ac:dyDescent="0.3">
      <c r="A3816" s="42"/>
      <c r="B3816" s="585" t="s">
        <v>984</v>
      </c>
      <c r="C3816" s="586"/>
      <c r="D3816" s="586"/>
      <c r="E3816" s="586"/>
      <c r="F3816" s="586"/>
      <c r="G3816" s="586"/>
      <c r="H3816" s="586"/>
      <c r="I3816" s="586"/>
      <c r="J3816" s="586"/>
      <c r="K3816" s="587"/>
    </row>
    <row r="3817" spans="1:11" s="43" customFormat="1" ht="15.75" thickBot="1" x14ac:dyDescent="0.3">
      <c r="A3817" s="42"/>
      <c r="B3817" s="588" t="s">
        <v>8</v>
      </c>
      <c r="C3817" s="588" t="s">
        <v>9</v>
      </c>
      <c r="D3817" s="585" t="s">
        <v>10</v>
      </c>
      <c r="E3817" s="586"/>
      <c r="F3817" s="586"/>
      <c r="G3817" s="587"/>
      <c r="H3817" s="585" t="s">
        <v>11</v>
      </c>
      <c r="I3817" s="586"/>
      <c r="J3817" s="586"/>
      <c r="K3817" s="587"/>
    </row>
    <row r="3818" spans="1:11" s="43" customFormat="1" ht="15.75" thickBot="1" x14ac:dyDescent="0.3">
      <c r="A3818" s="42"/>
      <c r="B3818" s="589"/>
      <c r="C3818" s="589"/>
      <c r="D3818" s="588" t="s">
        <v>12</v>
      </c>
      <c r="E3818" s="588" t="s">
        <v>1100</v>
      </c>
      <c r="F3818" s="585" t="s">
        <v>14</v>
      </c>
      <c r="G3818" s="587"/>
      <c r="H3818" s="588" t="s">
        <v>12</v>
      </c>
      <c r="I3818" s="588" t="s">
        <v>15</v>
      </c>
      <c r="J3818" s="585" t="s">
        <v>14</v>
      </c>
      <c r="K3818" s="587"/>
    </row>
    <row r="3819" spans="1:11" s="43" customFormat="1" ht="45.75" thickBot="1" x14ac:dyDescent="0.3">
      <c r="A3819" s="42"/>
      <c r="B3819" s="590"/>
      <c r="C3819" s="590"/>
      <c r="D3819" s="590"/>
      <c r="E3819" s="590"/>
      <c r="F3819" s="182" t="s">
        <v>16</v>
      </c>
      <c r="G3819" s="182" t="s">
        <v>17</v>
      </c>
      <c r="H3819" s="597"/>
      <c r="I3819" s="597"/>
      <c r="J3819" s="182" t="s">
        <v>16</v>
      </c>
      <c r="K3819" s="182" t="s">
        <v>17</v>
      </c>
    </row>
    <row r="3820" spans="1:11" s="43" customFormat="1" ht="15.75" thickBot="1" x14ac:dyDescent="0.3">
      <c r="A3820" s="42"/>
      <c r="B3820" s="182">
        <v>1</v>
      </c>
      <c r="C3820" s="182">
        <v>2</v>
      </c>
      <c r="D3820" s="182">
        <v>3</v>
      </c>
      <c r="E3820" s="182">
        <v>4</v>
      </c>
      <c r="F3820" s="182">
        <v>5</v>
      </c>
      <c r="G3820" s="182">
        <v>6</v>
      </c>
      <c r="H3820" s="182">
        <v>7</v>
      </c>
      <c r="I3820" s="182">
        <v>8</v>
      </c>
      <c r="J3820" s="182">
        <v>9</v>
      </c>
      <c r="K3820" s="182">
        <v>10</v>
      </c>
    </row>
    <row r="3821" spans="1:11" s="43" customFormat="1" ht="30" x14ac:dyDescent="0.25">
      <c r="A3821" s="42"/>
      <c r="B3821" s="243">
        <f>211078.85+339856.65</f>
        <v>550935.5</v>
      </c>
      <c r="C3821" s="244">
        <v>0</v>
      </c>
      <c r="D3821" s="245" t="s">
        <v>557</v>
      </c>
      <c r="E3821" s="244">
        <v>0.5</v>
      </c>
      <c r="F3821" s="245" t="s">
        <v>335</v>
      </c>
      <c r="G3821" s="245"/>
      <c r="H3821" s="246" t="s">
        <v>70</v>
      </c>
      <c r="I3821" s="246" t="s">
        <v>70</v>
      </c>
      <c r="J3821" s="245" t="s">
        <v>335</v>
      </c>
      <c r="K3821" s="247">
        <v>0</v>
      </c>
    </row>
    <row r="3822" spans="1:11" s="43" customFormat="1" ht="30.75" thickBot="1" x14ac:dyDescent="0.3">
      <c r="A3822" s="42"/>
      <c r="B3822" s="248"/>
      <c r="C3822" s="107"/>
      <c r="D3822" s="245" t="s">
        <v>557</v>
      </c>
      <c r="E3822" s="237">
        <v>1.8</v>
      </c>
      <c r="F3822" s="107" t="s">
        <v>335</v>
      </c>
      <c r="G3822" s="107"/>
      <c r="H3822" s="107" t="s">
        <v>111</v>
      </c>
      <c r="I3822" s="107" t="s">
        <v>111</v>
      </c>
      <c r="J3822" s="107"/>
      <c r="K3822" s="249"/>
    </row>
    <row r="3823" spans="1:11" s="43" customFormat="1" ht="15.75" thickBot="1" x14ac:dyDescent="0.3">
      <c r="A3823" s="42"/>
      <c r="B3823" s="585" t="s">
        <v>19</v>
      </c>
      <c r="C3823" s="586"/>
      <c r="D3823" s="586"/>
      <c r="E3823" s="586"/>
      <c r="F3823" s="586"/>
      <c r="G3823" s="586"/>
      <c r="H3823" s="586"/>
      <c r="I3823" s="586"/>
      <c r="J3823" s="586"/>
      <c r="K3823" s="587"/>
    </row>
    <row r="3824" spans="1:11" s="43" customFormat="1" x14ac:dyDescent="0.25">
      <c r="A3824" s="42"/>
      <c r="B3824" s="248"/>
      <c r="C3824" s="107">
        <v>0</v>
      </c>
      <c r="D3824" s="107"/>
      <c r="E3824" s="107"/>
      <c r="F3824" s="107"/>
      <c r="G3824" s="107"/>
      <c r="H3824" s="107"/>
      <c r="I3824" s="107"/>
      <c r="J3824" s="107"/>
      <c r="K3824" s="249"/>
    </row>
    <row r="3825" spans="1:11" s="43" customFormat="1" x14ac:dyDescent="0.25">
      <c r="A3825" s="42"/>
    </row>
    <row r="3826" spans="1:11" s="43" customFormat="1" x14ac:dyDescent="0.25">
      <c r="A3826" s="42"/>
    </row>
    <row r="3827" spans="1:11" s="43" customFormat="1" x14ac:dyDescent="0.25">
      <c r="A3827" s="42"/>
      <c r="B3827" s="449" t="s">
        <v>0</v>
      </c>
      <c r="C3827" s="449"/>
      <c r="D3827" s="115"/>
      <c r="E3827" s="115"/>
      <c r="F3827" s="115"/>
      <c r="G3827" s="115"/>
      <c r="H3827" s="115"/>
      <c r="I3827" s="115"/>
      <c r="J3827" s="115"/>
      <c r="K3827" s="115"/>
    </row>
    <row r="3828" spans="1:11" s="43" customFormat="1" x14ac:dyDescent="0.25">
      <c r="A3828" s="42"/>
      <c r="B3828" s="449" t="s">
        <v>1</v>
      </c>
      <c r="C3828" s="449"/>
      <c r="D3828" s="449"/>
      <c r="E3828" s="449"/>
      <c r="F3828" s="449"/>
      <c r="G3828" s="449"/>
      <c r="H3828" s="449"/>
      <c r="I3828" s="449"/>
      <c r="J3828" s="449"/>
      <c r="K3828" s="449"/>
    </row>
    <row r="3829" spans="1:11" s="43" customFormat="1" x14ac:dyDescent="0.25">
      <c r="A3829" s="42"/>
      <c r="B3829" s="115"/>
      <c r="C3829" s="115"/>
      <c r="D3829" s="115"/>
      <c r="E3829" s="115"/>
      <c r="F3829" s="115"/>
      <c r="G3829" s="115"/>
      <c r="H3829" s="115"/>
      <c r="I3829" s="115"/>
      <c r="J3829" s="115"/>
      <c r="K3829" s="115"/>
    </row>
    <row r="3830" spans="1:11" s="43" customFormat="1" x14ac:dyDescent="0.25">
      <c r="A3830" s="42"/>
      <c r="B3830" s="450" t="s">
        <v>2</v>
      </c>
      <c r="C3830" s="450"/>
      <c r="D3830" s="450"/>
      <c r="E3830" s="450" t="s">
        <v>3</v>
      </c>
      <c r="F3830" s="450"/>
      <c r="G3830" s="450"/>
      <c r="H3830" s="450" t="s">
        <v>323</v>
      </c>
      <c r="I3830" s="450"/>
      <c r="J3830" s="450"/>
      <c r="K3830" s="450"/>
    </row>
    <row r="3831" spans="1:11" s="43" customFormat="1" x14ac:dyDescent="0.25">
      <c r="A3831" s="42"/>
      <c r="B3831" s="451">
        <v>21108196900331</v>
      </c>
      <c r="C3831" s="451"/>
      <c r="D3831" s="451"/>
      <c r="E3831" s="627" t="s">
        <v>1103</v>
      </c>
      <c r="F3831" s="627"/>
      <c r="G3831" s="627"/>
      <c r="H3831" s="450" t="s">
        <v>1104</v>
      </c>
      <c r="I3831" s="450"/>
      <c r="J3831" s="450"/>
      <c r="K3831" s="450"/>
    </row>
    <row r="3832" spans="1:11" s="43" customFormat="1" x14ac:dyDescent="0.25">
      <c r="A3832" s="42"/>
      <c r="B3832" s="450" t="s">
        <v>5</v>
      </c>
      <c r="C3832" s="450"/>
      <c r="D3832" s="450" t="s">
        <v>1105</v>
      </c>
      <c r="E3832" s="450"/>
      <c r="F3832" s="450"/>
      <c r="G3832" s="450"/>
      <c r="H3832" s="450" t="s">
        <v>6</v>
      </c>
      <c r="I3832" s="450"/>
      <c r="J3832" s="450" t="s">
        <v>245</v>
      </c>
      <c r="K3832" s="450"/>
    </row>
    <row r="3833" spans="1:11" s="43" customFormat="1" x14ac:dyDescent="0.25">
      <c r="A3833" s="42"/>
      <c r="B3833" s="450"/>
      <c r="C3833" s="450"/>
      <c r="D3833" s="450"/>
      <c r="E3833" s="450"/>
      <c r="F3833" s="450"/>
      <c r="G3833" s="450"/>
      <c r="H3833" s="450"/>
      <c r="I3833" s="450"/>
      <c r="J3833" s="450"/>
      <c r="K3833" s="450"/>
    </row>
    <row r="3834" spans="1:11" s="43" customFormat="1" x14ac:dyDescent="0.25">
      <c r="A3834" s="42"/>
      <c r="B3834" s="450" t="s">
        <v>7</v>
      </c>
      <c r="C3834" s="450"/>
      <c r="D3834" s="450"/>
      <c r="E3834" s="450"/>
      <c r="F3834" s="450"/>
      <c r="G3834" s="450"/>
      <c r="H3834" s="450"/>
      <c r="I3834" s="450"/>
      <c r="J3834" s="450"/>
      <c r="K3834" s="450"/>
    </row>
    <row r="3835" spans="1:11" s="43" customFormat="1" x14ac:dyDescent="0.25">
      <c r="A3835" s="42"/>
      <c r="B3835" s="450" t="s">
        <v>8</v>
      </c>
      <c r="C3835" s="450" t="s">
        <v>9</v>
      </c>
      <c r="D3835" s="450" t="s">
        <v>10</v>
      </c>
      <c r="E3835" s="450"/>
      <c r="F3835" s="450"/>
      <c r="G3835" s="450"/>
      <c r="H3835" s="450" t="s">
        <v>11</v>
      </c>
      <c r="I3835" s="450"/>
      <c r="J3835" s="450"/>
      <c r="K3835" s="450"/>
    </row>
    <row r="3836" spans="1:11" s="43" customFormat="1" x14ac:dyDescent="0.25">
      <c r="A3836" s="42"/>
      <c r="B3836" s="450"/>
      <c r="C3836" s="450"/>
      <c r="D3836" s="450" t="s">
        <v>12</v>
      </c>
      <c r="E3836" s="450" t="s">
        <v>328</v>
      </c>
      <c r="F3836" s="450" t="s">
        <v>14</v>
      </c>
      <c r="G3836" s="450"/>
      <c r="H3836" s="450" t="s">
        <v>12</v>
      </c>
      <c r="I3836" s="450" t="s">
        <v>15</v>
      </c>
      <c r="J3836" s="450" t="s">
        <v>14</v>
      </c>
      <c r="K3836" s="450"/>
    </row>
    <row r="3837" spans="1:11" s="43" customFormat="1" ht="45" x14ac:dyDescent="0.25">
      <c r="A3837" s="42"/>
      <c r="B3837" s="450"/>
      <c r="C3837" s="450"/>
      <c r="D3837" s="450"/>
      <c r="E3837" s="450"/>
      <c r="F3837" s="116" t="s">
        <v>16</v>
      </c>
      <c r="G3837" s="116" t="s">
        <v>17</v>
      </c>
      <c r="H3837" s="450"/>
      <c r="I3837" s="450"/>
      <c r="J3837" s="116" t="s">
        <v>16</v>
      </c>
      <c r="K3837" s="116" t="s">
        <v>17</v>
      </c>
    </row>
    <row r="3838" spans="1:11" s="43" customFormat="1" x14ac:dyDescent="0.25">
      <c r="A3838" s="42"/>
      <c r="B3838" s="116">
        <v>1</v>
      </c>
      <c r="C3838" s="116">
        <v>2</v>
      </c>
      <c r="D3838" s="116">
        <v>3</v>
      </c>
      <c r="E3838" s="116">
        <v>4</v>
      </c>
      <c r="F3838" s="116">
        <v>5</v>
      </c>
      <c r="G3838" s="116">
        <v>6</v>
      </c>
      <c r="H3838" s="116">
        <v>7</v>
      </c>
      <c r="I3838" s="116">
        <v>8</v>
      </c>
      <c r="J3838" s="116">
        <v>9</v>
      </c>
      <c r="K3838" s="116">
        <v>10</v>
      </c>
    </row>
    <row r="3839" spans="1:11" s="43" customFormat="1" ht="60" x14ac:dyDescent="0.25">
      <c r="A3839" s="42"/>
      <c r="B3839" s="116">
        <f>142061.42+27600</f>
        <v>169661.42</v>
      </c>
      <c r="C3839" s="116">
        <v>0</v>
      </c>
      <c r="D3839" s="116" t="s">
        <v>1106</v>
      </c>
      <c r="E3839" s="116">
        <v>33</v>
      </c>
      <c r="F3839" s="116" t="s">
        <v>335</v>
      </c>
      <c r="G3839" s="116"/>
      <c r="H3839" s="51" t="s">
        <v>212</v>
      </c>
      <c r="I3839" s="118" t="s">
        <v>1107</v>
      </c>
      <c r="J3839" s="116" t="s">
        <v>335</v>
      </c>
      <c r="K3839" s="116" t="s">
        <v>335</v>
      </c>
    </row>
    <row r="3840" spans="1:11" s="43" customFormat="1" ht="30" x14ac:dyDescent="0.25">
      <c r="A3840" s="42"/>
      <c r="B3840" s="116"/>
      <c r="C3840" s="116"/>
      <c r="D3840" s="116" t="s">
        <v>474</v>
      </c>
      <c r="E3840" s="116">
        <v>0.15</v>
      </c>
      <c r="F3840" s="116"/>
      <c r="G3840" s="116"/>
      <c r="H3840" s="118"/>
      <c r="I3840" s="116"/>
      <c r="J3840" s="116"/>
      <c r="K3840" s="116"/>
    </row>
    <row r="3841" spans="1:11" s="43" customFormat="1" x14ac:dyDescent="0.25">
      <c r="A3841" s="42"/>
      <c r="B3841" s="116"/>
      <c r="C3841" s="116"/>
      <c r="D3841" s="116" t="s">
        <v>18</v>
      </c>
      <c r="E3841" s="116">
        <v>0</v>
      </c>
      <c r="F3841" s="116"/>
      <c r="G3841" s="116"/>
      <c r="H3841" s="118"/>
      <c r="I3841" s="116"/>
      <c r="J3841" s="116"/>
      <c r="K3841" s="116"/>
    </row>
    <row r="3842" spans="1:11" s="43" customFormat="1" ht="30" x14ac:dyDescent="0.25">
      <c r="A3842" s="42"/>
      <c r="B3842" s="116"/>
      <c r="C3842" s="116"/>
      <c r="D3842" s="116" t="s">
        <v>1106</v>
      </c>
      <c r="E3842" s="116">
        <v>76.5</v>
      </c>
      <c r="F3842" s="116"/>
      <c r="G3842" s="116"/>
      <c r="H3842" s="118"/>
      <c r="I3842" s="116"/>
      <c r="J3842" s="116"/>
      <c r="K3842" s="116"/>
    </row>
    <row r="3843" spans="1:11" s="43" customFormat="1" x14ac:dyDescent="0.25">
      <c r="A3843" s="42"/>
      <c r="B3843" s="450" t="s">
        <v>19</v>
      </c>
      <c r="C3843" s="450"/>
      <c r="D3843" s="450"/>
      <c r="E3843" s="450"/>
      <c r="F3843" s="450"/>
      <c r="G3843" s="450"/>
      <c r="H3843" s="450"/>
      <c r="I3843" s="450"/>
      <c r="J3843" s="450"/>
      <c r="K3843" s="450"/>
    </row>
    <row r="3844" spans="1:11" s="43" customFormat="1" ht="30" x14ac:dyDescent="0.25">
      <c r="A3844" s="42"/>
      <c r="B3844" s="116"/>
      <c r="C3844" s="116"/>
      <c r="D3844" s="116" t="s">
        <v>1106</v>
      </c>
      <c r="E3844" s="116">
        <v>20</v>
      </c>
      <c r="F3844" s="116"/>
      <c r="G3844" s="116"/>
      <c r="H3844" s="116"/>
      <c r="I3844" s="116"/>
      <c r="J3844" s="116"/>
      <c r="K3844" s="116"/>
    </row>
    <row r="3845" spans="1:11" s="43" customFormat="1" ht="30" x14ac:dyDescent="0.25">
      <c r="A3845" s="42"/>
      <c r="B3845" s="116">
        <v>0</v>
      </c>
      <c r="C3845" s="116">
        <v>0</v>
      </c>
      <c r="D3845" s="116" t="s">
        <v>1106</v>
      </c>
      <c r="E3845" s="116">
        <v>5</v>
      </c>
      <c r="F3845" s="116"/>
      <c r="G3845" s="116"/>
      <c r="H3845" s="116" t="s">
        <v>335</v>
      </c>
      <c r="I3845" s="116" t="s">
        <v>335</v>
      </c>
      <c r="J3845" s="116"/>
      <c r="K3845" s="116" t="s">
        <v>335</v>
      </c>
    </row>
    <row r="3846" spans="1:11" s="43" customFormat="1" x14ac:dyDescent="0.25">
      <c r="A3846" s="42"/>
      <c r="B3846" s="162"/>
      <c r="C3846" s="162"/>
      <c r="D3846" s="162"/>
      <c r="E3846" s="162"/>
      <c r="F3846" s="162"/>
      <c r="G3846" s="162"/>
      <c r="H3846" s="162"/>
      <c r="I3846" s="162"/>
      <c r="J3846" s="162"/>
      <c r="K3846" s="162"/>
    </row>
    <row r="3847" spans="1:11" s="43" customFormat="1" x14ac:dyDescent="0.25">
      <c r="A3847" s="42"/>
      <c r="B3847" s="449" t="s">
        <v>0</v>
      </c>
      <c r="C3847" s="449"/>
      <c r="D3847" s="115"/>
      <c r="E3847" s="115"/>
      <c r="F3847" s="115"/>
      <c r="G3847" s="115"/>
      <c r="H3847" s="115"/>
      <c r="I3847" s="115"/>
      <c r="J3847" s="115"/>
      <c r="K3847" s="115"/>
    </row>
    <row r="3848" spans="1:11" s="43" customFormat="1" x14ac:dyDescent="0.25">
      <c r="A3848" s="42"/>
      <c r="B3848" s="449" t="s">
        <v>1</v>
      </c>
      <c r="C3848" s="449"/>
      <c r="D3848" s="449"/>
      <c r="E3848" s="449"/>
      <c r="F3848" s="449"/>
      <c r="G3848" s="449"/>
      <c r="H3848" s="449"/>
      <c r="I3848" s="449"/>
      <c r="J3848" s="449"/>
      <c r="K3848" s="449"/>
    </row>
    <row r="3849" spans="1:11" s="43" customFormat="1" x14ac:dyDescent="0.25">
      <c r="A3849" s="42"/>
      <c r="B3849" s="115"/>
      <c r="C3849" s="115"/>
      <c r="D3849" s="115"/>
      <c r="E3849" s="115"/>
      <c r="F3849" s="115"/>
      <c r="G3849" s="115"/>
      <c r="H3849" s="115"/>
      <c r="I3849" s="115"/>
      <c r="J3849" s="115"/>
      <c r="K3849" s="115"/>
    </row>
    <row r="3850" spans="1:11" s="43" customFormat="1" x14ac:dyDescent="0.25">
      <c r="A3850" s="42"/>
      <c r="B3850" s="450" t="s">
        <v>2</v>
      </c>
      <c r="C3850" s="450"/>
      <c r="D3850" s="450"/>
      <c r="E3850" s="450" t="s">
        <v>3</v>
      </c>
      <c r="F3850" s="450"/>
      <c r="G3850" s="450"/>
      <c r="H3850" s="450" t="s">
        <v>323</v>
      </c>
      <c r="I3850" s="450"/>
      <c r="J3850" s="450"/>
      <c r="K3850" s="450"/>
    </row>
    <row r="3851" spans="1:11" s="43" customFormat="1" x14ac:dyDescent="0.25">
      <c r="A3851" s="42"/>
      <c r="B3851" s="451">
        <v>20102198300630</v>
      </c>
      <c r="C3851" s="451"/>
      <c r="D3851" s="451"/>
      <c r="E3851" s="627" t="s">
        <v>1103</v>
      </c>
      <c r="F3851" s="627"/>
      <c r="G3851" s="627"/>
      <c r="H3851" s="450" t="s">
        <v>1108</v>
      </c>
      <c r="I3851" s="450"/>
      <c r="J3851" s="450"/>
      <c r="K3851" s="450"/>
    </row>
    <row r="3852" spans="1:11" s="43" customFormat="1" x14ac:dyDescent="0.25">
      <c r="A3852" s="42"/>
      <c r="B3852" s="450" t="s">
        <v>5</v>
      </c>
      <c r="C3852" s="450"/>
      <c r="D3852" s="450" t="s">
        <v>1109</v>
      </c>
      <c r="E3852" s="450"/>
      <c r="F3852" s="450"/>
      <c r="G3852" s="450"/>
      <c r="H3852" s="450" t="s">
        <v>6</v>
      </c>
      <c r="I3852" s="450"/>
      <c r="J3852" s="450" t="s">
        <v>245</v>
      </c>
      <c r="K3852" s="450"/>
    </row>
    <row r="3853" spans="1:11" s="43" customFormat="1" x14ac:dyDescent="0.25">
      <c r="A3853" s="42"/>
      <c r="B3853" s="450"/>
      <c r="C3853" s="450"/>
      <c r="D3853" s="450"/>
      <c r="E3853" s="450"/>
      <c r="F3853" s="450"/>
      <c r="G3853" s="450"/>
      <c r="H3853" s="450"/>
      <c r="I3853" s="450"/>
      <c r="J3853" s="450"/>
      <c r="K3853" s="450"/>
    </row>
    <row r="3854" spans="1:11" s="43" customFormat="1" x14ac:dyDescent="0.25">
      <c r="A3854" s="42"/>
      <c r="B3854" s="450" t="s">
        <v>7</v>
      </c>
      <c r="C3854" s="450"/>
      <c r="D3854" s="450"/>
      <c r="E3854" s="450"/>
      <c r="F3854" s="450"/>
      <c r="G3854" s="450"/>
      <c r="H3854" s="450"/>
      <c r="I3854" s="450"/>
      <c r="J3854" s="450"/>
      <c r="K3854" s="450"/>
    </row>
    <row r="3855" spans="1:11" s="43" customFormat="1" x14ac:dyDescent="0.25">
      <c r="A3855" s="42"/>
      <c r="B3855" s="450" t="s">
        <v>8</v>
      </c>
      <c r="C3855" s="450" t="s">
        <v>9</v>
      </c>
      <c r="D3855" s="450" t="s">
        <v>10</v>
      </c>
      <c r="E3855" s="450"/>
      <c r="F3855" s="450"/>
      <c r="G3855" s="450"/>
      <c r="H3855" s="450" t="s">
        <v>11</v>
      </c>
      <c r="I3855" s="450"/>
      <c r="J3855" s="450"/>
      <c r="K3855" s="450"/>
    </row>
    <row r="3856" spans="1:11" s="43" customFormat="1" x14ac:dyDescent="0.25">
      <c r="A3856" s="42"/>
      <c r="B3856" s="450"/>
      <c r="C3856" s="450"/>
      <c r="D3856" s="450" t="s">
        <v>12</v>
      </c>
      <c r="E3856" s="450" t="s">
        <v>328</v>
      </c>
      <c r="F3856" s="450" t="s">
        <v>14</v>
      </c>
      <c r="G3856" s="450"/>
      <c r="H3856" s="450" t="s">
        <v>12</v>
      </c>
      <c r="I3856" s="450" t="s">
        <v>15</v>
      </c>
      <c r="J3856" s="450" t="s">
        <v>14</v>
      </c>
      <c r="K3856" s="450"/>
    </row>
    <row r="3857" spans="1:11" s="43" customFormat="1" ht="45" x14ac:dyDescent="0.25">
      <c r="A3857" s="42"/>
      <c r="B3857" s="450"/>
      <c r="C3857" s="450"/>
      <c r="D3857" s="450"/>
      <c r="E3857" s="450"/>
      <c r="F3857" s="116" t="s">
        <v>16</v>
      </c>
      <c r="G3857" s="116" t="s">
        <v>17</v>
      </c>
      <c r="H3857" s="450"/>
      <c r="I3857" s="450"/>
      <c r="J3857" s="116" t="s">
        <v>16</v>
      </c>
      <c r="K3857" s="116" t="s">
        <v>17</v>
      </c>
    </row>
    <row r="3858" spans="1:11" s="43" customFormat="1" x14ac:dyDescent="0.25">
      <c r="A3858" s="42"/>
      <c r="B3858" s="116">
        <v>1</v>
      </c>
      <c r="C3858" s="116">
        <v>2</v>
      </c>
      <c r="D3858" s="116">
        <v>3</v>
      </c>
      <c r="E3858" s="116">
        <v>4</v>
      </c>
      <c r="F3858" s="116">
        <v>5</v>
      </c>
      <c r="G3858" s="116">
        <v>6</v>
      </c>
      <c r="H3858" s="116">
        <v>7</v>
      </c>
      <c r="I3858" s="116">
        <v>8</v>
      </c>
      <c r="J3858" s="116">
        <v>9</v>
      </c>
      <c r="K3858" s="116">
        <v>10</v>
      </c>
    </row>
    <row r="3859" spans="1:11" s="43" customFormat="1" x14ac:dyDescent="0.25">
      <c r="A3859" s="42"/>
      <c r="B3859" s="116">
        <f>168591.3</f>
        <v>168591.3</v>
      </c>
      <c r="C3859" s="116">
        <v>0</v>
      </c>
      <c r="D3859" s="116">
        <v>0</v>
      </c>
      <c r="E3859" s="116">
        <v>0</v>
      </c>
      <c r="F3859" s="116">
        <v>0</v>
      </c>
      <c r="G3859" s="116">
        <v>0</v>
      </c>
      <c r="H3859" s="118">
        <v>0</v>
      </c>
      <c r="I3859" s="116">
        <v>0</v>
      </c>
      <c r="J3859" s="116">
        <v>0</v>
      </c>
      <c r="K3859" s="116">
        <v>0</v>
      </c>
    </row>
    <row r="3860" spans="1:11" s="43" customFormat="1" x14ac:dyDescent="0.25">
      <c r="A3860" s="42"/>
      <c r="B3860" s="450" t="s">
        <v>19</v>
      </c>
      <c r="C3860" s="450"/>
      <c r="D3860" s="450"/>
      <c r="E3860" s="450"/>
      <c r="F3860" s="450"/>
      <c r="G3860" s="450"/>
      <c r="H3860" s="450"/>
      <c r="I3860" s="450"/>
      <c r="J3860" s="450"/>
      <c r="K3860" s="450"/>
    </row>
    <row r="3861" spans="1:11" s="43" customFormat="1" x14ac:dyDescent="0.25">
      <c r="A3861" s="42"/>
      <c r="B3861" s="116">
        <v>0</v>
      </c>
      <c r="C3861" s="116">
        <v>0</v>
      </c>
      <c r="D3861" s="116"/>
      <c r="E3861" s="116"/>
      <c r="F3861" s="116"/>
      <c r="G3861" s="116"/>
      <c r="H3861" s="116" t="s">
        <v>335</v>
      </c>
      <c r="I3861" s="116" t="s">
        <v>335</v>
      </c>
      <c r="J3861" s="116"/>
      <c r="K3861" s="116" t="s">
        <v>335</v>
      </c>
    </row>
    <row r="3862" spans="1:11" s="43" customFormat="1" x14ac:dyDescent="0.25">
      <c r="A3862" s="42"/>
      <c r="B3862" s="250"/>
      <c r="C3862" s="250"/>
      <c r="D3862" s="250"/>
      <c r="E3862" s="250"/>
      <c r="F3862" s="250"/>
      <c r="G3862" s="250"/>
      <c r="H3862" s="250"/>
      <c r="I3862" s="250"/>
      <c r="J3862" s="250"/>
      <c r="K3862" s="250"/>
    </row>
    <row r="3863" spans="1:11" s="43" customFormat="1" x14ac:dyDescent="0.25">
      <c r="A3863" s="42"/>
      <c r="B3863" s="449" t="s">
        <v>0</v>
      </c>
      <c r="C3863" s="449"/>
      <c r="D3863" s="115"/>
      <c r="E3863" s="115"/>
      <c r="F3863" s="115"/>
      <c r="G3863" s="115"/>
      <c r="H3863" s="115"/>
      <c r="I3863" s="115"/>
      <c r="J3863" s="115"/>
      <c r="K3863" s="115"/>
    </row>
    <row r="3864" spans="1:11" s="43" customFormat="1" x14ac:dyDescent="0.25">
      <c r="A3864" s="42"/>
      <c r="B3864" s="449" t="s">
        <v>1</v>
      </c>
      <c r="C3864" s="449"/>
      <c r="D3864" s="449"/>
      <c r="E3864" s="449"/>
      <c r="F3864" s="449"/>
      <c r="G3864" s="449"/>
      <c r="H3864" s="449"/>
      <c r="I3864" s="449"/>
      <c r="J3864" s="449"/>
      <c r="K3864" s="449"/>
    </row>
    <row r="3865" spans="1:11" s="43" customFormat="1" x14ac:dyDescent="0.25">
      <c r="A3865" s="42"/>
      <c r="B3865" s="251"/>
      <c r="C3865" s="251"/>
      <c r="D3865" s="251"/>
      <c r="E3865" s="251"/>
      <c r="F3865" s="251"/>
      <c r="G3865" s="251"/>
      <c r="H3865" s="251"/>
      <c r="I3865" s="251"/>
      <c r="J3865" s="251"/>
      <c r="K3865" s="251"/>
    </row>
    <row r="3866" spans="1:11" s="43" customFormat="1" x14ac:dyDescent="0.25">
      <c r="A3866" s="42"/>
      <c r="B3866" s="450" t="s">
        <v>2</v>
      </c>
      <c r="C3866" s="450"/>
      <c r="D3866" s="450"/>
      <c r="E3866" s="450" t="s">
        <v>3</v>
      </c>
      <c r="F3866" s="450"/>
      <c r="G3866" s="450"/>
      <c r="H3866" s="450" t="s">
        <v>323</v>
      </c>
      <c r="I3866" s="450"/>
      <c r="J3866" s="450"/>
      <c r="K3866" s="450"/>
    </row>
    <row r="3867" spans="1:11" s="43" customFormat="1" x14ac:dyDescent="0.25">
      <c r="A3867" s="42"/>
      <c r="B3867" s="451">
        <v>20502198401046</v>
      </c>
      <c r="C3867" s="451"/>
      <c r="D3867" s="451"/>
      <c r="E3867" s="627" t="s">
        <v>1103</v>
      </c>
      <c r="F3867" s="627"/>
      <c r="G3867" s="627"/>
      <c r="H3867" s="450" t="s">
        <v>1110</v>
      </c>
      <c r="I3867" s="450"/>
      <c r="J3867" s="450"/>
      <c r="K3867" s="450"/>
    </row>
    <row r="3868" spans="1:11" s="43" customFormat="1" x14ac:dyDescent="0.25">
      <c r="A3868" s="42"/>
      <c r="B3868" s="450" t="s">
        <v>5</v>
      </c>
      <c r="C3868" s="450"/>
      <c r="D3868" s="450" t="s">
        <v>1111</v>
      </c>
      <c r="E3868" s="450"/>
      <c r="F3868" s="450"/>
      <c r="G3868" s="450"/>
      <c r="H3868" s="450" t="s">
        <v>6</v>
      </c>
      <c r="I3868" s="450"/>
      <c r="J3868" s="450" t="s">
        <v>245</v>
      </c>
      <c r="K3868" s="450"/>
    </row>
    <row r="3869" spans="1:11" s="43" customFormat="1" x14ac:dyDescent="0.25">
      <c r="A3869" s="42"/>
      <c r="B3869" s="450"/>
      <c r="C3869" s="450"/>
      <c r="D3869" s="450"/>
      <c r="E3869" s="450"/>
      <c r="F3869" s="450"/>
      <c r="G3869" s="450"/>
      <c r="H3869" s="450"/>
      <c r="I3869" s="450"/>
      <c r="J3869" s="450"/>
      <c r="K3869" s="450"/>
    </row>
    <row r="3870" spans="1:11" s="43" customFormat="1" x14ac:dyDescent="0.25">
      <c r="A3870" s="42"/>
      <c r="B3870" s="450" t="s">
        <v>7</v>
      </c>
      <c r="C3870" s="450"/>
      <c r="D3870" s="450"/>
      <c r="E3870" s="450"/>
      <c r="F3870" s="450"/>
      <c r="G3870" s="450"/>
      <c r="H3870" s="450"/>
      <c r="I3870" s="450"/>
      <c r="J3870" s="450"/>
      <c r="K3870" s="450"/>
    </row>
    <row r="3871" spans="1:11" s="43" customFormat="1" x14ac:dyDescent="0.25">
      <c r="A3871" s="42"/>
      <c r="B3871" s="450" t="s">
        <v>8</v>
      </c>
      <c r="C3871" s="450" t="s">
        <v>9</v>
      </c>
      <c r="D3871" s="450" t="s">
        <v>10</v>
      </c>
      <c r="E3871" s="450"/>
      <c r="F3871" s="450"/>
      <c r="G3871" s="450"/>
      <c r="H3871" s="450" t="s">
        <v>11</v>
      </c>
      <c r="I3871" s="450"/>
      <c r="J3871" s="450"/>
      <c r="K3871" s="450"/>
    </row>
    <row r="3872" spans="1:11" s="43" customFormat="1" x14ac:dyDescent="0.25">
      <c r="A3872" s="42"/>
      <c r="B3872" s="450"/>
      <c r="C3872" s="450"/>
      <c r="D3872" s="450" t="s">
        <v>12</v>
      </c>
      <c r="E3872" s="450" t="s">
        <v>328</v>
      </c>
      <c r="F3872" s="450" t="s">
        <v>14</v>
      </c>
      <c r="G3872" s="450"/>
      <c r="H3872" s="450" t="s">
        <v>12</v>
      </c>
      <c r="I3872" s="450" t="s">
        <v>15</v>
      </c>
      <c r="J3872" s="450" t="s">
        <v>14</v>
      </c>
      <c r="K3872" s="450"/>
    </row>
    <row r="3873" spans="1:11" s="43" customFormat="1" ht="45" x14ac:dyDescent="0.25">
      <c r="A3873" s="42"/>
      <c r="B3873" s="450"/>
      <c r="C3873" s="450"/>
      <c r="D3873" s="450"/>
      <c r="E3873" s="450"/>
      <c r="F3873" s="116" t="s">
        <v>16</v>
      </c>
      <c r="G3873" s="116" t="s">
        <v>17</v>
      </c>
      <c r="H3873" s="450"/>
      <c r="I3873" s="450"/>
      <c r="J3873" s="116" t="s">
        <v>16</v>
      </c>
      <c r="K3873" s="116" t="s">
        <v>17</v>
      </c>
    </row>
    <row r="3874" spans="1:11" s="43" customFormat="1" x14ac:dyDescent="0.25">
      <c r="A3874" s="42"/>
      <c r="B3874" s="116">
        <v>1</v>
      </c>
      <c r="C3874" s="116">
        <v>2</v>
      </c>
      <c r="D3874" s="116">
        <v>3</v>
      </c>
      <c r="E3874" s="116">
        <v>4</v>
      </c>
      <c r="F3874" s="116">
        <v>5</v>
      </c>
      <c r="G3874" s="116">
        <v>6</v>
      </c>
      <c r="H3874" s="116">
        <v>7</v>
      </c>
      <c r="I3874" s="116">
        <v>8</v>
      </c>
      <c r="J3874" s="116">
        <v>9</v>
      </c>
      <c r="K3874" s="116">
        <v>10</v>
      </c>
    </row>
    <row r="3875" spans="1:11" s="43" customFormat="1" x14ac:dyDescent="0.25">
      <c r="A3875" s="42"/>
      <c r="B3875" s="116">
        <f>324743.39</f>
        <v>324743.39</v>
      </c>
      <c r="C3875" s="116">
        <v>0</v>
      </c>
      <c r="D3875" s="116">
        <v>0</v>
      </c>
      <c r="E3875" s="116">
        <v>0</v>
      </c>
      <c r="F3875" s="116">
        <v>0</v>
      </c>
      <c r="G3875" s="116">
        <v>0</v>
      </c>
      <c r="H3875" s="118">
        <v>0</v>
      </c>
      <c r="I3875" s="116">
        <v>0</v>
      </c>
      <c r="J3875" s="116">
        <v>0</v>
      </c>
      <c r="K3875" s="116">
        <v>0</v>
      </c>
    </row>
    <row r="3876" spans="1:11" s="43" customFormat="1" x14ac:dyDescent="0.25">
      <c r="A3876" s="42"/>
      <c r="B3876" s="450" t="s">
        <v>19</v>
      </c>
      <c r="C3876" s="450"/>
      <c r="D3876" s="450"/>
      <c r="E3876" s="450"/>
      <c r="F3876" s="450"/>
      <c r="G3876" s="450"/>
      <c r="H3876" s="450"/>
      <c r="I3876" s="450"/>
      <c r="J3876" s="450"/>
      <c r="K3876" s="450"/>
    </row>
    <row r="3877" spans="1:11" s="43" customFormat="1" x14ac:dyDescent="0.25">
      <c r="A3877" s="42"/>
      <c r="B3877" s="116">
        <v>0</v>
      </c>
      <c r="C3877" s="116">
        <v>0</v>
      </c>
      <c r="D3877" s="116"/>
      <c r="E3877" s="116"/>
      <c r="F3877" s="116"/>
      <c r="G3877" s="116"/>
      <c r="H3877" s="116" t="s">
        <v>335</v>
      </c>
      <c r="I3877" s="116" t="s">
        <v>335</v>
      </c>
      <c r="J3877" s="116"/>
      <c r="K3877" s="116" t="s">
        <v>335</v>
      </c>
    </row>
    <row r="3878" spans="1:11" s="43" customFormat="1" x14ac:dyDescent="0.25">
      <c r="A3878" s="42"/>
      <c r="B3878" s="105"/>
      <c r="C3878" s="105"/>
      <c r="D3878" s="105"/>
      <c r="E3878" s="105"/>
      <c r="F3878" s="105"/>
      <c r="G3878" s="105"/>
      <c r="H3878" s="105"/>
      <c r="I3878" s="105"/>
      <c r="J3878" s="105"/>
      <c r="K3878" s="105"/>
    </row>
    <row r="3879" spans="1:11" s="43" customFormat="1" x14ac:dyDescent="0.25">
      <c r="A3879" s="42"/>
      <c r="B3879" s="449" t="s">
        <v>0</v>
      </c>
      <c r="C3879" s="449"/>
      <c r="D3879" s="115"/>
      <c r="E3879" s="115"/>
      <c r="F3879" s="115"/>
      <c r="G3879" s="115"/>
      <c r="H3879" s="115"/>
      <c r="I3879" s="115"/>
      <c r="J3879" s="115"/>
      <c r="K3879" s="115"/>
    </row>
    <row r="3880" spans="1:11" s="43" customFormat="1" x14ac:dyDescent="0.25">
      <c r="A3880" s="42"/>
      <c r="B3880" s="449" t="s">
        <v>1</v>
      </c>
      <c r="C3880" s="449"/>
      <c r="D3880" s="449"/>
      <c r="E3880" s="449"/>
      <c r="F3880" s="449"/>
      <c r="G3880" s="449"/>
      <c r="H3880" s="449"/>
      <c r="I3880" s="449"/>
      <c r="J3880" s="449"/>
      <c r="K3880" s="449"/>
    </row>
    <row r="3881" spans="1:11" s="43" customFormat="1" x14ac:dyDescent="0.25">
      <c r="A3881" s="42"/>
      <c r="B3881" s="105"/>
      <c r="C3881" s="105"/>
      <c r="D3881" s="105"/>
      <c r="E3881" s="105"/>
      <c r="F3881" s="105"/>
      <c r="G3881" s="105"/>
      <c r="H3881" s="105"/>
      <c r="I3881" s="105"/>
      <c r="J3881" s="105"/>
      <c r="K3881" s="105"/>
    </row>
    <row r="3882" spans="1:11" s="43" customFormat="1" x14ac:dyDescent="0.25">
      <c r="A3882" s="42"/>
      <c r="B3882" s="450" t="s">
        <v>2</v>
      </c>
      <c r="C3882" s="450"/>
      <c r="D3882" s="450"/>
      <c r="E3882" s="450" t="s">
        <v>3</v>
      </c>
      <c r="F3882" s="450"/>
      <c r="G3882" s="450"/>
      <c r="H3882" s="450" t="s">
        <v>323</v>
      </c>
      <c r="I3882" s="450"/>
      <c r="J3882" s="450"/>
      <c r="K3882" s="450"/>
    </row>
    <row r="3883" spans="1:11" s="43" customFormat="1" x14ac:dyDescent="0.25">
      <c r="A3883" s="42"/>
      <c r="B3883" s="451">
        <v>20610198701198</v>
      </c>
      <c r="C3883" s="451"/>
      <c r="D3883" s="451"/>
      <c r="E3883" s="627" t="s">
        <v>1103</v>
      </c>
      <c r="F3883" s="627"/>
      <c r="G3883" s="627"/>
      <c r="H3883" s="450" t="s">
        <v>1112</v>
      </c>
      <c r="I3883" s="450"/>
      <c r="J3883" s="450"/>
      <c r="K3883" s="450"/>
    </row>
    <row r="3884" spans="1:11" s="43" customFormat="1" x14ac:dyDescent="0.25">
      <c r="A3884" s="42"/>
      <c r="B3884" s="450" t="s">
        <v>5</v>
      </c>
      <c r="C3884" s="450"/>
      <c r="D3884" s="450" t="s">
        <v>1113</v>
      </c>
      <c r="E3884" s="450"/>
      <c r="F3884" s="450"/>
      <c r="G3884" s="450"/>
      <c r="H3884" s="450" t="s">
        <v>6</v>
      </c>
      <c r="I3884" s="450"/>
      <c r="J3884" s="450" t="s">
        <v>245</v>
      </c>
      <c r="K3884" s="450"/>
    </row>
    <row r="3885" spans="1:11" s="43" customFormat="1" x14ac:dyDescent="0.25">
      <c r="A3885" s="42"/>
      <c r="B3885" s="450"/>
      <c r="C3885" s="450"/>
      <c r="D3885" s="450"/>
      <c r="E3885" s="450"/>
      <c r="F3885" s="450"/>
      <c r="G3885" s="450"/>
      <c r="H3885" s="450"/>
      <c r="I3885" s="450"/>
      <c r="J3885" s="450"/>
      <c r="K3885" s="450"/>
    </row>
    <row r="3886" spans="1:11" s="43" customFormat="1" x14ac:dyDescent="0.25">
      <c r="A3886" s="42"/>
      <c r="B3886" s="450" t="s">
        <v>7</v>
      </c>
      <c r="C3886" s="450"/>
      <c r="D3886" s="450"/>
      <c r="E3886" s="450"/>
      <c r="F3886" s="450"/>
      <c r="G3886" s="450"/>
      <c r="H3886" s="450"/>
      <c r="I3886" s="450"/>
      <c r="J3886" s="450"/>
      <c r="K3886" s="450"/>
    </row>
    <row r="3887" spans="1:11" s="43" customFormat="1" x14ac:dyDescent="0.25">
      <c r="A3887" s="42"/>
      <c r="B3887" s="450" t="s">
        <v>8</v>
      </c>
      <c r="C3887" s="450" t="s">
        <v>9</v>
      </c>
      <c r="D3887" s="450" t="s">
        <v>10</v>
      </c>
      <c r="E3887" s="450"/>
      <c r="F3887" s="450"/>
      <c r="G3887" s="450"/>
      <c r="H3887" s="450" t="s">
        <v>11</v>
      </c>
      <c r="I3887" s="450"/>
      <c r="J3887" s="450"/>
      <c r="K3887" s="450"/>
    </row>
    <row r="3888" spans="1:11" s="43" customFormat="1" x14ac:dyDescent="0.25">
      <c r="A3888" s="42"/>
      <c r="B3888" s="450"/>
      <c r="C3888" s="450"/>
      <c r="D3888" s="450" t="s">
        <v>12</v>
      </c>
      <c r="E3888" s="450" t="s">
        <v>328</v>
      </c>
      <c r="F3888" s="450" t="s">
        <v>14</v>
      </c>
      <c r="G3888" s="450"/>
      <c r="H3888" s="450" t="s">
        <v>12</v>
      </c>
      <c r="I3888" s="450" t="s">
        <v>15</v>
      </c>
      <c r="J3888" s="450" t="s">
        <v>14</v>
      </c>
      <c r="K3888" s="450"/>
    </row>
    <row r="3889" spans="1:11" s="43" customFormat="1" ht="45" x14ac:dyDescent="0.25">
      <c r="A3889" s="42"/>
      <c r="B3889" s="450"/>
      <c r="C3889" s="450"/>
      <c r="D3889" s="450"/>
      <c r="E3889" s="450"/>
      <c r="F3889" s="116" t="s">
        <v>16</v>
      </c>
      <c r="G3889" s="116" t="s">
        <v>17</v>
      </c>
      <c r="H3889" s="450"/>
      <c r="I3889" s="450"/>
      <c r="J3889" s="116" t="s">
        <v>16</v>
      </c>
      <c r="K3889" s="116" t="s">
        <v>17</v>
      </c>
    </row>
    <row r="3890" spans="1:11" s="43" customFormat="1" x14ac:dyDescent="0.25">
      <c r="A3890" s="42"/>
      <c r="B3890" s="116">
        <v>1</v>
      </c>
      <c r="C3890" s="116">
        <v>2</v>
      </c>
      <c r="D3890" s="116">
        <v>3</v>
      </c>
      <c r="E3890" s="116">
        <v>4</v>
      </c>
      <c r="F3890" s="116">
        <v>5</v>
      </c>
      <c r="G3890" s="116">
        <v>6</v>
      </c>
      <c r="H3890" s="116">
        <v>7</v>
      </c>
      <c r="I3890" s="116">
        <v>8</v>
      </c>
      <c r="J3890" s="116">
        <v>9</v>
      </c>
      <c r="K3890" s="116">
        <v>10</v>
      </c>
    </row>
    <row r="3891" spans="1:11" s="43" customFormat="1" x14ac:dyDescent="0.25">
      <c r="A3891" s="42"/>
      <c r="B3891" s="116">
        <f>190772</f>
        <v>190772</v>
      </c>
      <c r="C3891" s="116">
        <v>0</v>
      </c>
      <c r="D3891" s="116">
        <v>0</v>
      </c>
      <c r="E3891" s="116">
        <v>0</v>
      </c>
      <c r="F3891" s="116">
        <v>0</v>
      </c>
      <c r="G3891" s="116">
        <v>0</v>
      </c>
      <c r="H3891" s="118">
        <v>0</v>
      </c>
      <c r="I3891" s="116">
        <v>0</v>
      </c>
      <c r="J3891" s="116">
        <v>0</v>
      </c>
      <c r="K3891" s="116">
        <v>0</v>
      </c>
    </row>
    <row r="3892" spans="1:11" s="43" customFormat="1" x14ac:dyDescent="0.25">
      <c r="A3892" s="42"/>
      <c r="B3892" s="450" t="s">
        <v>19</v>
      </c>
      <c r="C3892" s="450"/>
      <c r="D3892" s="450"/>
      <c r="E3892" s="450"/>
      <c r="F3892" s="450"/>
      <c r="G3892" s="450"/>
      <c r="H3892" s="450"/>
      <c r="I3892" s="450"/>
      <c r="J3892" s="450"/>
      <c r="K3892" s="450"/>
    </row>
    <row r="3893" spans="1:11" s="43" customFormat="1" x14ac:dyDescent="0.25">
      <c r="A3893" s="42"/>
      <c r="B3893" s="116">
        <v>0</v>
      </c>
      <c r="C3893" s="116">
        <v>0</v>
      </c>
      <c r="D3893" s="116"/>
      <c r="E3893" s="116"/>
      <c r="F3893" s="116"/>
      <c r="G3893" s="116"/>
      <c r="H3893" s="116" t="s">
        <v>335</v>
      </c>
      <c r="I3893" s="116" t="s">
        <v>335</v>
      </c>
      <c r="J3893" s="116"/>
      <c r="K3893" s="116" t="s">
        <v>335</v>
      </c>
    </row>
    <row r="3894" spans="1:11" s="43" customFormat="1" x14ac:dyDescent="0.25">
      <c r="A3894" s="42"/>
      <c r="B3894" s="105"/>
      <c r="C3894" s="105"/>
      <c r="D3894" s="105"/>
      <c r="E3894" s="105"/>
      <c r="F3894" s="105"/>
      <c r="G3894" s="105"/>
      <c r="H3894" s="105"/>
      <c r="I3894" s="105"/>
      <c r="J3894" s="105"/>
      <c r="K3894" s="105"/>
    </row>
    <row r="3895" spans="1:11" s="43" customFormat="1" x14ac:dyDescent="0.25">
      <c r="A3895" s="42"/>
      <c r="B3895" s="449" t="s">
        <v>0</v>
      </c>
      <c r="C3895" s="449"/>
      <c r="D3895" s="115"/>
      <c r="E3895" s="115"/>
      <c r="F3895" s="115"/>
      <c r="G3895" s="115"/>
      <c r="H3895" s="115"/>
      <c r="I3895" s="115"/>
      <c r="J3895" s="115"/>
      <c r="K3895" s="115"/>
    </row>
    <row r="3896" spans="1:11" s="43" customFormat="1" x14ac:dyDescent="0.25">
      <c r="A3896" s="42"/>
      <c r="B3896" s="449" t="s">
        <v>1</v>
      </c>
      <c r="C3896" s="449"/>
      <c r="D3896" s="449"/>
      <c r="E3896" s="449"/>
      <c r="F3896" s="449"/>
      <c r="G3896" s="449"/>
      <c r="H3896" s="449"/>
      <c r="I3896" s="449"/>
      <c r="J3896" s="449"/>
      <c r="K3896" s="449"/>
    </row>
    <row r="3897" spans="1:11" s="43" customFormat="1" x14ac:dyDescent="0.25">
      <c r="A3897" s="42"/>
      <c r="B3897" s="105"/>
      <c r="C3897" s="105"/>
      <c r="D3897" s="105"/>
      <c r="E3897" s="105"/>
      <c r="F3897" s="105"/>
      <c r="G3897" s="105"/>
      <c r="H3897" s="105"/>
      <c r="I3897" s="105"/>
      <c r="J3897" s="105"/>
      <c r="K3897" s="105"/>
    </row>
    <row r="3898" spans="1:11" s="43" customFormat="1" x14ac:dyDescent="0.25">
      <c r="A3898" s="42"/>
      <c r="B3898" s="450" t="s">
        <v>2</v>
      </c>
      <c r="C3898" s="450"/>
      <c r="D3898" s="450"/>
      <c r="E3898" s="450" t="s">
        <v>3</v>
      </c>
      <c r="F3898" s="450"/>
      <c r="G3898" s="450"/>
      <c r="H3898" s="450" t="s">
        <v>323</v>
      </c>
      <c r="I3898" s="450"/>
      <c r="J3898" s="450"/>
      <c r="K3898" s="450"/>
    </row>
    <row r="3899" spans="1:11" s="43" customFormat="1" x14ac:dyDescent="0.25">
      <c r="A3899" s="42"/>
      <c r="B3899" s="451">
        <v>21401198100867</v>
      </c>
      <c r="C3899" s="451"/>
      <c r="D3899" s="451"/>
      <c r="E3899" s="627" t="s">
        <v>1103</v>
      </c>
      <c r="F3899" s="627"/>
      <c r="G3899" s="627"/>
      <c r="H3899" s="450" t="s">
        <v>1114</v>
      </c>
      <c r="I3899" s="450"/>
      <c r="J3899" s="450"/>
      <c r="K3899" s="450"/>
    </row>
    <row r="3900" spans="1:11" s="43" customFormat="1" x14ac:dyDescent="0.25">
      <c r="A3900" s="42"/>
      <c r="B3900" s="450" t="s">
        <v>5</v>
      </c>
      <c r="C3900" s="450"/>
      <c r="D3900" s="450" t="s">
        <v>1115</v>
      </c>
      <c r="E3900" s="450"/>
      <c r="F3900" s="450"/>
      <c r="G3900" s="450"/>
      <c r="H3900" s="450" t="s">
        <v>6</v>
      </c>
      <c r="I3900" s="450"/>
      <c r="J3900" s="450" t="s">
        <v>245</v>
      </c>
      <c r="K3900" s="450"/>
    </row>
    <row r="3901" spans="1:11" s="43" customFormat="1" x14ac:dyDescent="0.25">
      <c r="A3901" s="42"/>
      <c r="B3901" s="450"/>
      <c r="C3901" s="450"/>
      <c r="D3901" s="450"/>
      <c r="E3901" s="450"/>
      <c r="F3901" s="450"/>
      <c r="G3901" s="450"/>
      <c r="H3901" s="450"/>
      <c r="I3901" s="450"/>
      <c r="J3901" s="450"/>
      <c r="K3901" s="450"/>
    </row>
    <row r="3902" spans="1:11" s="43" customFormat="1" x14ac:dyDescent="0.25">
      <c r="A3902" s="42"/>
      <c r="B3902" s="450" t="s">
        <v>7</v>
      </c>
      <c r="C3902" s="450"/>
      <c r="D3902" s="450"/>
      <c r="E3902" s="450"/>
      <c r="F3902" s="450"/>
      <c r="G3902" s="450"/>
      <c r="H3902" s="450"/>
      <c r="I3902" s="450"/>
      <c r="J3902" s="450"/>
      <c r="K3902" s="450"/>
    </row>
    <row r="3903" spans="1:11" s="43" customFormat="1" x14ac:dyDescent="0.25">
      <c r="A3903" s="42"/>
      <c r="B3903" s="450" t="s">
        <v>8</v>
      </c>
      <c r="C3903" s="450" t="s">
        <v>9</v>
      </c>
      <c r="D3903" s="450" t="s">
        <v>10</v>
      </c>
      <c r="E3903" s="450"/>
      <c r="F3903" s="450"/>
      <c r="G3903" s="450"/>
      <c r="H3903" s="450" t="s">
        <v>11</v>
      </c>
      <c r="I3903" s="450"/>
      <c r="J3903" s="450"/>
      <c r="K3903" s="450"/>
    </row>
    <row r="3904" spans="1:11" s="43" customFormat="1" x14ac:dyDescent="0.25">
      <c r="A3904" s="42"/>
      <c r="B3904" s="450"/>
      <c r="C3904" s="450"/>
      <c r="D3904" s="450" t="s">
        <v>12</v>
      </c>
      <c r="E3904" s="450" t="s">
        <v>328</v>
      </c>
      <c r="F3904" s="450" t="s">
        <v>14</v>
      </c>
      <c r="G3904" s="450"/>
      <c r="H3904" s="450" t="s">
        <v>12</v>
      </c>
      <c r="I3904" s="450" t="s">
        <v>15</v>
      </c>
      <c r="J3904" s="450" t="s">
        <v>14</v>
      </c>
      <c r="K3904" s="450"/>
    </row>
    <row r="3905" spans="1:11" s="43" customFormat="1" ht="45" x14ac:dyDescent="0.25">
      <c r="A3905" s="42"/>
      <c r="B3905" s="450"/>
      <c r="C3905" s="450"/>
      <c r="D3905" s="450"/>
      <c r="E3905" s="450"/>
      <c r="F3905" s="116" t="s">
        <v>16</v>
      </c>
      <c r="G3905" s="116" t="s">
        <v>17</v>
      </c>
      <c r="H3905" s="450"/>
      <c r="I3905" s="450"/>
      <c r="J3905" s="116" t="s">
        <v>16</v>
      </c>
      <c r="K3905" s="116" t="s">
        <v>17</v>
      </c>
    </row>
    <row r="3906" spans="1:11" s="43" customFormat="1" x14ac:dyDescent="0.25">
      <c r="A3906" s="42"/>
      <c r="B3906" s="116">
        <v>1</v>
      </c>
      <c r="C3906" s="116">
        <v>2</v>
      </c>
      <c r="D3906" s="116">
        <v>3</v>
      </c>
      <c r="E3906" s="116">
        <v>4</v>
      </c>
      <c r="F3906" s="116">
        <v>5</v>
      </c>
      <c r="G3906" s="116">
        <v>6</v>
      </c>
      <c r="H3906" s="116">
        <v>7</v>
      </c>
      <c r="I3906" s="116">
        <v>8</v>
      </c>
      <c r="J3906" s="116">
        <v>9</v>
      </c>
      <c r="K3906" s="116">
        <v>10</v>
      </c>
    </row>
    <row r="3907" spans="1:11" s="43" customFormat="1" x14ac:dyDescent="0.25">
      <c r="A3907" s="42"/>
      <c r="B3907" s="116">
        <f>107295.35</f>
        <v>107295.35</v>
      </c>
      <c r="C3907" s="116">
        <v>0</v>
      </c>
      <c r="D3907" s="116">
        <v>0</v>
      </c>
      <c r="E3907" s="116">
        <v>0</v>
      </c>
      <c r="F3907" s="116">
        <v>0</v>
      </c>
      <c r="G3907" s="116">
        <v>0</v>
      </c>
      <c r="H3907" s="118">
        <v>0</v>
      </c>
      <c r="I3907" s="116">
        <v>0</v>
      </c>
      <c r="J3907" s="116">
        <v>0</v>
      </c>
      <c r="K3907" s="116">
        <v>0</v>
      </c>
    </row>
    <row r="3908" spans="1:11" s="43" customFormat="1" x14ac:dyDescent="0.25">
      <c r="A3908" s="42"/>
      <c r="B3908" s="450" t="s">
        <v>19</v>
      </c>
      <c r="C3908" s="450"/>
      <c r="D3908" s="450"/>
      <c r="E3908" s="450"/>
      <c r="F3908" s="450"/>
      <c r="G3908" s="450"/>
      <c r="H3908" s="450"/>
      <c r="I3908" s="450"/>
      <c r="J3908" s="450"/>
      <c r="K3908" s="450"/>
    </row>
    <row r="3909" spans="1:11" s="43" customFormat="1" x14ac:dyDescent="0.25">
      <c r="A3909" s="42"/>
      <c r="B3909" s="116">
        <v>0</v>
      </c>
      <c r="C3909" s="116">
        <v>0</v>
      </c>
      <c r="D3909" s="116"/>
      <c r="E3909" s="116"/>
      <c r="F3909" s="116"/>
      <c r="G3909" s="116"/>
      <c r="H3909" s="116" t="s">
        <v>335</v>
      </c>
      <c r="I3909" s="116" t="s">
        <v>335</v>
      </c>
      <c r="J3909" s="116"/>
      <c r="K3909" s="116" t="s">
        <v>335</v>
      </c>
    </row>
    <row r="3910" spans="1:11" s="43" customFormat="1" x14ac:dyDescent="0.25">
      <c r="A3910" s="42"/>
      <c r="B3910" s="105"/>
      <c r="C3910" s="105"/>
      <c r="D3910" s="105"/>
      <c r="E3910" s="105"/>
      <c r="F3910" s="105"/>
      <c r="G3910" s="105"/>
      <c r="H3910" s="105"/>
      <c r="I3910" s="105"/>
      <c r="J3910" s="105"/>
      <c r="K3910" s="105"/>
    </row>
    <row r="3911" spans="1:11" s="43" customFormat="1" x14ac:dyDescent="0.25">
      <c r="A3911" s="42"/>
      <c r="B3911" s="449" t="s">
        <v>0</v>
      </c>
      <c r="C3911" s="449"/>
      <c r="D3911" s="115"/>
      <c r="E3911" s="115"/>
      <c r="F3911" s="115"/>
      <c r="G3911" s="115"/>
      <c r="H3911" s="115"/>
      <c r="I3911" s="115"/>
      <c r="J3911" s="115"/>
      <c r="K3911" s="115"/>
    </row>
    <row r="3912" spans="1:11" s="43" customFormat="1" x14ac:dyDescent="0.25">
      <c r="A3912" s="42"/>
      <c r="B3912" s="449" t="s">
        <v>1</v>
      </c>
      <c r="C3912" s="449"/>
      <c r="D3912" s="449"/>
      <c r="E3912" s="449"/>
      <c r="F3912" s="449"/>
      <c r="G3912" s="449"/>
      <c r="H3912" s="449"/>
      <c r="I3912" s="449"/>
      <c r="J3912" s="449"/>
      <c r="K3912" s="449"/>
    </row>
    <row r="3913" spans="1:11" s="43" customFormat="1" x14ac:dyDescent="0.25">
      <c r="A3913" s="42"/>
      <c r="B3913" s="105"/>
      <c r="C3913" s="105"/>
      <c r="D3913" s="105"/>
      <c r="E3913" s="105"/>
      <c r="F3913" s="105"/>
      <c r="G3913" s="105"/>
      <c r="H3913" s="105"/>
      <c r="I3913" s="105"/>
      <c r="J3913" s="105"/>
      <c r="K3913" s="105"/>
    </row>
    <row r="3914" spans="1:11" s="43" customFormat="1" x14ac:dyDescent="0.25">
      <c r="A3914" s="42"/>
      <c r="B3914" s="450" t="s">
        <v>2</v>
      </c>
      <c r="C3914" s="450"/>
      <c r="D3914" s="450"/>
      <c r="E3914" s="450" t="s">
        <v>3</v>
      </c>
      <c r="F3914" s="450"/>
      <c r="G3914" s="450"/>
      <c r="H3914" s="450" t="s">
        <v>323</v>
      </c>
      <c r="I3914" s="450"/>
      <c r="J3914" s="450"/>
      <c r="K3914" s="450"/>
    </row>
    <row r="3915" spans="1:11" s="43" customFormat="1" x14ac:dyDescent="0.25">
      <c r="A3915" s="42"/>
      <c r="B3915" s="451">
        <v>21609195800055</v>
      </c>
      <c r="C3915" s="451"/>
      <c r="D3915" s="451"/>
      <c r="E3915" s="627" t="s">
        <v>1103</v>
      </c>
      <c r="F3915" s="627"/>
      <c r="G3915" s="627"/>
      <c r="H3915" s="450" t="s">
        <v>1116</v>
      </c>
      <c r="I3915" s="450"/>
      <c r="J3915" s="450"/>
      <c r="K3915" s="450"/>
    </row>
    <row r="3916" spans="1:11" s="43" customFormat="1" x14ac:dyDescent="0.25">
      <c r="A3916" s="42"/>
      <c r="B3916" s="450" t="s">
        <v>5</v>
      </c>
      <c r="C3916" s="450"/>
      <c r="D3916" s="450" t="s">
        <v>1115</v>
      </c>
      <c r="E3916" s="450"/>
      <c r="F3916" s="450"/>
      <c r="G3916" s="450"/>
      <c r="H3916" s="450" t="s">
        <v>6</v>
      </c>
      <c r="I3916" s="450"/>
      <c r="J3916" s="450" t="s">
        <v>245</v>
      </c>
      <c r="K3916" s="450"/>
    </row>
    <row r="3917" spans="1:11" s="43" customFormat="1" x14ac:dyDescent="0.25">
      <c r="A3917" s="42"/>
      <c r="B3917" s="450"/>
      <c r="C3917" s="450"/>
      <c r="D3917" s="450"/>
      <c r="E3917" s="450"/>
      <c r="F3917" s="450"/>
      <c r="G3917" s="450"/>
      <c r="H3917" s="450"/>
      <c r="I3917" s="450"/>
      <c r="J3917" s="450"/>
      <c r="K3917" s="450"/>
    </row>
    <row r="3918" spans="1:11" s="43" customFormat="1" x14ac:dyDescent="0.25">
      <c r="A3918" s="42"/>
      <c r="B3918" s="450" t="s">
        <v>7</v>
      </c>
      <c r="C3918" s="450"/>
      <c r="D3918" s="450"/>
      <c r="E3918" s="450"/>
      <c r="F3918" s="450"/>
      <c r="G3918" s="450"/>
      <c r="H3918" s="450"/>
      <c r="I3918" s="450"/>
      <c r="J3918" s="450"/>
      <c r="K3918" s="450"/>
    </row>
    <row r="3919" spans="1:11" s="43" customFormat="1" x14ac:dyDescent="0.25">
      <c r="A3919" s="42"/>
      <c r="B3919" s="450" t="s">
        <v>8</v>
      </c>
      <c r="C3919" s="450" t="s">
        <v>9</v>
      </c>
      <c r="D3919" s="450" t="s">
        <v>10</v>
      </c>
      <c r="E3919" s="450"/>
      <c r="F3919" s="450"/>
      <c r="G3919" s="450"/>
      <c r="H3919" s="450" t="s">
        <v>11</v>
      </c>
      <c r="I3919" s="450"/>
      <c r="J3919" s="450"/>
      <c r="K3919" s="450"/>
    </row>
    <row r="3920" spans="1:11" s="43" customFormat="1" x14ac:dyDescent="0.25">
      <c r="A3920" s="42"/>
      <c r="B3920" s="450"/>
      <c r="C3920" s="450"/>
      <c r="D3920" s="450" t="s">
        <v>12</v>
      </c>
      <c r="E3920" s="450" t="s">
        <v>328</v>
      </c>
      <c r="F3920" s="450" t="s">
        <v>14</v>
      </c>
      <c r="G3920" s="450"/>
      <c r="H3920" s="450" t="s">
        <v>12</v>
      </c>
      <c r="I3920" s="450" t="s">
        <v>15</v>
      </c>
      <c r="J3920" s="450" t="s">
        <v>14</v>
      </c>
      <c r="K3920" s="450"/>
    </row>
    <row r="3921" spans="1:11" s="43" customFormat="1" ht="45" x14ac:dyDescent="0.25">
      <c r="A3921" s="42"/>
      <c r="B3921" s="450"/>
      <c r="C3921" s="450"/>
      <c r="D3921" s="450"/>
      <c r="E3921" s="450"/>
      <c r="F3921" s="116" t="s">
        <v>16</v>
      </c>
      <c r="G3921" s="116" t="s">
        <v>17</v>
      </c>
      <c r="H3921" s="450"/>
      <c r="I3921" s="450"/>
      <c r="J3921" s="116" t="s">
        <v>16</v>
      </c>
      <c r="K3921" s="116" t="s">
        <v>17</v>
      </c>
    </row>
    <row r="3922" spans="1:11" s="43" customFormat="1" x14ac:dyDescent="0.25">
      <c r="A3922" s="42"/>
      <c r="B3922" s="116">
        <v>1</v>
      </c>
      <c r="C3922" s="116">
        <v>2</v>
      </c>
      <c r="D3922" s="116">
        <v>3</v>
      </c>
      <c r="E3922" s="116">
        <v>4</v>
      </c>
      <c r="F3922" s="116">
        <v>5</v>
      </c>
      <c r="G3922" s="116">
        <v>6</v>
      </c>
      <c r="H3922" s="116">
        <v>7</v>
      </c>
      <c r="I3922" s="116">
        <v>8</v>
      </c>
      <c r="J3922" s="116">
        <v>9</v>
      </c>
      <c r="K3922" s="116">
        <v>10</v>
      </c>
    </row>
    <row r="3923" spans="1:11" s="43" customFormat="1" x14ac:dyDescent="0.25">
      <c r="A3923" s="42"/>
      <c r="B3923" s="116">
        <f>212667.9+27600</f>
        <v>240267.9</v>
      </c>
      <c r="C3923" s="116">
        <v>970000</v>
      </c>
      <c r="D3923" s="116" t="s">
        <v>232</v>
      </c>
      <c r="E3923" s="116" t="s">
        <v>1117</v>
      </c>
      <c r="F3923" s="116">
        <v>0</v>
      </c>
      <c r="G3923" s="116">
        <v>0</v>
      </c>
      <c r="H3923" s="118"/>
      <c r="I3923" s="116"/>
      <c r="J3923" s="116">
        <v>0</v>
      </c>
      <c r="K3923" s="116">
        <v>0</v>
      </c>
    </row>
    <row r="3924" spans="1:11" s="43" customFormat="1" x14ac:dyDescent="0.25">
      <c r="A3924" s="42"/>
      <c r="B3924" s="116"/>
      <c r="C3924" s="116"/>
      <c r="D3924" s="116" t="s">
        <v>1118</v>
      </c>
      <c r="E3924" s="116" t="s">
        <v>1119</v>
      </c>
      <c r="F3924" s="116"/>
      <c r="G3924" s="116"/>
      <c r="H3924" s="118"/>
      <c r="I3924" s="116"/>
      <c r="J3924" s="116"/>
      <c r="K3924" s="116"/>
    </row>
    <row r="3925" spans="1:11" s="43" customFormat="1" x14ac:dyDescent="0.25">
      <c r="A3925" s="42"/>
      <c r="B3925" s="450" t="s">
        <v>19</v>
      </c>
      <c r="C3925" s="450"/>
      <c r="D3925" s="450"/>
      <c r="E3925" s="450"/>
      <c r="F3925" s="450"/>
      <c r="G3925" s="450"/>
      <c r="H3925" s="450"/>
      <c r="I3925" s="450"/>
      <c r="J3925" s="450"/>
      <c r="K3925" s="450"/>
    </row>
    <row r="3926" spans="1:11" s="43" customFormat="1" x14ac:dyDescent="0.25">
      <c r="A3926" s="42"/>
      <c r="B3926" s="116">
        <v>0</v>
      </c>
      <c r="C3926" s="116">
        <v>0</v>
      </c>
      <c r="D3926" s="116"/>
      <c r="E3926" s="116"/>
      <c r="F3926" s="116"/>
      <c r="G3926" s="116"/>
      <c r="H3926" s="116" t="s">
        <v>335</v>
      </c>
      <c r="I3926" s="116" t="s">
        <v>335</v>
      </c>
      <c r="J3926" s="116"/>
      <c r="K3926" s="116" t="s">
        <v>335</v>
      </c>
    </row>
    <row r="3927" spans="1:11" s="43" customFormat="1" x14ac:dyDescent="0.25">
      <c r="A3927" s="42"/>
    </row>
    <row r="3928" spans="1:11" s="43" customFormat="1" x14ac:dyDescent="0.25">
      <c r="A3928" s="42"/>
    </row>
    <row r="3929" spans="1:11" s="43" customFormat="1" x14ac:dyDescent="0.25">
      <c r="A3929" s="42"/>
      <c r="B3929" s="449" t="s">
        <v>0</v>
      </c>
      <c r="C3929" s="449"/>
      <c r="D3929" s="115"/>
      <c r="E3929" s="115"/>
      <c r="F3929" s="115"/>
      <c r="G3929" s="115"/>
      <c r="H3929" s="115"/>
      <c r="I3929" s="115"/>
      <c r="J3929" s="115"/>
      <c r="K3929" s="115"/>
    </row>
    <row r="3930" spans="1:11" s="43" customFormat="1" x14ac:dyDescent="0.25">
      <c r="A3930" s="42"/>
      <c r="B3930" s="449" t="s">
        <v>1</v>
      </c>
      <c r="C3930" s="449"/>
      <c r="D3930" s="449"/>
      <c r="E3930" s="449"/>
      <c r="F3930" s="449"/>
      <c r="G3930" s="449"/>
      <c r="H3930" s="449"/>
      <c r="I3930" s="449"/>
      <c r="J3930" s="449"/>
      <c r="K3930" s="449"/>
    </row>
    <row r="3931" spans="1:11" s="43" customFormat="1" x14ac:dyDescent="0.25">
      <c r="A3931" s="42"/>
      <c r="B3931" s="115"/>
      <c r="C3931" s="115"/>
      <c r="D3931" s="115"/>
      <c r="E3931" s="115"/>
      <c r="F3931" s="115"/>
      <c r="G3931" s="115"/>
      <c r="H3931" s="115"/>
      <c r="I3931" s="115"/>
      <c r="J3931" s="115"/>
      <c r="K3931" s="115"/>
    </row>
    <row r="3932" spans="1:11" s="43" customFormat="1" x14ac:dyDescent="0.25">
      <c r="A3932" s="42"/>
      <c r="B3932" s="450" t="s">
        <v>2</v>
      </c>
      <c r="C3932" s="450"/>
      <c r="D3932" s="450"/>
      <c r="E3932" s="450" t="s">
        <v>3</v>
      </c>
      <c r="F3932" s="450"/>
      <c r="G3932" s="450"/>
      <c r="H3932" s="450" t="s">
        <v>323</v>
      </c>
      <c r="I3932" s="450"/>
      <c r="J3932" s="450"/>
      <c r="K3932" s="450"/>
    </row>
    <row r="3933" spans="1:11" s="43" customFormat="1" x14ac:dyDescent="0.25">
      <c r="A3933" s="42"/>
      <c r="B3933" s="451">
        <v>21903197500687</v>
      </c>
      <c r="C3933" s="451"/>
      <c r="D3933" s="451"/>
      <c r="E3933" s="450" t="s">
        <v>1120</v>
      </c>
      <c r="F3933" s="450"/>
      <c r="G3933" s="450"/>
      <c r="H3933" s="450" t="s">
        <v>1121</v>
      </c>
      <c r="I3933" s="450"/>
      <c r="J3933" s="450"/>
      <c r="K3933" s="450"/>
    </row>
    <row r="3934" spans="1:11" s="43" customFormat="1" x14ac:dyDescent="0.25">
      <c r="A3934" s="42"/>
      <c r="B3934" s="450" t="s">
        <v>5</v>
      </c>
      <c r="C3934" s="450"/>
      <c r="D3934" s="450" t="s">
        <v>1122</v>
      </c>
      <c r="E3934" s="450"/>
      <c r="F3934" s="450"/>
      <c r="G3934" s="450"/>
      <c r="H3934" s="450" t="s">
        <v>6</v>
      </c>
      <c r="I3934" s="450"/>
      <c r="J3934" s="450" t="s">
        <v>284</v>
      </c>
      <c r="K3934" s="450"/>
    </row>
    <row r="3935" spans="1:11" s="43" customFormat="1" x14ac:dyDescent="0.25">
      <c r="A3935" s="42"/>
      <c r="B3935" s="450"/>
      <c r="C3935" s="450"/>
      <c r="D3935" s="450"/>
      <c r="E3935" s="450"/>
      <c r="F3935" s="450"/>
      <c r="G3935" s="450"/>
      <c r="H3935" s="450"/>
      <c r="I3935" s="450"/>
      <c r="J3935" s="450"/>
      <c r="K3935" s="450"/>
    </row>
    <row r="3936" spans="1:11" s="43" customFormat="1" x14ac:dyDescent="0.25">
      <c r="A3936" s="42"/>
      <c r="B3936" s="450"/>
      <c r="C3936" s="450"/>
      <c r="D3936" s="450"/>
      <c r="E3936" s="450"/>
      <c r="F3936" s="450"/>
      <c r="G3936" s="450"/>
      <c r="H3936" s="450"/>
      <c r="I3936" s="450"/>
      <c r="J3936" s="450"/>
      <c r="K3936" s="450"/>
    </row>
    <row r="3937" spans="1:11" s="43" customFormat="1" x14ac:dyDescent="0.25">
      <c r="A3937" s="42"/>
      <c r="B3937" s="450" t="s">
        <v>8</v>
      </c>
      <c r="C3937" s="450" t="s">
        <v>9</v>
      </c>
      <c r="D3937" s="450" t="s">
        <v>10</v>
      </c>
      <c r="E3937" s="450"/>
      <c r="F3937" s="450"/>
      <c r="G3937" s="450"/>
      <c r="H3937" s="450" t="s">
        <v>11</v>
      </c>
      <c r="I3937" s="450"/>
      <c r="J3937" s="450"/>
      <c r="K3937" s="450"/>
    </row>
    <row r="3938" spans="1:11" s="43" customFormat="1" x14ac:dyDescent="0.25">
      <c r="A3938" s="42"/>
      <c r="B3938" s="450"/>
      <c r="C3938" s="450"/>
      <c r="D3938" s="450" t="s">
        <v>12</v>
      </c>
      <c r="E3938" s="450" t="s">
        <v>328</v>
      </c>
      <c r="F3938" s="450" t="s">
        <v>14</v>
      </c>
      <c r="G3938" s="450"/>
      <c r="H3938" s="450" t="s">
        <v>12</v>
      </c>
      <c r="I3938" s="450" t="s">
        <v>15</v>
      </c>
      <c r="J3938" s="450" t="s">
        <v>14</v>
      </c>
      <c r="K3938" s="450"/>
    </row>
    <row r="3939" spans="1:11" s="43" customFormat="1" ht="45" x14ac:dyDescent="0.25">
      <c r="A3939" s="42"/>
      <c r="B3939" s="450"/>
      <c r="C3939" s="450"/>
      <c r="D3939" s="450"/>
      <c r="E3939" s="450"/>
      <c r="F3939" s="116" t="s">
        <v>16</v>
      </c>
      <c r="G3939" s="116" t="s">
        <v>17</v>
      </c>
      <c r="H3939" s="450"/>
      <c r="I3939" s="450"/>
      <c r="J3939" s="116" t="s">
        <v>16</v>
      </c>
      <c r="K3939" s="116" t="s">
        <v>17</v>
      </c>
    </row>
    <row r="3940" spans="1:11" s="43" customFormat="1" x14ac:dyDescent="0.25">
      <c r="A3940" s="42"/>
      <c r="B3940" s="116">
        <v>1</v>
      </c>
      <c r="C3940" s="116">
        <v>2</v>
      </c>
      <c r="D3940" s="116">
        <v>3</v>
      </c>
      <c r="E3940" s="116">
        <v>4</v>
      </c>
      <c r="F3940" s="116">
        <v>5</v>
      </c>
      <c r="G3940" s="116">
        <v>6</v>
      </c>
      <c r="H3940" s="116">
        <v>7</v>
      </c>
      <c r="I3940" s="116">
        <v>8</v>
      </c>
      <c r="J3940" s="116">
        <v>9</v>
      </c>
      <c r="K3940" s="116">
        <v>10</v>
      </c>
    </row>
    <row r="3941" spans="1:11" s="43" customFormat="1" ht="60" x14ac:dyDescent="0.25">
      <c r="A3941" s="42"/>
      <c r="B3941" s="116">
        <f>152075.07</f>
        <v>152075.07</v>
      </c>
      <c r="C3941" s="116">
        <v>187747</v>
      </c>
      <c r="D3941" s="116" t="s">
        <v>232</v>
      </c>
      <c r="E3941" s="116">
        <v>40.6</v>
      </c>
      <c r="F3941" s="116" t="s">
        <v>335</v>
      </c>
      <c r="G3941" s="252"/>
      <c r="H3941" s="51" t="s">
        <v>212</v>
      </c>
      <c r="I3941" s="116" t="s">
        <v>1123</v>
      </c>
      <c r="J3941" s="116"/>
      <c r="K3941" s="116"/>
    </row>
    <row r="3942" spans="1:11" s="43" customFormat="1" ht="60" x14ac:dyDescent="0.25">
      <c r="A3942" s="42"/>
      <c r="B3942" s="116"/>
      <c r="C3942" s="116"/>
      <c r="D3942" s="116" t="s">
        <v>232</v>
      </c>
      <c r="E3942" s="116">
        <v>31.8</v>
      </c>
      <c r="F3942" s="116"/>
      <c r="G3942" s="252"/>
      <c r="H3942" s="51" t="s">
        <v>212</v>
      </c>
      <c r="I3942" s="116" t="s">
        <v>121</v>
      </c>
      <c r="J3942" s="116"/>
      <c r="K3942" s="116"/>
    </row>
    <row r="3943" spans="1:11" s="43" customFormat="1" x14ac:dyDescent="0.25">
      <c r="A3943" s="42"/>
      <c r="B3943" s="116"/>
      <c r="C3943" s="116"/>
      <c r="D3943" s="116"/>
      <c r="E3943" s="116"/>
      <c r="F3943" s="116" t="s">
        <v>335</v>
      </c>
      <c r="G3943" s="252"/>
      <c r="H3943" s="118"/>
      <c r="I3943" s="116"/>
      <c r="J3943" s="116" t="s">
        <v>335</v>
      </c>
      <c r="K3943" s="116" t="s">
        <v>335</v>
      </c>
    </row>
    <row r="3944" spans="1:11" s="43" customFormat="1" x14ac:dyDescent="0.25">
      <c r="A3944" s="42"/>
      <c r="B3944" s="450" t="s">
        <v>19</v>
      </c>
      <c r="C3944" s="450"/>
      <c r="D3944" s="450"/>
      <c r="E3944" s="450"/>
      <c r="F3944" s="450"/>
      <c r="G3944" s="450"/>
      <c r="H3944" s="450"/>
      <c r="I3944" s="450"/>
      <c r="J3944" s="450"/>
      <c r="K3944" s="450"/>
    </row>
    <row r="3945" spans="1:11" s="43" customFormat="1" x14ac:dyDescent="0.25">
      <c r="A3945" s="42"/>
      <c r="B3945" s="116">
        <v>0</v>
      </c>
      <c r="C3945" s="116">
        <v>0</v>
      </c>
      <c r="D3945" s="116"/>
      <c r="E3945" s="116"/>
      <c r="F3945" s="116"/>
      <c r="G3945" s="116"/>
      <c r="H3945" s="116" t="s">
        <v>335</v>
      </c>
      <c r="I3945" s="116" t="s">
        <v>335</v>
      </c>
      <c r="J3945" s="116"/>
      <c r="K3945" s="116" t="s">
        <v>335</v>
      </c>
    </row>
    <row r="3946" spans="1:11" s="43" customFormat="1" x14ac:dyDescent="0.25">
      <c r="A3946" s="42"/>
    </row>
    <row r="3947" spans="1:11" s="43" customFormat="1" x14ac:dyDescent="0.25">
      <c r="A3947" s="42"/>
      <c r="B3947" s="115"/>
      <c r="C3947" s="115"/>
      <c r="D3947" s="115"/>
      <c r="E3947" s="115"/>
      <c r="F3947" s="115"/>
      <c r="G3947" s="115"/>
      <c r="H3947" s="115"/>
      <c r="I3947" s="115"/>
      <c r="J3947" s="115"/>
      <c r="K3947" s="115"/>
    </row>
    <row r="3948" spans="1:11" s="43" customFormat="1" x14ac:dyDescent="0.25">
      <c r="A3948" s="42"/>
      <c r="B3948" s="449" t="s">
        <v>0</v>
      </c>
      <c r="C3948" s="449"/>
      <c r="D3948" s="115"/>
      <c r="E3948" s="115"/>
      <c r="F3948" s="115"/>
      <c r="G3948" s="115"/>
      <c r="H3948" s="115"/>
      <c r="I3948" s="115"/>
      <c r="J3948" s="115"/>
      <c r="K3948" s="115"/>
    </row>
    <row r="3949" spans="1:11" s="43" customFormat="1" x14ac:dyDescent="0.25">
      <c r="A3949" s="42"/>
      <c r="B3949" s="449" t="s">
        <v>1</v>
      </c>
      <c r="C3949" s="449"/>
      <c r="D3949" s="449"/>
      <c r="E3949" s="449"/>
      <c r="F3949" s="449"/>
      <c r="G3949" s="449"/>
      <c r="H3949" s="449"/>
      <c r="I3949" s="449"/>
      <c r="J3949" s="449"/>
      <c r="K3949" s="449"/>
    </row>
    <row r="3950" spans="1:11" s="43" customFormat="1" x14ac:dyDescent="0.25">
      <c r="A3950" s="42"/>
      <c r="B3950" s="115"/>
      <c r="C3950" s="115"/>
      <c r="D3950" s="115"/>
      <c r="E3950" s="115"/>
      <c r="F3950" s="115"/>
      <c r="G3950" s="115"/>
      <c r="H3950" s="115"/>
      <c r="I3950" s="115"/>
      <c r="J3950" s="115"/>
      <c r="K3950" s="115"/>
    </row>
    <row r="3951" spans="1:11" s="43" customFormat="1" x14ac:dyDescent="0.25">
      <c r="A3951" s="42"/>
      <c r="B3951" s="450" t="s">
        <v>2</v>
      </c>
      <c r="C3951" s="450"/>
      <c r="D3951" s="450"/>
      <c r="E3951" s="450" t="s">
        <v>3</v>
      </c>
      <c r="F3951" s="450"/>
      <c r="G3951" s="450"/>
      <c r="H3951" s="450" t="s">
        <v>323</v>
      </c>
      <c r="I3951" s="450"/>
      <c r="J3951" s="450"/>
      <c r="K3951" s="450"/>
    </row>
    <row r="3952" spans="1:11" s="43" customFormat="1" x14ac:dyDescent="0.25">
      <c r="A3952" s="42"/>
      <c r="B3952" s="451">
        <v>22807198600541</v>
      </c>
      <c r="C3952" s="451"/>
      <c r="D3952" s="451"/>
      <c r="E3952" s="450" t="s">
        <v>1120</v>
      </c>
      <c r="F3952" s="450"/>
      <c r="G3952" s="450"/>
      <c r="H3952" s="450" t="s">
        <v>1124</v>
      </c>
      <c r="I3952" s="450"/>
      <c r="J3952" s="450"/>
      <c r="K3952" s="450"/>
    </row>
    <row r="3953" spans="1:11" s="43" customFormat="1" x14ac:dyDescent="0.25">
      <c r="A3953" s="42"/>
      <c r="B3953" s="450" t="s">
        <v>5</v>
      </c>
      <c r="C3953" s="450"/>
      <c r="D3953" s="450" t="s">
        <v>1125</v>
      </c>
      <c r="E3953" s="450"/>
      <c r="F3953" s="450"/>
      <c r="G3953" s="450"/>
      <c r="H3953" s="450" t="s">
        <v>6</v>
      </c>
      <c r="I3953" s="450"/>
      <c r="J3953" s="450" t="s">
        <v>284</v>
      </c>
      <c r="K3953" s="450"/>
    </row>
    <row r="3954" spans="1:11" s="43" customFormat="1" x14ac:dyDescent="0.25">
      <c r="A3954" s="42"/>
      <c r="B3954" s="450"/>
      <c r="C3954" s="450"/>
      <c r="D3954" s="450"/>
      <c r="E3954" s="450"/>
      <c r="F3954" s="450"/>
      <c r="G3954" s="450"/>
      <c r="H3954" s="450"/>
      <c r="I3954" s="450"/>
      <c r="J3954" s="450"/>
      <c r="K3954" s="450"/>
    </row>
    <row r="3955" spans="1:11" s="43" customFormat="1" x14ac:dyDescent="0.25">
      <c r="A3955" s="42"/>
      <c r="B3955" s="450"/>
      <c r="C3955" s="450"/>
      <c r="D3955" s="450"/>
      <c r="E3955" s="450"/>
      <c r="F3955" s="450"/>
      <c r="G3955" s="450"/>
      <c r="H3955" s="450"/>
      <c r="I3955" s="450"/>
      <c r="J3955" s="450"/>
      <c r="K3955" s="450"/>
    </row>
    <row r="3956" spans="1:11" s="43" customFormat="1" x14ac:dyDescent="0.25">
      <c r="A3956" s="42"/>
      <c r="B3956" s="450" t="s">
        <v>8</v>
      </c>
      <c r="C3956" s="450" t="s">
        <v>9</v>
      </c>
      <c r="D3956" s="450" t="s">
        <v>10</v>
      </c>
      <c r="E3956" s="450"/>
      <c r="F3956" s="450"/>
      <c r="G3956" s="450"/>
      <c r="H3956" s="450" t="s">
        <v>11</v>
      </c>
      <c r="I3956" s="450"/>
      <c r="J3956" s="450"/>
      <c r="K3956" s="450"/>
    </row>
    <row r="3957" spans="1:11" s="43" customFormat="1" x14ac:dyDescent="0.25">
      <c r="A3957" s="42"/>
      <c r="B3957" s="450"/>
      <c r="C3957" s="450"/>
      <c r="D3957" s="450" t="s">
        <v>12</v>
      </c>
      <c r="E3957" s="450" t="s">
        <v>328</v>
      </c>
      <c r="F3957" s="450" t="s">
        <v>14</v>
      </c>
      <c r="G3957" s="450"/>
      <c r="H3957" s="450" t="s">
        <v>12</v>
      </c>
      <c r="I3957" s="450" t="s">
        <v>15</v>
      </c>
      <c r="J3957" s="450" t="s">
        <v>14</v>
      </c>
      <c r="K3957" s="450"/>
    </row>
    <row r="3958" spans="1:11" s="43" customFormat="1" ht="45" x14ac:dyDescent="0.25">
      <c r="A3958" s="42"/>
      <c r="B3958" s="450"/>
      <c r="C3958" s="450"/>
      <c r="D3958" s="450"/>
      <c r="E3958" s="450"/>
      <c r="F3958" s="116" t="s">
        <v>16</v>
      </c>
      <c r="G3958" s="116" t="s">
        <v>17</v>
      </c>
      <c r="H3958" s="450"/>
      <c r="I3958" s="450"/>
      <c r="J3958" s="116" t="s">
        <v>16</v>
      </c>
      <c r="K3958" s="116" t="s">
        <v>17</v>
      </c>
    </row>
    <row r="3959" spans="1:11" s="43" customFormat="1" x14ac:dyDescent="0.25">
      <c r="A3959" s="42"/>
      <c r="B3959" s="116">
        <v>1</v>
      </c>
      <c r="C3959" s="116">
        <v>2</v>
      </c>
      <c r="D3959" s="116">
        <v>3</v>
      </c>
      <c r="E3959" s="116">
        <v>4</v>
      </c>
      <c r="F3959" s="116">
        <v>5</v>
      </c>
      <c r="G3959" s="116">
        <v>6</v>
      </c>
      <c r="H3959" s="116">
        <v>7</v>
      </c>
      <c r="I3959" s="116">
        <v>8</v>
      </c>
      <c r="J3959" s="116">
        <v>9</v>
      </c>
      <c r="K3959" s="116">
        <v>10</v>
      </c>
    </row>
    <row r="3960" spans="1:11" s="43" customFormat="1" x14ac:dyDescent="0.25">
      <c r="A3960" s="42"/>
      <c r="B3960" s="116">
        <f>125763.95</f>
        <v>125763.95</v>
      </c>
      <c r="C3960" s="116">
        <v>0</v>
      </c>
      <c r="D3960" s="116"/>
      <c r="E3960" s="116"/>
      <c r="F3960" s="116" t="s">
        <v>335</v>
      </c>
      <c r="G3960" s="252"/>
      <c r="H3960" s="118"/>
      <c r="I3960" s="116"/>
      <c r="J3960" s="116" t="s">
        <v>335</v>
      </c>
      <c r="K3960" s="116" t="s">
        <v>335</v>
      </c>
    </row>
    <row r="3961" spans="1:11" s="43" customFormat="1" x14ac:dyDescent="0.25">
      <c r="A3961" s="42"/>
      <c r="B3961" s="450" t="s">
        <v>19</v>
      </c>
      <c r="C3961" s="450"/>
      <c r="D3961" s="450"/>
      <c r="E3961" s="450"/>
      <c r="F3961" s="450"/>
      <c r="G3961" s="450"/>
      <c r="H3961" s="450"/>
      <c r="I3961" s="450"/>
      <c r="J3961" s="450"/>
      <c r="K3961" s="450"/>
    </row>
    <row r="3962" spans="1:11" s="43" customFormat="1" x14ac:dyDescent="0.25">
      <c r="A3962" s="42"/>
      <c r="B3962" s="116">
        <v>0</v>
      </c>
      <c r="C3962" s="116">
        <v>0</v>
      </c>
      <c r="D3962" s="116"/>
      <c r="E3962" s="116"/>
      <c r="F3962" s="116"/>
      <c r="G3962" s="116"/>
      <c r="H3962" s="116" t="s">
        <v>335</v>
      </c>
      <c r="I3962" s="116" t="s">
        <v>335</v>
      </c>
      <c r="J3962" s="116"/>
      <c r="K3962" s="116" t="s">
        <v>335</v>
      </c>
    </row>
    <row r="3963" spans="1:11" s="43" customFormat="1" x14ac:dyDescent="0.25">
      <c r="A3963" s="42"/>
      <c r="B3963" s="162"/>
      <c r="C3963" s="162"/>
      <c r="D3963" s="162"/>
      <c r="E3963" s="162"/>
      <c r="F3963" s="162"/>
      <c r="G3963" s="162"/>
      <c r="H3963" s="162"/>
      <c r="I3963" s="162"/>
      <c r="J3963" s="162"/>
      <c r="K3963" s="162"/>
    </row>
    <row r="3964" spans="1:11" s="43" customFormat="1" x14ac:dyDescent="0.25">
      <c r="A3964" s="42"/>
    </row>
    <row r="3965" spans="1:11" s="43" customFormat="1" x14ac:dyDescent="0.25">
      <c r="A3965" s="42"/>
      <c r="B3965" s="115"/>
      <c r="C3965" s="115"/>
      <c r="D3965" s="115"/>
      <c r="E3965" s="115"/>
      <c r="F3965" s="115"/>
      <c r="G3965" s="115"/>
      <c r="H3965" s="115"/>
      <c r="I3965" s="115"/>
      <c r="J3965" s="115"/>
      <c r="K3965" s="115"/>
    </row>
    <row r="3966" spans="1:11" s="43" customFormat="1" x14ac:dyDescent="0.25">
      <c r="A3966" s="42"/>
      <c r="B3966" s="449" t="s">
        <v>0</v>
      </c>
      <c r="C3966" s="449"/>
      <c r="D3966" s="115"/>
      <c r="E3966" s="115"/>
      <c r="F3966" s="115"/>
      <c r="G3966" s="115"/>
      <c r="H3966" s="115"/>
      <c r="I3966" s="115"/>
      <c r="J3966" s="115"/>
      <c r="K3966" s="115"/>
    </row>
    <row r="3967" spans="1:11" s="43" customFormat="1" x14ac:dyDescent="0.25">
      <c r="A3967" s="42"/>
      <c r="B3967" s="449" t="s">
        <v>1</v>
      </c>
      <c r="C3967" s="449"/>
      <c r="D3967" s="449"/>
      <c r="E3967" s="449"/>
      <c r="F3967" s="449"/>
      <c r="G3967" s="449"/>
      <c r="H3967" s="449"/>
      <c r="I3967" s="449"/>
      <c r="J3967" s="449"/>
      <c r="K3967" s="449"/>
    </row>
    <row r="3968" spans="1:11" s="43" customFormat="1" x14ac:dyDescent="0.25">
      <c r="A3968" s="42"/>
      <c r="B3968" s="115"/>
      <c r="C3968" s="115"/>
      <c r="D3968" s="115"/>
      <c r="E3968" s="115"/>
      <c r="F3968" s="115"/>
      <c r="G3968" s="115"/>
      <c r="H3968" s="115"/>
      <c r="I3968" s="115"/>
      <c r="J3968" s="115"/>
      <c r="K3968" s="115"/>
    </row>
    <row r="3969" spans="1:11" s="43" customFormat="1" x14ac:dyDescent="0.25">
      <c r="A3969" s="42"/>
      <c r="B3969" s="450" t="s">
        <v>2</v>
      </c>
      <c r="C3969" s="450"/>
      <c r="D3969" s="450"/>
      <c r="E3969" s="450" t="s">
        <v>3</v>
      </c>
      <c r="F3969" s="450"/>
      <c r="G3969" s="450"/>
      <c r="H3969" s="450" t="s">
        <v>323</v>
      </c>
      <c r="I3969" s="450"/>
      <c r="J3969" s="450"/>
      <c r="K3969" s="450"/>
    </row>
    <row r="3970" spans="1:11" s="43" customFormat="1" x14ac:dyDescent="0.25">
      <c r="A3970" s="42"/>
      <c r="B3970" s="451">
        <v>20608198000738</v>
      </c>
      <c r="C3970" s="451"/>
      <c r="D3970" s="451"/>
      <c r="E3970" s="450" t="s">
        <v>1120</v>
      </c>
      <c r="F3970" s="450"/>
      <c r="G3970" s="450"/>
      <c r="H3970" s="450" t="s">
        <v>1126</v>
      </c>
      <c r="I3970" s="450"/>
      <c r="J3970" s="450"/>
      <c r="K3970" s="450"/>
    </row>
    <row r="3971" spans="1:11" s="43" customFormat="1" x14ac:dyDescent="0.25">
      <c r="A3971" s="42"/>
      <c r="B3971" s="450" t="s">
        <v>5</v>
      </c>
      <c r="C3971" s="450"/>
      <c r="D3971" s="450" t="s">
        <v>1127</v>
      </c>
      <c r="E3971" s="450"/>
      <c r="F3971" s="450"/>
      <c r="G3971" s="450"/>
      <c r="H3971" s="450" t="s">
        <v>6</v>
      </c>
      <c r="I3971" s="450"/>
      <c r="J3971" s="450" t="s">
        <v>284</v>
      </c>
      <c r="K3971" s="450"/>
    </row>
    <row r="3972" spans="1:11" s="43" customFormat="1" x14ac:dyDescent="0.25">
      <c r="A3972" s="42"/>
      <c r="B3972" s="450"/>
      <c r="C3972" s="450"/>
      <c r="D3972" s="450"/>
      <c r="E3972" s="450"/>
      <c r="F3972" s="450"/>
      <c r="G3972" s="450"/>
      <c r="H3972" s="450"/>
      <c r="I3972" s="450"/>
      <c r="J3972" s="450"/>
      <c r="K3972" s="450"/>
    </row>
    <row r="3973" spans="1:11" s="43" customFormat="1" x14ac:dyDescent="0.25">
      <c r="A3973" s="42"/>
      <c r="B3973" s="450"/>
      <c r="C3973" s="450"/>
      <c r="D3973" s="450"/>
      <c r="E3973" s="450"/>
      <c r="F3973" s="450"/>
      <c r="G3973" s="450"/>
      <c r="H3973" s="450"/>
      <c r="I3973" s="450"/>
      <c r="J3973" s="450"/>
      <c r="K3973" s="450"/>
    </row>
    <row r="3974" spans="1:11" s="43" customFormat="1" x14ac:dyDescent="0.25">
      <c r="A3974" s="42"/>
      <c r="B3974" s="450" t="s">
        <v>8</v>
      </c>
      <c r="C3974" s="450" t="s">
        <v>9</v>
      </c>
      <c r="D3974" s="450" t="s">
        <v>10</v>
      </c>
      <c r="E3974" s="450"/>
      <c r="F3974" s="450"/>
      <c r="G3974" s="450"/>
      <c r="H3974" s="450" t="s">
        <v>11</v>
      </c>
      <c r="I3974" s="450"/>
      <c r="J3974" s="450"/>
      <c r="K3974" s="450"/>
    </row>
    <row r="3975" spans="1:11" s="43" customFormat="1" x14ac:dyDescent="0.25">
      <c r="A3975" s="42"/>
      <c r="B3975" s="450"/>
      <c r="C3975" s="450"/>
      <c r="D3975" s="450" t="s">
        <v>12</v>
      </c>
      <c r="E3975" s="450" t="s">
        <v>328</v>
      </c>
      <c r="F3975" s="450" t="s">
        <v>14</v>
      </c>
      <c r="G3975" s="450"/>
      <c r="H3975" s="450" t="s">
        <v>12</v>
      </c>
      <c r="I3975" s="450" t="s">
        <v>15</v>
      </c>
      <c r="J3975" s="450" t="s">
        <v>14</v>
      </c>
      <c r="K3975" s="450"/>
    </row>
    <row r="3976" spans="1:11" s="43" customFormat="1" ht="45" x14ac:dyDescent="0.25">
      <c r="A3976" s="42"/>
      <c r="B3976" s="450"/>
      <c r="C3976" s="450"/>
      <c r="D3976" s="450"/>
      <c r="E3976" s="450"/>
      <c r="F3976" s="116" t="s">
        <v>16</v>
      </c>
      <c r="G3976" s="116" t="s">
        <v>17</v>
      </c>
      <c r="H3976" s="450"/>
      <c r="I3976" s="450"/>
      <c r="J3976" s="116" t="s">
        <v>16</v>
      </c>
      <c r="K3976" s="116" t="s">
        <v>17</v>
      </c>
    </row>
    <row r="3977" spans="1:11" s="43" customFormat="1" x14ac:dyDescent="0.25">
      <c r="A3977" s="42"/>
      <c r="B3977" s="116">
        <v>1</v>
      </c>
      <c r="C3977" s="116">
        <v>2</v>
      </c>
      <c r="D3977" s="116">
        <v>3</v>
      </c>
      <c r="E3977" s="116">
        <v>4</v>
      </c>
      <c r="F3977" s="116">
        <v>5</v>
      </c>
      <c r="G3977" s="116">
        <v>6</v>
      </c>
      <c r="H3977" s="116">
        <v>7</v>
      </c>
      <c r="I3977" s="116">
        <v>8</v>
      </c>
      <c r="J3977" s="116">
        <v>9</v>
      </c>
      <c r="K3977" s="116">
        <v>10</v>
      </c>
    </row>
    <row r="3978" spans="1:11" s="43" customFormat="1" ht="30" x14ac:dyDescent="0.25">
      <c r="A3978" s="42"/>
      <c r="B3978" s="116">
        <f>196617.03+33200</f>
        <v>229817.03</v>
      </c>
      <c r="C3978" s="116">
        <v>237703</v>
      </c>
      <c r="D3978" s="116" t="s">
        <v>557</v>
      </c>
      <c r="E3978" s="116">
        <v>0.7</v>
      </c>
      <c r="F3978" s="116" t="s">
        <v>335</v>
      </c>
      <c r="G3978" s="252"/>
      <c r="H3978" s="118"/>
      <c r="I3978" s="116"/>
      <c r="J3978" s="116" t="s">
        <v>335</v>
      </c>
      <c r="K3978" s="116" t="s">
        <v>335</v>
      </c>
    </row>
    <row r="3979" spans="1:11" s="43" customFormat="1" x14ac:dyDescent="0.25">
      <c r="A3979" s="42"/>
      <c r="B3979" s="450" t="s">
        <v>19</v>
      </c>
      <c r="C3979" s="450"/>
      <c r="D3979" s="450"/>
      <c r="E3979" s="450"/>
      <c r="F3979" s="450"/>
      <c r="G3979" s="450"/>
      <c r="H3979" s="450"/>
      <c r="I3979" s="450"/>
      <c r="J3979" s="450"/>
      <c r="K3979" s="450"/>
    </row>
    <row r="3980" spans="1:11" s="43" customFormat="1" x14ac:dyDescent="0.25">
      <c r="A3980" s="42"/>
      <c r="B3980" s="116">
        <v>0</v>
      </c>
      <c r="C3980" s="116">
        <v>0</v>
      </c>
      <c r="D3980" s="116"/>
      <c r="E3980" s="116"/>
      <c r="F3980" s="116"/>
      <c r="G3980" s="116"/>
      <c r="H3980" s="116" t="s">
        <v>335</v>
      </c>
      <c r="I3980" s="116" t="s">
        <v>335</v>
      </c>
      <c r="J3980" s="116"/>
      <c r="K3980" s="116" t="s">
        <v>335</v>
      </c>
    </row>
    <row r="3981" spans="1:11" s="43" customFormat="1" x14ac:dyDescent="0.25">
      <c r="A3981" s="42"/>
      <c r="B3981" s="162"/>
      <c r="C3981" s="162"/>
      <c r="D3981" s="162"/>
      <c r="E3981" s="162"/>
      <c r="F3981" s="162"/>
      <c r="G3981" s="162"/>
      <c r="H3981" s="162"/>
      <c r="I3981" s="162"/>
      <c r="J3981" s="162"/>
      <c r="K3981" s="162"/>
    </row>
    <row r="3982" spans="1:11" s="43" customFormat="1" x14ac:dyDescent="0.25">
      <c r="A3982" s="42"/>
    </row>
    <row r="3983" spans="1:11" s="43" customFormat="1" x14ac:dyDescent="0.25">
      <c r="A3983" s="42"/>
    </row>
    <row r="3984" spans="1:11" s="43" customFormat="1" x14ac:dyDescent="0.25">
      <c r="A3984" s="42"/>
      <c r="B3984" s="420" t="s">
        <v>0</v>
      </c>
      <c r="C3984" s="420"/>
    </row>
    <row r="3985" spans="1:11" s="43" customFormat="1" x14ac:dyDescent="0.25">
      <c r="A3985" s="42"/>
      <c r="B3985" s="383" t="s">
        <v>1</v>
      </c>
      <c r="C3985" s="383"/>
      <c r="D3985" s="383"/>
      <c r="E3985" s="383"/>
      <c r="F3985" s="383"/>
      <c r="G3985" s="383"/>
      <c r="H3985" s="383"/>
      <c r="I3985" s="383"/>
      <c r="J3985" s="383"/>
      <c r="K3985" s="383"/>
    </row>
    <row r="3986" spans="1:11" s="43" customFormat="1" ht="15.75" thickBot="1" x14ac:dyDescent="0.3">
      <c r="A3986" s="42"/>
    </row>
    <row r="3987" spans="1:11" s="43" customFormat="1" ht="15.75" thickBot="1" x14ac:dyDescent="0.3">
      <c r="A3987" s="42"/>
      <c r="B3987" s="384" t="s">
        <v>2</v>
      </c>
      <c r="C3987" s="385"/>
      <c r="D3987" s="386"/>
      <c r="E3987" s="384" t="s">
        <v>1128</v>
      </c>
      <c r="F3987" s="385"/>
      <c r="G3987" s="386"/>
      <c r="H3987" s="387" t="s">
        <v>4</v>
      </c>
      <c r="I3987" s="388"/>
      <c r="J3987" s="388"/>
      <c r="K3987" s="389"/>
    </row>
    <row r="3988" spans="1:11" s="43" customFormat="1" ht="15.75" thickBot="1" x14ac:dyDescent="0.3">
      <c r="A3988" s="42"/>
      <c r="B3988" s="391">
        <v>22211199001134</v>
      </c>
      <c r="C3988" s="391"/>
      <c r="D3988" s="392"/>
      <c r="E3988" s="393" t="s">
        <v>1129</v>
      </c>
      <c r="F3988" s="394"/>
      <c r="G3988" s="395"/>
      <c r="H3988" s="393" t="s">
        <v>1130</v>
      </c>
      <c r="I3988" s="394"/>
      <c r="J3988" s="394"/>
      <c r="K3988" s="395"/>
    </row>
    <row r="3989" spans="1:11" s="43" customFormat="1" x14ac:dyDescent="0.25">
      <c r="A3989" s="42"/>
      <c r="B3989" s="466" t="s">
        <v>5</v>
      </c>
      <c r="C3989" s="467"/>
      <c r="D3989" s="401" t="s">
        <v>1131</v>
      </c>
      <c r="E3989" s="402"/>
      <c r="F3989" s="402"/>
      <c r="G3989" s="431"/>
      <c r="H3989" s="411" t="s">
        <v>6</v>
      </c>
      <c r="I3989" s="412"/>
      <c r="J3989" s="401" t="s">
        <v>1132</v>
      </c>
      <c r="K3989" s="431"/>
    </row>
    <row r="3990" spans="1:11" s="43" customFormat="1" ht="15.75" thickBot="1" x14ac:dyDescent="0.3">
      <c r="A3990" s="42"/>
      <c r="B3990" s="468"/>
      <c r="C3990" s="469"/>
      <c r="D3990" s="403"/>
      <c r="E3990" s="404"/>
      <c r="F3990" s="404"/>
      <c r="G3990" s="432"/>
      <c r="H3990" s="413"/>
      <c r="I3990" s="414"/>
      <c r="J3990" s="403"/>
      <c r="K3990" s="432"/>
    </row>
    <row r="3991" spans="1:11" s="43" customFormat="1" ht="15.75" thickBot="1" x14ac:dyDescent="0.3">
      <c r="A3991" s="42"/>
      <c r="B3991" s="393" t="s">
        <v>7</v>
      </c>
      <c r="C3991" s="394"/>
      <c r="D3991" s="394"/>
      <c r="E3991" s="394"/>
      <c r="F3991" s="394"/>
      <c r="G3991" s="394"/>
      <c r="H3991" s="394"/>
      <c r="I3991" s="394"/>
      <c r="J3991" s="394"/>
      <c r="K3991" s="395"/>
    </row>
    <row r="3992" spans="1:11" s="43" customFormat="1" ht="15.75" thickBot="1" x14ac:dyDescent="0.3">
      <c r="A3992" s="42"/>
      <c r="B3992" s="399" t="s">
        <v>8</v>
      </c>
      <c r="C3992" s="416" t="s">
        <v>9</v>
      </c>
      <c r="D3992" s="417" t="s">
        <v>10</v>
      </c>
      <c r="E3992" s="418"/>
      <c r="F3992" s="418"/>
      <c r="G3992" s="419"/>
      <c r="H3992" s="417" t="s">
        <v>11</v>
      </c>
      <c r="I3992" s="418"/>
      <c r="J3992" s="418"/>
      <c r="K3992" s="419"/>
    </row>
    <row r="3993" spans="1:11" s="43" customFormat="1" ht="15.75" thickBot="1" x14ac:dyDescent="0.3">
      <c r="A3993" s="42"/>
      <c r="B3993" s="415"/>
      <c r="C3993" s="416"/>
      <c r="D3993" s="416" t="s">
        <v>12</v>
      </c>
      <c r="E3993" s="396" t="s">
        <v>210</v>
      </c>
      <c r="F3993" s="387" t="s">
        <v>14</v>
      </c>
      <c r="G3993" s="389"/>
      <c r="H3993" s="397" t="s">
        <v>12</v>
      </c>
      <c r="I3993" s="399" t="s">
        <v>15</v>
      </c>
      <c r="J3993" s="387" t="s">
        <v>14</v>
      </c>
      <c r="K3993" s="389"/>
    </row>
    <row r="3994" spans="1:11" s="43" customFormat="1" ht="45.75" thickBot="1" x14ac:dyDescent="0.3">
      <c r="A3994" s="42"/>
      <c r="B3994" s="400"/>
      <c r="C3994" s="416"/>
      <c r="D3994" s="416"/>
      <c r="E3994" s="396"/>
      <c r="F3994" s="46" t="s">
        <v>16</v>
      </c>
      <c r="G3994" s="47" t="s">
        <v>17</v>
      </c>
      <c r="H3994" s="398"/>
      <c r="I3994" s="400"/>
      <c r="J3994" s="46" t="s">
        <v>16</v>
      </c>
      <c r="K3994" s="47" t="s">
        <v>17</v>
      </c>
    </row>
    <row r="3995" spans="1:11" s="43" customFormat="1" ht="15.75" thickBot="1" x14ac:dyDescent="0.3">
      <c r="A3995" s="42"/>
      <c r="B3995" s="47">
        <v>1</v>
      </c>
      <c r="C3995" s="47">
        <v>2</v>
      </c>
      <c r="D3995" s="47">
        <v>3</v>
      </c>
      <c r="E3995" s="47">
        <v>4</v>
      </c>
      <c r="F3995" s="47">
        <v>5</v>
      </c>
      <c r="G3995" s="47">
        <v>6</v>
      </c>
      <c r="H3995" s="47">
        <v>7</v>
      </c>
      <c r="I3995" s="47">
        <v>8</v>
      </c>
      <c r="J3995" s="47">
        <v>9</v>
      </c>
      <c r="K3995" s="47">
        <v>10</v>
      </c>
    </row>
    <row r="3996" spans="1:11" s="43" customFormat="1" ht="15.75" thickBot="1" x14ac:dyDescent="0.3">
      <c r="A3996" s="42"/>
      <c r="B3996" s="233">
        <f>136784.4</f>
        <v>136784.4</v>
      </c>
      <c r="C3996" s="201">
        <v>40000</v>
      </c>
      <c r="D3996" s="49"/>
      <c r="E3996" s="81"/>
      <c r="F3996" s="49"/>
      <c r="G3996" s="49"/>
      <c r="H3996" s="60"/>
      <c r="I3996" s="51"/>
      <c r="J3996" s="49"/>
      <c r="K3996" s="52"/>
    </row>
    <row r="3997" spans="1:11" s="43" customFormat="1" ht="15.75" thickBot="1" x14ac:dyDescent="0.3">
      <c r="A3997" s="42"/>
      <c r="B3997" s="393" t="s">
        <v>19</v>
      </c>
      <c r="C3997" s="394"/>
      <c r="D3997" s="394"/>
      <c r="E3997" s="394"/>
      <c r="F3997" s="394"/>
      <c r="G3997" s="394"/>
      <c r="H3997" s="394"/>
      <c r="I3997" s="394"/>
      <c r="J3997" s="394"/>
      <c r="K3997" s="395"/>
    </row>
    <row r="3998" spans="1:11" s="43" customFormat="1" x14ac:dyDescent="0.25">
      <c r="A3998" s="42"/>
      <c r="B3998" s="66"/>
      <c r="C3998" s="49"/>
      <c r="D3998" s="49"/>
      <c r="E3998" s="49"/>
      <c r="F3998" s="49"/>
      <c r="G3998" s="49"/>
      <c r="H3998" s="49"/>
      <c r="I3998" s="49"/>
      <c r="J3998" s="49"/>
      <c r="K3998" s="52"/>
    </row>
    <row r="3999" spans="1:11" s="43" customFormat="1" x14ac:dyDescent="0.25">
      <c r="A3999" s="42"/>
    </row>
    <row r="4000" spans="1:11" s="43" customFormat="1" x14ac:dyDescent="0.25">
      <c r="A4000" s="42"/>
      <c r="B4000" s="420" t="s">
        <v>0</v>
      </c>
      <c r="C4000" s="420"/>
    </row>
    <row r="4001" spans="1:11" s="43" customFormat="1" x14ac:dyDescent="0.25">
      <c r="A4001" s="42"/>
      <c r="B4001" s="383" t="s">
        <v>1</v>
      </c>
      <c r="C4001" s="383"/>
      <c r="D4001" s="383"/>
      <c r="E4001" s="383"/>
      <c r="F4001" s="383"/>
      <c r="G4001" s="383"/>
      <c r="H4001" s="383"/>
      <c r="I4001" s="383"/>
      <c r="J4001" s="383"/>
      <c r="K4001" s="383"/>
    </row>
    <row r="4002" spans="1:11" s="43" customFormat="1" x14ac:dyDescent="0.25">
      <c r="A4002" s="42"/>
    </row>
    <row r="4003" spans="1:11" s="43" customFormat="1" x14ac:dyDescent="0.25">
      <c r="A4003" s="42"/>
      <c r="B4003" s="633" t="s">
        <v>2</v>
      </c>
      <c r="C4003" s="633"/>
      <c r="D4003" s="633"/>
      <c r="E4003" s="633" t="s">
        <v>1133</v>
      </c>
      <c r="F4003" s="633"/>
      <c r="G4003" s="633"/>
      <c r="H4003" s="547" t="s">
        <v>4</v>
      </c>
      <c r="I4003" s="548"/>
      <c r="J4003" s="548"/>
      <c r="K4003" s="549"/>
    </row>
    <row r="4004" spans="1:11" s="43" customFormat="1" x14ac:dyDescent="0.25">
      <c r="A4004" s="42"/>
      <c r="B4004" s="471">
        <v>22601195900059</v>
      </c>
      <c r="C4004" s="471"/>
      <c r="D4004" s="471"/>
      <c r="E4004" s="545" t="s">
        <v>1134</v>
      </c>
      <c r="F4004" s="545"/>
      <c r="G4004" s="545"/>
      <c r="H4004" s="545" t="s">
        <v>1135</v>
      </c>
      <c r="I4004" s="545"/>
      <c r="J4004" s="545"/>
      <c r="K4004" s="545"/>
    </row>
    <row r="4005" spans="1:11" s="43" customFormat="1" x14ac:dyDescent="0.25">
      <c r="A4005" s="42"/>
      <c r="B4005" s="472" t="s">
        <v>1136</v>
      </c>
      <c r="C4005" s="473"/>
      <c r="D4005" s="628" t="s">
        <v>1137</v>
      </c>
      <c r="E4005" s="629"/>
      <c r="F4005" s="629"/>
      <c r="G4005" s="630"/>
      <c r="H4005" s="631" t="s">
        <v>6</v>
      </c>
      <c r="I4005" s="632"/>
      <c r="J4005" s="474" t="s">
        <v>1132</v>
      </c>
      <c r="K4005" s="534"/>
    </row>
    <row r="4006" spans="1:11" s="43" customFormat="1" ht="15.75" thickBot="1" x14ac:dyDescent="0.3">
      <c r="A4006" s="42"/>
      <c r="B4006" s="468"/>
      <c r="C4006" s="469"/>
      <c r="D4006" s="403"/>
      <c r="E4006" s="404"/>
      <c r="F4006" s="404"/>
      <c r="G4006" s="432"/>
      <c r="H4006" s="413"/>
      <c r="I4006" s="414"/>
      <c r="J4006" s="44"/>
      <c r="K4006" s="45"/>
    </row>
    <row r="4007" spans="1:11" s="43" customFormat="1" ht="15.75" thickBot="1" x14ac:dyDescent="0.3">
      <c r="A4007" s="42"/>
      <c r="B4007" s="393" t="s">
        <v>7</v>
      </c>
      <c r="C4007" s="394"/>
      <c r="D4007" s="394"/>
      <c r="E4007" s="394"/>
      <c r="F4007" s="394"/>
      <c r="G4007" s="394"/>
      <c r="H4007" s="394"/>
      <c r="I4007" s="394"/>
      <c r="J4007" s="394"/>
      <c r="K4007" s="395"/>
    </row>
    <row r="4008" spans="1:11" s="43" customFormat="1" ht="15.75" thickBot="1" x14ac:dyDescent="0.3">
      <c r="A4008" s="42"/>
      <c r="B4008" s="399" t="s">
        <v>8</v>
      </c>
      <c r="C4008" s="416" t="s">
        <v>9</v>
      </c>
      <c r="D4008" s="417" t="s">
        <v>10</v>
      </c>
      <c r="E4008" s="418"/>
      <c r="F4008" s="418"/>
      <c r="G4008" s="419"/>
      <c r="H4008" s="417" t="s">
        <v>11</v>
      </c>
      <c r="I4008" s="418"/>
      <c r="J4008" s="418"/>
      <c r="K4008" s="419"/>
    </row>
    <row r="4009" spans="1:11" s="43" customFormat="1" ht="15.75" thickBot="1" x14ac:dyDescent="0.3">
      <c r="A4009" s="42"/>
      <c r="B4009" s="415"/>
      <c r="C4009" s="416"/>
      <c r="D4009" s="416" t="s">
        <v>12</v>
      </c>
      <c r="E4009" s="396" t="s">
        <v>210</v>
      </c>
      <c r="F4009" s="387" t="s">
        <v>14</v>
      </c>
      <c r="G4009" s="389"/>
      <c r="H4009" s="397" t="s">
        <v>12</v>
      </c>
      <c r="I4009" s="399" t="s">
        <v>15</v>
      </c>
      <c r="J4009" s="387" t="s">
        <v>14</v>
      </c>
      <c r="K4009" s="389"/>
    </row>
    <row r="4010" spans="1:11" s="43" customFormat="1" ht="45.75" thickBot="1" x14ac:dyDescent="0.3">
      <c r="A4010" s="42"/>
      <c r="B4010" s="400"/>
      <c r="C4010" s="416"/>
      <c r="D4010" s="416"/>
      <c r="E4010" s="396"/>
      <c r="F4010" s="46" t="s">
        <v>16</v>
      </c>
      <c r="G4010" s="47" t="s">
        <v>17</v>
      </c>
      <c r="H4010" s="398"/>
      <c r="I4010" s="400"/>
      <c r="J4010" s="46" t="s">
        <v>16</v>
      </c>
      <c r="K4010" s="47" t="s">
        <v>17</v>
      </c>
    </row>
    <row r="4011" spans="1:11" s="43" customFormat="1" ht="15.75" thickBot="1" x14ac:dyDescent="0.3">
      <c r="A4011" s="42"/>
      <c r="B4011" s="47">
        <v>1</v>
      </c>
      <c r="C4011" s="47">
        <v>2</v>
      </c>
      <c r="D4011" s="47">
        <v>3</v>
      </c>
      <c r="E4011" s="47">
        <v>4</v>
      </c>
      <c r="F4011" s="47">
        <v>5</v>
      </c>
      <c r="G4011" s="47">
        <v>6</v>
      </c>
      <c r="H4011" s="47">
        <v>7</v>
      </c>
      <c r="I4011" s="47">
        <v>8</v>
      </c>
      <c r="J4011" s="47">
        <v>9</v>
      </c>
      <c r="K4011" s="47">
        <v>10</v>
      </c>
    </row>
    <row r="4012" spans="1:11" s="43" customFormat="1" ht="15.75" thickBot="1" x14ac:dyDescent="0.3">
      <c r="A4012" s="42"/>
      <c r="B4012" s="233">
        <f>30368.4</f>
        <v>30368.400000000001</v>
      </c>
      <c r="C4012" s="49"/>
      <c r="D4012" s="49"/>
      <c r="E4012" s="81"/>
      <c r="F4012" s="49"/>
      <c r="G4012" s="49"/>
      <c r="H4012" s="60"/>
      <c r="I4012" s="51"/>
      <c r="J4012" s="49"/>
      <c r="K4012" s="52"/>
    </row>
    <row r="4013" spans="1:11" s="43" customFormat="1" ht="15.75" thickBot="1" x14ac:dyDescent="0.3">
      <c r="A4013" s="42"/>
      <c r="B4013" s="393" t="s">
        <v>19</v>
      </c>
      <c r="C4013" s="394"/>
      <c r="D4013" s="394"/>
      <c r="E4013" s="394"/>
      <c r="F4013" s="394"/>
      <c r="G4013" s="394"/>
      <c r="H4013" s="394"/>
      <c r="I4013" s="394"/>
      <c r="J4013" s="394"/>
      <c r="K4013" s="395"/>
    </row>
    <row r="4014" spans="1:11" s="43" customFormat="1" x14ac:dyDescent="0.25">
      <c r="A4014" s="42"/>
      <c r="B4014" s="66"/>
      <c r="C4014" s="49"/>
      <c r="D4014" s="49"/>
      <c r="E4014" s="49"/>
      <c r="F4014" s="49"/>
      <c r="G4014" s="49"/>
      <c r="H4014" s="49"/>
      <c r="I4014" s="49"/>
      <c r="J4014" s="49"/>
      <c r="K4014" s="52"/>
    </row>
    <row r="4015" spans="1:11" s="43" customFormat="1" x14ac:dyDescent="0.25">
      <c r="A4015" s="42"/>
    </row>
    <row r="4016" spans="1:11" s="43" customFormat="1" x14ac:dyDescent="0.25">
      <c r="A4016" s="42"/>
      <c r="B4016" s="420" t="s">
        <v>0</v>
      </c>
      <c r="C4016" s="420"/>
    </row>
    <row r="4017" spans="1:11" s="43" customFormat="1" x14ac:dyDescent="0.25">
      <c r="A4017" s="42"/>
      <c r="B4017" s="383" t="s">
        <v>1</v>
      </c>
      <c r="C4017" s="383"/>
      <c r="D4017" s="383"/>
      <c r="E4017" s="383"/>
      <c r="F4017" s="383"/>
      <c r="G4017" s="383"/>
      <c r="H4017" s="383"/>
      <c r="I4017" s="383"/>
      <c r="J4017" s="383"/>
      <c r="K4017" s="383"/>
    </row>
    <row r="4018" spans="1:11" s="43" customFormat="1" x14ac:dyDescent="0.25">
      <c r="A4018" s="42"/>
    </row>
    <row r="4019" spans="1:11" s="43" customFormat="1" x14ac:dyDescent="0.25">
      <c r="A4019" s="42"/>
      <c r="B4019" s="633" t="s">
        <v>2</v>
      </c>
      <c r="C4019" s="633"/>
      <c r="D4019" s="633"/>
      <c r="E4019" s="633" t="s">
        <v>1128</v>
      </c>
      <c r="F4019" s="633"/>
      <c r="G4019" s="633"/>
      <c r="H4019" s="547" t="s">
        <v>4</v>
      </c>
      <c r="I4019" s="548"/>
      <c r="J4019" s="548"/>
      <c r="K4019" s="549"/>
    </row>
    <row r="4020" spans="1:11" s="43" customFormat="1" x14ac:dyDescent="0.25">
      <c r="A4020" s="42"/>
      <c r="B4020" s="471">
        <v>22904198200484</v>
      </c>
      <c r="C4020" s="471"/>
      <c r="D4020" s="471"/>
      <c r="E4020" s="545" t="s">
        <v>1138</v>
      </c>
      <c r="F4020" s="545"/>
      <c r="G4020" s="545"/>
      <c r="H4020" s="525" t="s">
        <v>1139</v>
      </c>
      <c r="I4020" s="526"/>
      <c r="J4020" s="526"/>
      <c r="K4020" s="634"/>
    </row>
    <row r="4021" spans="1:11" s="43" customFormat="1" x14ac:dyDescent="0.25">
      <c r="A4021" s="42"/>
      <c r="B4021" s="472" t="s">
        <v>1136</v>
      </c>
      <c r="C4021" s="473"/>
      <c r="D4021" s="628" t="s">
        <v>1140</v>
      </c>
      <c r="E4021" s="629"/>
      <c r="F4021" s="629"/>
      <c r="G4021" s="635"/>
      <c r="H4021" s="546" t="s">
        <v>6</v>
      </c>
      <c r="I4021" s="546"/>
      <c r="J4021" s="637" t="s">
        <v>1132</v>
      </c>
      <c r="K4021" s="630"/>
    </row>
    <row r="4022" spans="1:11" s="43" customFormat="1" ht="15.75" thickBot="1" x14ac:dyDescent="0.3">
      <c r="A4022" s="42"/>
      <c r="B4022" s="468"/>
      <c r="C4022" s="469"/>
      <c r="D4022" s="403"/>
      <c r="E4022" s="404"/>
      <c r="F4022" s="404"/>
      <c r="G4022" s="636"/>
      <c r="H4022" s="546"/>
      <c r="I4022" s="546"/>
      <c r="J4022" s="638"/>
      <c r="K4022" s="432"/>
    </row>
    <row r="4023" spans="1:11" s="43" customFormat="1" ht="15.75" thickBot="1" x14ac:dyDescent="0.3">
      <c r="A4023" s="42"/>
      <c r="B4023" s="393" t="s">
        <v>7</v>
      </c>
      <c r="C4023" s="394"/>
      <c r="D4023" s="394"/>
      <c r="E4023" s="394"/>
      <c r="F4023" s="394"/>
      <c r="G4023" s="394"/>
      <c r="H4023" s="409"/>
      <c r="I4023" s="409"/>
      <c r="J4023" s="394"/>
      <c r="K4023" s="395"/>
    </row>
    <row r="4024" spans="1:11" s="43" customFormat="1" ht="15.75" thickBot="1" x14ac:dyDescent="0.3">
      <c r="A4024" s="42"/>
      <c r="B4024" s="399" t="s">
        <v>8</v>
      </c>
      <c r="C4024" s="416" t="s">
        <v>9</v>
      </c>
      <c r="D4024" s="417" t="s">
        <v>10</v>
      </c>
      <c r="E4024" s="418"/>
      <c r="F4024" s="418"/>
      <c r="G4024" s="419"/>
      <c r="H4024" s="417" t="s">
        <v>11</v>
      </c>
      <c r="I4024" s="418"/>
      <c r="J4024" s="418"/>
      <c r="K4024" s="419"/>
    </row>
    <row r="4025" spans="1:11" s="43" customFormat="1" ht="15.75" thickBot="1" x14ac:dyDescent="0.3">
      <c r="A4025" s="42"/>
      <c r="B4025" s="415"/>
      <c r="C4025" s="416"/>
      <c r="D4025" s="416" t="s">
        <v>12</v>
      </c>
      <c r="E4025" s="396" t="s">
        <v>210</v>
      </c>
      <c r="F4025" s="387" t="s">
        <v>14</v>
      </c>
      <c r="G4025" s="389"/>
      <c r="H4025" s="397" t="s">
        <v>12</v>
      </c>
      <c r="I4025" s="399" t="s">
        <v>15</v>
      </c>
      <c r="J4025" s="387" t="s">
        <v>14</v>
      </c>
      <c r="K4025" s="389"/>
    </row>
    <row r="4026" spans="1:11" s="43" customFormat="1" ht="45.75" thickBot="1" x14ac:dyDescent="0.3">
      <c r="A4026" s="42"/>
      <c r="B4026" s="400"/>
      <c r="C4026" s="416"/>
      <c r="D4026" s="416"/>
      <c r="E4026" s="396"/>
      <c r="F4026" s="46" t="s">
        <v>16</v>
      </c>
      <c r="G4026" s="47" t="s">
        <v>17</v>
      </c>
      <c r="H4026" s="398"/>
      <c r="I4026" s="400"/>
      <c r="J4026" s="46" t="s">
        <v>16</v>
      </c>
      <c r="K4026" s="47" t="s">
        <v>17</v>
      </c>
    </row>
    <row r="4027" spans="1:11" s="43" customFormat="1" ht="15.75" thickBot="1" x14ac:dyDescent="0.3">
      <c r="A4027" s="42"/>
      <c r="B4027" s="123">
        <v>1</v>
      </c>
      <c r="C4027" s="47">
        <v>2</v>
      </c>
      <c r="D4027" s="47">
        <v>3</v>
      </c>
      <c r="E4027" s="47">
        <v>4</v>
      </c>
      <c r="F4027" s="47">
        <v>5</v>
      </c>
      <c r="G4027" s="47">
        <v>6</v>
      </c>
      <c r="H4027" s="47">
        <v>7</v>
      </c>
      <c r="I4027" s="47">
        <v>8</v>
      </c>
      <c r="J4027" s="47">
        <v>9</v>
      </c>
      <c r="K4027" s="47">
        <v>10</v>
      </c>
    </row>
    <row r="4028" spans="1:11" s="43" customFormat="1" ht="60" x14ac:dyDescent="0.25">
      <c r="A4028" s="42"/>
      <c r="B4028" s="166">
        <f>179804.58</f>
        <v>179804.58</v>
      </c>
      <c r="C4028" s="49"/>
      <c r="D4028" s="49">
        <v>0</v>
      </c>
      <c r="E4028" s="81">
        <v>0</v>
      </c>
      <c r="F4028" s="49"/>
      <c r="G4028" s="49"/>
      <c r="H4028" s="51" t="s">
        <v>212</v>
      </c>
      <c r="I4028" s="60" t="s">
        <v>1141</v>
      </c>
      <c r="J4028" s="49"/>
      <c r="K4028" s="253"/>
    </row>
    <row r="4029" spans="1:11" s="43" customFormat="1" x14ac:dyDescent="0.25">
      <c r="A4029" s="42"/>
      <c r="B4029" s="234"/>
      <c r="C4029" s="54"/>
      <c r="D4029" s="54"/>
      <c r="E4029" s="57"/>
      <c r="F4029" s="54"/>
      <c r="G4029" s="49"/>
      <c r="H4029" s="54" t="s">
        <v>1142</v>
      </c>
      <c r="I4029" s="54" t="s">
        <v>1142</v>
      </c>
      <c r="J4029" s="54"/>
      <c r="K4029" s="253"/>
    </row>
    <row r="4030" spans="1:11" s="43" customFormat="1" x14ac:dyDescent="0.25">
      <c r="A4030" s="42"/>
      <c r="B4030" s="234"/>
      <c r="C4030" s="54"/>
      <c r="D4030" s="54"/>
      <c r="E4030" s="57"/>
      <c r="F4030" s="54"/>
      <c r="G4030" s="49"/>
      <c r="H4030" s="54" t="s">
        <v>111</v>
      </c>
      <c r="I4030" s="54" t="s">
        <v>111</v>
      </c>
      <c r="J4030" s="54"/>
      <c r="K4030" s="253"/>
    </row>
    <row r="4031" spans="1:11" s="43" customFormat="1" ht="15.75" thickBot="1" x14ac:dyDescent="0.3">
      <c r="A4031" s="42"/>
      <c r="B4031" s="234"/>
      <c r="C4031" s="54"/>
      <c r="D4031" s="54"/>
      <c r="E4031" s="57"/>
      <c r="F4031" s="54"/>
      <c r="G4031" s="49"/>
      <c r="H4031" s="54" t="s">
        <v>71</v>
      </c>
      <c r="I4031" s="54" t="s">
        <v>71</v>
      </c>
      <c r="J4031" s="54"/>
      <c r="K4031" s="253"/>
    </row>
    <row r="4032" spans="1:11" s="43" customFormat="1" ht="15.75" thickBot="1" x14ac:dyDescent="0.3">
      <c r="A4032" s="42"/>
      <c r="B4032" s="393" t="s">
        <v>19</v>
      </c>
      <c r="C4032" s="394"/>
      <c r="D4032" s="394"/>
      <c r="E4032" s="394"/>
      <c r="F4032" s="394"/>
      <c r="G4032" s="394"/>
      <c r="H4032" s="394"/>
      <c r="I4032" s="394"/>
      <c r="J4032" s="394"/>
      <c r="K4032" s="395"/>
    </row>
    <row r="4033" spans="1:11" s="43" customFormat="1" x14ac:dyDescent="0.25">
      <c r="A4033" s="42"/>
      <c r="B4033" s="66"/>
      <c r="C4033" s="49"/>
      <c r="D4033" s="49"/>
      <c r="E4033" s="201"/>
      <c r="F4033" s="49"/>
      <c r="G4033" s="49"/>
      <c r="H4033" s="49"/>
      <c r="I4033" s="49"/>
      <c r="J4033" s="49"/>
      <c r="K4033" s="52"/>
    </row>
    <row r="4034" spans="1:11" s="43" customFormat="1" x14ac:dyDescent="0.25">
      <c r="A4034" s="42"/>
    </row>
    <row r="4035" spans="1:11" s="43" customFormat="1" x14ac:dyDescent="0.25">
      <c r="A4035" s="42"/>
      <c r="B4035" s="420" t="s">
        <v>0</v>
      </c>
      <c r="C4035" s="420"/>
    </row>
    <row r="4036" spans="1:11" s="43" customFormat="1" x14ac:dyDescent="0.25">
      <c r="A4036" s="42"/>
      <c r="B4036" s="383" t="s">
        <v>1</v>
      </c>
      <c r="C4036" s="383"/>
      <c r="D4036" s="383"/>
      <c r="E4036" s="383"/>
      <c r="F4036" s="383"/>
      <c r="G4036" s="383"/>
      <c r="H4036" s="383"/>
      <c r="I4036" s="383"/>
      <c r="J4036" s="383"/>
      <c r="K4036" s="383"/>
    </row>
    <row r="4037" spans="1:11" s="43" customFormat="1" x14ac:dyDescent="0.25">
      <c r="A4037" s="42"/>
    </row>
    <row r="4038" spans="1:11" s="43" customFormat="1" x14ac:dyDescent="0.25">
      <c r="A4038" s="42"/>
      <c r="B4038" s="633" t="s">
        <v>2</v>
      </c>
      <c r="C4038" s="633"/>
      <c r="D4038" s="633"/>
      <c r="E4038" s="633" t="s">
        <v>1128</v>
      </c>
      <c r="F4038" s="633"/>
      <c r="G4038" s="633"/>
      <c r="H4038" s="547" t="s">
        <v>4</v>
      </c>
      <c r="I4038" s="548"/>
      <c r="J4038" s="548"/>
      <c r="K4038" s="549"/>
    </row>
    <row r="4039" spans="1:11" s="43" customFormat="1" x14ac:dyDescent="0.25">
      <c r="A4039" s="42"/>
      <c r="B4039" s="471">
        <v>23108196200403</v>
      </c>
      <c r="C4039" s="471"/>
      <c r="D4039" s="471"/>
      <c r="E4039" s="545" t="s">
        <v>1138</v>
      </c>
      <c r="F4039" s="545"/>
      <c r="G4039" s="545"/>
      <c r="H4039" s="525" t="s">
        <v>1143</v>
      </c>
      <c r="I4039" s="526"/>
      <c r="J4039" s="526"/>
      <c r="K4039" s="634"/>
    </row>
    <row r="4040" spans="1:11" s="43" customFormat="1" x14ac:dyDescent="0.25">
      <c r="A4040" s="42"/>
      <c r="B4040" s="472" t="s">
        <v>1136</v>
      </c>
      <c r="C4040" s="473"/>
      <c r="D4040" s="628" t="s">
        <v>1144</v>
      </c>
      <c r="E4040" s="629"/>
      <c r="F4040" s="629"/>
      <c r="G4040" s="635"/>
      <c r="H4040" s="546" t="s">
        <v>6</v>
      </c>
      <c r="I4040" s="546"/>
      <c r="J4040" s="637" t="s">
        <v>1132</v>
      </c>
      <c r="K4040" s="630"/>
    </row>
    <row r="4041" spans="1:11" s="43" customFormat="1" ht="15.75" thickBot="1" x14ac:dyDescent="0.3">
      <c r="A4041" s="42"/>
      <c r="B4041" s="468"/>
      <c r="C4041" s="469"/>
      <c r="D4041" s="403"/>
      <c r="E4041" s="404"/>
      <c r="F4041" s="404"/>
      <c r="G4041" s="636"/>
      <c r="H4041" s="546"/>
      <c r="I4041" s="546"/>
      <c r="J4041" s="638"/>
      <c r="K4041" s="432"/>
    </row>
    <row r="4042" spans="1:11" s="43" customFormat="1" ht="15.75" thickBot="1" x14ac:dyDescent="0.3">
      <c r="A4042" s="42"/>
      <c r="B4042" s="393" t="s">
        <v>7</v>
      </c>
      <c r="C4042" s="394"/>
      <c r="D4042" s="394"/>
      <c r="E4042" s="394"/>
      <c r="F4042" s="394"/>
      <c r="G4042" s="394"/>
      <c r="H4042" s="409"/>
      <c r="I4042" s="409"/>
      <c r="J4042" s="394"/>
      <c r="K4042" s="395"/>
    </row>
    <row r="4043" spans="1:11" s="43" customFormat="1" ht="15.75" thickBot="1" x14ac:dyDescent="0.3">
      <c r="A4043" s="42"/>
      <c r="B4043" s="399" t="s">
        <v>8</v>
      </c>
      <c r="C4043" s="416" t="s">
        <v>9</v>
      </c>
      <c r="D4043" s="417" t="s">
        <v>10</v>
      </c>
      <c r="E4043" s="418"/>
      <c r="F4043" s="418"/>
      <c r="G4043" s="419"/>
      <c r="H4043" s="417" t="s">
        <v>11</v>
      </c>
      <c r="I4043" s="418"/>
      <c r="J4043" s="418"/>
      <c r="K4043" s="419"/>
    </row>
    <row r="4044" spans="1:11" s="43" customFormat="1" ht="15.75" thickBot="1" x14ac:dyDescent="0.3">
      <c r="A4044" s="42"/>
      <c r="B4044" s="415"/>
      <c r="C4044" s="416"/>
      <c r="D4044" s="416" t="s">
        <v>12</v>
      </c>
      <c r="E4044" s="396" t="s">
        <v>210</v>
      </c>
      <c r="F4044" s="387" t="s">
        <v>14</v>
      </c>
      <c r="G4044" s="389"/>
      <c r="H4044" s="397" t="s">
        <v>12</v>
      </c>
      <c r="I4044" s="399" t="s">
        <v>15</v>
      </c>
      <c r="J4044" s="387" t="s">
        <v>14</v>
      </c>
      <c r="K4044" s="389"/>
    </row>
    <row r="4045" spans="1:11" s="43" customFormat="1" ht="45.75" thickBot="1" x14ac:dyDescent="0.3">
      <c r="A4045" s="42"/>
      <c r="B4045" s="400"/>
      <c r="C4045" s="416"/>
      <c r="D4045" s="416"/>
      <c r="E4045" s="396"/>
      <c r="F4045" s="46" t="s">
        <v>16</v>
      </c>
      <c r="G4045" s="47" t="s">
        <v>17</v>
      </c>
      <c r="H4045" s="398"/>
      <c r="I4045" s="400"/>
      <c r="J4045" s="46" t="s">
        <v>16</v>
      </c>
      <c r="K4045" s="47" t="s">
        <v>17</v>
      </c>
    </row>
    <row r="4046" spans="1:11" s="43" customFormat="1" ht="15.75" thickBot="1" x14ac:dyDescent="0.3">
      <c r="A4046" s="42"/>
      <c r="B4046" s="123">
        <v>1</v>
      </c>
      <c r="C4046" s="47">
        <v>2</v>
      </c>
      <c r="D4046" s="47">
        <v>3</v>
      </c>
      <c r="E4046" s="47">
        <v>4</v>
      </c>
      <c r="F4046" s="47">
        <v>5</v>
      </c>
      <c r="G4046" s="47">
        <v>6</v>
      </c>
      <c r="H4046" s="47">
        <v>7</v>
      </c>
      <c r="I4046" s="47">
        <v>8</v>
      </c>
      <c r="J4046" s="47">
        <v>9</v>
      </c>
      <c r="K4046" s="47">
        <v>10</v>
      </c>
    </row>
    <row r="4047" spans="1:11" s="43" customFormat="1" ht="15.75" thickBot="1" x14ac:dyDescent="0.3">
      <c r="A4047" s="42"/>
      <c r="B4047" s="166">
        <v>298921.27</v>
      </c>
      <c r="C4047" s="49"/>
      <c r="D4047" s="49"/>
      <c r="E4047" s="81">
        <v>0</v>
      </c>
      <c r="F4047" s="49"/>
      <c r="G4047" s="49"/>
      <c r="H4047" s="49"/>
      <c r="I4047" s="51"/>
      <c r="J4047" s="49"/>
      <c r="K4047" s="253"/>
    </row>
    <row r="4048" spans="1:11" s="43" customFormat="1" ht="15.75" thickBot="1" x14ac:dyDescent="0.3">
      <c r="A4048" s="42"/>
      <c r="B4048" s="393" t="s">
        <v>19</v>
      </c>
      <c r="C4048" s="394"/>
      <c r="D4048" s="394"/>
      <c r="E4048" s="394"/>
      <c r="F4048" s="394"/>
      <c r="G4048" s="394"/>
      <c r="H4048" s="394"/>
      <c r="I4048" s="394"/>
      <c r="J4048" s="394"/>
      <c r="K4048" s="395"/>
    </row>
    <row r="4049" spans="1:11" s="43" customFormat="1" x14ac:dyDescent="0.25">
      <c r="A4049" s="42"/>
      <c r="B4049" s="66"/>
      <c r="C4049" s="49"/>
      <c r="D4049" s="49"/>
      <c r="E4049" s="201"/>
      <c r="F4049" s="49"/>
      <c r="G4049" s="49"/>
      <c r="H4049" s="91"/>
      <c r="I4049" s="49"/>
      <c r="J4049" s="49"/>
      <c r="K4049" s="253"/>
    </row>
    <row r="4050" spans="1:11" s="43" customFormat="1" x14ac:dyDescent="0.25">
      <c r="A4050" s="42"/>
    </row>
    <row r="4051" spans="1:11" s="43" customFormat="1" x14ac:dyDescent="0.25">
      <c r="A4051" s="42"/>
      <c r="B4051" s="420" t="s">
        <v>0</v>
      </c>
      <c r="C4051" s="420"/>
    </row>
    <row r="4052" spans="1:11" s="43" customFormat="1" x14ac:dyDescent="0.25">
      <c r="A4052" s="42"/>
      <c r="B4052" s="383" t="s">
        <v>1</v>
      </c>
      <c r="C4052" s="383"/>
      <c r="D4052" s="383"/>
      <c r="E4052" s="383"/>
      <c r="F4052" s="383"/>
      <c r="G4052" s="383"/>
      <c r="H4052" s="383"/>
      <c r="I4052" s="383"/>
      <c r="J4052" s="383"/>
      <c r="K4052" s="383"/>
    </row>
    <row r="4053" spans="1:11" s="43" customFormat="1" x14ac:dyDescent="0.25">
      <c r="A4053" s="42"/>
    </row>
    <row r="4054" spans="1:11" s="43" customFormat="1" x14ac:dyDescent="0.25">
      <c r="A4054" s="42"/>
      <c r="B4054" s="633" t="s">
        <v>2</v>
      </c>
      <c r="C4054" s="633"/>
      <c r="D4054" s="633"/>
      <c r="E4054" s="633" t="s">
        <v>1145</v>
      </c>
      <c r="F4054" s="633"/>
      <c r="G4054" s="633"/>
      <c r="H4054" s="547" t="s">
        <v>4</v>
      </c>
      <c r="I4054" s="548"/>
      <c r="J4054" s="548"/>
      <c r="K4054" s="549"/>
    </row>
    <row r="4055" spans="1:11" s="43" customFormat="1" x14ac:dyDescent="0.25">
      <c r="A4055" s="42"/>
      <c r="B4055" s="471">
        <v>21407198000652</v>
      </c>
      <c r="C4055" s="471"/>
      <c r="D4055" s="471"/>
      <c r="E4055" s="545" t="s">
        <v>1138</v>
      </c>
      <c r="F4055" s="545"/>
      <c r="G4055" s="545"/>
      <c r="H4055" s="531" t="s">
        <v>1146</v>
      </c>
      <c r="I4055" s="523"/>
      <c r="J4055" s="523"/>
      <c r="K4055" s="524"/>
    </row>
    <row r="4056" spans="1:11" s="43" customFormat="1" x14ac:dyDescent="0.25">
      <c r="A4056" s="42"/>
      <c r="B4056" s="472" t="s">
        <v>1136</v>
      </c>
      <c r="C4056" s="473"/>
      <c r="D4056" s="628" t="s">
        <v>1147</v>
      </c>
      <c r="E4056" s="629"/>
      <c r="F4056" s="629"/>
      <c r="G4056" s="635"/>
      <c r="H4056" s="546" t="s">
        <v>6</v>
      </c>
      <c r="I4056" s="546"/>
      <c r="J4056" s="637" t="s">
        <v>245</v>
      </c>
      <c r="K4056" s="630"/>
    </row>
    <row r="4057" spans="1:11" s="43" customFormat="1" ht="15.75" thickBot="1" x14ac:dyDescent="0.3">
      <c r="A4057" s="42"/>
      <c r="B4057" s="468"/>
      <c r="C4057" s="469"/>
      <c r="D4057" s="403"/>
      <c r="E4057" s="404"/>
      <c r="F4057" s="404"/>
      <c r="G4057" s="636"/>
      <c r="H4057" s="546"/>
      <c r="I4057" s="546"/>
      <c r="J4057" s="638"/>
      <c r="K4057" s="432"/>
    </row>
    <row r="4058" spans="1:11" s="43" customFormat="1" ht="15.75" thickBot="1" x14ac:dyDescent="0.3">
      <c r="A4058" s="42"/>
      <c r="B4058" s="393" t="s">
        <v>7</v>
      </c>
      <c r="C4058" s="394"/>
      <c r="D4058" s="394"/>
      <c r="E4058" s="394"/>
      <c r="F4058" s="394"/>
      <c r="G4058" s="394"/>
      <c r="H4058" s="409"/>
      <c r="I4058" s="409"/>
      <c r="J4058" s="394"/>
      <c r="K4058" s="395"/>
    </row>
    <row r="4059" spans="1:11" s="43" customFormat="1" ht="15.75" thickBot="1" x14ac:dyDescent="0.3">
      <c r="A4059" s="42"/>
      <c r="B4059" s="399" t="s">
        <v>8</v>
      </c>
      <c r="C4059" s="416" t="s">
        <v>9</v>
      </c>
      <c r="D4059" s="417" t="s">
        <v>10</v>
      </c>
      <c r="E4059" s="418"/>
      <c r="F4059" s="418"/>
      <c r="G4059" s="419"/>
      <c r="H4059" s="417" t="s">
        <v>11</v>
      </c>
      <c r="I4059" s="418"/>
      <c r="J4059" s="418"/>
      <c r="K4059" s="419"/>
    </row>
    <row r="4060" spans="1:11" s="43" customFormat="1" ht="15.75" thickBot="1" x14ac:dyDescent="0.3">
      <c r="A4060" s="42"/>
      <c r="B4060" s="415"/>
      <c r="C4060" s="416"/>
      <c r="D4060" s="416" t="s">
        <v>12</v>
      </c>
      <c r="E4060" s="396" t="s">
        <v>210</v>
      </c>
      <c r="F4060" s="387" t="s">
        <v>14</v>
      </c>
      <c r="G4060" s="389"/>
      <c r="H4060" s="397" t="s">
        <v>12</v>
      </c>
      <c r="I4060" s="399" t="s">
        <v>15</v>
      </c>
      <c r="J4060" s="387" t="s">
        <v>14</v>
      </c>
      <c r="K4060" s="389"/>
    </row>
    <row r="4061" spans="1:11" s="43" customFormat="1" ht="45.75" thickBot="1" x14ac:dyDescent="0.3">
      <c r="A4061" s="42"/>
      <c r="B4061" s="400"/>
      <c r="C4061" s="416"/>
      <c r="D4061" s="416"/>
      <c r="E4061" s="396"/>
      <c r="F4061" s="46" t="s">
        <v>16</v>
      </c>
      <c r="G4061" s="47" t="s">
        <v>17</v>
      </c>
      <c r="H4061" s="398"/>
      <c r="I4061" s="400"/>
      <c r="J4061" s="46" t="s">
        <v>16</v>
      </c>
      <c r="K4061" s="47" t="s">
        <v>17</v>
      </c>
    </row>
    <row r="4062" spans="1:11" s="43" customFormat="1" ht="15.75" thickBot="1" x14ac:dyDescent="0.3">
      <c r="A4062" s="42"/>
      <c r="B4062" s="47">
        <v>1</v>
      </c>
      <c r="C4062" s="47">
        <v>2</v>
      </c>
      <c r="D4062" s="47">
        <v>3</v>
      </c>
      <c r="E4062" s="47">
        <v>4</v>
      </c>
      <c r="F4062" s="47">
        <v>5</v>
      </c>
      <c r="G4062" s="47">
        <v>6</v>
      </c>
      <c r="H4062" s="47">
        <v>7</v>
      </c>
      <c r="I4062" s="47">
        <v>8</v>
      </c>
      <c r="J4062" s="47">
        <v>9</v>
      </c>
      <c r="K4062" s="47">
        <v>10</v>
      </c>
    </row>
    <row r="4063" spans="1:11" s="43" customFormat="1" ht="60" x14ac:dyDescent="0.25">
      <c r="A4063" s="42"/>
      <c r="B4063" s="233">
        <f>131702.73</f>
        <v>131702.73000000001</v>
      </c>
      <c r="C4063" s="49"/>
      <c r="D4063" s="49"/>
      <c r="E4063" s="81"/>
      <c r="F4063" s="49"/>
      <c r="G4063" s="49"/>
      <c r="H4063" s="51" t="s">
        <v>212</v>
      </c>
      <c r="I4063" s="60" t="s">
        <v>1148</v>
      </c>
      <c r="J4063" s="49"/>
      <c r="K4063" s="52"/>
    </row>
    <row r="4064" spans="1:11" s="43" customFormat="1" ht="60" x14ac:dyDescent="0.25">
      <c r="A4064" s="42"/>
      <c r="B4064" s="234"/>
      <c r="C4064" s="54"/>
      <c r="D4064" s="54"/>
      <c r="E4064" s="57"/>
      <c r="F4064" s="54"/>
      <c r="G4064" s="49"/>
      <c r="H4064" s="51" t="s">
        <v>212</v>
      </c>
      <c r="I4064" s="54" t="s">
        <v>1149</v>
      </c>
      <c r="J4064" s="54"/>
      <c r="K4064" s="52"/>
    </row>
    <row r="4065" spans="1:11" s="43" customFormat="1" x14ac:dyDescent="0.25">
      <c r="A4065" s="42"/>
      <c r="B4065" s="254"/>
      <c r="C4065" s="62"/>
      <c r="D4065" s="62"/>
      <c r="E4065" s="255"/>
      <c r="F4065" s="62"/>
      <c r="G4065" s="63"/>
      <c r="H4065" s="62" t="s">
        <v>1150</v>
      </c>
      <c r="I4065" s="62" t="s">
        <v>1150</v>
      </c>
      <c r="J4065" s="62"/>
      <c r="K4065" s="52"/>
    </row>
    <row r="4066" spans="1:11" s="43" customFormat="1" ht="15.75" thickBot="1" x14ac:dyDescent="0.3">
      <c r="A4066" s="42"/>
      <c r="B4066" s="61"/>
      <c r="C4066" s="62"/>
      <c r="D4066" s="62"/>
      <c r="E4066" s="62"/>
      <c r="F4066" s="62"/>
      <c r="G4066" s="62"/>
      <c r="H4066" s="62" t="s">
        <v>111</v>
      </c>
      <c r="I4066" s="62" t="s">
        <v>111</v>
      </c>
      <c r="J4066" s="62"/>
      <c r="K4066" s="52"/>
    </row>
    <row r="4067" spans="1:11" s="43" customFormat="1" ht="15.75" thickBot="1" x14ac:dyDescent="0.3">
      <c r="A4067" s="42"/>
      <c r="B4067" s="393" t="s">
        <v>19</v>
      </c>
      <c r="C4067" s="394"/>
      <c r="D4067" s="394"/>
      <c r="E4067" s="394"/>
      <c r="F4067" s="394"/>
      <c r="G4067" s="394"/>
      <c r="H4067" s="394"/>
      <c r="I4067" s="394"/>
      <c r="J4067" s="394"/>
      <c r="K4067" s="395"/>
    </row>
    <row r="4068" spans="1:11" s="43" customFormat="1" x14ac:dyDescent="0.25">
      <c r="A4068" s="42"/>
      <c r="B4068" s="202">
        <v>70000</v>
      </c>
      <c r="C4068" s="201"/>
      <c r="D4068" s="49"/>
      <c r="E4068" s="201"/>
      <c r="F4068" s="49"/>
      <c r="G4068" s="49"/>
      <c r="H4068" s="49"/>
      <c r="I4068" s="49"/>
      <c r="J4068" s="49"/>
      <c r="K4068" s="52"/>
    </row>
    <row r="4069" spans="1:11" s="43" customFormat="1" x14ac:dyDescent="0.25">
      <c r="A4069" s="42"/>
    </row>
    <row r="4070" spans="1:11" s="43" customFormat="1" x14ac:dyDescent="0.25">
      <c r="A4070" s="42"/>
      <c r="B4070" s="420" t="s">
        <v>0</v>
      </c>
      <c r="C4070" s="420"/>
    </row>
    <row r="4071" spans="1:11" s="43" customFormat="1" x14ac:dyDescent="0.25">
      <c r="A4071" s="42"/>
      <c r="B4071" s="383" t="s">
        <v>1</v>
      </c>
      <c r="C4071" s="383"/>
      <c r="D4071" s="383"/>
      <c r="E4071" s="383"/>
      <c r="F4071" s="383"/>
      <c r="G4071" s="383"/>
      <c r="H4071" s="383"/>
      <c r="I4071" s="383"/>
      <c r="J4071" s="383"/>
      <c r="K4071" s="383"/>
    </row>
    <row r="4072" spans="1:11" s="43" customFormat="1" x14ac:dyDescent="0.25">
      <c r="A4072" s="42"/>
    </row>
    <row r="4073" spans="1:11" s="43" customFormat="1" x14ac:dyDescent="0.25">
      <c r="A4073" s="42"/>
      <c r="B4073" s="633" t="s">
        <v>2</v>
      </c>
      <c r="C4073" s="633"/>
      <c r="D4073" s="633"/>
      <c r="E4073" s="633" t="s">
        <v>1128</v>
      </c>
      <c r="F4073" s="633"/>
      <c r="G4073" s="633"/>
      <c r="H4073" s="547" t="s">
        <v>4</v>
      </c>
      <c r="I4073" s="548"/>
      <c r="J4073" s="548"/>
      <c r="K4073" s="549"/>
    </row>
    <row r="4074" spans="1:11" s="43" customFormat="1" x14ac:dyDescent="0.25">
      <c r="A4074" s="42"/>
      <c r="B4074" s="471">
        <v>21609198200426</v>
      </c>
      <c r="C4074" s="471"/>
      <c r="D4074" s="471"/>
      <c r="E4074" s="545" t="s">
        <v>1138</v>
      </c>
      <c r="F4074" s="545"/>
      <c r="G4074" s="545"/>
      <c r="H4074" s="525" t="s">
        <v>1151</v>
      </c>
      <c r="I4074" s="526"/>
      <c r="J4074" s="526"/>
      <c r="K4074" s="634"/>
    </row>
    <row r="4075" spans="1:11" s="43" customFormat="1" x14ac:dyDescent="0.25">
      <c r="A4075" s="42"/>
      <c r="B4075" s="472" t="s">
        <v>1136</v>
      </c>
      <c r="C4075" s="473"/>
      <c r="D4075" s="628" t="s">
        <v>1152</v>
      </c>
      <c r="E4075" s="629"/>
      <c r="F4075" s="629"/>
      <c r="G4075" s="635"/>
      <c r="H4075" s="546" t="s">
        <v>6</v>
      </c>
      <c r="I4075" s="546"/>
      <c r="J4075" s="637" t="s">
        <v>1132</v>
      </c>
      <c r="K4075" s="630"/>
    </row>
    <row r="4076" spans="1:11" s="43" customFormat="1" ht="15.75" thickBot="1" x14ac:dyDescent="0.3">
      <c r="A4076" s="42"/>
      <c r="B4076" s="468"/>
      <c r="C4076" s="469"/>
      <c r="D4076" s="403"/>
      <c r="E4076" s="404"/>
      <c r="F4076" s="404"/>
      <c r="G4076" s="636"/>
      <c r="H4076" s="546"/>
      <c r="I4076" s="546"/>
      <c r="J4076" s="638"/>
      <c r="K4076" s="432"/>
    </row>
    <row r="4077" spans="1:11" s="43" customFormat="1" ht="15.75" thickBot="1" x14ac:dyDescent="0.3">
      <c r="A4077" s="42"/>
      <c r="B4077" s="393" t="s">
        <v>7</v>
      </c>
      <c r="C4077" s="394"/>
      <c r="D4077" s="394"/>
      <c r="E4077" s="394"/>
      <c r="F4077" s="394"/>
      <c r="G4077" s="394"/>
      <c r="H4077" s="409"/>
      <c r="I4077" s="409"/>
      <c r="J4077" s="394"/>
      <c r="K4077" s="395"/>
    </row>
    <row r="4078" spans="1:11" s="43" customFormat="1" ht="15.75" thickBot="1" x14ac:dyDescent="0.3">
      <c r="A4078" s="42"/>
      <c r="B4078" s="399" t="s">
        <v>8</v>
      </c>
      <c r="C4078" s="416" t="s">
        <v>9</v>
      </c>
      <c r="D4078" s="417" t="s">
        <v>10</v>
      </c>
      <c r="E4078" s="418"/>
      <c r="F4078" s="418"/>
      <c r="G4078" s="419"/>
      <c r="H4078" s="417" t="s">
        <v>11</v>
      </c>
      <c r="I4078" s="418"/>
      <c r="J4078" s="418"/>
      <c r="K4078" s="419"/>
    </row>
    <row r="4079" spans="1:11" s="43" customFormat="1" ht="15.75" thickBot="1" x14ac:dyDescent="0.3">
      <c r="A4079" s="42"/>
      <c r="B4079" s="415"/>
      <c r="C4079" s="416"/>
      <c r="D4079" s="416" t="s">
        <v>12</v>
      </c>
      <c r="E4079" s="396" t="s">
        <v>210</v>
      </c>
      <c r="F4079" s="387" t="s">
        <v>14</v>
      </c>
      <c r="G4079" s="389"/>
      <c r="H4079" s="397" t="s">
        <v>12</v>
      </c>
      <c r="I4079" s="399" t="s">
        <v>15</v>
      </c>
      <c r="J4079" s="387" t="s">
        <v>14</v>
      </c>
      <c r="K4079" s="389"/>
    </row>
    <row r="4080" spans="1:11" s="43" customFormat="1" ht="45.75" thickBot="1" x14ac:dyDescent="0.3">
      <c r="A4080" s="42"/>
      <c r="B4080" s="400"/>
      <c r="C4080" s="416"/>
      <c r="D4080" s="416"/>
      <c r="E4080" s="396"/>
      <c r="F4080" s="46" t="s">
        <v>16</v>
      </c>
      <c r="G4080" s="47" t="s">
        <v>17</v>
      </c>
      <c r="H4080" s="398"/>
      <c r="I4080" s="400"/>
      <c r="J4080" s="46" t="s">
        <v>16</v>
      </c>
      <c r="K4080" s="47" t="s">
        <v>17</v>
      </c>
    </row>
    <row r="4081" spans="1:11" s="43" customFormat="1" ht="15.75" thickBot="1" x14ac:dyDescent="0.3">
      <c r="A4081" s="42"/>
      <c r="B4081" s="123">
        <v>1</v>
      </c>
      <c r="C4081" s="47">
        <v>2</v>
      </c>
      <c r="D4081" s="47">
        <v>3</v>
      </c>
      <c r="E4081" s="47">
        <v>4</v>
      </c>
      <c r="F4081" s="47">
        <v>5</v>
      </c>
      <c r="G4081" s="47">
        <v>6</v>
      </c>
      <c r="H4081" s="47">
        <v>7</v>
      </c>
      <c r="I4081" s="47">
        <v>8</v>
      </c>
      <c r="J4081" s="47">
        <v>9</v>
      </c>
      <c r="K4081" s="47">
        <v>10</v>
      </c>
    </row>
    <row r="4082" spans="1:11" s="43" customFormat="1" ht="15.75" thickBot="1" x14ac:dyDescent="0.3">
      <c r="A4082" s="42"/>
      <c r="B4082" s="166">
        <f>220260.3</f>
        <v>220260.3</v>
      </c>
      <c r="C4082" s="49"/>
      <c r="D4082" s="49">
        <v>0</v>
      </c>
      <c r="E4082" s="81">
        <v>0</v>
      </c>
      <c r="F4082" s="49"/>
      <c r="G4082" s="49"/>
      <c r="H4082" s="60"/>
      <c r="I4082" s="51"/>
      <c r="J4082" s="49"/>
      <c r="K4082" s="253"/>
    </row>
    <row r="4083" spans="1:11" s="43" customFormat="1" ht="15.75" thickBot="1" x14ac:dyDescent="0.3">
      <c r="A4083" s="42"/>
      <c r="B4083" s="393" t="s">
        <v>19</v>
      </c>
      <c r="C4083" s="394"/>
      <c r="D4083" s="394"/>
      <c r="E4083" s="394"/>
      <c r="F4083" s="394"/>
      <c r="G4083" s="394"/>
      <c r="H4083" s="394"/>
      <c r="I4083" s="394"/>
      <c r="J4083" s="394"/>
      <c r="K4083" s="395"/>
    </row>
    <row r="4084" spans="1:11" s="43" customFormat="1" x14ac:dyDescent="0.25">
      <c r="A4084" s="42"/>
      <c r="B4084" s="66"/>
      <c r="C4084" s="49"/>
      <c r="D4084" s="49"/>
      <c r="E4084" s="201"/>
      <c r="F4084" s="49"/>
      <c r="G4084" s="49"/>
      <c r="H4084" s="49"/>
      <c r="I4084" s="49"/>
      <c r="J4084" s="49"/>
      <c r="K4084" s="52"/>
    </row>
    <row r="4085" spans="1:11" s="43" customFormat="1" x14ac:dyDescent="0.25">
      <c r="A4085" s="42"/>
    </row>
    <row r="4086" spans="1:11" s="43" customFormat="1" x14ac:dyDescent="0.25">
      <c r="A4086" s="42"/>
      <c r="B4086" s="420" t="s">
        <v>0</v>
      </c>
      <c r="C4086" s="420"/>
    </row>
    <row r="4087" spans="1:11" s="43" customFormat="1" x14ac:dyDescent="0.25">
      <c r="A4087" s="42"/>
      <c r="B4087" s="383" t="s">
        <v>1</v>
      </c>
      <c r="C4087" s="383"/>
      <c r="D4087" s="383"/>
      <c r="E4087" s="383"/>
      <c r="F4087" s="383"/>
      <c r="G4087" s="383"/>
      <c r="H4087" s="383"/>
      <c r="I4087" s="383"/>
      <c r="J4087" s="383"/>
      <c r="K4087" s="383"/>
    </row>
    <row r="4088" spans="1:11" s="43" customFormat="1" x14ac:dyDescent="0.25">
      <c r="A4088" s="42"/>
    </row>
    <row r="4089" spans="1:11" s="43" customFormat="1" x14ac:dyDescent="0.25">
      <c r="A4089" s="42"/>
      <c r="B4089" s="633" t="s">
        <v>2</v>
      </c>
      <c r="C4089" s="633"/>
      <c r="D4089" s="633"/>
      <c r="E4089" s="633" t="s">
        <v>3</v>
      </c>
      <c r="F4089" s="633"/>
      <c r="G4089" s="633"/>
      <c r="H4089" s="547" t="s">
        <v>4</v>
      </c>
      <c r="I4089" s="548"/>
      <c r="J4089" s="548"/>
      <c r="K4089" s="549"/>
    </row>
    <row r="4090" spans="1:11" s="43" customFormat="1" x14ac:dyDescent="0.25">
      <c r="A4090" s="42"/>
      <c r="B4090" s="639">
        <v>21703198701394</v>
      </c>
      <c r="C4090" s="640"/>
      <c r="D4090" s="641"/>
      <c r="E4090" s="456" t="s">
        <v>1138</v>
      </c>
      <c r="F4090" s="457"/>
      <c r="G4090" s="458"/>
      <c r="H4090" s="547" t="s">
        <v>1153</v>
      </c>
      <c r="I4090" s="548"/>
      <c r="J4090" s="548"/>
      <c r="K4090" s="549"/>
    </row>
    <row r="4091" spans="1:11" s="43" customFormat="1" x14ac:dyDescent="0.25">
      <c r="A4091" s="42"/>
      <c r="B4091" s="472" t="s">
        <v>1136</v>
      </c>
      <c r="C4091" s="473"/>
      <c r="D4091" s="628" t="s">
        <v>1154</v>
      </c>
      <c r="E4091" s="629"/>
      <c r="F4091" s="629"/>
      <c r="G4091" s="635"/>
      <c r="H4091" s="546" t="s">
        <v>6</v>
      </c>
      <c r="I4091" s="546"/>
      <c r="J4091" s="637" t="s">
        <v>1132</v>
      </c>
      <c r="K4091" s="630"/>
    </row>
    <row r="4092" spans="1:11" s="43" customFormat="1" ht="15.75" thickBot="1" x14ac:dyDescent="0.3">
      <c r="A4092" s="42"/>
      <c r="B4092" s="468"/>
      <c r="C4092" s="469"/>
      <c r="D4092" s="403"/>
      <c r="E4092" s="404"/>
      <c r="F4092" s="404"/>
      <c r="G4092" s="636"/>
      <c r="H4092" s="546"/>
      <c r="I4092" s="546"/>
      <c r="J4092" s="638"/>
      <c r="K4092" s="432"/>
    </row>
    <row r="4093" spans="1:11" s="43" customFormat="1" ht="15.75" thickBot="1" x14ac:dyDescent="0.3">
      <c r="A4093" s="42"/>
      <c r="B4093" s="393" t="s">
        <v>7</v>
      </c>
      <c r="C4093" s="394"/>
      <c r="D4093" s="394"/>
      <c r="E4093" s="394"/>
      <c r="F4093" s="394"/>
      <c r="G4093" s="394"/>
      <c r="H4093" s="409"/>
      <c r="I4093" s="409"/>
      <c r="J4093" s="394"/>
      <c r="K4093" s="395"/>
    </row>
    <row r="4094" spans="1:11" s="43" customFormat="1" ht="15.75" thickBot="1" x14ac:dyDescent="0.3">
      <c r="A4094" s="42"/>
      <c r="B4094" s="399" t="s">
        <v>8</v>
      </c>
      <c r="C4094" s="416" t="s">
        <v>9</v>
      </c>
      <c r="D4094" s="417" t="s">
        <v>10</v>
      </c>
      <c r="E4094" s="418"/>
      <c r="F4094" s="418"/>
      <c r="G4094" s="419"/>
      <c r="H4094" s="417" t="s">
        <v>11</v>
      </c>
      <c r="I4094" s="418"/>
      <c r="J4094" s="418"/>
      <c r="K4094" s="419"/>
    </row>
    <row r="4095" spans="1:11" s="43" customFormat="1" ht="15.75" thickBot="1" x14ac:dyDescent="0.3">
      <c r="A4095" s="42"/>
      <c r="B4095" s="415"/>
      <c r="C4095" s="416"/>
      <c r="D4095" s="416" t="s">
        <v>12</v>
      </c>
      <c r="E4095" s="396" t="s">
        <v>1155</v>
      </c>
      <c r="F4095" s="387" t="s">
        <v>14</v>
      </c>
      <c r="G4095" s="389"/>
      <c r="H4095" s="397" t="s">
        <v>12</v>
      </c>
      <c r="I4095" s="399" t="s">
        <v>15</v>
      </c>
      <c r="J4095" s="387" t="s">
        <v>14</v>
      </c>
      <c r="K4095" s="389"/>
    </row>
    <row r="4096" spans="1:11" s="43" customFormat="1" ht="45.75" thickBot="1" x14ac:dyDescent="0.3">
      <c r="A4096" s="42"/>
      <c r="B4096" s="400"/>
      <c r="C4096" s="416"/>
      <c r="D4096" s="416"/>
      <c r="E4096" s="396"/>
      <c r="F4096" s="46" t="s">
        <v>16</v>
      </c>
      <c r="G4096" s="47" t="s">
        <v>17</v>
      </c>
      <c r="H4096" s="398"/>
      <c r="I4096" s="400"/>
      <c r="J4096" s="46" t="s">
        <v>16</v>
      </c>
      <c r="K4096" s="47" t="s">
        <v>17</v>
      </c>
    </row>
    <row r="4097" spans="1:11" s="43" customFormat="1" ht="15.75" thickBot="1" x14ac:dyDescent="0.3">
      <c r="A4097" s="42"/>
      <c r="B4097" s="47">
        <v>1</v>
      </c>
      <c r="C4097" s="47">
        <v>2</v>
      </c>
      <c r="D4097" s="47">
        <v>3</v>
      </c>
      <c r="E4097" s="47">
        <v>4</v>
      </c>
      <c r="F4097" s="47">
        <v>5</v>
      </c>
      <c r="G4097" s="47">
        <v>6</v>
      </c>
      <c r="H4097" s="47">
        <v>7</v>
      </c>
      <c r="I4097" s="47">
        <v>8</v>
      </c>
      <c r="J4097" s="47">
        <v>9</v>
      </c>
      <c r="K4097" s="47">
        <v>10</v>
      </c>
    </row>
    <row r="4098" spans="1:11" s="43" customFormat="1" ht="60" x14ac:dyDescent="0.25">
      <c r="A4098" s="42"/>
      <c r="B4098" s="166">
        <f>226458.05</f>
        <v>226458.05</v>
      </c>
      <c r="C4098" s="49"/>
      <c r="D4098" s="49"/>
      <c r="E4098" s="81"/>
      <c r="F4098" s="49"/>
      <c r="G4098" s="256"/>
      <c r="H4098" s="51" t="s">
        <v>212</v>
      </c>
      <c r="I4098" s="60" t="s">
        <v>1156</v>
      </c>
      <c r="J4098" s="49"/>
      <c r="K4098" s="253"/>
    </row>
    <row r="4099" spans="1:11" s="43" customFormat="1" ht="60.75" thickBot="1" x14ac:dyDescent="0.3">
      <c r="A4099" s="42"/>
      <c r="B4099" s="53"/>
      <c r="C4099" s="54"/>
      <c r="D4099" s="54"/>
      <c r="E4099" s="57"/>
      <c r="F4099" s="54"/>
      <c r="G4099" s="49"/>
      <c r="H4099" s="51" t="s">
        <v>212</v>
      </c>
      <c r="I4099" s="54" t="s">
        <v>1157</v>
      </c>
      <c r="J4099" s="54"/>
      <c r="K4099" s="253"/>
    </row>
    <row r="4100" spans="1:11" s="43" customFormat="1" ht="15.75" thickBot="1" x14ac:dyDescent="0.3">
      <c r="A4100" s="42"/>
      <c r="B4100" s="405" t="s">
        <v>19</v>
      </c>
      <c r="C4100" s="406"/>
      <c r="D4100" s="406"/>
      <c r="E4100" s="406"/>
      <c r="F4100" s="406"/>
      <c r="G4100" s="406"/>
      <c r="H4100" s="406"/>
      <c r="I4100" s="406"/>
      <c r="J4100" s="394"/>
      <c r="K4100" s="395"/>
    </row>
    <row r="4101" spans="1:11" s="43" customFormat="1" x14ac:dyDescent="0.25">
      <c r="A4101" s="42"/>
      <c r="B4101" s="54">
        <v>0</v>
      </c>
      <c r="C4101" s="54">
        <v>0</v>
      </c>
      <c r="D4101" s="54" t="s">
        <v>1158</v>
      </c>
      <c r="E4101" s="57">
        <v>40.65</v>
      </c>
      <c r="F4101" s="54"/>
      <c r="G4101" s="257"/>
      <c r="H4101" s="54"/>
      <c r="I4101" s="54"/>
      <c r="J4101" s="49"/>
      <c r="K4101" s="52"/>
    </row>
    <row r="4102" spans="1:11" s="43" customFormat="1" x14ac:dyDescent="0.25">
      <c r="A4102" s="42"/>
    </row>
    <row r="4103" spans="1:11" s="43" customFormat="1" x14ac:dyDescent="0.25">
      <c r="A4103" s="42"/>
      <c r="B4103" s="420" t="s">
        <v>0</v>
      </c>
      <c r="C4103" s="420"/>
    </row>
    <row r="4104" spans="1:11" s="43" customFormat="1" x14ac:dyDescent="0.25">
      <c r="A4104" s="42"/>
      <c r="B4104" s="383" t="s">
        <v>1</v>
      </c>
      <c r="C4104" s="383"/>
      <c r="D4104" s="383"/>
      <c r="E4104" s="383"/>
      <c r="F4104" s="383"/>
      <c r="G4104" s="383"/>
      <c r="H4104" s="383"/>
      <c r="I4104" s="383"/>
      <c r="J4104" s="383"/>
      <c r="K4104" s="383"/>
    </row>
    <row r="4105" spans="1:11" s="43" customFormat="1" x14ac:dyDescent="0.25">
      <c r="A4105" s="42"/>
    </row>
    <row r="4106" spans="1:11" s="43" customFormat="1" x14ac:dyDescent="0.25">
      <c r="A4106" s="42"/>
      <c r="B4106" s="633" t="s">
        <v>2</v>
      </c>
      <c r="C4106" s="633"/>
      <c r="D4106" s="633"/>
      <c r="E4106" s="633" t="s">
        <v>1128</v>
      </c>
      <c r="F4106" s="633"/>
      <c r="G4106" s="633"/>
      <c r="H4106" s="547" t="s">
        <v>4</v>
      </c>
      <c r="I4106" s="548"/>
      <c r="J4106" s="548"/>
      <c r="K4106" s="549"/>
    </row>
    <row r="4107" spans="1:11" s="43" customFormat="1" x14ac:dyDescent="0.25">
      <c r="A4107" s="42"/>
      <c r="B4107" s="471">
        <v>21706198601441</v>
      </c>
      <c r="C4107" s="471"/>
      <c r="D4107" s="471"/>
      <c r="E4107" s="545" t="s">
        <v>1138</v>
      </c>
      <c r="F4107" s="545"/>
      <c r="G4107" s="545"/>
      <c r="H4107" s="525" t="s">
        <v>1159</v>
      </c>
      <c r="I4107" s="526"/>
      <c r="J4107" s="526"/>
      <c r="K4107" s="634"/>
    </row>
    <row r="4108" spans="1:11" s="43" customFormat="1" x14ac:dyDescent="0.25">
      <c r="A4108" s="42"/>
      <c r="B4108" s="472" t="s">
        <v>1136</v>
      </c>
      <c r="C4108" s="473"/>
      <c r="D4108" s="628" t="s">
        <v>1160</v>
      </c>
      <c r="E4108" s="629"/>
      <c r="F4108" s="629"/>
      <c r="G4108" s="635"/>
      <c r="H4108" s="546" t="s">
        <v>6</v>
      </c>
      <c r="I4108" s="546"/>
      <c r="J4108" s="637" t="s">
        <v>245</v>
      </c>
      <c r="K4108" s="630"/>
    </row>
    <row r="4109" spans="1:11" s="43" customFormat="1" ht="15.75" thickBot="1" x14ac:dyDescent="0.3">
      <c r="A4109" s="42"/>
      <c r="B4109" s="468"/>
      <c r="C4109" s="469"/>
      <c r="D4109" s="403"/>
      <c r="E4109" s="404"/>
      <c r="F4109" s="404"/>
      <c r="G4109" s="636"/>
      <c r="H4109" s="546"/>
      <c r="I4109" s="546"/>
      <c r="J4109" s="638"/>
      <c r="K4109" s="432"/>
    </row>
    <row r="4110" spans="1:11" s="43" customFormat="1" ht="15.75" thickBot="1" x14ac:dyDescent="0.3">
      <c r="A4110" s="42"/>
      <c r="B4110" s="393" t="s">
        <v>7</v>
      </c>
      <c r="C4110" s="394"/>
      <c r="D4110" s="394"/>
      <c r="E4110" s="394"/>
      <c r="F4110" s="394"/>
      <c r="G4110" s="394"/>
      <c r="H4110" s="409"/>
      <c r="I4110" s="409"/>
      <c r="J4110" s="394"/>
      <c r="K4110" s="395"/>
    </row>
    <row r="4111" spans="1:11" s="43" customFormat="1" ht="15.75" thickBot="1" x14ac:dyDescent="0.3">
      <c r="A4111" s="42"/>
      <c r="B4111" s="399" t="s">
        <v>8</v>
      </c>
      <c r="C4111" s="416" t="s">
        <v>9</v>
      </c>
      <c r="D4111" s="417" t="s">
        <v>10</v>
      </c>
      <c r="E4111" s="418"/>
      <c r="F4111" s="418"/>
      <c r="G4111" s="419"/>
      <c r="H4111" s="417" t="s">
        <v>11</v>
      </c>
      <c r="I4111" s="418"/>
      <c r="J4111" s="418"/>
      <c r="K4111" s="419"/>
    </row>
    <row r="4112" spans="1:11" s="43" customFormat="1" ht="15.75" thickBot="1" x14ac:dyDescent="0.3">
      <c r="A4112" s="42"/>
      <c r="B4112" s="415"/>
      <c r="C4112" s="416"/>
      <c r="D4112" s="416" t="s">
        <v>12</v>
      </c>
      <c r="E4112" s="396" t="s">
        <v>210</v>
      </c>
      <c r="F4112" s="387" t="s">
        <v>14</v>
      </c>
      <c r="G4112" s="389"/>
      <c r="H4112" s="397" t="s">
        <v>12</v>
      </c>
      <c r="I4112" s="399" t="s">
        <v>15</v>
      </c>
      <c r="J4112" s="387" t="s">
        <v>14</v>
      </c>
      <c r="K4112" s="389"/>
    </row>
    <row r="4113" spans="1:11" s="43" customFormat="1" ht="45.75" thickBot="1" x14ac:dyDescent="0.3">
      <c r="A4113" s="42"/>
      <c r="B4113" s="400"/>
      <c r="C4113" s="416"/>
      <c r="D4113" s="416"/>
      <c r="E4113" s="396"/>
      <c r="F4113" s="46" t="s">
        <v>16</v>
      </c>
      <c r="G4113" s="47" t="s">
        <v>17</v>
      </c>
      <c r="H4113" s="398"/>
      <c r="I4113" s="400"/>
      <c r="J4113" s="46" t="s">
        <v>16</v>
      </c>
      <c r="K4113" s="47" t="s">
        <v>17</v>
      </c>
    </row>
    <row r="4114" spans="1:11" s="43" customFormat="1" ht="15.75" thickBot="1" x14ac:dyDescent="0.3">
      <c r="A4114" s="42"/>
      <c r="B4114" s="123">
        <v>1</v>
      </c>
      <c r="C4114" s="47">
        <v>2</v>
      </c>
      <c r="D4114" s="47">
        <v>3</v>
      </c>
      <c r="E4114" s="47">
        <v>4</v>
      </c>
      <c r="F4114" s="47">
        <v>5</v>
      </c>
      <c r="G4114" s="47">
        <v>6</v>
      </c>
      <c r="H4114" s="47">
        <v>7</v>
      </c>
      <c r="I4114" s="47">
        <v>8</v>
      </c>
      <c r="J4114" s="47">
        <v>9</v>
      </c>
      <c r="K4114" s="47">
        <v>10</v>
      </c>
    </row>
    <row r="4115" spans="1:11" s="43" customFormat="1" x14ac:dyDescent="0.25">
      <c r="A4115" s="42"/>
      <c r="B4115" s="166">
        <f>182787</f>
        <v>182787</v>
      </c>
      <c r="C4115" s="49"/>
      <c r="D4115" s="49" t="s">
        <v>456</v>
      </c>
      <c r="E4115" s="81" t="s">
        <v>1161</v>
      </c>
      <c r="F4115" s="49"/>
      <c r="G4115" s="49"/>
      <c r="H4115" s="49" t="s">
        <v>111</v>
      </c>
      <c r="I4115" s="49" t="s">
        <v>111</v>
      </c>
      <c r="J4115" s="49"/>
      <c r="K4115" s="253"/>
    </row>
    <row r="4116" spans="1:11" s="43" customFormat="1" ht="15.75" thickBot="1" x14ac:dyDescent="0.3">
      <c r="A4116" s="42"/>
      <c r="B4116" s="234"/>
      <c r="C4116" s="54"/>
      <c r="D4116" s="54"/>
      <c r="E4116" s="57"/>
      <c r="F4116" s="54"/>
      <c r="G4116" s="49"/>
      <c r="H4116" s="54" t="s">
        <v>351</v>
      </c>
      <c r="I4116" s="54" t="s">
        <v>351</v>
      </c>
      <c r="J4116" s="54"/>
      <c r="K4116" s="253"/>
    </row>
    <row r="4117" spans="1:11" s="43" customFormat="1" ht="15.75" thickBot="1" x14ac:dyDescent="0.3">
      <c r="A4117" s="42"/>
      <c r="B4117" s="393" t="s">
        <v>19</v>
      </c>
      <c r="C4117" s="394"/>
      <c r="D4117" s="394"/>
      <c r="E4117" s="394"/>
      <c r="F4117" s="394"/>
      <c r="G4117" s="394"/>
      <c r="H4117" s="394"/>
      <c r="I4117" s="394"/>
      <c r="J4117" s="394"/>
      <c r="K4117" s="395"/>
    </row>
    <row r="4118" spans="1:11" s="43" customFormat="1" x14ac:dyDescent="0.25">
      <c r="A4118" s="42"/>
      <c r="B4118" s="66"/>
      <c r="C4118" s="49"/>
      <c r="D4118" s="49"/>
      <c r="E4118" s="201"/>
      <c r="F4118" s="49"/>
      <c r="G4118" s="49"/>
      <c r="H4118" s="91"/>
      <c r="I4118" s="49"/>
      <c r="J4118" s="49"/>
      <c r="K4118" s="253"/>
    </row>
    <row r="4119" spans="1:11" s="43" customFormat="1" x14ac:dyDescent="0.25">
      <c r="A4119" s="42"/>
    </row>
    <row r="4120" spans="1:11" s="43" customFormat="1" x14ac:dyDescent="0.25">
      <c r="A4120" s="42"/>
      <c r="B4120" s="420" t="s">
        <v>0</v>
      </c>
      <c r="C4120" s="420"/>
    </row>
    <row r="4121" spans="1:11" s="43" customFormat="1" x14ac:dyDescent="0.25">
      <c r="A4121" s="42"/>
      <c r="B4121" s="383" t="s">
        <v>1</v>
      </c>
      <c r="C4121" s="383"/>
      <c r="D4121" s="383"/>
      <c r="E4121" s="383"/>
      <c r="F4121" s="383"/>
      <c r="G4121" s="383"/>
      <c r="H4121" s="383"/>
      <c r="I4121" s="383"/>
      <c r="J4121" s="383"/>
      <c r="K4121" s="383"/>
    </row>
    <row r="4122" spans="1:11" s="43" customFormat="1" x14ac:dyDescent="0.25">
      <c r="A4122" s="42"/>
    </row>
    <row r="4123" spans="1:11" s="43" customFormat="1" x14ac:dyDescent="0.25">
      <c r="A4123" s="42"/>
      <c r="B4123" s="633" t="s">
        <v>2</v>
      </c>
      <c r="C4123" s="633"/>
      <c r="D4123" s="633"/>
      <c r="E4123" s="633" t="s">
        <v>1128</v>
      </c>
      <c r="F4123" s="633"/>
      <c r="G4123" s="633"/>
      <c r="H4123" s="547" t="s">
        <v>4</v>
      </c>
      <c r="I4123" s="548"/>
      <c r="J4123" s="548"/>
      <c r="K4123" s="549"/>
    </row>
    <row r="4124" spans="1:11" s="43" customFormat="1" x14ac:dyDescent="0.25">
      <c r="A4124" s="42"/>
      <c r="B4124" s="471">
        <v>21803196100522</v>
      </c>
      <c r="C4124" s="471"/>
      <c r="D4124" s="471"/>
      <c r="E4124" s="545" t="s">
        <v>1138</v>
      </c>
      <c r="F4124" s="545"/>
      <c r="G4124" s="545"/>
      <c r="H4124" s="525" t="s">
        <v>1162</v>
      </c>
      <c r="I4124" s="526"/>
      <c r="J4124" s="526"/>
      <c r="K4124" s="634"/>
    </row>
    <row r="4125" spans="1:11" s="43" customFormat="1" x14ac:dyDescent="0.25">
      <c r="A4125" s="42"/>
      <c r="B4125" s="472" t="s">
        <v>1136</v>
      </c>
      <c r="C4125" s="473"/>
      <c r="D4125" s="628" t="s">
        <v>1163</v>
      </c>
      <c r="E4125" s="629"/>
      <c r="F4125" s="629"/>
      <c r="G4125" s="635"/>
      <c r="H4125" s="546" t="s">
        <v>6</v>
      </c>
      <c r="I4125" s="546"/>
      <c r="J4125" s="637" t="s">
        <v>1132</v>
      </c>
      <c r="K4125" s="630"/>
    </row>
    <row r="4126" spans="1:11" s="43" customFormat="1" ht="15.75" thickBot="1" x14ac:dyDescent="0.3">
      <c r="A4126" s="42"/>
      <c r="B4126" s="468"/>
      <c r="C4126" s="469"/>
      <c r="D4126" s="403"/>
      <c r="E4126" s="404"/>
      <c r="F4126" s="404"/>
      <c r="G4126" s="636"/>
      <c r="H4126" s="546"/>
      <c r="I4126" s="546"/>
      <c r="J4126" s="638"/>
      <c r="K4126" s="432"/>
    </row>
    <row r="4127" spans="1:11" s="43" customFormat="1" ht="15.75" thickBot="1" x14ac:dyDescent="0.3">
      <c r="A4127" s="42"/>
      <c r="B4127" s="393" t="s">
        <v>7</v>
      </c>
      <c r="C4127" s="394"/>
      <c r="D4127" s="394"/>
      <c r="E4127" s="394"/>
      <c r="F4127" s="394"/>
      <c r="G4127" s="394"/>
      <c r="H4127" s="409"/>
      <c r="I4127" s="409"/>
      <c r="J4127" s="394"/>
      <c r="K4127" s="395"/>
    </row>
    <row r="4128" spans="1:11" s="43" customFormat="1" ht="15.75" thickBot="1" x14ac:dyDescent="0.3">
      <c r="A4128" s="42"/>
      <c r="B4128" s="399" t="s">
        <v>8</v>
      </c>
      <c r="C4128" s="416" t="s">
        <v>9</v>
      </c>
      <c r="D4128" s="417" t="s">
        <v>10</v>
      </c>
      <c r="E4128" s="418"/>
      <c r="F4128" s="418"/>
      <c r="G4128" s="419"/>
      <c r="H4128" s="417" t="s">
        <v>11</v>
      </c>
      <c r="I4128" s="418"/>
      <c r="J4128" s="418"/>
      <c r="K4128" s="419"/>
    </row>
    <row r="4129" spans="1:11" s="43" customFormat="1" ht="15.75" thickBot="1" x14ac:dyDescent="0.3">
      <c r="A4129" s="42"/>
      <c r="B4129" s="415"/>
      <c r="C4129" s="416"/>
      <c r="D4129" s="416" t="s">
        <v>12</v>
      </c>
      <c r="E4129" s="396" t="s">
        <v>210</v>
      </c>
      <c r="F4129" s="387" t="s">
        <v>14</v>
      </c>
      <c r="G4129" s="389"/>
      <c r="H4129" s="397" t="s">
        <v>12</v>
      </c>
      <c r="I4129" s="399" t="s">
        <v>15</v>
      </c>
      <c r="J4129" s="387" t="s">
        <v>14</v>
      </c>
      <c r="K4129" s="389"/>
    </row>
    <row r="4130" spans="1:11" s="43" customFormat="1" ht="45.75" thickBot="1" x14ac:dyDescent="0.3">
      <c r="A4130" s="42"/>
      <c r="B4130" s="400"/>
      <c r="C4130" s="416"/>
      <c r="D4130" s="416"/>
      <c r="E4130" s="396"/>
      <c r="F4130" s="46" t="s">
        <v>16</v>
      </c>
      <c r="G4130" s="47" t="s">
        <v>17</v>
      </c>
      <c r="H4130" s="398"/>
      <c r="I4130" s="400"/>
      <c r="J4130" s="46" t="s">
        <v>16</v>
      </c>
      <c r="K4130" s="47" t="s">
        <v>17</v>
      </c>
    </row>
    <row r="4131" spans="1:11" s="43" customFormat="1" ht="15.75" thickBot="1" x14ac:dyDescent="0.3">
      <c r="A4131" s="42"/>
      <c r="B4131" s="123">
        <v>1</v>
      </c>
      <c r="C4131" s="47">
        <v>2</v>
      </c>
      <c r="D4131" s="47">
        <v>3</v>
      </c>
      <c r="E4131" s="47">
        <v>4</v>
      </c>
      <c r="F4131" s="47">
        <v>5</v>
      </c>
      <c r="G4131" s="47">
        <v>6</v>
      </c>
      <c r="H4131" s="47">
        <v>7</v>
      </c>
      <c r="I4131" s="47">
        <v>8</v>
      </c>
      <c r="J4131" s="47">
        <v>9</v>
      </c>
      <c r="K4131" s="47">
        <v>10</v>
      </c>
    </row>
    <row r="4132" spans="1:11" s="43" customFormat="1" ht="15.75" thickBot="1" x14ac:dyDescent="0.3">
      <c r="A4132" s="42"/>
      <c r="B4132" s="166">
        <f>145156.2</f>
        <v>145156.20000000001</v>
      </c>
      <c r="C4132" s="49">
        <v>100000</v>
      </c>
      <c r="D4132" s="49"/>
      <c r="E4132" s="81">
        <v>0</v>
      </c>
      <c r="F4132" s="49"/>
      <c r="G4132" s="49"/>
      <c r="H4132" s="49"/>
      <c r="I4132" s="231"/>
      <c r="J4132" s="49"/>
      <c r="K4132" s="253"/>
    </row>
    <row r="4133" spans="1:11" s="43" customFormat="1" ht="15.75" thickBot="1" x14ac:dyDescent="0.3">
      <c r="A4133" s="42"/>
      <c r="B4133" s="393" t="s">
        <v>19</v>
      </c>
      <c r="C4133" s="394"/>
      <c r="D4133" s="394"/>
      <c r="E4133" s="394"/>
      <c r="F4133" s="394"/>
      <c r="G4133" s="394"/>
      <c r="H4133" s="394"/>
      <c r="I4133" s="394"/>
      <c r="J4133" s="394"/>
      <c r="K4133" s="395"/>
    </row>
    <row r="4134" spans="1:11" s="43" customFormat="1" ht="60" x14ac:dyDescent="0.25">
      <c r="A4134" s="42"/>
      <c r="B4134" s="202">
        <v>150000</v>
      </c>
      <c r="C4134" s="201"/>
      <c r="D4134" s="91" t="s">
        <v>1164</v>
      </c>
      <c r="E4134" s="201">
        <v>1044.5999999999999</v>
      </c>
      <c r="F4134" s="49"/>
      <c r="G4134" s="49"/>
      <c r="H4134" s="51" t="s">
        <v>212</v>
      </c>
      <c r="I4134" s="91" t="s">
        <v>1165</v>
      </c>
      <c r="J4134" s="49"/>
      <c r="K4134" s="253"/>
    </row>
    <row r="4135" spans="1:11" s="43" customFormat="1" x14ac:dyDescent="0.25">
      <c r="A4135" s="42"/>
      <c r="B4135" s="234"/>
      <c r="C4135" s="166"/>
      <c r="D4135" s="69" t="s">
        <v>1158</v>
      </c>
      <c r="E4135" s="54">
        <v>3437.05</v>
      </c>
      <c r="F4135" s="54"/>
      <c r="G4135" s="54"/>
      <c r="H4135" s="54"/>
      <c r="I4135" s="166"/>
      <c r="J4135" s="54"/>
      <c r="K4135" s="56"/>
    </row>
    <row r="4136" spans="1:11" s="43" customFormat="1" x14ac:dyDescent="0.25">
      <c r="A4136" s="42"/>
    </row>
    <row r="4137" spans="1:11" s="43" customFormat="1" x14ac:dyDescent="0.25">
      <c r="A4137" s="42"/>
      <c r="B4137" s="642" t="s">
        <v>0</v>
      </c>
      <c r="C4137" s="642"/>
      <c r="D4137" s="124"/>
      <c r="E4137" s="124"/>
      <c r="F4137" s="124"/>
      <c r="G4137" s="124"/>
      <c r="H4137" s="124"/>
      <c r="I4137" s="124"/>
      <c r="J4137" s="124"/>
      <c r="K4137" s="124"/>
    </row>
    <row r="4138" spans="1:11" s="43" customFormat="1" x14ac:dyDescent="0.25">
      <c r="A4138" s="42"/>
      <c r="B4138" s="475" t="s">
        <v>1</v>
      </c>
      <c r="C4138" s="475"/>
      <c r="D4138" s="475"/>
      <c r="E4138" s="475"/>
      <c r="F4138" s="475"/>
      <c r="G4138" s="475"/>
      <c r="H4138" s="475"/>
      <c r="I4138" s="475"/>
      <c r="J4138" s="475"/>
      <c r="K4138" s="475"/>
    </row>
    <row r="4139" spans="1:11" s="43" customFormat="1" ht="15.75" thickBot="1" x14ac:dyDescent="0.3">
      <c r="A4139" s="42"/>
      <c r="B4139" s="124"/>
      <c r="C4139" s="124"/>
      <c r="D4139" s="124"/>
      <c r="E4139" s="124"/>
      <c r="F4139" s="124"/>
      <c r="G4139" s="124"/>
      <c r="H4139" s="124"/>
      <c r="I4139" s="124"/>
      <c r="J4139" s="124"/>
      <c r="K4139" s="124"/>
    </row>
    <row r="4140" spans="1:11" s="43" customFormat="1" ht="15.75" thickBot="1" x14ac:dyDescent="0.3">
      <c r="A4140" s="42"/>
      <c r="B4140" s="476" t="s">
        <v>2</v>
      </c>
      <c r="C4140" s="477"/>
      <c r="D4140" s="478"/>
      <c r="E4140" s="476" t="s">
        <v>3</v>
      </c>
      <c r="F4140" s="477"/>
      <c r="G4140" s="478"/>
      <c r="H4140" s="479" t="s">
        <v>4</v>
      </c>
      <c r="I4140" s="480"/>
      <c r="J4140" s="480"/>
      <c r="K4140" s="481"/>
    </row>
    <row r="4141" spans="1:11" s="43" customFormat="1" ht="15.75" thickBot="1" x14ac:dyDescent="0.3">
      <c r="A4141" s="42"/>
      <c r="B4141" s="391">
        <v>20610198000658</v>
      </c>
      <c r="C4141" s="391"/>
      <c r="D4141" s="392"/>
      <c r="E4141" s="393" t="s">
        <v>1166</v>
      </c>
      <c r="F4141" s="394"/>
      <c r="G4141" s="395"/>
      <c r="H4141" s="393" t="s">
        <v>1167</v>
      </c>
      <c r="I4141" s="394"/>
      <c r="J4141" s="394"/>
      <c r="K4141" s="395"/>
    </row>
    <row r="4142" spans="1:11" s="43" customFormat="1" x14ac:dyDescent="0.25">
      <c r="A4142" s="42"/>
      <c r="B4142" s="490" t="s">
        <v>5</v>
      </c>
      <c r="C4142" s="491"/>
      <c r="D4142" s="405" t="s">
        <v>1168</v>
      </c>
      <c r="E4142" s="406"/>
      <c r="F4142" s="406"/>
      <c r="G4142" s="407"/>
      <c r="H4142" s="494" t="s">
        <v>6</v>
      </c>
      <c r="I4142" s="495"/>
      <c r="J4142" s="405" t="s">
        <v>1132</v>
      </c>
      <c r="K4142" s="407"/>
    </row>
    <row r="4143" spans="1:11" s="43" customFormat="1" ht="15.75" thickBot="1" x14ac:dyDescent="0.3">
      <c r="A4143" s="42"/>
      <c r="B4143" s="492"/>
      <c r="C4143" s="493"/>
      <c r="D4143" s="125"/>
      <c r="E4143" s="126"/>
      <c r="F4143" s="126"/>
      <c r="G4143" s="127"/>
      <c r="H4143" s="496"/>
      <c r="I4143" s="497"/>
      <c r="J4143" s="128"/>
      <c r="K4143" s="129"/>
    </row>
    <row r="4144" spans="1:11" s="43" customFormat="1" ht="15.75" thickBot="1" x14ac:dyDescent="0.3">
      <c r="A4144" s="42"/>
      <c r="B4144" s="487" t="s">
        <v>7</v>
      </c>
      <c r="C4144" s="488"/>
      <c r="D4144" s="488"/>
      <c r="E4144" s="488"/>
      <c r="F4144" s="488"/>
      <c r="G4144" s="488"/>
      <c r="H4144" s="488"/>
      <c r="I4144" s="488"/>
      <c r="J4144" s="488"/>
      <c r="K4144" s="489"/>
    </row>
    <row r="4145" spans="1:11" s="43" customFormat="1" ht="15.75" thickBot="1" x14ac:dyDescent="0.3">
      <c r="A4145" s="42"/>
      <c r="B4145" s="485" t="s">
        <v>8</v>
      </c>
      <c r="C4145" s="499" t="s">
        <v>9</v>
      </c>
      <c r="D4145" s="500" t="s">
        <v>10</v>
      </c>
      <c r="E4145" s="501"/>
      <c r="F4145" s="501"/>
      <c r="G4145" s="502"/>
      <c r="H4145" s="500" t="s">
        <v>11</v>
      </c>
      <c r="I4145" s="501"/>
      <c r="J4145" s="501"/>
      <c r="K4145" s="502"/>
    </row>
    <row r="4146" spans="1:11" s="43" customFormat="1" ht="15.75" thickBot="1" x14ac:dyDescent="0.3">
      <c r="A4146" s="42"/>
      <c r="B4146" s="498"/>
      <c r="C4146" s="499"/>
      <c r="D4146" s="499" t="s">
        <v>12</v>
      </c>
      <c r="E4146" s="482" t="s">
        <v>210</v>
      </c>
      <c r="F4146" s="479" t="s">
        <v>14</v>
      </c>
      <c r="G4146" s="481"/>
      <c r="H4146" s="483" t="s">
        <v>12</v>
      </c>
      <c r="I4146" s="485" t="s">
        <v>15</v>
      </c>
      <c r="J4146" s="479" t="s">
        <v>14</v>
      </c>
      <c r="K4146" s="481"/>
    </row>
    <row r="4147" spans="1:11" s="43" customFormat="1" ht="45.75" thickBot="1" x14ac:dyDescent="0.3">
      <c r="A4147" s="42"/>
      <c r="B4147" s="486"/>
      <c r="C4147" s="499"/>
      <c r="D4147" s="499"/>
      <c r="E4147" s="482"/>
      <c r="F4147" s="130" t="s">
        <v>16</v>
      </c>
      <c r="G4147" s="131" t="s">
        <v>17</v>
      </c>
      <c r="H4147" s="484"/>
      <c r="I4147" s="486"/>
      <c r="J4147" s="130" t="s">
        <v>16</v>
      </c>
      <c r="K4147" s="131" t="s">
        <v>17</v>
      </c>
    </row>
    <row r="4148" spans="1:11" s="43" customFormat="1" ht="15.75" thickBot="1" x14ac:dyDescent="0.3">
      <c r="A4148" s="42"/>
      <c r="B4148" s="204">
        <v>1</v>
      </c>
      <c r="C4148" s="131">
        <v>2</v>
      </c>
      <c r="D4148" s="131">
        <v>3</v>
      </c>
      <c r="E4148" s="131">
        <v>4</v>
      </c>
      <c r="F4148" s="131">
        <v>5</v>
      </c>
      <c r="G4148" s="131">
        <v>6</v>
      </c>
      <c r="H4148" s="131">
        <v>7</v>
      </c>
      <c r="I4148" s="131">
        <v>8</v>
      </c>
      <c r="J4148" s="131">
        <v>9</v>
      </c>
      <c r="K4148" s="131">
        <v>10</v>
      </c>
    </row>
    <row r="4149" spans="1:11" s="43" customFormat="1" ht="60.75" thickBot="1" x14ac:dyDescent="0.3">
      <c r="A4149" s="42"/>
      <c r="B4149" s="258" t="s">
        <v>1169</v>
      </c>
      <c r="C4149" s="258"/>
      <c r="D4149" s="258"/>
      <c r="E4149" s="258"/>
      <c r="F4149" s="258"/>
      <c r="G4149" s="258"/>
      <c r="H4149" s="51" t="s">
        <v>212</v>
      </c>
      <c r="I4149" s="205" t="s">
        <v>1170</v>
      </c>
      <c r="J4149" s="258"/>
      <c r="K4149" s="258"/>
    </row>
    <row r="4150" spans="1:11" s="43" customFormat="1" ht="15.75" thickBot="1" x14ac:dyDescent="0.3">
      <c r="A4150" s="42"/>
      <c r="B4150" s="487" t="s">
        <v>19</v>
      </c>
      <c r="C4150" s="488"/>
      <c r="D4150" s="488"/>
      <c r="E4150" s="488"/>
      <c r="F4150" s="488"/>
      <c r="G4150" s="488"/>
      <c r="H4150" s="488"/>
      <c r="I4150" s="488"/>
      <c r="J4150" s="488"/>
      <c r="K4150" s="489"/>
    </row>
    <row r="4151" spans="1:11" s="43" customFormat="1" x14ac:dyDescent="0.25">
      <c r="A4151" s="42"/>
      <c r="B4151" s="137"/>
      <c r="C4151" s="133"/>
      <c r="D4151" s="258"/>
      <c r="E4151" s="258"/>
      <c r="F4151" s="133"/>
      <c r="G4151" s="133"/>
      <c r="H4151" s="133"/>
      <c r="I4151" s="133"/>
      <c r="J4151" s="133"/>
      <c r="K4151" s="136"/>
    </row>
    <row r="4152" spans="1:11" s="43" customFormat="1" x14ac:dyDescent="0.25">
      <c r="A4152" s="42"/>
    </row>
    <row r="4153" spans="1:11" s="43" customFormat="1" x14ac:dyDescent="0.25">
      <c r="A4153" s="42"/>
      <c r="B4153" s="420" t="s">
        <v>0</v>
      </c>
      <c r="C4153" s="420"/>
    </row>
    <row r="4154" spans="1:11" s="43" customFormat="1" x14ac:dyDescent="0.25">
      <c r="A4154" s="42"/>
      <c r="B4154" s="383" t="s">
        <v>1</v>
      </c>
      <c r="C4154" s="383"/>
      <c r="D4154" s="383"/>
      <c r="E4154" s="383"/>
      <c r="F4154" s="383"/>
      <c r="G4154" s="383"/>
      <c r="H4154" s="383"/>
      <c r="I4154" s="383"/>
      <c r="J4154" s="383"/>
      <c r="K4154" s="383"/>
    </row>
    <row r="4155" spans="1:11" s="43" customFormat="1" x14ac:dyDescent="0.25">
      <c r="A4155" s="42"/>
    </row>
    <row r="4156" spans="1:11" s="43" customFormat="1" x14ac:dyDescent="0.25">
      <c r="A4156" s="42"/>
      <c r="B4156" s="633" t="s">
        <v>2</v>
      </c>
      <c r="C4156" s="633"/>
      <c r="D4156" s="633"/>
      <c r="E4156" s="633" t="s">
        <v>3</v>
      </c>
      <c r="F4156" s="633"/>
      <c r="G4156" s="633"/>
      <c r="H4156" s="547" t="s">
        <v>4</v>
      </c>
      <c r="I4156" s="548"/>
      <c r="J4156" s="548"/>
      <c r="K4156" s="549"/>
    </row>
    <row r="4157" spans="1:11" s="43" customFormat="1" x14ac:dyDescent="0.25">
      <c r="A4157" s="42"/>
      <c r="B4157" s="471">
        <v>20812198300936</v>
      </c>
      <c r="C4157" s="471"/>
      <c r="D4157" s="471"/>
      <c r="E4157" s="545" t="s">
        <v>1138</v>
      </c>
      <c r="F4157" s="545"/>
      <c r="G4157" s="545"/>
      <c r="H4157" s="643" t="s">
        <v>1171</v>
      </c>
      <c r="I4157" s="644"/>
      <c r="J4157" s="644"/>
      <c r="K4157" s="645"/>
    </row>
    <row r="4158" spans="1:11" s="43" customFormat="1" x14ac:dyDescent="0.25">
      <c r="A4158" s="42"/>
      <c r="B4158" s="472" t="s">
        <v>1136</v>
      </c>
      <c r="C4158" s="473"/>
      <c r="D4158" s="628" t="s">
        <v>1172</v>
      </c>
      <c r="E4158" s="629"/>
      <c r="F4158" s="629"/>
      <c r="G4158" s="635"/>
      <c r="H4158" s="546" t="s">
        <v>6</v>
      </c>
      <c r="I4158" s="546"/>
      <c r="J4158" s="637" t="s">
        <v>209</v>
      </c>
      <c r="K4158" s="630"/>
    </row>
    <row r="4159" spans="1:11" s="43" customFormat="1" ht="15.75" thickBot="1" x14ac:dyDescent="0.3">
      <c r="A4159" s="42"/>
      <c r="B4159" s="468"/>
      <c r="C4159" s="469"/>
      <c r="D4159" s="403"/>
      <c r="E4159" s="404"/>
      <c r="F4159" s="404"/>
      <c r="G4159" s="636"/>
      <c r="H4159" s="546"/>
      <c r="I4159" s="546"/>
      <c r="J4159" s="638"/>
      <c r="K4159" s="432"/>
    </row>
    <row r="4160" spans="1:11" s="43" customFormat="1" ht="15.75" thickBot="1" x14ac:dyDescent="0.3">
      <c r="A4160" s="42"/>
      <c r="B4160" s="393" t="s">
        <v>7</v>
      </c>
      <c r="C4160" s="394"/>
      <c r="D4160" s="394"/>
      <c r="E4160" s="394"/>
      <c r="F4160" s="394"/>
      <c r="G4160" s="394"/>
      <c r="H4160" s="409"/>
      <c r="I4160" s="409"/>
      <c r="J4160" s="394"/>
      <c r="K4160" s="395"/>
    </row>
    <row r="4161" spans="1:11" s="43" customFormat="1" ht="15.75" thickBot="1" x14ac:dyDescent="0.3">
      <c r="A4161" s="42"/>
      <c r="B4161" s="399" t="s">
        <v>8</v>
      </c>
      <c r="C4161" s="416" t="s">
        <v>9</v>
      </c>
      <c r="D4161" s="417" t="s">
        <v>10</v>
      </c>
      <c r="E4161" s="418"/>
      <c r="F4161" s="418"/>
      <c r="G4161" s="419"/>
      <c r="H4161" s="417" t="s">
        <v>11</v>
      </c>
      <c r="I4161" s="418"/>
      <c r="J4161" s="418"/>
      <c r="K4161" s="419"/>
    </row>
    <row r="4162" spans="1:11" s="43" customFormat="1" ht="15.75" thickBot="1" x14ac:dyDescent="0.3">
      <c r="A4162" s="42"/>
      <c r="B4162" s="415"/>
      <c r="C4162" s="416"/>
      <c r="D4162" s="416" t="s">
        <v>12</v>
      </c>
      <c r="E4162" s="396" t="s">
        <v>210</v>
      </c>
      <c r="F4162" s="387" t="s">
        <v>14</v>
      </c>
      <c r="G4162" s="389"/>
      <c r="H4162" s="397" t="s">
        <v>12</v>
      </c>
      <c r="I4162" s="399" t="s">
        <v>15</v>
      </c>
      <c r="J4162" s="387" t="s">
        <v>14</v>
      </c>
      <c r="K4162" s="389"/>
    </row>
    <row r="4163" spans="1:11" s="43" customFormat="1" ht="45.75" thickBot="1" x14ac:dyDescent="0.3">
      <c r="A4163" s="42"/>
      <c r="B4163" s="400"/>
      <c r="C4163" s="416"/>
      <c r="D4163" s="416"/>
      <c r="E4163" s="396"/>
      <c r="F4163" s="46" t="s">
        <v>16</v>
      </c>
      <c r="G4163" s="47" t="s">
        <v>17</v>
      </c>
      <c r="H4163" s="398"/>
      <c r="I4163" s="400"/>
      <c r="J4163" s="46" t="s">
        <v>16</v>
      </c>
      <c r="K4163" s="47" t="s">
        <v>17</v>
      </c>
    </row>
    <row r="4164" spans="1:11" s="43" customFormat="1" ht="15.75" thickBot="1" x14ac:dyDescent="0.3">
      <c r="A4164" s="42"/>
      <c r="B4164" s="47">
        <v>1</v>
      </c>
      <c r="C4164" s="47">
        <v>2</v>
      </c>
      <c r="D4164" s="47">
        <v>3</v>
      </c>
      <c r="E4164" s="47">
        <v>4</v>
      </c>
      <c r="F4164" s="47">
        <v>5</v>
      </c>
      <c r="G4164" s="47">
        <v>6</v>
      </c>
      <c r="H4164" s="47">
        <v>7</v>
      </c>
      <c r="I4164" s="47">
        <v>8</v>
      </c>
      <c r="J4164" s="47">
        <v>9</v>
      </c>
      <c r="K4164" s="47">
        <v>10</v>
      </c>
    </row>
    <row r="4165" spans="1:11" s="43" customFormat="1" ht="15.75" thickBot="1" x14ac:dyDescent="0.3">
      <c r="A4165" s="42"/>
      <c r="B4165" s="54">
        <f>152319.81</f>
        <v>152319.81</v>
      </c>
      <c r="C4165" s="49"/>
      <c r="D4165" s="49"/>
      <c r="E4165" s="81"/>
      <c r="F4165" s="49"/>
      <c r="G4165" s="49"/>
      <c r="H4165" s="60"/>
      <c r="I4165" s="51"/>
      <c r="J4165" s="49"/>
      <c r="K4165" s="52"/>
    </row>
    <row r="4166" spans="1:11" s="43" customFormat="1" ht="15.75" thickBot="1" x14ac:dyDescent="0.3">
      <c r="A4166" s="42"/>
      <c r="B4166" s="393" t="s">
        <v>19</v>
      </c>
      <c r="C4166" s="394"/>
      <c r="D4166" s="394"/>
      <c r="E4166" s="394"/>
      <c r="F4166" s="394"/>
      <c r="G4166" s="394"/>
      <c r="H4166" s="394"/>
      <c r="I4166" s="394"/>
      <c r="J4166" s="394"/>
      <c r="K4166" s="395"/>
    </row>
    <row r="4167" spans="1:11" s="43" customFormat="1" x14ac:dyDescent="0.25">
      <c r="A4167" s="42"/>
      <c r="B4167" s="66"/>
      <c r="C4167" s="49"/>
      <c r="D4167" s="49"/>
      <c r="E4167" s="201"/>
      <c r="F4167" s="49"/>
      <c r="G4167" s="49"/>
      <c r="H4167" s="49"/>
      <c r="I4167" s="49"/>
      <c r="J4167" s="49"/>
      <c r="K4167" s="52"/>
    </row>
    <row r="4168" spans="1:11" s="43" customFormat="1" x14ac:dyDescent="0.25">
      <c r="A4168" s="42"/>
      <c r="B4168" s="115"/>
      <c r="C4168" s="115"/>
      <c r="D4168" s="115"/>
      <c r="E4168" s="115"/>
      <c r="F4168" s="115"/>
      <c r="G4168" s="115"/>
      <c r="H4168" s="115"/>
      <c r="I4168" s="115"/>
      <c r="J4168" s="115"/>
      <c r="K4168" s="115"/>
    </row>
    <row r="4169" spans="1:11" s="43" customFormat="1" x14ac:dyDescent="0.25">
      <c r="A4169" s="42"/>
      <c r="B4169" s="449" t="s">
        <v>0</v>
      </c>
      <c r="C4169" s="449"/>
      <c r="D4169" s="115"/>
      <c r="E4169" s="115"/>
      <c r="F4169" s="115"/>
      <c r="G4169" s="115"/>
      <c r="H4169" s="115"/>
      <c r="I4169" s="115"/>
      <c r="J4169" s="115"/>
      <c r="K4169" s="115"/>
    </row>
    <row r="4170" spans="1:11" s="43" customFormat="1" x14ac:dyDescent="0.25">
      <c r="A4170" s="42"/>
      <c r="B4170" s="449" t="s">
        <v>1</v>
      </c>
      <c r="C4170" s="449"/>
      <c r="D4170" s="449"/>
      <c r="E4170" s="449"/>
      <c r="F4170" s="449"/>
      <c r="G4170" s="449"/>
      <c r="H4170" s="449"/>
      <c r="I4170" s="449"/>
      <c r="J4170" s="449"/>
      <c r="K4170" s="449"/>
    </row>
    <row r="4171" spans="1:11" s="43" customFormat="1" x14ac:dyDescent="0.25">
      <c r="A4171" s="42"/>
      <c r="B4171" s="115"/>
      <c r="C4171" s="115"/>
      <c r="D4171" s="115"/>
      <c r="E4171" s="115"/>
      <c r="F4171" s="115"/>
      <c r="G4171" s="115"/>
      <c r="H4171" s="115"/>
      <c r="I4171" s="115"/>
      <c r="J4171" s="115"/>
      <c r="K4171" s="115"/>
    </row>
    <row r="4172" spans="1:11" s="43" customFormat="1" x14ac:dyDescent="0.25">
      <c r="A4172" s="42"/>
      <c r="B4172" s="450" t="s">
        <v>2</v>
      </c>
      <c r="C4172" s="450"/>
      <c r="D4172" s="450"/>
      <c r="E4172" s="450" t="s">
        <v>3</v>
      </c>
      <c r="F4172" s="450"/>
      <c r="G4172" s="450"/>
      <c r="H4172" s="450" t="s">
        <v>323</v>
      </c>
      <c r="I4172" s="450"/>
      <c r="J4172" s="450"/>
      <c r="K4172" s="450"/>
    </row>
    <row r="4173" spans="1:11" s="43" customFormat="1" x14ac:dyDescent="0.25">
      <c r="A4173" s="42"/>
      <c r="B4173" s="451">
        <v>20507198300090</v>
      </c>
      <c r="C4173" s="451"/>
      <c r="D4173" s="451"/>
      <c r="E4173" s="450" t="s">
        <v>1173</v>
      </c>
      <c r="F4173" s="450"/>
      <c r="G4173" s="450"/>
      <c r="H4173" s="450" t="s">
        <v>1174</v>
      </c>
      <c r="I4173" s="450"/>
      <c r="J4173" s="450"/>
      <c r="K4173" s="450"/>
    </row>
    <row r="4174" spans="1:11" s="43" customFormat="1" x14ac:dyDescent="0.25">
      <c r="A4174" s="42"/>
      <c r="B4174" s="450" t="s">
        <v>5</v>
      </c>
      <c r="C4174" s="450"/>
      <c r="D4174" s="450" t="s">
        <v>1175</v>
      </c>
      <c r="E4174" s="450"/>
      <c r="F4174" s="450"/>
      <c r="G4174" s="450"/>
      <c r="H4174" s="450" t="s">
        <v>6</v>
      </c>
      <c r="I4174" s="450"/>
      <c r="J4174" s="450" t="s">
        <v>1132</v>
      </c>
      <c r="K4174" s="450"/>
    </row>
    <row r="4175" spans="1:11" s="43" customFormat="1" x14ac:dyDescent="0.25">
      <c r="A4175" s="42"/>
      <c r="B4175" s="450"/>
      <c r="C4175" s="450"/>
      <c r="D4175" s="450"/>
      <c r="E4175" s="450"/>
      <c r="F4175" s="450"/>
      <c r="G4175" s="450"/>
      <c r="H4175" s="450"/>
      <c r="I4175" s="450"/>
      <c r="J4175" s="450"/>
      <c r="K4175" s="450"/>
    </row>
    <row r="4176" spans="1:11" s="43" customFormat="1" x14ac:dyDescent="0.25">
      <c r="A4176" s="42"/>
      <c r="B4176" s="450" t="s">
        <v>7</v>
      </c>
      <c r="C4176" s="450"/>
      <c r="D4176" s="450"/>
      <c r="E4176" s="450"/>
      <c r="F4176" s="450"/>
      <c r="G4176" s="450"/>
      <c r="H4176" s="450"/>
      <c r="I4176" s="450"/>
      <c r="J4176" s="450"/>
      <c r="K4176" s="450"/>
    </row>
    <row r="4177" spans="1:11" s="43" customFormat="1" x14ac:dyDescent="0.25">
      <c r="A4177" s="42"/>
      <c r="B4177" s="450" t="s">
        <v>8</v>
      </c>
      <c r="C4177" s="450" t="s">
        <v>9</v>
      </c>
      <c r="D4177" s="450" t="s">
        <v>10</v>
      </c>
      <c r="E4177" s="450"/>
      <c r="F4177" s="450"/>
      <c r="G4177" s="450"/>
      <c r="H4177" s="450" t="s">
        <v>11</v>
      </c>
      <c r="I4177" s="450"/>
      <c r="J4177" s="450"/>
      <c r="K4177" s="450"/>
    </row>
    <row r="4178" spans="1:11" s="43" customFormat="1" x14ac:dyDescent="0.25">
      <c r="A4178" s="42"/>
      <c r="B4178" s="450"/>
      <c r="C4178" s="450"/>
      <c r="D4178" s="450" t="s">
        <v>12</v>
      </c>
      <c r="E4178" s="450" t="s">
        <v>328</v>
      </c>
      <c r="F4178" s="450" t="s">
        <v>14</v>
      </c>
      <c r="G4178" s="450"/>
      <c r="H4178" s="450" t="s">
        <v>12</v>
      </c>
      <c r="I4178" s="450" t="s">
        <v>15</v>
      </c>
      <c r="J4178" s="450" t="s">
        <v>14</v>
      </c>
      <c r="K4178" s="450"/>
    </row>
    <row r="4179" spans="1:11" s="43" customFormat="1" ht="45" x14ac:dyDescent="0.25">
      <c r="A4179" s="42"/>
      <c r="B4179" s="450"/>
      <c r="C4179" s="450"/>
      <c r="D4179" s="450"/>
      <c r="E4179" s="450"/>
      <c r="F4179" s="116" t="s">
        <v>16</v>
      </c>
      <c r="G4179" s="116" t="s">
        <v>17</v>
      </c>
      <c r="H4179" s="450"/>
      <c r="I4179" s="450"/>
      <c r="J4179" s="116" t="s">
        <v>16</v>
      </c>
      <c r="K4179" s="116" t="s">
        <v>17</v>
      </c>
    </row>
    <row r="4180" spans="1:11" s="43" customFormat="1" x14ac:dyDescent="0.25">
      <c r="A4180" s="42"/>
      <c r="B4180" s="116">
        <v>1</v>
      </c>
      <c r="C4180" s="116">
        <v>2</v>
      </c>
      <c r="D4180" s="116">
        <v>3</v>
      </c>
      <c r="E4180" s="116">
        <v>4</v>
      </c>
      <c r="F4180" s="116">
        <v>5</v>
      </c>
      <c r="G4180" s="116">
        <v>6</v>
      </c>
      <c r="H4180" s="116">
        <v>7</v>
      </c>
      <c r="I4180" s="116">
        <v>8</v>
      </c>
      <c r="J4180" s="116">
        <v>9</v>
      </c>
      <c r="K4180" s="116">
        <v>10</v>
      </c>
    </row>
    <row r="4181" spans="1:11" s="43" customFormat="1" x14ac:dyDescent="0.25">
      <c r="A4181" s="42"/>
      <c r="B4181" s="116">
        <f>162847.58+27600</f>
        <v>190447.58</v>
      </c>
      <c r="C4181" s="116">
        <v>0</v>
      </c>
      <c r="D4181" s="116">
        <v>0</v>
      </c>
      <c r="E4181" s="116">
        <v>0</v>
      </c>
      <c r="F4181" s="116">
        <v>0</v>
      </c>
      <c r="G4181" s="116">
        <v>0</v>
      </c>
      <c r="H4181" s="118">
        <v>0</v>
      </c>
      <c r="I4181" s="116">
        <v>0</v>
      </c>
      <c r="J4181" s="116">
        <v>0</v>
      </c>
      <c r="K4181" s="116">
        <v>0</v>
      </c>
    </row>
    <row r="4182" spans="1:11" s="43" customFormat="1" x14ac:dyDescent="0.25">
      <c r="A4182" s="42"/>
      <c r="B4182" s="450" t="s">
        <v>19</v>
      </c>
      <c r="C4182" s="450"/>
      <c r="D4182" s="450"/>
      <c r="E4182" s="450"/>
      <c r="F4182" s="450"/>
      <c r="G4182" s="450"/>
      <c r="H4182" s="450"/>
      <c r="I4182" s="450"/>
      <c r="J4182" s="450"/>
      <c r="K4182" s="450"/>
    </row>
    <row r="4183" spans="1:11" s="43" customFormat="1" x14ac:dyDescent="0.25">
      <c r="A4183" s="42"/>
      <c r="B4183" s="116">
        <v>0</v>
      </c>
      <c r="C4183" s="116">
        <v>0</v>
      </c>
      <c r="D4183" s="116">
        <v>0</v>
      </c>
      <c r="E4183" s="116">
        <v>0</v>
      </c>
      <c r="F4183" s="116">
        <v>0</v>
      </c>
      <c r="G4183" s="116">
        <v>0</v>
      </c>
      <c r="H4183" s="116">
        <v>0</v>
      </c>
      <c r="I4183" s="116">
        <v>0</v>
      </c>
      <c r="J4183" s="116">
        <v>0</v>
      </c>
      <c r="K4183" s="116">
        <v>0</v>
      </c>
    </row>
    <row r="4184" spans="1:11" s="43" customFormat="1" x14ac:dyDescent="0.25">
      <c r="A4184" s="42"/>
      <c r="B4184" s="115"/>
      <c r="C4184" s="115"/>
      <c r="D4184" s="115"/>
      <c r="E4184" s="115"/>
      <c r="F4184" s="115"/>
      <c r="G4184" s="115"/>
      <c r="H4184" s="115"/>
      <c r="I4184" s="115"/>
      <c r="J4184" s="115"/>
      <c r="K4184" s="115"/>
    </row>
    <row r="4185" spans="1:11" s="43" customFormat="1" x14ac:dyDescent="0.25">
      <c r="A4185" s="42"/>
      <c r="B4185" s="449" t="s">
        <v>0</v>
      </c>
      <c r="C4185" s="449"/>
      <c r="D4185" s="115"/>
      <c r="E4185" s="115"/>
      <c r="F4185" s="115"/>
      <c r="G4185" s="115"/>
      <c r="H4185" s="115"/>
      <c r="I4185" s="115"/>
      <c r="J4185" s="115"/>
      <c r="K4185" s="115"/>
    </row>
    <row r="4186" spans="1:11" s="43" customFormat="1" x14ac:dyDescent="0.25">
      <c r="A4186" s="42"/>
      <c r="B4186" s="449" t="s">
        <v>1</v>
      </c>
      <c r="C4186" s="449"/>
      <c r="D4186" s="449"/>
      <c r="E4186" s="449"/>
      <c r="F4186" s="449"/>
      <c r="G4186" s="449"/>
      <c r="H4186" s="449"/>
      <c r="I4186" s="449"/>
      <c r="J4186" s="449"/>
      <c r="K4186" s="449"/>
    </row>
    <row r="4187" spans="1:11" s="43" customFormat="1" x14ac:dyDescent="0.25">
      <c r="A4187" s="42"/>
      <c r="B4187" s="115"/>
      <c r="C4187" s="115"/>
      <c r="D4187" s="115"/>
      <c r="E4187" s="115"/>
      <c r="F4187" s="115"/>
      <c r="G4187" s="115"/>
      <c r="H4187" s="115"/>
      <c r="I4187" s="115"/>
      <c r="J4187" s="115"/>
      <c r="K4187" s="115"/>
    </row>
    <row r="4188" spans="1:11" s="43" customFormat="1" x14ac:dyDescent="0.25">
      <c r="A4188" s="42"/>
      <c r="B4188" s="450" t="s">
        <v>2</v>
      </c>
      <c r="C4188" s="450"/>
      <c r="D4188" s="450"/>
      <c r="E4188" s="450" t="s">
        <v>3</v>
      </c>
      <c r="F4188" s="450"/>
      <c r="G4188" s="450"/>
      <c r="H4188" s="450" t="s">
        <v>323</v>
      </c>
      <c r="I4188" s="450"/>
      <c r="J4188" s="450"/>
      <c r="K4188" s="450"/>
    </row>
    <row r="4189" spans="1:11" s="43" customFormat="1" x14ac:dyDescent="0.25">
      <c r="A4189" s="42"/>
      <c r="B4189" s="451">
        <v>22811197300307</v>
      </c>
      <c r="C4189" s="451"/>
      <c r="D4189" s="451"/>
      <c r="E4189" s="450" t="s">
        <v>1173</v>
      </c>
      <c r="F4189" s="450"/>
      <c r="G4189" s="450"/>
      <c r="H4189" s="450" t="s">
        <v>1176</v>
      </c>
      <c r="I4189" s="450"/>
      <c r="J4189" s="450"/>
      <c r="K4189" s="450"/>
    </row>
    <row r="4190" spans="1:11" s="43" customFormat="1" x14ac:dyDescent="0.25">
      <c r="A4190" s="42"/>
      <c r="B4190" s="450" t="s">
        <v>5</v>
      </c>
      <c r="C4190" s="450"/>
      <c r="D4190" s="450" t="s">
        <v>1177</v>
      </c>
      <c r="E4190" s="450"/>
      <c r="F4190" s="450"/>
      <c r="G4190" s="450"/>
      <c r="H4190" s="450" t="s">
        <v>6</v>
      </c>
      <c r="I4190" s="450"/>
      <c r="J4190" s="450" t="s">
        <v>1132</v>
      </c>
      <c r="K4190" s="450"/>
    </row>
    <row r="4191" spans="1:11" s="43" customFormat="1" x14ac:dyDescent="0.25">
      <c r="A4191" s="42"/>
      <c r="B4191" s="450"/>
      <c r="C4191" s="450"/>
      <c r="D4191" s="450"/>
      <c r="E4191" s="450"/>
      <c r="F4191" s="450"/>
      <c r="G4191" s="450"/>
      <c r="H4191" s="450"/>
      <c r="I4191" s="450"/>
      <c r="J4191" s="450"/>
      <c r="K4191" s="450"/>
    </row>
    <row r="4192" spans="1:11" s="43" customFormat="1" x14ac:dyDescent="0.25">
      <c r="A4192" s="42"/>
      <c r="B4192" s="450" t="s">
        <v>7</v>
      </c>
      <c r="C4192" s="450"/>
      <c r="D4192" s="450"/>
      <c r="E4192" s="450"/>
      <c r="F4192" s="450"/>
      <c r="G4192" s="450"/>
      <c r="H4192" s="450"/>
      <c r="I4192" s="450"/>
      <c r="J4192" s="450"/>
      <c r="K4192" s="450"/>
    </row>
    <row r="4193" spans="1:11" s="43" customFormat="1" x14ac:dyDescent="0.25">
      <c r="A4193" s="42"/>
      <c r="B4193" s="450" t="s">
        <v>8</v>
      </c>
      <c r="C4193" s="450" t="s">
        <v>9</v>
      </c>
      <c r="D4193" s="450" t="s">
        <v>10</v>
      </c>
      <c r="E4193" s="450"/>
      <c r="F4193" s="450"/>
      <c r="G4193" s="450"/>
      <c r="H4193" s="450" t="s">
        <v>11</v>
      </c>
      <c r="I4193" s="450"/>
      <c r="J4193" s="450"/>
      <c r="K4193" s="450"/>
    </row>
    <row r="4194" spans="1:11" s="43" customFormat="1" x14ac:dyDescent="0.25">
      <c r="A4194" s="42"/>
      <c r="B4194" s="450"/>
      <c r="C4194" s="450"/>
      <c r="D4194" s="450" t="s">
        <v>12</v>
      </c>
      <c r="E4194" s="450" t="s">
        <v>328</v>
      </c>
      <c r="F4194" s="450" t="s">
        <v>14</v>
      </c>
      <c r="G4194" s="450"/>
      <c r="H4194" s="450" t="s">
        <v>12</v>
      </c>
      <c r="I4194" s="450" t="s">
        <v>15</v>
      </c>
      <c r="J4194" s="450" t="s">
        <v>14</v>
      </c>
      <c r="K4194" s="450"/>
    </row>
    <row r="4195" spans="1:11" s="43" customFormat="1" ht="45" x14ac:dyDescent="0.25">
      <c r="A4195" s="42"/>
      <c r="B4195" s="450"/>
      <c r="C4195" s="450"/>
      <c r="D4195" s="450"/>
      <c r="E4195" s="450"/>
      <c r="F4195" s="116" t="s">
        <v>16</v>
      </c>
      <c r="G4195" s="116" t="s">
        <v>17</v>
      </c>
      <c r="H4195" s="450"/>
      <c r="I4195" s="450"/>
      <c r="J4195" s="116" t="s">
        <v>16</v>
      </c>
      <c r="K4195" s="116" t="s">
        <v>17</v>
      </c>
    </row>
    <row r="4196" spans="1:11" s="43" customFormat="1" x14ac:dyDescent="0.25">
      <c r="A4196" s="42"/>
      <c r="B4196" s="116">
        <v>1</v>
      </c>
      <c r="C4196" s="116">
        <v>2</v>
      </c>
      <c r="D4196" s="116">
        <v>3</v>
      </c>
      <c r="E4196" s="116">
        <v>4</v>
      </c>
      <c r="F4196" s="116">
        <v>5</v>
      </c>
      <c r="G4196" s="116">
        <v>6</v>
      </c>
      <c r="H4196" s="116">
        <v>7</v>
      </c>
      <c r="I4196" s="116">
        <v>8</v>
      </c>
      <c r="J4196" s="116">
        <v>9</v>
      </c>
      <c r="K4196" s="116">
        <v>10</v>
      </c>
    </row>
    <row r="4197" spans="1:11" s="43" customFormat="1" ht="60" x14ac:dyDescent="0.25">
      <c r="A4197" s="42"/>
      <c r="B4197" s="116">
        <f>188979.9+31600</f>
        <v>220579.9</v>
      </c>
      <c r="C4197" s="116">
        <v>450000</v>
      </c>
      <c r="D4197" s="116" t="s">
        <v>1178</v>
      </c>
      <c r="E4197" s="116" t="s">
        <v>1037</v>
      </c>
      <c r="F4197" s="116">
        <v>0</v>
      </c>
      <c r="G4197" s="116">
        <v>0</v>
      </c>
      <c r="H4197" s="51" t="s">
        <v>212</v>
      </c>
      <c r="I4197" s="116" t="s">
        <v>1179</v>
      </c>
      <c r="J4197" s="116">
        <v>0</v>
      </c>
      <c r="K4197" s="116">
        <v>0</v>
      </c>
    </row>
    <row r="4198" spans="1:11" s="43" customFormat="1" x14ac:dyDescent="0.25">
      <c r="A4198" s="42"/>
      <c r="B4198" s="450" t="s">
        <v>19</v>
      </c>
      <c r="C4198" s="450"/>
      <c r="D4198" s="450"/>
      <c r="E4198" s="450"/>
      <c r="F4198" s="450"/>
      <c r="G4198" s="450"/>
      <c r="H4198" s="450"/>
      <c r="I4198" s="450"/>
      <c r="J4198" s="450"/>
      <c r="K4198" s="450"/>
    </row>
    <row r="4199" spans="1:11" s="43" customFormat="1" x14ac:dyDescent="0.25">
      <c r="A4199" s="42"/>
      <c r="B4199" s="116">
        <v>0</v>
      </c>
      <c r="C4199" s="116">
        <v>0</v>
      </c>
      <c r="D4199" s="116" t="s">
        <v>232</v>
      </c>
      <c r="E4199" s="116">
        <v>200</v>
      </c>
      <c r="F4199" s="116">
        <v>0</v>
      </c>
      <c r="G4199" s="116">
        <v>0</v>
      </c>
      <c r="H4199" s="116" t="s">
        <v>111</v>
      </c>
      <c r="I4199" s="116" t="s">
        <v>111</v>
      </c>
      <c r="J4199" s="116">
        <v>0</v>
      </c>
      <c r="K4199" s="116">
        <v>0</v>
      </c>
    </row>
    <row r="4200" spans="1:11" s="43" customFormat="1" x14ac:dyDescent="0.25">
      <c r="A4200" s="42"/>
      <c r="B4200" s="116"/>
      <c r="C4200" s="116"/>
      <c r="D4200" s="116"/>
      <c r="E4200" s="116"/>
      <c r="F4200" s="116"/>
      <c r="G4200" s="116"/>
      <c r="H4200" s="116" t="s">
        <v>71</v>
      </c>
      <c r="I4200" s="116" t="s">
        <v>71</v>
      </c>
      <c r="J4200" s="116"/>
      <c r="K4200" s="116"/>
    </row>
    <row r="4201" spans="1:11" s="43" customFormat="1" x14ac:dyDescent="0.25">
      <c r="A4201" s="42"/>
      <c r="B4201" s="116"/>
      <c r="C4201" s="116"/>
      <c r="D4201" s="116"/>
      <c r="E4201" s="116"/>
      <c r="F4201" s="116"/>
      <c r="G4201" s="116"/>
      <c r="H4201" s="116" t="s">
        <v>70</v>
      </c>
      <c r="I4201" s="116" t="s">
        <v>70</v>
      </c>
      <c r="J4201" s="116"/>
      <c r="K4201" s="116"/>
    </row>
    <row r="4202" spans="1:11" s="43" customFormat="1" x14ac:dyDescent="0.25">
      <c r="A4202" s="42"/>
      <c r="B4202" s="115"/>
      <c r="C4202" s="115"/>
      <c r="D4202" s="115"/>
      <c r="E4202" s="115"/>
      <c r="F4202" s="115"/>
      <c r="G4202" s="115"/>
      <c r="H4202" s="115"/>
      <c r="I4202" s="115"/>
      <c r="J4202" s="115"/>
      <c r="K4202" s="115"/>
    </row>
    <row r="4203" spans="1:11" s="43" customFormat="1" x14ac:dyDescent="0.25">
      <c r="A4203" s="42"/>
      <c r="B4203" s="449" t="s">
        <v>0</v>
      </c>
      <c r="C4203" s="449"/>
      <c r="D4203" s="115"/>
      <c r="E4203" s="115"/>
      <c r="F4203" s="115"/>
      <c r="G4203" s="115"/>
      <c r="H4203" s="115"/>
      <c r="I4203" s="115"/>
      <c r="J4203" s="115"/>
      <c r="K4203" s="115"/>
    </row>
    <row r="4204" spans="1:11" s="43" customFormat="1" x14ac:dyDescent="0.25">
      <c r="A4204" s="42"/>
      <c r="B4204" s="449" t="s">
        <v>1</v>
      </c>
      <c r="C4204" s="449"/>
      <c r="D4204" s="449"/>
      <c r="E4204" s="449"/>
      <c r="F4204" s="449"/>
      <c r="G4204" s="449"/>
      <c r="H4204" s="449"/>
      <c r="I4204" s="449"/>
      <c r="J4204" s="449"/>
      <c r="K4204" s="449"/>
    </row>
    <row r="4205" spans="1:11" s="43" customFormat="1" x14ac:dyDescent="0.25">
      <c r="A4205" s="42"/>
      <c r="B4205" s="115"/>
      <c r="C4205" s="115"/>
      <c r="D4205" s="115"/>
      <c r="E4205" s="115"/>
      <c r="F4205" s="115"/>
      <c r="G4205" s="115"/>
      <c r="H4205" s="115"/>
      <c r="I4205" s="115"/>
      <c r="J4205" s="115"/>
      <c r="K4205" s="115"/>
    </row>
    <row r="4206" spans="1:11" s="43" customFormat="1" x14ac:dyDescent="0.25">
      <c r="A4206" s="42"/>
      <c r="B4206" s="450" t="s">
        <v>2</v>
      </c>
      <c r="C4206" s="450"/>
      <c r="D4206" s="450"/>
      <c r="E4206" s="450" t="s">
        <v>3</v>
      </c>
      <c r="F4206" s="450"/>
      <c r="G4206" s="450"/>
      <c r="H4206" s="450" t="s">
        <v>323</v>
      </c>
      <c r="I4206" s="450"/>
      <c r="J4206" s="450"/>
      <c r="K4206" s="450"/>
    </row>
    <row r="4207" spans="1:11" s="43" customFormat="1" x14ac:dyDescent="0.25">
      <c r="A4207" s="42"/>
      <c r="B4207" s="451">
        <v>23008197900871</v>
      </c>
      <c r="C4207" s="451"/>
      <c r="D4207" s="451"/>
      <c r="E4207" s="450" t="s">
        <v>1173</v>
      </c>
      <c r="F4207" s="450"/>
      <c r="G4207" s="450"/>
      <c r="H4207" s="450" t="s">
        <v>1180</v>
      </c>
      <c r="I4207" s="450"/>
      <c r="J4207" s="450"/>
      <c r="K4207" s="450"/>
    </row>
    <row r="4208" spans="1:11" s="43" customFormat="1" x14ac:dyDescent="0.25">
      <c r="A4208" s="42"/>
      <c r="B4208" s="450" t="s">
        <v>5</v>
      </c>
      <c r="C4208" s="450"/>
      <c r="D4208" s="450" t="s">
        <v>1181</v>
      </c>
      <c r="E4208" s="450"/>
      <c r="F4208" s="450"/>
      <c r="G4208" s="450"/>
      <c r="H4208" s="450" t="s">
        <v>6</v>
      </c>
      <c r="I4208" s="450"/>
      <c r="J4208" s="450" t="s">
        <v>1132</v>
      </c>
      <c r="K4208" s="450"/>
    </row>
    <row r="4209" spans="1:11" s="43" customFormat="1" x14ac:dyDescent="0.25">
      <c r="A4209" s="42"/>
      <c r="B4209" s="450"/>
      <c r="C4209" s="450"/>
      <c r="D4209" s="450"/>
      <c r="E4209" s="450"/>
      <c r="F4209" s="450"/>
      <c r="G4209" s="450"/>
      <c r="H4209" s="450"/>
      <c r="I4209" s="450"/>
      <c r="J4209" s="450"/>
      <c r="K4209" s="450"/>
    </row>
    <row r="4210" spans="1:11" s="43" customFormat="1" x14ac:dyDescent="0.25">
      <c r="A4210" s="42"/>
      <c r="B4210" s="450" t="s">
        <v>7</v>
      </c>
      <c r="C4210" s="450"/>
      <c r="D4210" s="450"/>
      <c r="E4210" s="450"/>
      <c r="F4210" s="450"/>
      <c r="G4210" s="450"/>
      <c r="H4210" s="450"/>
      <c r="I4210" s="450"/>
      <c r="J4210" s="450"/>
      <c r="K4210" s="450"/>
    </row>
    <row r="4211" spans="1:11" s="43" customFormat="1" x14ac:dyDescent="0.25">
      <c r="A4211" s="42"/>
      <c r="B4211" s="450" t="s">
        <v>8</v>
      </c>
      <c r="C4211" s="450" t="s">
        <v>9</v>
      </c>
      <c r="D4211" s="450" t="s">
        <v>10</v>
      </c>
      <c r="E4211" s="450"/>
      <c r="F4211" s="450"/>
      <c r="G4211" s="450"/>
      <c r="H4211" s="450" t="s">
        <v>11</v>
      </c>
      <c r="I4211" s="450"/>
      <c r="J4211" s="450"/>
      <c r="K4211" s="450"/>
    </row>
    <row r="4212" spans="1:11" s="43" customFormat="1" x14ac:dyDescent="0.25">
      <c r="A4212" s="42"/>
      <c r="B4212" s="450"/>
      <c r="C4212" s="450"/>
      <c r="D4212" s="450" t="s">
        <v>12</v>
      </c>
      <c r="E4212" s="450" t="s">
        <v>328</v>
      </c>
      <c r="F4212" s="450" t="s">
        <v>14</v>
      </c>
      <c r="G4212" s="450"/>
      <c r="H4212" s="450" t="s">
        <v>12</v>
      </c>
      <c r="I4212" s="450" t="s">
        <v>15</v>
      </c>
      <c r="J4212" s="450" t="s">
        <v>14</v>
      </c>
      <c r="K4212" s="450"/>
    </row>
    <row r="4213" spans="1:11" s="43" customFormat="1" ht="45" x14ac:dyDescent="0.25">
      <c r="A4213" s="42"/>
      <c r="B4213" s="450"/>
      <c r="C4213" s="450"/>
      <c r="D4213" s="450"/>
      <c r="E4213" s="450"/>
      <c r="F4213" s="116" t="s">
        <v>16</v>
      </c>
      <c r="G4213" s="116" t="s">
        <v>17</v>
      </c>
      <c r="H4213" s="450"/>
      <c r="I4213" s="450"/>
      <c r="J4213" s="116" t="s">
        <v>16</v>
      </c>
      <c r="K4213" s="116" t="s">
        <v>17</v>
      </c>
    </row>
    <row r="4214" spans="1:11" s="43" customFormat="1" x14ac:dyDescent="0.25">
      <c r="A4214" s="42"/>
      <c r="B4214" s="116">
        <v>1</v>
      </c>
      <c r="C4214" s="116">
        <v>2</v>
      </c>
      <c r="D4214" s="116">
        <v>3</v>
      </c>
      <c r="E4214" s="116">
        <v>4</v>
      </c>
      <c r="F4214" s="116">
        <v>5</v>
      </c>
      <c r="G4214" s="116">
        <v>6</v>
      </c>
      <c r="H4214" s="116">
        <v>7</v>
      </c>
      <c r="I4214" s="116">
        <v>8</v>
      </c>
      <c r="J4214" s="116">
        <v>9</v>
      </c>
      <c r="K4214" s="116">
        <v>10</v>
      </c>
    </row>
    <row r="4215" spans="1:11" s="43" customFormat="1" x14ac:dyDescent="0.25">
      <c r="A4215" s="42"/>
      <c r="B4215" s="116">
        <v>114900</v>
      </c>
      <c r="C4215" s="116">
        <v>0</v>
      </c>
      <c r="D4215" s="116">
        <v>0</v>
      </c>
      <c r="E4215" s="116">
        <v>0</v>
      </c>
      <c r="F4215" s="116">
        <v>0</v>
      </c>
      <c r="G4215" s="116">
        <v>0</v>
      </c>
      <c r="H4215" s="118">
        <v>0</v>
      </c>
      <c r="I4215" s="116">
        <v>0</v>
      </c>
      <c r="J4215" s="116">
        <v>0</v>
      </c>
      <c r="K4215" s="116">
        <v>0</v>
      </c>
    </row>
    <row r="4216" spans="1:11" s="43" customFormat="1" x14ac:dyDescent="0.25">
      <c r="A4216" s="42"/>
      <c r="B4216" s="450" t="s">
        <v>19</v>
      </c>
      <c r="C4216" s="450"/>
      <c r="D4216" s="450"/>
      <c r="E4216" s="450"/>
      <c r="F4216" s="450"/>
      <c r="G4216" s="450"/>
      <c r="H4216" s="450"/>
      <c r="I4216" s="450"/>
      <c r="J4216" s="450"/>
      <c r="K4216" s="450"/>
    </row>
    <row r="4217" spans="1:11" s="43" customFormat="1" x14ac:dyDescent="0.25">
      <c r="A4217" s="42"/>
      <c r="B4217" s="116">
        <v>0</v>
      </c>
      <c r="C4217" s="116">
        <v>0</v>
      </c>
      <c r="D4217" s="116">
        <v>0</v>
      </c>
      <c r="E4217" s="116">
        <v>0</v>
      </c>
      <c r="F4217" s="116">
        <v>0</v>
      </c>
      <c r="G4217" s="116">
        <v>0</v>
      </c>
      <c r="H4217" s="116">
        <v>0</v>
      </c>
      <c r="I4217" s="116">
        <v>0</v>
      </c>
      <c r="J4217" s="116">
        <v>0</v>
      </c>
      <c r="K4217" s="116">
        <v>0</v>
      </c>
    </row>
    <row r="4218" spans="1:11" s="43" customFormat="1" x14ac:dyDescent="0.25">
      <c r="A4218" s="42"/>
      <c r="B4218" s="115"/>
      <c r="C4218" s="115"/>
      <c r="D4218" s="115"/>
      <c r="E4218" s="115"/>
      <c r="F4218" s="115"/>
      <c r="G4218" s="115"/>
      <c r="H4218" s="115"/>
      <c r="I4218" s="115"/>
      <c r="J4218" s="115"/>
      <c r="K4218" s="115"/>
    </row>
    <row r="4219" spans="1:11" s="43" customFormat="1" x14ac:dyDescent="0.25">
      <c r="A4219" s="42"/>
      <c r="B4219" s="449" t="s">
        <v>0</v>
      </c>
      <c r="C4219" s="449"/>
      <c r="D4219" s="115"/>
      <c r="E4219" s="115"/>
      <c r="F4219" s="115"/>
      <c r="G4219" s="115"/>
      <c r="H4219" s="115"/>
      <c r="I4219" s="115"/>
      <c r="J4219" s="115"/>
      <c r="K4219" s="115"/>
    </row>
    <row r="4220" spans="1:11" s="43" customFormat="1" x14ac:dyDescent="0.25">
      <c r="A4220" s="42"/>
      <c r="B4220" s="449" t="s">
        <v>1</v>
      </c>
      <c r="C4220" s="449"/>
      <c r="D4220" s="449"/>
      <c r="E4220" s="449"/>
      <c r="F4220" s="449"/>
      <c r="G4220" s="449"/>
      <c r="H4220" s="449"/>
      <c r="I4220" s="449"/>
      <c r="J4220" s="449"/>
      <c r="K4220" s="449"/>
    </row>
    <row r="4221" spans="1:11" s="43" customFormat="1" x14ac:dyDescent="0.25">
      <c r="A4221" s="42"/>
      <c r="B4221" s="115"/>
      <c r="C4221" s="115"/>
      <c r="D4221" s="115"/>
      <c r="E4221" s="115"/>
      <c r="F4221" s="115"/>
      <c r="G4221" s="115"/>
      <c r="H4221" s="115"/>
      <c r="I4221" s="115"/>
      <c r="J4221" s="115"/>
      <c r="K4221" s="115"/>
    </row>
    <row r="4222" spans="1:11" s="43" customFormat="1" x14ac:dyDescent="0.25">
      <c r="A4222" s="42"/>
      <c r="B4222" s="450" t="s">
        <v>2</v>
      </c>
      <c r="C4222" s="450"/>
      <c r="D4222" s="450"/>
      <c r="E4222" s="450" t="s">
        <v>3</v>
      </c>
      <c r="F4222" s="450"/>
      <c r="G4222" s="450"/>
      <c r="H4222" s="450" t="s">
        <v>323</v>
      </c>
      <c r="I4222" s="450"/>
      <c r="J4222" s="450"/>
      <c r="K4222" s="450"/>
    </row>
    <row r="4223" spans="1:11" s="43" customFormat="1" x14ac:dyDescent="0.25">
      <c r="A4223" s="42"/>
      <c r="B4223" s="451">
        <v>10212195800243</v>
      </c>
      <c r="C4223" s="451"/>
      <c r="D4223" s="451"/>
      <c r="E4223" s="450" t="s">
        <v>1173</v>
      </c>
      <c r="F4223" s="450"/>
      <c r="G4223" s="450"/>
      <c r="H4223" s="450" t="s">
        <v>1182</v>
      </c>
      <c r="I4223" s="450"/>
      <c r="J4223" s="450"/>
      <c r="K4223" s="450"/>
    </row>
    <row r="4224" spans="1:11" s="43" customFormat="1" x14ac:dyDescent="0.25">
      <c r="A4224" s="42"/>
      <c r="B4224" s="450" t="s">
        <v>5</v>
      </c>
      <c r="C4224" s="450"/>
      <c r="D4224" s="450" t="s">
        <v>1183</v>
      </c>
      <c r="E4224" s="450"/>
      <c r="F4224" s="450"/>
      <c r="G4224" s="450"/>
      <c r="H4224" s="450" t="s">
        <v>6</v>
      </c>
      <c r="I4224" s="450"/>
      <c r="J4224" s="450" t="s">
        <v>1132</v>
      </c>
      <c r="K4224" s="450"/>
    </row>
    <row r="4225" spans="1:11" s="43" customFormat="1" x14ac:dyDescent="0.25">
      <c r="A4225" s="42"/>
      <c r="B4225" s="450"/>
      <c r="C4225" s="450"/>
      <c r="D4225" s="450"/>
      <c r="E4225" s="450"/>
      <c r="F4225" s="450"/>
      <c r="G4225" s="450"/>
      <c r="H4225" s="450"/>
      <c r="I4225" s="450"/>
      <c r="J4225" s="450"/>
      <c r="K4225" s="450"/>
    </row>
    <row r="4226" spans="1:11" s="43" customFormat="1" x14ac:dyDescent="0.25">
      <c r="A4226" s="42"/>
      <c r="B4226" s="450" t="s">
        <v>7</v>
      </c>
      <c r="C4226" s="450"/>
      <c r="D4226" s="450"/>
      <c r="E4226" s="450"/>
      <c r="F4226" s="450"/>
      <c r="G4226" s="450"/>
      <c r="H4226" s="450"/>
      <c r="I4226" s="450"/>
      <c r="J4226" s="450"/>
      <c r="K4226" s="450"/>
    </row>
    <row r="4227" spans="1:11" s="43" customFormat="1" x14ac:dyDescent="0.25">
      <c r="A4227" s="42"/>
      <c r="B4227" s="450" t="s">
        <v>8</v>
      </c>
      <c r="C4227" s="450" t="s">
        <v>9</v>
      </c>
      <c r="D4227" s="450" t="s">
        <v>10</v>
      </c>
      <c r="E4227" s="450"/>
      <c r="F4227" s="450"/>
      <c r="G4227" s="450"/>
      <c r="H4227" s="450" t="s">
        <v>11</v>
      </c>
      <c r="I4227" s="450"/>
      <c r="J4227" s="450"/>
      <c r="K4227" s="450"/>
    </row>
    <row r="4228" spans="1:11" s="43" customFormat="1" x14ac:dyDescent="0.25">
      <c r="A4228" s="42"/>
      <c r="B4228" s="450"/>
      <c r="C4228" s="450"/>
      <c r="D4228" s="450" t="s">
        <v>12</v>
      </c>
      <c r="E4228" s="450" t="s">
        <v>328</v>
      </c>
      <c r="F4228" s="450" t="s">
        <v>14</v>
      </c>
      <c r="G4228" s="450"/>
      <c r="H4228" s="450" t="s">
        <v>12</v>
      </c>
      <c r="I4228" s="450" t="s">
        <v>15</v>
      </c>
      <c r="J4228" s="450" t="s">
        <v>14</v>
      </c>
      <c r="K4228" s="450"/>
    </row>
    <row r="4229" spans="1:11" s="43" customFormat="1" ht="45" x14ac:dyDescent="0.25">
      <c r="A4229" s="42"/>
      <c r="B4229" s="450"/>
      <c r="C4229" s="450"/>
      <c r="D4229" s="450"/>
      <c r="E4229" s="450"/>
      <c r="F4229" s="116" t="s">
        <v>16</v>
      </c>
      <c r="G4229" s="116" t="s">
        <v>17</v>
      </c>
      <c r="H4229" s="450"/>
      <c r="I4229" s="450"/>
      <c r="J4229" s="116" t="s">
        <v>16</v>
      </c>
      <c r="K4229" s="116" t="s">
        <v>17</v>
      </c>
    </row>
    <row r="4230" spans="1:11" s="43" customFormat="1" x14ac:dyDescent="0.25">
      <c r="A4230" s="42"/>
      <c r="B4230" s="116">
        <v>1</v>
      </c>
      <c r="C4230" s="116">
        <v>2</v>
      </c>
      <c r="D4230" s="116">
        <v>3</v>
      </c>
      <c r="E4230" s="116">
        <v>4</v>
      </c>
      <c r="F4230" s="116">
        <v>5</v>
      </c>
      <c r="G4230" s="116">
        <v>6</v>
      </c>
      <c r="H4230" s="116">
        <v>7</v>
      </c>
      <c r="I4230" s="116">
        <v>8</v>
      </c>
      <c r="J4230" s="116">
        <v>9</v>
      </c>
      <c r="K4230" s="116">
        <v>10</v>
      </c>
    </row>
    <row r="4231" spans="1:11" s="43" customFormat="1" x14ac:dyDescent="0.25">
      <c r="A4231" s="42"/>
      <c r="B4231" s="116">
        <v>99321.5</v>
      </c>
      <c r="C4231" s="116">
        <v>0</v>
      </c>
      <c r="D4231" s="116">
        <v>0</v>
      </c>
      <c r="E4231" s="116">
        <v>0</v>
      </c>
      <c r="F4231" s="116">
        <v>0</v>
      </c>
      <c r="G4231" s="116">
        <v>0</v>
      </c>
      <c r="H4231" s="118">
        <v>0</v>
      </c>
      <c r="I4231" s="116">
        <v>0</v>
      </c>
      <c r="J4231" s="116">
        <v>0</v>
      </c>
      <c r="K4231" s="116">
        <v>0</v>
      </c>
    </row>
    <row r="4232" spans="1:11" s="43" customFormat="1" x14ac:dyDescent="0.25">
      <c r="A4232" s="42"/>
      <c r="B4232" s="450" t="s">
        <v>19</v>
      </c>
      <c r="C4232" s="450"/>
      <c r="D4232" s="450"/>
      <c r="E4232" s="450"/>
      <c r="F4232" s="450"/>
      <c r="G4232" s="450"/>
      <c r="H4232" s="450"/>
      <c r="I4232" s="450"/>
      <c r="J4232" s="450"/>
      <c r="K4232" s="450"/>
    </row>
    <row r="4233" spans="1:11" s="43" customFormat="1" x14ac:dyDescent="0.25">
      <c r="A4233" s="42"/>
      <c r="B4233" s="116">
        <v>0</v>
      </c>
      <c r="C4233" s="116">
        <v>0</v>
      </c>
      <c r="D4233" s="116">
        <v>0</v>
      </c>
      <c r="E4233" s="116">
        <v>0</v>
      </c>
      <c r="F4233" s="116">
        <v>0</v>
      </c>
      <c r="G4233" s="116">
        <v>0</v>
      </c>
      <c r="H4233" s="116">
        <v>0</v>
      </c>
      <c r="I4233" s="116">
        <v>0</v>
      </c>
      <c r="J4233" s="116">
        <v>0</v>
      </c>
      <c r="K4233" s="116">
        <v>0</v>
      </c>
    </row>
    <row r="4234" spans="1:11" s="43" customFormat="1" x14ac:dyDescent="0.25">
      <c r="A4234" s="42"/>
    </row>
    <row r="4235" spans="1:11" s="43" customFormat="1" x14ac:dyDescent="0.25">
      <c r="A4235" s="42"/>
    </row>
    <row r="4236" spans="1:11" s="43" customFormat="1" x14ac:dyDescent="0.25">
      <c r="A4236" s="42"/>
      <c r="B4236" s="449" t="s">
        <v>0</v>
      </c>
      <c r="C4236" s="449"/>
    </row>
    <row r="4237" spans="1:11" s="43" customFormat="1" x14ac:dyDescent="0.25">
      <c r="A4237" s="42"/>
      <c r="B4237" s="660" t="s">
        <v>1</v>
      </c>
      <c r="C4237" s="660"/>
      <c r="D4237" s="660"/>
      <c r="E4237" s="660"/>
      <c r="F4237" s="660"/>
      <c r="G4237" s="660"/>
      <c r="H4237" s="660"/>
      <c r="I4237" s="660"/>
      <c r="J4237" s="660"/>
      <c r="K4237" s="660"/>
    </row>
    <row r="4238" spans="1:11" s="43" customFormat="1" x14ac:dyDescent="0.25">
      <c r="A4238" s="42"/>
      <c r="B4238" s="259"/>
      <c r="C4238" s="259"/>
      <c r="D4238" s="259"/>
      <c r="E4238" s="259"/>
      <c r="F4238" s="259"/>
      <c r="G4238" s="259"/>
      <c r="H4238" s="259"/>
      <c r="I4238" s="259"/>
      <c r="J4238" s="259"/>
      <c r="K4238" s="259"/>
    </row>
    <row r="4239" spans="1:11" s="43" customFormat="1" ht="15.75" thickBot="1" x14ac:dyDescent="0.3">
      <c r="A4239" s="42"/>
      <c r="B4239" s="450" t="s">
        <v>2</v>
      </c>
      <c r="C4239" s="450"/>
      <c r="D4239" s="450"/>
      <c r="E4239" s="450" t="s">
        <v>3</v>
      </c>
      <c r="F4239" s="450"/>
      <c r="G4239" s="450"/>
      <c r="H4239" s="450" t="s">
        <v>323</v>
      </c>
      <c r="I4239" s="450"/>
      <c r="J4239" s="450"/>
      <c r="K4239" s="450"/>
    </row>
    <row r="4240" spans="1:11" s="43" customFormat="1" ht="15.75" thickBot="1" x14ac:dyDescent="0.3">
      <c r="A4240" s="42"/>
      <c r="B4240" s="451">
        <v>20305196200067</v>
      </c>
      <c r="C4240" s="451"/>
      <c r="D4240" s="451"/>
      <c r="E4240" s="646" t="s">
        <v>1184</v>
      </c>
      <c r="F4240" s="646"/>
      <c r="G4240" s="646"/>
      <c r="H4240" s="450" t="s">
        <v>1185</v>
      </c>
      <c r="I4240" s="450"/>
      <c r="J4240" s="450"/>
      <c r="K4240" s="450"/>
    </row>
    <row r="4241" spans="1:11" s="43" customFormat="1" ht="15.75" thickBot="1" x14ac:dyDescent="0.3">
      <c r="A4241" s="42"/>
      <c r="B4241" s="647" t="s">
        <v>5</v>
      </c>
      <c r="C4241" s="648"/>
      <c r="D4241" s="651" t="s">
        <v>1186</v>
      </c>
      <c r="E4241" s="651"/>
      <c r="F4241" s="651"/>
      <c r="G4241" s="651"/>
      <c r="H4241" s="652" t="s">
        <v>1187</v>
      </c>
      <c r="I4241" s="653"/>
      <c r="J4241" s="656" t="s">
        <v>209</v>
      </c>
      <c r="K4241" s="657"/>
    </row>
    <row r="4242" spans="1:11" s="43" customFormat="1" ht="15.75" thickBot="1" x14ac:dyDescent="0.3">
      <c r="A4242" s="42"/>
      <c r="B4242" s="649"/>
      <c r="C4242" s="650"/>
      <c r="D4242" s="651"/>
      <c r="E4242" s="651"/>
      <c r="F4242" s="651"/>
      <c r="G4242" s="651"/>
      <c r="H4242" s="654"/>
      <c r="I4242" s="655"/>
      <c r="J4242" s="658"/>
      <c r="K4242" s="659"/>
    </row>
    <row r="4243" spans="1:11" s="43" customFormat="1" ht="15.75" thickBot="1" x14ac:dyDescent="0.3">
      <c r="A4243" s="42"/>
      <c r="B4243" s="663" t="s">
        <v>7</v>
      </c>
      <c r="C4243" s="664"/>
      <c r="D4243" s="664"/>
      <c r="E4243" s="664"/>
      <c r="F4243" s="664"/>
      <c r="G4243" s="664"/>
      <c r="H4243" s="664"/>
      <c r="I4243" s="664"/>
      <c r="J4243" s="664"/>
      <c r="K4243" s="665"/>
    </row>
    <row r="4244" spans="1:11" s="43" customFormat="1" ht="15.75" thickBot="1" x14ac:dyDescent="0.3">
      <c r="A4244" s="42"/>
      <c r="B4244" s="670" t="s">
        <v>8</v>
      </c>
      <c r="C4244" s="673" t="s">
        <v>9</v>
      </c>
      <c r="D4244" s="674" t="s">
        <v>10</v>
      </c>
      <c r="E4244" s="675"/>
      <c r="F4244" s="675"/>
      <c r="G4244" s="676"/>
      <c r="H4244" s="674" t="s">
        <v>11</v>
      </c>
      <c r="I4244" s="675"/>
      <c r="J4244" s="675"/>
      <c r="K4244" s="676"/>
    </row>
    <row r="4245" spans="1:11" s="43" customFormat="1" ht="15.75" thickBot="1" x14ac:dyDescent="0.3">
      <c r="A4245" s="42"/>
      <c r="B4245" s="671"/>
      <c r="C4245" s="673"/>
      <c r="D4245" s="673" t="s">
        <v>12</v>
      </c>
      <c r="E4245" s="651" t="s">
        <v>210</v>
      </c>
      <c r="F4245" s="661" t="s">
        <v>14</v>
      </c>
      <c r="G4245" s="662"/>
      <c r="H4245" s="677" t="s">
        <v>12</v>
      </c>
      <c r="I4245" s="670" t="s">
        <v>15</v>
      </c>
      <c r="J4245" s="661" t="s">
        <v>14</v>
      </c>
      <c r="K4245" s="662"/>
    </row>
    <row r="4246" spans="1:11" s="43" customFormat="1" ht="45.75" thickBot="1" x14ac:dyDescent="0.3">
      <c r="A4246" s="42"/>
      <c r="B4246" s="672"/>
      <c r="C4246" s="673"/>
      <c r="D4246" s="673"/>
      <c r="E4246" s="651"/>
      <c r="F4246" s="260" t="s">
        <v>16</v>
      </c>
      <c r="G4246" s="261" t="s">
        <v>17</v>
      </c>
      <c r="H4246" s="678"/>
      <c r="I4246" s="672"/>
      <c r="J4246" s="260" t="s">
        <v>16</v>
      </c>
      <c r="K4246" s="261" t="s">
        <v>17</v>
      </c>
    </row>
    <row r="4247" spans="1:11" s="43" customFormat="1" ht="15.75" thickBot="1" x14ac:dyDescent="0.3">
      <c r="A4247" s="42"/>
      <c r="B4247" s="261">
        <v>1</v>
      </c>
      <c r="C4247" s="261">
        <v>2</v>
      </c>
      <c r="D4247" s="260">
        <v>3</v>
      </c>
      <c r="E4247" s="261">
        <v>4</v>
      </c>
      <c r="F4247" s="261">
        <v>5</v>
      </c>
      <c r="G4247" s="261">
        <v>6</v>
      </c>
      <c r="H4247" s="261">
        <v>7</v>
      </c>
      <c r="I4247" s="261">
        <v>8</v>
      </c>
      <c r="J4247" s="261">
        <v>9</v>
      </c>
      <c r="K4247" s="261">
        <v>10</v>
      </c>
    </row>
    <row r="4248" spans="1:11" s="43" customFormat="1" x14ac:dyDescent="0.25">
      <c r="A4248" s="42"/>
      <c r="B4248" s="262" t="s">
        <v>1188</v>
      </c>
      <c r="C4248" s="263" t="s">
        <v>76</v>
      </c>
      <c r="D4248" s="263"/>
      <c r="E4248" s="263"/>
      <c r="F4248" s="263"/>
      <c r="G4248" s="263"/>
      <c r="H4248" s="264"/>
      <c r="I4248" s="264"/>
      <c r="J4248" s="263"/>
      <c r="K4248" s="265"/>
    </row>
    <row r="4249" spans="1:11" s="43" customFormat="1" ht="15.75" thickBot="1" x14ac:dyDescent="0.3">
      <c r="A4249" s="42"/>
      <c r="B4249" s="262"/>
      <c r="C4249" s="263"/>
      <c r="D4249" s="263"/>
      <c r="E4249" s="263"/>
      <c r="F4249" s="263"/>
      <c r="G4249" s="263"/>
      <c r="H4249" s="266" t="s">
        <v>76</v>
      </c>
      <c r="I4249" s="263" t="s">
        <v>76</v>
      </c>
      <c r="J4249" s="263"/>
      <c r="K4249" s="265"/>
    </row>
    <row r="4250" spans="1:11" s="43" customFormat="1" ht="15.75" thickBot="1" x14ac:dyDescent="0.3">
      <c r="A4250" s="42"/>
      <c r="B4250" s="663" t="s">
        <v>19</v>
      </c>
      <c r="C4250" s="664"/>
      <c r="D4250" s="664"/>
      <c r="E4250" s="664"/>
      <c r="F4250" s="664"/>
      <c r="G4250" s="664"/>
      <c r="H4250" s="664"/>
      <c r="I4250" s="664"/>
      <c r="J4250" s="664"/>
      <c r="K4250" s="665"/>
    </row>
    <row r="4251" spans="1:11" s="43" customFormat="1" ht="15.75" thickBot="1" x14ac:dyDescent="0.3">
      <c r="A4251" s="42"/>
      <c r="B4251" s="267"/>
      <c r="C4251" s="268"/>
      <c r="D4251" s="268"/>
      <c r="E4251" s="268"/>
      <c r="F4251" s="268"/>
      <c r="G4251" s="268"/>
      <c r="H4251" s="268"/>
      <c r="I4251" s="268"/>
      <c r="J4251" s="268"/>
      <c r="K4251" s="269"/>
    </row>
    <row r="4252" spans="1:11" s="43" customFormat="1" x14ac:dyDescent="0.25">
      <c r="A4252" s="42"/>
      <c r="B4252" s="270"/>
      <c r="C4252" s="270"/>
      <c r="D4252" s="270"/>
      <c r="E4252" s="270"/>
      <c r="F4252" s="270"/>
      <c r="G4252" s="270"/>
      <c r="H4252" s="270"/>
      <c r="I4252" s="270"/>
      <c r="J4252" s="270"/>
      <c r="K4252" s="270"/>
    </row>
    <row r="4253" spans="1:11" s="43" customFormat="1" x14ac:dyDescent="0.25">
      <c r="A4253" s="42"/>
      <c r="B4253" s="449" t="s">
        <v>0</v>
      </c>
      <c r="C4253" s="449"/>
      <c r="D4253" s="271"/>
      <c r="E4253" s="264"/>
      <c r="F4253" s="264"/>
      <c r="G4253" s="264"/>
      <c r="H4253" s="264"/>
      <c r="I4253" s="264"/>
      <c r="J4253" s="272"/>
      <c r="K4253" s="272"/>
    </row>
    <row r="4254" spans="1:11" s="43" customFormat="1" x14ac:dyDescent="0.25">
      <c r="A4254" s="42"/>
      <c r="B4254" s="660" t="s">
        <v>1</v>
      </c>
      <c r="C4254" s="660"/>
      <c r="D4254" s="660"/>
      <c r="E4254" s="660"/>
      <c r="F4254" s="660"/>
      <c r="G4254" s="660"/>
      <c r="H4254" s="660"/>
      <c r="I4254" s="660"/>
      <c r="J4254" s="660"/>
      <c r="K4254" s="660"/>
    </row>
    <row r="4255" spans="1:11" s="43" customFormat="1" ht="15.75" thickBot="1" x14ac:dyDescent="0.3">
      <c r="A4255" s="42"/>
      <c r="B4255" s="259"/>
      <c r="C4255" s="259"/>
      <c r="D4255" s="259"/>
      <c r="E4255" s="259"/>
      <c r="F4255" s="259"/>
      <c r="G4255" s="259"/>
      <c r="H4255" s="259"/>
      <c r="I4255" s="259"/>
      <c r="J4255" s="259"/>
      <c r="K4255" s="259"/>
    </row>
    <row r="4256" spans="1:11" s="43" customFormat="1" ht="15.75" thickBot="1" x14ac:dyDescent="0.3">
      <c r="A4256" s="42"/>
      <c r="B4256" s="666" t="s">
        <v>2</v>
      </c>
      <c r="C4256" s="667"/>
      <c r="D4256" s="668"/>
      <c r="E4256" s="666" t="s">
        <v>3</v>
      </c>
      <c r="F4256" s="667"/>
      <c r="G4256" s="668"/>
      <c r="H4256" s="661" t="s">
        <v>1189</v>
      </c>
      <c r="I4256" s="669"/>
      <c r="J4256" s="669"/>
      <c r="K4256" s="662"/>
    </row>
    <row r="4257" spans="1:11" s="43" customFormat="1" ht="15.75" thickBot="1" x14ac:dyDescent="0.3">
      <c r="A4257" s="42"/>
      <c r="B4257" s="646" t="s">
        <v>1190</v>
      </c>
      <c r="C4257" s="646"/>
      <c r="D4257" s="646"/>
      <c r="E4257" s="646" t="s">
        <v>1184</v>
      </c>
      <c r="F4257" s="646"/>
      <c r="G4257" s="646"/>
      <c r="H4257" s="646" t="s">
        <v>1191</v>
      </c>
      <c r="I4257" s="646"/>
      <c r="J4257" s="646"/>
      <c r="K4257" s="646"/>
    </row>
    <row r="4258" spans="1:11" s="43" customFormat="1" ht="15.75" thickBot="1" x14ac:dyDescent="0.3">
      <c r="A4258" s="42"/>
      <c r="B4258" s="647" t="s">
        <v>5</v>
      </c>
      <c r="C4258" s="648"/>
      <c r="D4258" s="651" t="s">
        <v>1192</v>
      </c>
      <c r="E4258" s="651"/>
      <c r="F4258" s="651"/>
      <c r="G4258" s="651"/>
      <c r="H4258" s="652" t="s">
        <v>1187</v>
      </c>
      <c r="I4258" s="653"/>
      <c r="J4258" s="656" t="s">
        <v>209</v>
      </c>
      <c r="K4258" s="657"/>
    </row>
    <row r="4259" spans="1:11" s="43" customFormat="1" ht="15.75" thickBot="1" x14ac:dyDescent="0.3">
      <c r="A4259" s="42"/>
      <c r="B4259" s="649"/>
      <c r="C4259" s="650"/>
      <c r="D4259" s="651"/>
      <c r="E4259" s="651"/>
      <c r="F4259" s="651"/>
      <c r="G4259" s="651"/>
      <c r="H4259" s="654"/>
      <c r="I4259" s="655"/>
      <c r="J4259" s="658"/>
      <c r="K4259" s="659"/>
    </row>
    <row r="4260" spans="1:11" s="43" customFormat="1" ht="15.75" thickBot="1" x14ac:dyDescent="0.3">
      <c r="A4260" s="42"/>
      <c r="B4260" s="663" t="s">
        <v>7</v>
      </c>
      <c r="C4260" s="664"/>
      <c r="D4260" s="664"/>
      <c r="E4260" s="664"/>
      <c r="F4260" s="664"/>
      <c r="G4260" s="664"/>
      <c r="H4260" s="664"/>
      <c r="I4260" s="664"/>
      <c r="J4260" s="664"/>
      <c r="K4260" s="665"/>
    </row>
    <row r="4261" spans="1:11" s="43" customFormat="1" ht="15.75" thickBot="1" x14ac:dyDescent="0.3">
      <c r="A4261" s="42"/>
      <c r="B4261" s="670" t="s">
        <v>8</v>
      </c>
      <c r="C4261" s="673" t="s">
        <v>9</v>
      </c>
      <c r="D4261" s="674" t="s">
        <v>10</v>
      </c>
      <c r="E4261" s="675"/>
      <c r="F4261" s="675"/>
      <c r="G4261" s="676"/>
      <c r="H4261" s="674" t="s">
        <v>11</v>
      </c>
      <c r="I4261" s="675"/>
      <c r="J4261" s="675"/>
      <c r="K4261" s="676"/>
    </row>
    <row r="4262" spans="1:11" s="43" customFormat="1" ht="15.75" thickBot="1" x14ac:dyDescent="0.3">
      <c r="A4262" s="42"/>
      <c r="B4262" s="671"/>
      <c r="C4262" s="673"/>
      <c r="D4262" s="673" t="s">
        <v>12</v>
      </c>
      <c r="E4262" s="651" t="s">
        <v>210</v>
      </c>
      <c r="F4262" s="661" t="s">
        <v>14</v>
      </c>
      <c r="G4262" s="662"/>
      <c r="H4262" s="677" t="s">
        <v>12</v>
      </c>
      <c r="I4262" s="670" t="s">
        <v>15</v>
      </c>
      <c r="J4262" s="661" t="s">
        <v>14</v>
      </c>
      <c r="K4262" s="662"/>
    </row>
    <row r="4263" spans="1:11" s="43" customFormat="1" ht="45.75" thickBot="1" x14ac:dyDescent="0.3">
      <c r="A4263" s="42"/>
      <c r="B4263" s="672"/>
      <c r="C4263" s="673"/>
      <c r="D4263" s="673"/>
      <c r="E4263" s="651"/>
      <c r="F4263" s="260" t="s">
        <v>16</v>
      </c>
      <c r="G4263" s="261" t="s">
        <v>17</v>
      </c>
      <c r="H4263" s="678"/>
      <c r="I4263" s="672"/>
      <c r="J4263" s="260" t="s">
        <v>16</v>
      </c>
      <c r="K4263" s="261" t="s">
        <v>17</v>
      </c>
    </row>
    <row r="4264" spans="1:11" s="43" customFormat="1" ht="15.75" thickBot="1" x14ac:dyDescent="0.3">
      <c r="A4264" s="42"/>
      <c r="B4264" s="261">
        <v>1</v>
      </c>
      <c r="C4264" s="261">
        <v>2</v>
      </c>
      <c r="D4264" s="260">
        <v>3</v>
      </c>
      <c r="E4264" s="261">
        <v>4</v>
      </c>
      <c r="F4264" s="261">
        <v>5</v>
      </c>
      <c r="G4264" s="261">
        <v>6</v>
      </c>
      <c r="H4264" s="261">
        <v>7</v>
      </c>
      <c r="I4264" s="261">
        <v>8</v>
      </c>
      <c r="J4264" s="261">
        <v>9</v>
      </c>
      <c r="K4264" s="261">
        <v>10</v>
      </c>
    </row>
    <row r="4265" spans="1:11" s="43" customFormat="1" x14ac:dyDescent="0.25">
      <c r="A4265" s="42"/>
      <c r="B4265" s="262" t="s">
        <v>1193</v>
      </c>
      <c r="C4265" s="263" t="s">
        <v>76</v>
      </c>
      <c r="D4265" s="263"/>
      <c r="E4265" s="263"/>
      <c r="F4265" s="263"/>
      <c r="G4265" s="263"/>
      <c r="H4265" s="264"/>
      <c r="I4265" s="264"/>
      <c r="J4265" s="263"/>
      <c r="K4265" s="265"/>
    </row>
    <row r="4266" spans="1:11" s="43" customFormat="1" ht="15.75" thickBot="1" x14ac:dyDescent="0.3">
      <c r="A4266" s="42"/>
      <c r="B4266" s="262"/>
      <c r="C4266" s="263"/>
      <c r="D4266" s="263"/>
      <c r="E4266" s="263"/>
      <c r="F4266" s="263"/>
      <c r="G4266" s="263"/>
      <c r="H4266" s="266" t="s">
        <v>76</v>
      </c>
      <c r="I4266" s="263" t="s">
        <v>76</v>
      </c>
      <c r="J4266" s="263"/>
      <c r="K4266" s="265"/>
    </row>
    <row r="4267" spans="1:11" s="43" customFormat="1" ht="15.75" thickBot="1" x14ac:dyDescent="0.3">
      <c r="A4267" s="42"/>
      <c r="B4267" s="663" t="s">
        <v>19</v>
      </c>
      <c r="C4267" s="664"/>
      <c r="D4267" s="664"/>
      <c r="E4267" s="664"/>
      <c r="F4267" s="664"/>
      <c r="G4267" s="664"/>
      <c r="H4267" s="664"/>
      <c r="I4267" s="664"/>
      <c r="J4267" s="664"/>
      <c r="K4267" s="665"/>
    </row>
    <row r="4268" spans="1:11" s="43" customFormat="1" x14ac:dyDescent="0.25">
      <c r="A4268" s="42"/>
      <c r="B4268" s="264"/>
      <c r="C4268" s="264"/>
      <c r="D4268" s="271"/>
      <c r="E4268" s="264"/>
      <c r="F4268" s="264"/>
      <c r="G4268" s="264"/>
      <c r="H4268" s="264"/>
      <c r="I4268" s="264"/>
      <c r="J4268" s="272"/>
      <c r="K4268" s="272"/>
    </row>
    <row r="4269" spans="1:11" s="43" customFormat="1" x14ac:dyDescent="0.25">
      <c r="A4269" s="42"/>
      <c r="B4269" s="449" t="s">
        <v>0</v>
      </c>
      <c r="C4269" s="449"/>
      <c r="D4269" s="271"/>
      <c r="E4269" s="264"/>
      <c r="F4269" s="264"/>
      <c r="G4269" s="264"/>
      <c r="H4269" s="264"/>
      <c r="I4269" s="264"/>
      <c r="J4269" s="272"/>
      <c r="K4269" s="272"/>
    </row>
    <row r="4270" spans="1:11" s="43" customFormat="1" x14ac:dyDescent="0.25">
      <c r="A4270" s="42"/>
      <c r="B4270" s="660" t="s">
        <v>1</v>
      </c>
      <c r="C4270" s="660"/>
      <c r="D4270" s="660"/>
      <c r="E4270" s="660"/>
      <c r="F4270" s="660"/>
      <c r="G4270" s="660"/>
      <c r="H4270" s="660"/>
      <c r="I4270" s="660"/>
      <c r="J4270" s="660"/>
      <c r="K4270" s="660"/>
    </row>
    <row r="4271" spans="1:11" s="43" customFormat="1" ht="15.75" thickBot="1" x14ac:dyDescent="0.3">
      <c r="A4271" s="42"/>
      <c r="B4271" s="259"/>
      <c r="C4271" s="259"/>
      <c r="D4271" s="259"/>
      <c r="E4271" s="259"/>
      <c r="F4271" s="259"/>
      <c r="G4271" s="259"/>
      <c r="H4271" s="259"/>
      <c r="I4271" s="259"/>
      <c r="J4271" s="259"/>
      <c r="K4271" s="259"/>
    </row>
    <row r="4272" spans="1:11" s="43" customFormat="1" ht="15.75" thickBot="1" x14ac:dyDescent="0.3">
      <c r="A4272" s="42"/>
      <c r="B4272" s="666" t="s">
        <v>2</v>
      </c>
      <c r="C4272" s="667"/>
      <c r="D4272" s="668"/>
      <c r="E4272" s="666" t="s">
        <v>3</v>
      </c>
      <c r="F4272" s="667"/>
      <c r="G4272" s="668"/>
      <c r="H4272" s="661" t="s">
        <v>1189</v>
      </c>
      <c r="I4272" s="669"/>
      <c r="J4272" s="669"/>
      <c r="K4272" s="662"/>
    </row>
    <row r="4273" spans="1:11" s="43" customFormat="1" ht="15.75" thickBot="1" x14ac:dyDescent="0.3">
      <c r="A4273" s="42"/>
      <c r="B4273" s="646" t="s">
        <v>1194</v>
      </c>
      <c r="C4273" s="646"/>
      <c r="D4273" s="646"/>
      <c r="E4273" s="646" t="s">
        <v>1184</v>
      </c>
      <c r="F4273" s="646"/>
      <c r="G4273" s="646"/>
      <c r="H4273" s="646" t="s">
        <v>1191</v>
      </c>
      <c r="I4273" s="646"/>
      <c r="J4273" s="646"/>
      <c r="K4273" s="646"/>
    </row>
    <row r="4274" spans="1:11" s="43" customFormat="1" ht="15.75" thickBot="1" x14ac:dyDescent="0.3">
      <c r="A4274" s="42"/>
      <c r="B4274" s="647" t="s">
        <v>5</v>
      </c>
      <c r="C4274" s="648"/>
      <c r="D4274" s="651" t="s">
        <v>1195</v>
      </c>
      <c r="E4274" s="651"/>
      <c r="F4274" s="651"/>
      <c r="G4274" s="651"/>
      <c r="H4274" s="652" t="s">
        <v>1187</v>
      </c>
      <c r="I4274" s="653"/>
      <c r="J4274" s="656" t="s">
        <v>1132</v>
      </c>
      <c r="K4274" s="657"/>
    </row>
    <row r="4275" spans="1:11" s="43" customFormat="1" ht="15.75" thickBot="1" x14ac:dyDescent="0.3">
      <c r="A4275" s="42"/>
      <c r="B4275" s="649"/>
      <c r="C4275" s="650"/>
      <c r="D4275" s="651"/>
      <c r="E4275" s="651"/>
      <c r="F4275" s="651"/>
      <c r="G4275" s="651"/>
      <c r="H4275" s="654"/>
      <c r="I4275" s="655"/>
      <c r="J4275" s="658"/>
      <c r="K4275" s="659"/>
    </row>
    <row r="4276" spans="1:11" s="43" customFormat="1" ht="15.75" thickBot="1" x14ac:dyDescent="0.3">
      <c r="A4276" s="42"/>
      <c r="B4276" s="663" t="s">
        <v>7</v>
      </c>
      <c r="C4276" s="664"/>
      <c r="D4276" s="664"/>
      <c r="E4276" s="664"/>
      <c r="F4276" s="664"/>
      <c r="G4276" s="664"/>
      <c r="H4276" s="664"/>
      <c r="I4276" s="664"/>
      <c r="J4276" s="664"/>
      <c r="K4276" s="665"/>
    </row>
    <row r="4277" spans="1:11" s="43" customFormat="1" ht="15.75" thickBot="1" x14ac:dyDescent="0.3">
      <c r="A4277" s="42"/>
      <c r="B4277" s="670" t="s">
        <v>8</v>
      </c>
      <c r="C4277" s="673" t="s">
        <v>9</v>
      </c>
      <c r="D4277" s="674" t="s">
        <v>10</v>
      </c>
      <c r="E4277" s="675"/>
      <c r="F4277" s="675"/>
      <c r="G4277" s="676"/>
      <c r="H4277" s="674" t="s">
        <v>11</v>
      </c>
      <c r="I4277" s="675"/>
      <c r="J4277" s="675"/>
      <c r="K4277" s="676"/>
    </row>
    <row r="4278" spans="1:11" s="43" customFormat="1" ht="15.75" thickBot="1" x14ac:dyDescent="0.3">
      <c r="A4278" s="42"/>
      <c r="B4278" s="671"/>
      <c r="C4278" s="673"/>
      <c r="D4278" s="673" t="s">
        <v>12</v>
      </c>
      <c r="E4278" s="651" t="s">
        <v>210</v>
      </c>
      <c r="F4278" s="661" t="s">
        <v>14</v>
      </c>
      <c r="G4278" s="662"/>
      <c r="H4278" s="677" t="s">
        <v>12</v>
      </c>
      <c r="I4278" s="670" t="s">
        <v>15</v>
      </c>
      <c r="J4278" s="661" t="s">
        <v>14</v>
      </c>
      <c r="K4278" s="662"/>
    </row>
    <row r="4279" spans="1:11" s="43" customFormat="1" ht="45.75" thickBot="1" x14ac:dyDescent="0.3">
      <c r="A4279" s="42"/>
      <c r="B4279" s="672"/>
      <c r="C4279" s="673"/>
      <c r="D4279" s="673"/>
      <c r="E4279" s="651"/>
      <c r="F4279" s="260" t="s">
        <v>16</v>
      </c>
      <c r="G4279" s="261" t="s">
        <v>17</v>
      </c>
      <c r="H4279" s="678"/>
      <c r="I4279" s="672"/>
      <c r="J4279" s="260" t="s">
        <v>16</v>
      </c>
      <c r="K4279" s="261" t="s">
        <v>17</v>
      </c>
    </row>
    <row r="4280" spans="1:11" s="43" customFormat="1" ht="15.75" thickBot="1" x14ac:dyDescent="0.3">
      <c r="A4280" s="42"/>
      <c r="B4280" s="261">
        <v>1</v>
      </c>
      <c r="C4280" s="261">
        <v>2</v>
      </c>
      <c r="D4280" s="260">
        <v>3</v>
      </c>
      <c r="E4280" s="261">
        <v>4</v>
      </c>
      <c r="F4280" s="261">
        <v>5</v>
      </c>
      <c r="G4280" s="261">
        <v>6</v>
      </c>
      <c r="H4280" s="261">
        <v>7</v>
      </c>
      <c r="I4280" s="261">
        <v>8</v>
      </c>
      <c r="J4280" s="261">
        <v>9</v>
      </c>
      <c r="K4280" s="261">
        <v>10</v>
      </c>
    </row>
    <row r="4281" spans="1:11" s="43" customFormat="1" x14ac:dyDescent="0.25">
      <c r="A4281" s="42"/>
      <c r="B4281" s="273">
        <f>168965.1+26400</f>
        <v>195365.1</v>
      </c>
      <c r="C4281" s="263" t="s">
        <v>76</v>
      </c>
      <c r="D4281" s="263"/>
      <c r="E4281" s="263"/>
      <c r="F4281" s="263"/>
      <c r="G4281" s="263"/>
      <c r="H4281" s="264"/>
      <c r="I4281" s="264"/>
      <c r="J4281" s="263"/>
      <c r="K4281" s="265"/>
    </row>
    <row r="4282" spans="1:11" s="43" customFormat="1" ht="15.75" thickBot="1" x14ac:dyDescent="0.3">
      <c r="A4282" s="42"/>
      <c r="B4282" s="262"/>
      <c r="C4282" s="263"/>
      <c r="D4282" s="263"/>
      <c r="E4282" s="263"/>
      <c r="F4282" s="263"/>
      <c r="G4282" s="263"/>
      <c r="H4282" s="266" t="s">
        <v>76</v>
      </c>
      <c r="I4282" s="263" t="s">
        <v>76</v>
      </c>
      <c r="J4282" s="263"/>
      <c r="K4282" s="265"/>
    </row>
    <row r="4283" spans="1:11" s="43" customFormat="1" ht="15.75" thickBot="1" x14ac:dyDescent="0.3">
      <c r="A4283" s="42"/>
      <c r="B4283" s="663" t="s">
        <v>19</v>
      </c>
      <c r="C4283" s="664"/>
      <c r="D4283" s="664"/>
      <c r="E4283" s="664"/>
      <c r="F4283" s="664"/>
      <c r="G4283" s="664"/>
      <c r="H4283" s="664"/>
      <c r="I4283" s="664"/>
      <c r="J4283" s="664"/>
      <c r="K4283" s="665"/>
    </row>
    <row r="4284" spans="1:11" s="43" customFormat="1" ht="15.75" thickBot="1" x14ac:dyDescent="0.3">
      <c r="A4284" s="42"/>
      <c r="B4284" s="267"/>
      <c r="C4284" s="268"/>
      <c r="D4284" s="268"/>
      <c r="E4284" s="268"/>
      <c r="F4284" s="268"/>
      <c r="G4284" s="268"/>
      <c r="H4284" s="268"/>
      <c r="I4284" s="268"/>
      <c r="J4284" s="268"/>
      <c r="K4284" s="269"/>
    </row>
    <row r="4285" spans="1:11" s="43" customFormat="1" x14ac:dyDescent="0.25">
      <c r="A4285" s="42"/>
      <c r="B4285" s="270"/>
      <c r="C4285" s="270"/>
      <c r="D4285" s="270"/>
      <c r="E4285" s="270"/>
      <c r="F4285" s="270"/>
      <c r="G4285" s="270"/>
      <c r="H4285" s="270"/>
      <c r="I4285" s="270"/>
      <c r="J4285" s="270"/>
      <c r="K4285" s="270"/>
    </row>
    <row r="4286" spans="1:11" s="43" customFormat="1" x14ac:dyDescent="0.25">
      <c r="A4286" s="42"/>
      <c r="B4286" s="449" t="s">
        <v>0</v>
      </c>
      <c r="C4286" s="449"/>
    </row>
    <row r="4287" spans="1:11" s="43" customFormat="1" x14ac:dyDescent="0.25">
      <c r="A4287" s="42"/>
      <c r="B4287" s="660" t="s">
        <v>1</v>
      </c>
      <c r="C4287" s="660"/>
      <c r="D4287" s="660"/>
      <c r="E4287" s="660"/>
      <c r="F4287" s="660"/>
      <c r="G4287" s="660"/>
      <c r="H4287" s="660"/>
      <c r="I4287" s="660"/>
      <c r="J4287" s="660"/>
      <c r="K4287" s="660"/>
    </row>
    <row r="4288" spans="1:11" s="43" customFormat="1" ht="15.75" thickBot="1" x14ac:dyDescent="0.3">
      <c r="A4288" s="42"/>
      <c r="B4288" s="259"/>
      <c r="C4288" s="259"/>
      <c r="D4288" s="259"/>
      <c r="E4288" s="259"/>
      <c r="F4288" s="259"/>
      <c r="G4288" s="259"/>
      <c r="H4288" s="259"/>
      <c r="I4288" s="259"/>
      <c r="J4288" s="259"/>
      <c r="K4288" s="259"/>
    </row>
    <row r="4289" spans="1:11" s="43" customFormat="1" ht="15.75" thickBot="1" x14ac:dyDescent="0.3">
      <c r="A4289" s="42"/>
      <c r="B4289" s="666" t="s">
        <v>2</v>
      </c>
      <c r="C4289" s="667"/>
      <c r="D4289" s="668"/>
      <c r="E4289" s="666" t="s">
        <v>3</v>
      </c>
      <c r="F4289" s="667"/>
      <c r="G4289" s="668"/>
      <c r="H4289" s="661" t="s">
        <v>1189</v>
      </c>
      <c r="I4289" s="669"/>
      <c r="J4289" s="669"/>
      <c r="K4289" s="662"/>
    </row>
    <row r="4290" spans="1:11" s="43" customFormat="1" ht="15.75" thickBot="1" x14ac:dyDescent="0.3">
      <c r="A4290" s="42"/>
      <c r="B4290" s="646" t="s">
        <v>1196</v>
      </c>
      <c r="C4290" s="646"/>
      <c r="D4290" s="646"/>
      <c r="E4290" s="646" t="s">
        <v>1184</v>
      </c>
      <c r="F4290" s="646"/>
      <c r="G4290" s="646"/>
      <c r="H4290" s="646" t="s">
        <v>1185</v>
      </c>
      <c r="I4290" s="646"/>
      <c r="J4290" s="646"/>
      <c r="K4290" s="646"/>
    </row>
    <row r="4291" spans="1:11" s="43" customFormat="1" ht="15.75" thickBot="1" x14ac:dyDescent="0.3">
      <c r="A4291" s="42"/>
      <c r="B4291" s="647" t="s">
        <v>5</v>
      </c>
      <c r="C4291" s="648"/>
      <c r="D4291" s="651" t="s">
        <v>1197</v>
      </c>
      <c r="E4291" s="651"/>
      <c r="F4291" s="651"/>
      <c r="G4291" s="651"/>
      <c r="H4291" s="652" t="s">
        <v>1187</v>
      </c>
      <c r="I4291" s="653"/>
      <c r="J4291" s="656" t="s">
        <v>1198</v>
      </c>
      <c r="K4291" s="657"/>
    </row>
    <row r="4292" spans="1:11" s="43" customFormat="1" ht="15.75" thickBot="1" x14ac:dyDescent="0.3">
      <c r="A4292" s="42"/>
      <c r="B4292" s="649"/>
      <c r="C4292" s="650"/>
      <c r="D4292" s="651"/>
      <c r="E4292" s="651"/>
      <c r="F4292" s="651"/>
      <c r="G4292" s="651"/>
      <c r="H4292" s="654"/>
      <c r="I4292" s="655"/>
      <c r="J4292" s="658"/>
      <c r="K4292" s="659"/>
    </row>
    <row r="4293" spans="1:11" s="43" customFormat="1" ht="15.75" thickBot="1" x14ac:dyDescent="0.3">
      <c r="A4293" s="42"/>
      <c r="B4293" s="663" t="s">
        <v>7</v>
      </c>
      <c r="C4293" s="664"/>
      <c r="D4293" s="664"/>
      <c r="E4293" s="664"/>
      <c r="F4293" s="664"/>
      <c r="G4293" s="664"/>
      <c r="H4293" s="664"/>
      <c r="I4293" s="664"/>
      <c r="J4293" s="664"/>
      <c r="K4293" s="665"/>
    </row>
    <row r="4294" spans="1:11" s="43" customFormat="1" ht="15.75" thickBot="1" x14ac:dyDescent="0.3">
      <c r="A4294" s="42"/>
      <c r="B4294" s="670" t="s">
        <v>8</v>
      </c>
      <c r="C4294" s="673" t="s">
        <v>9</v>
      </c>
      <c r="D4294" s="674" t="s">
        <v>10</v>
      </c>
      <c r="E4294" s="675"/>
      <c r="F4294" s="675"/>
      <c r="G4294" s="676"/>
      <c r="H4294" s="674" t="s">
        <v>11</v>
      </c>
      <c r="I4294" s="675"/>
      <c r="J4294" s="675"/>
      <c r="K4294" s="676"/>
    </row>
    <row r="4295" spans="1:11" s="43" customFormat="1" ht="15.75" thickBot="1" x14ac:dyDescent="0.3">
      <c r="A4295" s="42"/>
      <c r="B4295" s="671"/>
      <c r="C4295" s="673"/>
      <c r="D4295" s="673" t="s">
        <v>12</v>
      </c>
      <c r="E4295" s="651" t="s">
        <v>210</v>
      </c>
      <c r="F4295" s="661" t="s">
        <v>14</v>
      </c>
      <c r="G4295" s="662"/>
      <c r="H4295" s="677" t="s">
        <v>12</v>
      </c>
      <c r="I4295" s="670" t="s">
        <v>15</v>
      </c>
      <c r="J4295" s="661" t="s">
        <v>14</v>
      </c>
      <c r="K4295" s="662"/>
    </row>
    <row r="4296" spans="1:11" s="43" customFormat="1" ht="45.75" thickBot="1" x14ac:dyDescent="0.3">
      <c r="A4296" s="42"/>
      <c r="B4296" s="672"/>
      <c r="C4296" s="673"/>
      <c r="D4296" s="673"/>
      <c r="E4296" s="651"/>
      <c r="F4296" s="260" t="s">
        <v>16</v>
      </c>
      <c r="G4296" s="261" t="s">
        <v>17</v>
      </c>
      <c r="H4296" s="678"/>
      <c r="I4296" s="672"/>
      <c r="J4296" s="260" t="s">
        <v>16</v>
      </c>
      <c r="K4296" s="261" t="s">
        <v>17</v>
      </c>
    </row>
    <row r="4297" spans="1:11" s="43" customFormat="1" ht="15.75" thickBot="1" x14ac:dyDescent="0.3">
      <c r="A4297" s="42"/>
      <c r="B4297" s="261">
        <v>1</v>
      </c>
      <c r="C4297" s="261">
        <v>2</v>
      </c>
      <c r="D4297" s="260">
        <v>3</v>
      </c>
      <c r="E4297" s="261">
        <v>4</v>
      </c>
      <c r="F4297" s="261">
        <v>5</v>
      </c>
      <c r="G4297" s="261">
        <v>6</v>
      </c>
      <c r="H4297" s="261">
        <v>7</v>
      </c>
      <c r="I4297" s="261">
        <v>8</v>
      </c>
      <c r="J4297" s="261">
        <v>9</v>
      </c>
      <c r="K4297" s="261">
        <v>10</v>
      </c>
    </row>
    <row r="4298" spans="1:11" s="43" customFormat="1" x14ac:dyDescent="0.25">
      <c r="A4298" s="42"/>
      <c r="B4298" s="262" t="s">
        <v>1199</v>
      </c>
      <c r="C4298" s="263" t="s">
        <v>76</v>
      </c>
      <c r="D4298" s="263"/>
      <c r="E4298" s="263"/>
      <c r="F4298" s="263"/>
      <c r="G4298" s="263"/>
      <c r="H4298" s="264"/>
      <c r="I4298" s="264"/>
      <c r="J4298" s="263"/>
      <c r="K4298" s="265"/>
    </row>
    <row r="4299" spans="1:11" s="43" customFormat="1" ht="15.75" thickBot="1" x14ac:dyDescent="0.3">
      <c r="A4299" s="42"/>
      <c r="B4299" s="262"/>
      <c r="C4299" s="263"/>
      <c r="D4299" s="263"/>
      <c r="E4299" s="263"/>
      <c r="F4299" s="263"/>
      <c r="G4299" s="263"/>
      <c r="H4299" s="266" t="s">
        <v>76</v>
      </c>
      <c r="I4299" s="263" t="s">
        <v>76</v>
      </c>
      <c r="J4299" s="263"/>
      <c r="K4299" s="265"/>
    </row>
    <row r="4300" spans="1:11" s="43" customFormat="1" x14ac:dyDescent="0.25">
      <c r="A4300" s="42"/>
      <c r="B4300" s="679" t="s">
        <v>19</v>
      </c>
      <c r="C4300" s="680"/>
      <c r="D4300" s="680"/>
      <c r="E4300" s="680"/>
      <c r="F4300" s="680"/>
      <c r="G4300" s="680"/>
      <c r="H4300" s="680"/>
      <c r="I4300" s="680"/>
      <c r="J4300" s="680"/>
      <c r="K4300" s="681"/>
    </row>
    <row r="4301" spans="1:11" s="43" customFormat="1" x14ac:dyDescent="0.25">
      <c r="A4301" s="42"/>
      <c r="B4301" s="274"/>
      <c r="C4301" s="274"/>
      <c r="D4301" s="275"/>
      <c r="E4301" s="274"/>
      <c r="F4301" s="274"/>
      <c r="G4301" s="274"/>
      <c r="H4301" s="274"/>
      <c r="I4301" s="274"/>
      <c r="J4301" s="276"/>
      <c r="K4301" s="276"/>
    </row>
    <row r="4302" spans="1:11" s="43" customFormat="1" x14ac:dyDescent="0.25">
      <c r="A4302" s="42"/>
      <c r="B4302" s="277"/>
      <c r="C4302" s="277"/>
      <c r="D4302" s="270"/>
      <c r="E4302" s="277"/>
      <c r="F4302" s="277"/>
      <c r="G4302" s="277"/>
      <c r="H4302" s="277"/>
      <c r="I4302" s="277"/>
      <c r="J4302" s="278"/>
      <c r="K4302" s="278"/>
    </row>
    <row r="4303" spans="1:11" s="43" customFormat="1" x14ac:dyDescent="0.25">
      <c r="A4303" s="42"/>
      <c r="B4303" s="449" t="s">
        <v>0</v>
      </c>
      <c r="C4303" s="449"/>
      <c r="D4303" s="270"/>
      <c r="E4303" s="277"/>
      <c r="F4303" s="277"/>
      <c r="G4303" s="277"/>
      <c r="H4303" s="277"/>
      <c r="I4303" s="277"/>
      <c r="J4303" s="278"/>
      <c r="K4303" s="278"/>
    </row>
    <row r="4304" spans="1:11" s="43" customFormat="1" x14ac:dyDescent="0.25">
      <c r="A4304" s="42"/>
      <c r="B4304" s="660" t="s">
        <v>1</v>
      </c>
      <c r="C4304" s="660"/>
      <c r="D4304" s="660"/>
      <c r="E4304" s="660"/>
      <c r="F4304" s="660"/>
      <c r="G4304" s="660"/>
      <c r="H4304" s="660"/>
      <c r="I4304" s="660"/>
      <c r="J4304" s="660"/>
      <c r="K4304" s="660"/>
    </row>
    <row r="4305" spans="1:11" s="43" customFormat="1" ht="15.75" thickBot="1" x14ac:dyDescent="0.3">
      <c r="A4305" s="42"/>
      <c r="B4305" s="259"/>
      <c r="C4305" s="259"/>
      <c r="D4305" s="259"/>
      <c r="E4305" s="259"/>
      <c r="F4305" s="259"/>
      <c r="G4305" s="259"/>
      <c r="H4305" s="259"/>
      <c r="I4305" s="259"/>
      <c r="J4305" s="259"/>
      <c r="K4305" s="259"/>
    </row>
    <row r="4306" spans="1:11" s="43" customFormat="1" ht="15.75" thickBot="1" x14ac:dyDescent="0.3">
      <c r="A4306" s="42"/>
      <c r="B4306" s="666" t="s">
        <v>2</v>
      </c>
      <c r="C4306" s="667"/>
      <c r="D4306" s="668"/>
      <c r="E4306" s="666" t="s">
        <v>3</v>
      </c>
      <c r="F4306" s="667"/>
      <c r="G4306" s="668"/>
      <c r="H4306" s="661" t="s">
        <v>1189</v>
      </c>
      <c r="I4306" s="669"/>
      <c r="J4306" s="669"/>
      <c r="K4306" s="662"/>
    </row>
    <row r="4307" spans="1:11" s="43" customFormat="1" ht="15.75" thickBot="1" x14ac:dyDescent="0.3">
      <c r="A4307" s="42"/>
      <c r="B4307" s="646" t="s">
        <v>1200</v>
      </c>
      <c r="C4307" s="646"/>
      <c r="D4307" s="646"/>
      <c r="E4307" s="646" t="s">
        <v>1184</v>
      </c>
      <c r="F4307" s="646"/>
      <c r="G4307" s="646"/>
      <c r="H4307" s="646" t="s">
        <v>1191</v>
      </c>
      <c r="I4307" s="646"/>
      <c r="J4307" s="646"/>
      <c r="K4307" s="646"/>
    </row>
    <row r="4308" spans="1:11" s="43" customFormat="1" ht="15.75" thickBot="1" x14ac:dyDescent="0.3">
      <c r="A4308" s="42"/>
      <c r="B4308" s="647" t="s">
        <v>5</v>
      </c>
      <c r="C4308" s="648"/>
      <c r="D4308" s="651" t="s">
        <v>1201</v>
      </c>
      <c r="E4308" s="651"/>
      <c r="F4308" s="651"/>
      <c r="G4308" s="651"/>
      <c r="H4308" s="652" t="s">
        <v>1187</v>
      </c>
      <c r="I4308" s="653"/>
      <c r="J4308" s="656" t="s">
        <v>209</v>
      </c>
      <c r="K4308" s="657"/>
    </row>
    <row r="4309" spans="1:11" s="43" customFormat="1" ht="15.75" thickBot="1" x14ac:dyDescent="0.3">
      <c r="A4309" s="42"/>
      <c r="B4309" s="649"/>
      <c r="C4309" s="650"/>
      <c r="D4309" s="651"/>
      <c r="E4309" s="651"/>
      <c r="F4309" s="651"/>
      <c r="G4309" s="651"/>
      <c r="H4309" s="654"/>
      <c r="I4309" s="655"/>
      <c r="J4309" s="658"/>
      <c r="K4309" s="659"/>
    </row>
    <row r="4310" spans="1:11" s="43" customFormat="1" ht="15.75" thickBot="1" x14ac:dyDescent="0.3">
      <c r="A4310" s="42"/>
      <c r="B4310" s="663" t="s">
        <v>7</v>
      </c>
      <c r="C4310" s="664"/>
      <c r="D4310" s="664"/>
      <c r="E4310" s="664"/>
      <c r="F4310" s="664"/>
      <c r="G4310" s="664"/>
      <c r="H4310" s="664"/>
      <c r="I4310" s="664"/>
      <c r="J4310" s="664"/>
      <c r="K4310" s="665"/>
    </row>
    <row r="4311" spans="1:11" s="43" customFormat="1" ht="15.75" thickBot="1" x14ac:dyDescent="0.3">
      <c r="A4311" s="42"/>
      <c r="B4311" s="670" t="s">
        <v>8</v>
      </c>
      <c r="C4311" s="673" t="s">
        <v>9</v>
      </c>
      <c r="D4311" s="674" t="s">
        <v>10</v>
      </c>
      <c r="E4311" s="675"/>
      <c r="F4311" s="675"/>
      <c r="G4311" s="676"/>
      <c r="H4311" s="674" t="s">
        <v>11</v>
      </c>
      <c r="I4311" s="675"/>
      <c r="J4311" s="675"/>
      <c r="K4311" s="676"/>
    </row>
    <row r="4312" spans="1:11" s="43" customFormat="1" ht="15.75" thickBot="1" x14ac:dyDescent="0.3">
      <c r="A4312" s="42"/>
      <c r="B4312" s="671"/>
      <c r="C4312" s="673"/>
      <c r="D4312" s="673" t="s">
        <v>12</v>
      </c>
      <c r="E4312" s="651" t="s">
        <v>210</v>
      </c>
      <c r="F4312" s="661" t="s">
        <v>14</v>
      </c>
      <c r="G4312" s="662"/>
      <c r="H4312" s="677" t="s">
        <v>12</v>
      </c>
      <c r="I4312" s="670" t="s">
        <v>15</v>
      </c>
      <c r="J4312" s="661" t="s">
        <v>14</v>
      </c>
      <c r="K4312" s="662"/>
    </row>
    <row r="4313" spans="1:11" s="43" customFormat="1" ht="45.75" thickBot="1" x14ac:dyDescent="0.3">
      <c r="A4313" s="42"/>
      <c r="B4313" s="672"/>
      <c r="C4313" s="673"/>
      <c r="D4313" s="673"/>
      <c r="E4313" s="651"/>
      <c r="F4313" s="260" t="s">
        <v>16</v>
      </c>
      <c r="G4313" s="261" t="s">
        <v>17</v>
      </c>
      <c r="H4313" s="678"/>
      <c r="I4313" s="672"/>
      <c r="J4313" s="260" t="s">
        <v>16</v>
      </c>
      <c r="K4313" s="261" t="s">
        <v>17</v>
      </c>
    </row>
    <row r="4314" spans="1:11" s="43" customFormat="1" ht="15.75" thickBot="1" x14ac:dyDescent="0.3">
      <c r="A4314" s="42"/>
      <c r="B4314" s="261">
        <v>1</v>
      </c>
      <c r="C4314" s="261">
        <v>2</v>
      </c>
      <c r="D4314" s="260">
        <v>3</v>
      </c>
      <c r="E4314" s="261">
        <v>4</v>
      </c>
      <c r="F4314" s="261">
        <v>5</v>
      </c>
      <c r="G4314" s="261">
        <v>6</v>
      </c>
      <c r="H4314" s="261">
        <v>7</v>
      </c>
      <c r="I4314" s="261">
        <v>8</v>
      </c>
      <c r="J4314" s="261">
        <v>9</v>
      </c>
      <c r="K4314" s="261">
        <v>10</v>
      </c>
    </row>
    <row r="4315" spans="1:11" s="43" customFormat="1" x14ac:dyDescent="0.25">
      <c r="A4315" s="42"/>
      <c r="B4315" s="262" t="s">
        <v>1202</v>
      </c>
      <c r="C4315" s="263" t="s">
        <v>76</v>
      </c>
      <c r="D4315" s="263"/>
      <c r="E4315" s="263"/>
      <c r="F4315" s="263"/>
      <c r="G4315" s="263"/>
      <c r="H4315" s="264"/>
      <c r="I4315" s="264"/>
      <c r="J4315" s="263"/>
      <c r="K4315" s="265"/>
    </row>
    <row r="4316" spans="1:11" s="43" customFormat="1" ht="15.75" thickBot="1" x14ac:dyDescent="0.3">
      <c r="A4316" s="42"/>
      <c r="B4316" s="262"/>
      <c r="C4316" s="263"/>
      <c r="D4316" s="263"/>
      <c r="E4316" s="263"/>
      <c r="F4316" s="263"/>
      <c r="G4316" s="263"/>
      <c r="H4316" s="266" t="s">
        <v>76</v>
      </c>
      <c r="I4316" s="263" t="s">
        <v>76</v>
      </c>
      <c r="J4316" s="263"/>
      <c r="K4316" s="265"/>
    </row>
    <row r="4317" spans="1:11" s="43" customFormat="1" x14ac:dyDescent="0.25">
      <c r="A4317" s="42"/>
      <c r="B4317" s="679" t="s">
        <v>19</v>
      </c>
      <c r="C4317" s="680"/>
      <c r="D4317" s="680"/>
      <c r="E4317" s="680"/>
      <c r="F4317" s="680"/>
      <c r="G4317" s="680"/>
      <c r="H4317" s="680"/>
      <c r="I4317" s="680"/>
      <c r="J4317" s="680"/>
      <c r="K4317" s="681"/>
    </row>
    <row r="4318" spans="1:11" s="43" customFormat="1" x14ac:dyDescent="0.25">
      <c r="A4318" s="42"/>
      <c r="B4318" s="274"/>
      <c r="C4318" s="274"/>
      <c r="D4318" s="275"/>
      <c r="E4318" s="274"/>
      <c r="F4318" s="274"/>
      <c r="G4318" s="274"/>
      <c r="H4318" s="274"/>
      <c r="I4318" s="274"/>
      <c r="J4318" s="276"/>
      <c r="K4318" s="276"/>
    </row>
    <row r="4319" spans="1:11" s="43" customFormat="1" x14ac:dyDescent="0.25">
      <c r="A4319" s="42"/>
      <c r="B4319" s="277"/>
      <c r="C4319" s="277"/>
      <c r="D4319" s="270"/>
      <c r="E4319" s="277"/>
      <c r="F4319" s="277"/>
      <c r="G4319" s="277"/>
      <c r="H4319" s="277"/>
      <c r="I4319" s="277"/>
      <c r="J4319" s="278"/>
      <c r="K4319" s="278"/>
    </row>
    <row r="4320" spans="1:11" s="43" customFormat="1" x14ac:dyDescent="0.25">
      <c r="A4320" s="42"/>
      <c r="B4320" s="449" t="s">
        <v>0</v>
      </c>
      <c r="C4320" s="449"/>
      <c r="D4320" s="270"/>
      <c r="E4320" s="277"/>
      <c r="F4320" s="277"/>
      <c r="G4320" s="277"/>
      <c r="H4320" s="277"/>
      <c r="I4320" s="277"/>
      <c r="J4320" s="278"/>
      <c r="K4320" s="278"/>
    </row>
    <row r="4321" spans="1:11" s="43" customFormat="1" x14ac:dyDescent="0.25">
      <c r="A4321" s="42"/>
      <c r="B4321" s="660" t="s">
        <v>1</v>
      </c>
      <c r="C4321" s="660"/>
      <c r="D4321" s="660"/>
      <c r="E4321" s="660"/>
      <c r="F4321" s="660"/>
      <c r="G4321" s="660"/>
      <c r="H4321" s="660"/>
      <c r="I4321" s="660"/>
      <c r="J4321" s="660"/>
      <c r="K4321" s="660"/>
    </row>
    <row r="4322" spans="1:11" s="43" customFormat="1" ht="15.75" thickBot="1" x14ac:dyDescent="0.3">
      <c r="A4322" s="42"/>
      <c r="B4322" s="259"/>
      <c r="C4322" s="259"/>
      <c r="D4322" s="259"/>
      <c r="E4322" s="259"/>
      <c r="F4322" s="259"/>
      <c r="G4322" s="259"/>
      <c r="H4322" s="259"/>
      <c r="I4322" s="259"/>
      <c r="J4322" s="259"/>
      <c r="K4322" s="259"/>
    </row>
    <row r="4323" spans="1:11" s="43" customFormat="1" ht="15.75" thickBot="1" x14ac:dyDescent="0.3">
      <c r="A4323" s="42"/>
      <c r="B4323" s="666" t="s">
        <v>2</v>
      </c>
      <c r="C4323" s="667"/>
      <c r="D4323" s="668"/>
      <c r="E4323" s="666" t="s">
        <v>3</v>
      </c>
      <c r="F4323" s="667"/>
      <c r="G4323" s="668"/>
      <c r="H4323" s="661" t="s">
        <v>1189</v>
      </c>
      <c r="I4323" s="669"/>
      <c r="J4323" s="669"/>
      <c r="K4323" s="662"/>
    </row>
    <row r="4324" spans="1:11" s="43" customFormat="1" ht="15.75" thickBot="1" x14ac:dyDescent="0.3">
      <c r="A4324" s="42"/>
      <c r="B4324" s="646" t="s">
        <v>1203</v>
      </c>
      <c r="C4324" s="646"/>
      <c r="D4324" s="646"/>
      <c r="E4324" s="646" t="s">
        <v>1184</v>
      </c>
      <c r="F4324" s="646"/>
      <c r="G4324" s="646"/>
      <c r="H4324" s="646" t="s">
        <v>1191</v>
      </c>
      <c r="I4324" s="646"/>
      <c r="J4324" s="646"/>
      <c r="K4324" s="646"/>
    </row>
    <row r="4325" spans="1:11" s="43" customFormat="1" ht="15.75" thickBot="1" x14ac:dyDescent="0.3">
      <c r="A4325" s="42"/>
      <c r="B4325" s="647" t="s">
        <v>5</v>
      </c>
      <c r="C4325" s="648"/>
      <c r="D4325" s="651" t="s">
        <v>1204</v>
      </c>
      <c r="E4325" s="651"/>
      <c r="F4325" s="651"/>
      <c r="G4325" s="651"/>
      <c r="H4325" s="652" t="s">
        <v>1187</v>
      </c>
      <c r="I4325" s="653"/>
      <c r="J4325" s="656" t="s">
        <v>1132</v>
      </c>
      <c r="K4325" s="657"/>
    </row>
    <row r="4326" spans="1:11" s="43" customFormat="1" ht="15.75" thickBot="1" x14ac:dyDescent="0.3">
      <c r="A4326" s="42"/>
      <c r="B4326" s="649"/>
      <c r="C4326" s="650"/>
      <c r="D4326" s="651"/>
      <c r="E4326" s="651"/>
      <c r="F4326" s="651"/>
      <c r="G4326" s="651"/>
      <c r="H4326" s="654"/>
      <c r="I4326" s="655"/>
      <c r="J4326" s="658"/>
      <c r="K4326" s="659"/>
    </row>
    <row r="4327" spans="1:11" s="43" customFormat="1" ht="15.75" thickBot="1" x14ac:dyDescent="0.3">
      <c r="A4327" s="42"/>
      <c r="B4327" s="663" t="s">
        <v>7</v>
      </c>
      <c r="C4327" s="664"/>
      <c r="D4327" s="664"/>
      <c r="E4327" s="664"/>
      <c r="F4327" s="664"/>
      <c r="G4327" s="664"/>
      <c r="H4327" s="664"/>
      <c r="I4327" s="664"/>
      <c r="J4327" s="664"/>
      <c r="K4327" s="665"/>
    </row>
    <row r="4328" spans="1:11" s="43" customFormat="1" ht="15.75" thickBot="1" x14ac:dyDescent="0.3">
      <c r="A4328" s="42"/>
      <c r="B4328" s="670" t="s">
        <v>8</v>
      </c>
      <c r="C4328" s="673" t="s">
        <v>9</v>
      </c>
      <c r="D4328" s="674" t="s">
        <v>10</v>
      </c>
      <c r="E4328" s="675"/>
      <c r="F4328" s="675"/>
      <c r="G4328" s="676"/>
      <c r="H4328" s="674" t="s">
        <v>11</v>
      </c>
      <c r="I4328" s="675"/>
      <c r="J4328" s="675"/>
      <c r="K4328" s="676"/>
    </row>
    <row r="4329" spans="1:11" s="43" customFormat="1" ht="15.75" thickBot="1" x14ac:dyDescent="0.3">
      <c r="A4329" s="42"/>
      <c r="B4329" s="671"/>
      <c r="C4329" s="673"/>
      <c r="D4329" s="673" t="s">
        <v>12</v>
      </c>
      <c r="E4329" s="651" t="s">
        <v>210</v>
      </c>
      <c r="F4329" s="661" t="s">
        <v>14</v>
      </c>
      <c r="G4329" s="662"/>
      <c r="H4329" s="677" t="s">
        <v>12</v>
      </c>
      <c r="I4329" s="670" t="s">
        <v>15</v>
      </c>
      <c r="J4329" s="661" t="s">
        <v>14</v>
      </c>
      <c r="K4329" s="662"/>
    </row>
    <row r="4330" spans="1:11" s="43" customFormat="1" ht="45.75" thickBot="1" x14ac:dyDescent="0.3">
      <c r="A4330" s="42"/>
      <c r="B4330" s="672"/>
      <c r="C4330" s="673"/>
      <c r="D4330" s="673"/>
      <c r="E4330" s="651"/>
      <c r="F4330" s="260" t="s">
        <v>16</v>
      </c>
      <c r="G4330" s="261" t="s">
        <v>17</v>
      </c>
      <c r="H4330" s="678"/>
      <c r="I4330" s="672"/>
      <c r="J4330" s="260" t="s">
        <v>16</v>
      </c>
      <c r="K4330" s="261" t="s">
        <v>17</v>
      </c>
    </row>
    <row r="4331" spans="1:11" s="43" customFormat="1" ht="15.75" thickBot="1" x14ac:dyDescent="0.3">
      <c r="A4331" s="42"/>
      <c r="B4331" s="261">
        <v>1</v>
      </c>
      <c r="C4331" s="261">
        <v>2</v>
      </c>
      <c r="D4331" s="260">
        <v>3</v>
      </c>
      <c r="E4331" s="261">
        <v>4</v>
      </c>
      <c r="F4331" s="261">
        <v>5</v>
      </c>
      <c r="G4331" s="261">
        <v>6</v>
      </c>
      <c r="H4331" s="261">
        <v>7</v>
      </c>
      <c r="I4331" s="261">
        <v>8</v>
      </c>
      <c r="J4331" s="261">
        <v>9</v>
      </c>
      <c r="K4331" s="261">
        <v>10</v>
      </c>
    </row>
    <row r="4332" spans="1:11" s="43" customFormat="1" ht="60" x14ac:dyDescent="0.25">
      <c r="A4332" s="42"/>
      <c r="B4332" s="262" t="s">
        <v>1205</v>
      </c>
      <c r="C4332" s="263" t="s">
        <v>76</v>
      </c>
      <c r="D4332" s="263" t="s">
        <v>211</v>
      </c>
      <c r="E4332" s="263" t="s">
        <v>1206</v>
      </c>
      <c r="F4332" s="263"/>
      <c r="G4332" s="263"/>
      <c r="H4332" s="51" t="s">
        <v>212</v>
      </c>
      <c r="I4332" s="264" t="s">
        <v>1207</v>
      </c>
      <c r="J4332" s="263"/>
      <c r="K4332" s="265"/>
    </row>
    <row r="4333" spans="1:11" s="43" customFormat="1" x14ac:dyDescent="0.25">
      <c r="A4333" s="42"/>
      <c r="B4333" s="262"/>
      <c r="C4333" s="263"/>
      <c r="D4333" s="263"/>
      <c r="E4333" s="263"/>
      <c r="F4333" s="263"/>
      <c r="G4333" s="263"/>
      <c r="H4333" s="279" t="s">
        <v>111</v>
      </c>
      <c r="I4333" s="279" t="s">
        <v>111</v>
      </c>
      <c r="J4333" s="263"/>
      <c r="K4333" s="265"/>
    </row>
    <row r="4334" spans="1:11" s="43" customFormat="1" ht="15.75" thickBot="1" x14ac:dyDescent="0.3">
      <c r="A4334" s="42"/>
      <c r="B4334" s="262"/>
      <c r="C4334" s="263"/>
      <c r="D4334" s="263"/>
      <c r="E4334" s="263"/>
      <c r="F4334" s="263"/>
      <c r="G4334" s="263"/>
      <c r="H4334" s="266" t="s">
        <v>71</v>
      </c>
      <c r="I4334" s="266" t="s">
        <v>71</v>
      </c>
      <c r="J4334" s="263"/>
      <c r="K4334" s="265"/>
    </row>
    <row r="4335" spans="1:11" s="43" customFormat="1" x14ac:dyDescent="0.25">
      <c r="A4335" s="42"/>
      <c r="B4335" s="679" t="s">
        <v>19</v>
      </c>
      <c r="C4335" s="680"/>
      <c r="D4335" s="680"/>
      <c r="E4335" s="680"/>
      <c r="F4335" s="680"/>
      <c r="G4335" s="680"/>
      <c r="H4335" s="680"/>
      <c r="I4335" s="680"/>
      <c r="J4335" s="680"/>
      <c r="K4335" s="681"/>
    </row>
    <row r="4336" spans="1:11" s="43" customFormat="1" x14ac:dyDescent="0.25">
      <c r="A4336" s="42"/>
      <c r="B4336" s="274"/>
      <c r="C4336" s="274"/>
      <c r="D4336" s="275"/>
      <c r="E4336" s="274"/>
      <c r="F4336" s="274"/>
      <c r="G4336" s="274"/>
      <c r="H4336" s="274"/>
      <c r="I4336" s="274"/>
      <c r="J4336" s="276"/>
      <c r="K4336" s="276"/>
    </row>
    <row r="4337" spans="1:11" s="43" customFormat="1" x14ac:dyDescent="0.25">
      <c r="A4337" s="42"/>
      <c r="B4337" s="277"/>
      <c r="C4337" s="277"/>
      <c r="D4337" s="270"/>
      <c r="E4337" s="277"/>
      <c r="F4337" s="277"/>
      <c r="G4337" s="277"/>
      <c r="H4337" s="277"/>
      <c r="I4337" s="277"/>
      <c r="J4337" s="278"/>
      <c r="K4337" s="278"/>
    </row>
    <row r="4338" spans="1:11" s="43" customFormat="1" x14ac:dyDescent="0.25">
      <c r="A4338" s="42"/>
      <c r="B4338" s="449" t="s">
        <v>0</v>
      </c>
      <c r="C4338" s="449"/>
      <c r="D4338" s="270"/>
      <c r="E4338" s="277"/>
      <c r="F4338" s="277"/>
      <c r="G4338" s="277"/>
      <c r="H4338" s="277"/>
      <c r="I4338" s="277"/>
      <c r="J4338" s="278"/>
      <c r="K4338" s="278"/>
    </row>
    <row r="4339" spans="1:11" s="43" customFormat="1" x14ac:dyDescent="0.25">
      <c r="A4339" s="42"/>
      <c r="B4339" s="660" t="s">
        <v>1</v>
      </c>
      <c r="C4339" s="660"/>
      <c r="D4339" s="660"/>
      <c r="E4339" s="660"/>
      <c r="F4339" s="660"/>
      <c r="G4339" s="660"/>
      <c r="H4339" s="660"/>
      <c r="I4339" s="660"/>
      <c r="J4339" s="660"/>
      <c r="K4339" s="660"/>
    </row>
    <row r="4340" spans="1:11" s="43" customFormat="1" ht="15.75" thickBot="1" x14ac:dyDescent="0.3">
      <c r="A4340" s="42"/>
      <c r="B4340" s="259"/>
      <c r="C4340" s="259"/>
      <c r="D4340" s="259"/>
      <c r="E4340" s="259"/>
      <c r="F4340" s="259"/>
      <c r="G4340" s="259"/>
      <c r="H4340" s="259"/>
      <c r="I4340" s="259"/>
      <c r="J4340" s="259"/>
      <c r="K4340" s="259"/>
    </row>
    <row r="4341" spans="1:11" s="43" customFormat="1" ht="15.75" thickBot="1" x14ac:dyDescent="0.3">
      <c r="A4341" s="42"/>
      <c r="B4341" s="666" t="s">
        <v>2</v>
      </c>
      <c r="C4341" s="667"/>
      <c r="D4341" s="668"/>
      <c r="E4341" s="666" t="s">
        <v>3</v>
      </c>
      <c r="F4341" s="667"/>
      <c r="G4341" s="668"/>
      <c r="H4341" s="661" t="s">
        <v>1189</v>
      </c>
      <c r="I4341" s="669"/>
      <c r="J4341" s="669"/>
      <c r="K4341" s="662"/>
    </row>
    <row r="4342" spans="1:11" s="43" customFormat="1" ht="15.75" thickBot="1" x14ac:dyDescent="0.3">
      <c r="A4342" s="42"/>
      <c r="B4342" s="646" t="s">
        <v>1208</v>
      </c>
      <c r="C4342" s="646"/>
      <c r="D4342" s="646"/>
      <c r="E4342" s="646" t="s">
        <v>1184</v>
      </c>
      <c r="F4342" s="646"/>
      <c r="G4342" s="646"/>
      <c r="H4342" s="646" t="s">
        <v>1191</v>
      </c>
      <c r="I4342" s="646"/>
      <c r="J4342" s="646"/>
      <c r="K4342" s="646"/>
    </row>
    <row r="4343" spans="1:11" s="43" customFormat="1" ht="15.75" thickBot="1" x14ac:dyDescent="0.3">
      <c r="A4343" s="42"/>
      <c r="B4343" s="647" t="s">
        <v>5</v>
      </c>
      <c r="C4343" s="648"/>
      <c r="D4343" s="651" t="s">
        <v>1209</v>
      </c>
      <c r="E4343" s="651"/>
      <c r="F4343" s="651"/>
      <c r="G4343" s="651"/>
      <c r="H4343" s="652" t="s">
        <v>1187</v>
      </c>
      <c r="I4343" s="653"/>
      <c r="J4343" s="656" t="s">
        <v>1132</v>
      </c>
      <c r="K4343" s="657"/>
    </row>
    <row r="4344" spans="1:11" s="43" customFormat="1" ht="15.75" thickBot="1" x14ac:dyDescent="0.3">
      <c r="A4344" s="42"/>
      <c r="B4344" s="649"/>
      <c r="C4344" s="650"/>
      <c r="D4344" s="651"/>
      <c r="E4344" s="651"/>
      <c r="F4344" s="651"/>
      <c r="G4344" s="651"/>
      <c r="H4344" s="654"/>
      <c r="I4344" s="655"/>
      <c r="J4344" s="658"/>
      <c r="K4344" s="659"/>
    </row>
    <row r="4345" spans="1:11" s="43" customFormat="1" ht="15.75" thickBot="1" x14ac:dyDescent="0.3">
      <c r="A4345" s="42"/>
      <c r="B4345" s="663" t="s">
        <v>7</v>
      </c>
      <c r="C4345" s="664"/>
      <c r="D4345" s="664"/>
      <c r="E4345" s="664"/>
      <c r="F4345" s="664"/>
      <c r="G4345" s="664"/>
      <c r="H4345" s="664"/>
      <c r="I4345" s="664"/>
      <c r="J4345" s="664"/>
      <c r="K4345" s="665"/>
    </row>
    <row r="4346" spans="1:11" s="43" customFormat="1" ht="15.75" thickBot="1" x14ac:dyDescent="0.3">
      <c r="A4346" s="42"/>
      <c r="B4346" s="670" t="s">
        <v>8</v>
      </c>
      <c r="C4346" s="673" t="s">
        <v>9</v>
      </c>
      <c r="D4346" s="674" t="s">
        <v>10</v>
      </c>
      <c r="E4346" s="675"/>
      <c r="F4346" s="675"/>
      <c r="G4346" s="676"/>
      <c r="H4346" s="674" t="s">
        <v>11</v>
      </c>
      <c r="I4346" s="675"/>
      <c r="J4346" s="675"/>
      <c r="K4346" s="676"/>
    </row>
    <row r="4347" spans="1:11" s="43" customFormat="1" ht="15.75" thickBot="1" x14ac:dyDescent="0.3">
      <c r="A4347" s="42"/>
      <c r="B4347" s="671"/>
      <c r="C4347" s="673"/>
      <c r="D4347" s="673" t="s">
        <v>12</v>
      </c>
      <c r="E4347" s="651" t="s">
        <v>210</v>
      </c>
      <c r="F4347" s="661" t="s">
        <v>14</v>
      </c>
      <c r="G4347" s="662"/>
      <c r="H4347" s="677" t="s">
        <v>12</v>
      </c>
      <c r="I4347" s="670" t="s">
        <v>15</v>
      </c>
      <c r="J4347" s="661" t="s">
        <v>14</v>
      </c>
      <c r="K4347" s="662"/>
    </row>
    <row r="4348" spans="1:11" s="43" customFormat="1" ht="45.75" thickBot="1" x14ac:dyDescent="0.3">
      <c r="A4348" s="42"/>
      <c r="B4348" s="672"/>
      <c r="C4348" s="673"/>
      <c r="D4348" s="673"/>
      <c r="E4348" s="651"/>
      <c r="F4348" s="260" t="s">
        <v>16</v>
      </c>
      <c r="G4348" s="261" t="s">
        <v>17</v>
      </c>
      <c r="H4348" s="678"/>
      <c r="I4348" s="672"/>
      <c r="J4348" s="260" t="s">
        <v>16</v>
      </c>
      <c r="K4348" s="261" t="s">
        <v>17</v>
      </c>
    </row>
    <row r="4349" spans="1:11" s="43" customFormat="1" ht="15.75" thickBot="1" x14ac:dyDescent="0.3">
      <c r="A4349" s="42"/>
      <c r="B4349" s="280">
        <v>1</v>
      </c>
      <c r="C4349" s="280">
        <v>2</v>
      </c>
      <c r="D4349" s="281">
        <v>3</v>
      </c>
      <c r="E4349" s="280">
        <v>4</v>
      </c>
      <c r="F4349" s="280">
        <v>5</v>
      </c>
      <c r="G4349" s="280">
        <v>6</v>
      </c>
      <c r="H4349" s="280">
        <v>7</v>
      </c>
      <c r="I4349" s="280">
        <v>8</v>
      </c>
      <c r="J4349" s="261">
        <v>9</v>
      </c>
      <c r="K4349" s="261">
        <v>10</v>
      </c>
    </row>
    <row r="4350" spans="1:11" s="43" customFormat="1" ht="60" x14ac:dyDescent="0.25">
      <c r="A4350" s="42"/>
      <c r="B4350" s="275" t="s">
        <v>1210</v>
      </c>
      <c r="C4350" s="275" t="s">
        <v>76</v>
      </c>
      <c r="D4350" s="275"/>
      <c r="E4350" s="266"/>
      <c r="F4350" s="266"/>
      <c r="G4350" s="266"/>
      <c r="H4350" s="51" t="s">
        <v>212</v>
      </c>
      <c r="I4350" s="266" t="s">
        <v>1211</v>
      </c>
      <c r="J4350" s="282"/>
      <c r="K4350" s="283"/>
    </row>
    <row r="4351" spans="1:11" s="43" customFormat="1" ht="60.75" thickBot="1" x14ac:dyDescent="0.3">
      <c r="A4351" s="42"/>
      <c r="B4351" s="54"/>
      <c r="C4351" s="54"/>
      <c r="D4351" s="263"/>
      <c r="E4351" s="263"/>
      <c r="F4351" s="263"/>
      <c r="G4351" s="263"/>
      <c r="H4351" s="51" t="s">
        <v>212</v>
      </c>
      <c r="I4351" s="264" t="s">
        <v>1212</v>
      </c>
      <c r="J4351" s="263"/>
      <c r="K4351" s="265"/>
    </row>
    <row r="4352" spans="1:11" s="43" customFormat="1" x14ac:dyDescent="0.25">
      <c r="A4352" s="42"/>
      <c r="B4352" s="682" t="s">
        <v>19</v>
      </c>
      <c r="C4352" s="683"/>
      <c r="D4352" s="680"/>
      <c r="E4352" s="680"/>
      <c r="F4352" s="680"/>
      <c r="G4352" s="680"/>
      <c r="H4352" s="680"/>
      <c r="I4352" s="680"/>
      <c r="J4352" s="680"/>
      <c r="K4352" s="681"/>
    </row>
    <row r="4353" spans="1:11" s="43" customFormat="1" x14ac:dyDescent="0.25">
      <c r="A4353" s="42"/>
      <c r="B4353" s="274"/>
      <c r="C4353" s="274"/>
      <c r="D4353" s="275"/>
      <c r="E4353" s="274"/>
      <c r="F4353" s="274"/>
      <c r="G4353" s="274"/>
      <c r="H4353" s="274"/>
      <c r="I4353" s="274"/>
      <c r="J4353" s="276"/>
      <c r="K4353" s="276"/>
    </row>
    <row r="4354" spans="1:11" s="43" customFormat="1" x14ac:dyDescent="0.25">
      <c r="A4354" s="42"/>
    </row>
    <row r="4355" spans="1:11" s="43" customFormat="1" x14ac:dyDescent="0.25">
      <c r="A4355" s="42"/>
      <c r="B4355" s="449" t="s">
        <v>0</v>
      </c>
      <c r="C4355" s="449"/>
    </row>
    <row r="4356" spans="1:11" s="43" customFormat="1" x14ac:dyDescent="0.25">
      <c r="A4356" s="42"/>
      <c r="B4356" s="660" t="s">
        <v>1</v>
      </c>
      <c r="C4356" s="660"/>
      <c r="D4356" s="660"/>
      <c r="E4356" s="660"/>
      <c r="F4356" s="660"/>
      <c r="G4356" s="660"/>
      <c r="H4356" s="660"/>
      <c r="I4356" s="660"/>
      <c r="J4356" s="660"/>
      <c r="K4356" s="660"/>
    </row>
    <row r="4357" spans="1:11" s="43" customFormat="1" ht="15.75" thickBot="1" x14ac:dyDescent="0.3">
      <c r="A4357" s="42"/>
      <c r="B4357" s="259"/>
      <c r="C4357" s="259"/>
      <c r="D4357" s="259"/>
      <c r="E4357" s="259"/>
      <c r="F4357" s="259"/>
      <c r="G4357" s="259"/>
      <c r="H4357" s="259"/>
      <c r="I4357" s="259"/>
      <c r="J4357" s="259"/>
      <c r="K4357" s="259"/>
    </row>
    <row r="4358" spans="1:11" s="43" customFormat="1" ht="15.75" thickBot="1" x14ac:dyDescent="0.3">
      <c r="A4358" s="42"/>
      <c r="B4358" s="666" t="s">
        <v>2</v>
      </c>
      <c r="C4358" s="667"/>
      <c r="D4358" s="668"/>
      <c r="E4358" s="666" t="s">
        <v>3</v>
      </c>
      <c r="F4358" s="667"/>
      <c r="G4358" s="668"/>
      <c r="H4358" s="661" t="s">
        <v>1189</v>
      </c>
      <c r="I4358" s="669"/>
      <c r="J4358" s="669"/>
      <c r="K4358" s="662"/>
    </row>
    <row r="4359" spans="1:11" s="43" customFormat="1" ht="15.75" thickBot="1" x14ac:dyDescent="0.3">
      <c r="A4359" s="42"/>
      <c r="B4359" s="646" t="s">
        <v>1213</v>
      </c>
      <c r="C4359" s="646"/>
      <c r="D4359" s="646"/>
      <c r="E4359" s="646" t="s">
        <v>1184</v>
      </c>
      <c r="F4359" s="646"/>
      <c r="G4359" s="646"/>
      <c r="H4359" s="646" t="s">
        <v>1191</v>
      </c>
      <c r="I4359" s="646"/>
      <c r="J4359" s="646"/>
      <c r="K4359" s="646"/>
    </row>
    <row r="4360" spans="1:11" s="43" customFormat="1" ht="15.75" thickBot="1" x14ac:dyDescent="0.3">
      <c r="A4360" s="42"/>
      <c r="B4360" s="647" t="s">
        <v>5</v>
      </c>
      <c r="C4360" s="648"/>
      <c r="D4360" s="651" t="s">
        <v>1214</v>
      </c>
      <c r="E4360" s="651"/>
      <c r="F4360" s="651"/>
      <c r="G4360" s="651"/>
      <c r="H4360" s="652" t="s">
        <v>1187</v>
      </c>
      <c r="I4360" s="653"/>
      <c r="J4360" s="656" t="s">
        <v>1132</v>
      </c>
      <c r="K4360" s="657"/>
    </row>
    <row r="4361" spans="1:11" s="43" customFormat="1" ht="15.75" thickBot="1" x14ac:dyDescent="0.3">
      <c r="A4361" s="42"/>
      <c r="B4361" s="649"/>
      <c r="C4361" s="650"/>
      <c r="D4361" s="651"/>
      <c r="E4361" s="651"/>
      <c r="F4361" s="651"/>
      <c r="G4361" s="651"/>
      <c r="H4361" s="654"/>
      <c r="I4361" s="655"/>
      <c r="J4361" s="658"/>
      <c r="K4361" s="659"/>
    </row>
    <row r="4362" spans="1:11" s="43" customFormat="1" ht="15.75" thickBot="1" x14ac:dyDescent="0.3">
      <c r="A4362" s="42"/>
      <c r="B4362" s="663" t="s">
        <v>7</v>
      </c>
      <c r="C4362" s="664"/>
      <c r="D4362" s="664"/>
      <c r="E4362" s="664"/>
      <c r="F4362" s="664"/>
      <c r="G4362" s="664"/>
      <c r="H4362" s="664"/>
      <c r="I4362" s="664"/>
      <c r="J4362" s="664"/>
      <c r="K4362" s="665"/>
    </row>
    <row r="4363" spans="1:11" s="43" customFormat="1" ht="15.75" thickBot="1" x14ac:dyDescent="0.3">
      <c r="A4363" s="42"/>
      <c r="B4363" s="670" t="s">
        <v>8</v>
      </c>
      <c r="C4363" s="673" t="s">
        <v>9</v>
      </c>
      <c r="D4363" s="674" t="s">
        <v>10</v>
      </c>
      <c r="E4363" s="675"/>
      <c r="F4363" s="675"/>
      <c r="G4363" s="676"/>
      <c r="H4363" s="674" t="s">
        <v>11</v>
      </c>
      <c r="I4363" s="675"/>
      <c r="J4363" s="675"/>
      <c r="K4363" s="676"/>
    </row>
    <row r="4364" spans="1:11" s="43" customFormat="1" ht="15.75" thickBot="1" x14ac:dyDescent="0.3">
      <c r="A4364" s="42"/>
      <c r="B4364" s="671"/>
      <c r="C4364" s="673"/>
      <c r="D4364" s="673" t="s">
        <v>12</v>
      </c>
      <c r="E4364" s="651" t="s">
        <v>210</v>
      </c>
      <c r="F4364" s="661" t="s">
        <v>14</v>
      </c>
      <c r="G4364" s="662"/>
      <c r="H4364" s="677" t="s">
        <v>12</v>
      </c>
      <c r="I4364" s="670" t="s">
        <v>15</v>
      </c>
      <c r="J4364" s="661" t="s">
        <v>14</v>
      </c>
      <c r="K4364" s="662"/>
    </row>
    <row r="4365" spans="1:11" s="43" customFormat="1" ht="45.75" thickBot="1" x14ac:dyDescent="0.3">
      <c r="A4365" s="42"/>
      <c r="B4365" s="672"/>
      <c r="C4365" s="673"/>
      <c r="D4365" s="673"/>
      <c r="E4365" s="651"/>
      <c r="F4365" s="260" t="s">
        <v>16</v>
      </c>
      <c r="G4365" s="261" t="s">
        <v>17</v>
      </c>
      <c r="H4365" s="678"/>
      <c r="I4365" s="672"/>
      <c r="J4365" s="260" t="s">
        <v>16</v>
      </c>
      <c r="K4365" s="261" t="s">
        <v>17</v>
      </c>
    </row>
    <row r="4366" spans="1:11" s="43" customFormat="1" ht="15.75" thickBot="1" x14ac:dyDescent="0.3">
      <c r="A4366" s="42"/>
      <c r="B4366" s="261">
        <v>1</v>
      </c>
      <c r="C4366" s="261">
        <v>2</v>
      </c>
      <c r="D4366" s="260">
        <v>3</v>
      </c>
      <c r="E4366" s="261">
        <v>4</v>
      </c>
      <c r="F4366" s="261">
        <v>5</v>
      </c>
      <c r="G4366" s="261">
        <v>6</v>
      </c>
      <c r="H4366" s="261">
        <v>7</v>
      </c>
      <c r="I4366" s="261">
        <v>8</v>
      </c>
      <c r="J4366" s="261">
        <v>9</v>
      </c>
      <c r="K4366" s="261">
        <v>10</v>
      </c>
    </row>
    <row r="4367" spans="1:11" s="43" customFormat="1" x14ac:dyDescent="0.25">
      <c r="A4367" s="42"/>
      <c r="B4367" s="284" t="s">
        <v>1215</v>
      </c>
      <c r="C4367" s="285" t="s">
        <v>76</v>
      </c>
      <c r="D4367" s="285"/>
      <c r="E4367" s="285"/>
      <c r="F4367" s="285"/>
      <c r="G4367" s="285"/>
      <c r="H4367" s="264" t="s">
        <v>71</v>
      </c>
      <c r="I4367" s="264" t="s">
        <v>71</v>
      </c>
      <c r="J4367" s="285"/>
      <c r="K4367" s="286"/>
    </row>
    <row r="4368" spans="1:11" s="43" customFormat="1" x14ac:dyDescent="0.25">
      <c r="A4368" s="42"/>
      <c r="B4368" s="275"/>
      <c r="C4368" s="275"/>
      <c r="D4368" s="275"/>
      <c r="E4368" s="275"/>
      <c r="F4368" s="275"/>
      <c r="G4368" s="275"/>
      <c r="H4368" s="274" t="s">
        <v>111</v>
      </c>
      <c r="I4368" s="274" t="s">
        <v>111</v>
      </c>
      <c r="J4368" s="275"/>
      <c r="K4368" s="275"/>
    </row>
    <row r="4369" spans="1:11" s="43" customFormat="1" ht="15.75" thickBot="1" x14ac:dyDescent="0.3">
      <c r="A4369" s="42"/>
      <c r="B4369" s="275"/>
      <c r="C4369" s="275"/>
      <c r="D4369" s="275"/>
      <c r="E4369" s="275"/>
      <c r="F4369" s="275"/>
      <c r="G4369" s="275"/>
      <c r="H4369" s="274" t="s">
        <v>110</v>
      </c>
      <c r="I4369" s="274" t="s">
        <v>110</v>
      </c>
      <c r="J4369" s="275"/>
      <c r="K4369" s="275"/>
    </row>
    <row r="4370" spans="1:11" s="43" customFormat="1" x14ac:dyDescent="0.25">
      <c r="A4370" s="42"/>
      <c r="B4370" s="679" t="s">
        <v>19</v>
      </c>
      <c r="C4370" s="680"/>
      <c r="D4370" s="680"/>
      <c r="E4370" s="680"/>
      <c r="F4370" s="680"/>
      <c r="G4370" s="680"/>
      <c r="H4370" s="680"/>
      <c r="I4370" s="680"/>
      <c r="J4370" s="680"/>
      <c r="K4370" s="681"/>
    </row>
    <row r="4371" spans="1:11" s="43" customFormat="1" x14ac:dyDescent="0.25">
      <c r="A4371" s="42"/>
      <c r="B4371" s="274"/>
      <c r="C4371" s="274"/>
      <c r="D4371" s="275"/>
      <c r="E4371" s="274"/>
      <c r="F4371" s="274"/>
      <c r="G4371" s="274"/>
      <c r="H4371" s="274"/>
      <c r="I4371" s="274"/>
      <c r="J4371" s="276"/>
      <c r="K4371" s="276"/>
    </row>
    <row r="4372" spans="1:11" s="43" customFormat="1" x14ac:dyDescent="0.25">
      <c r="A4372" s="42"/>
      <c r="B4372" s="277"/>
      <c r="C4372" s="277"/>
      <c r="D4372" s="270"/>
      <c r="E4372" s="277"/>
      <c r="F4372" s="277"/>
      <c r="G4372" s="277"/>
      <c r="H4372" s="277"/>
      <c r="I4372" s="277"/>
      <c r="J4372" s="278"/>
      <c r="K4372" s="278"/>
    </row>
    <row r="4373" spans="1:11" s="43" customFormat="1" x14ac:dyDescent="0.25">
      <c r="A4373" s="42"/>
      <c r="B4373" s="449" t="s">
        <v>0</v>
      </c>
      <c r="C4373" s="449"/>
      <c r="D4373" s="270"/>
      <c r="E4373" s="277"/>
      <c r="F4373" s="277"/>
      <c r="G4373" s="277"/>
      <c r="H4373" s="277"/>
      <c r="I4373" s="277"/>
      <c r="J4373" s="278"/>
      <c r="K4373" s="278"/>
    </row>
    <row r="4374" spans="1:11" s="43" customFormat="1" x14ac:dyDescent="0.25">
      <c r="A4374" s="42"/>
      <c r="B4374" s="660" t="s">
        <v>1</v>
      </c>
      <c r="C4374" s="660"/>
      <c r="D4374" s="660"/>
      <c r="E4374" s="660"/>
      <c r="F4374" s="660"/>
      <c r="G4374" s="660"/>
      <c r="H4374" s="660"/>
      <c r="I4374" s="660"/>
      <c r="J4374" s="660"/>
      <c r="K4374" s="660"/>
    </row>
    <row r="4375" spans="1:11" s="43" customFormat="1" ht="15.75" thickBot="1" x14ac:dyDescent="0.3">
      <c r="A4375" s="42"/>
      <c r="B4375" s="259"/>
      <c r="C4375" s="259"/>
      <c r="D4375" s="259"/>
      <c r="E4375" s="259"/>
      <c r="F4375" s="259"/>
      <c r="G4375" s="259"/>
      <c r="H4375" s="259"/>
      <c r="I4375" s="259"/>
      <c r="J4375" s="259"/>
      <c r="K4375" s="259"/>
    </row>
    <row r="4376" spans="1:11" s="43" customFormat="1" ht="15.75" thickBot="1" x14ac:dyDescent="0.3">
      <c r="A4376" s="42"/>
      <c r="B4376" s="666" t="s">
        <v>205</v>
      </c>
      <c r="C4376" s="667"/>
      <c r="D4376" s="668"/>
      <c r="E4376" s="666" t="s">
        <v>1216</v>
      </c>
      <c r="F4376" s="667"/>
      <c r="G4376" s="668"/>
      <c r="H4376" s="661" t="s">
        <v>1189</v>
      </c>
      <c r="I4376" s="669"/>
      <c r="J4376" s="669"/>
      <c r="K4376" s="662"/>
    </row>
    <row r="4377" spans="1:11" s="43" customFormat="1" ht="15.75" thickBot="1" x14ac:dyDescent="0.3">
      <c r="A4377" s="42"/>
      <c r="B4377" s="646" t="s">
        <v>1217</v>
      </c>
      <c r="C4377" s="646"/>
      <c r="D4377" s="646"/>
      <c r="E4377" s="646" t="s">
        <v>1184</v>
      </c>
      <c r="F4377" s="646"/>
      <c r="G4377" s="646"/>
      <c r="H4377" s="646" t="s">
        <v>1191</v>
      </c>
      <c r="I4377" s="646"/>
      <c r="J4377" s="646"/>
      <c r="K4377" s="646"/>
    </row>
    <row r="4378" spans="1:11" s="43" customFormat="1" ht="15.75" thickBot="1" x14ac:dyDescent="0.3">
      <c r="A4378" s="42"/>
      <c r="B4378" s="647" t="s">
        <v>559</v>
      </c>
      <c r="C4378" s="648"/>
      <c r="D4378" s="651" t="s">
        <v>1218</v>
      </c>
      <c r="E4378" s="651"/>
      <c r="F4378" s="651"/>
      <c r="G4378" s="651"/>
      <c r="H4378" s="652" t="s">
        <v>1187</v>
      </c>
      <c r="I4378" s="653"/>
      <c r="J4378" s="656" t="s">
        <v>1132</v>
      </c>
      <c r="K4378" s="657"/>
    </row>
    <row r="4379" spans="1:11" s="43" customFormat="1" ht="15.75" thickBot="1" x14ac:dyDescent="0.3">
      <c r="A4379" s="42"/>
      <c r="B4379" s="649"/>
      <c r="C4379" s="650"/>
      <c r="D4379" s="651"/>
      <c r="E4379" s="651"/>
      <c r="F4379" s="651"/>
      <c r="G4379" s="651"/>
      <c r="H4379" s="654"/>
      <c r="I4379" s="655"/>
      <c r="J4379" s="658"/>
      <c r="K4379" s="659"/>
    </row>
    <row r="4380" spans="1:11" s="43" customFormat="1" ht="15.75" thickBot="1" x14ac:dyDescent="0.3">
      <c r="A4380" s="42"/>
      <c r="B4380" s="663" t="s">
        <v>7</v>
      </c>
      <c r="C4380" s="664"/>
      <c r="D4380" s="664"/>
      <c r="E4380" s="664"/>
      <c r="F4380" s="664"/>
      <c r="G4380" s="664"/>
      <c r="H4380" s="664"/>
      <c r="I4380" s="664"/>
      <c r="J4380" s="664"/>
      <c r="K4380" s="665"/>
    </row>
    <row r="4381" spans="1:11" s="43" customFormat="1" ht="15.75" thickBot="1" x14ac:dyDescent="0.3">
      <c r="A4381" s="42"/>
      <c r="B4381" s="670" t="s">
        <v>8</v>
      </c>
      <c r="C4381" s="673" t="s">
        <v>9</v>
      </c>
      <c r="D4381" s="674" t="s">
        <v>10</v>
      </c>
      <c r="E4381" s="675"/>
      <c r="F4381" s="675"/>
      <c r="G4381" s="676"/>
      <c r="H4381" s="674" t="s">
        <v>11</v>
      </c>
      <c r="I4381" s="675"/>
      <c r="J4381" s="675"/>
      <c r="K4381" s="676"/>
    </row>
    <row r="4382" spans="1:11" s="43" customFormat="1" ht="15.75" thickBot="1" x14ac:dyDescent="0.3">
      <c r="A4382" s="42"/>
      <c r="B4382" s="671"/>
      <c r="C4382" s="673"/>
      <c r="D4382" s="673" t="s">
        <v>12</v>
      </c>
      <c r="E4382" s="651" t="s">
        <v>210</v>
      </c>
      <c r="F4382" s="661" t="s">
        <v>14</v>
      </c>
      <c r="G4382" s="662"/>
      <c r="H4382" s="677" t="s">
        <v>12</v>
      </c>
      <c r="I4382" s="670" t="s">
        <v>15</v>
      </c>
      <c r="J4382" s="661" t="s">
        <v>14</v>
      </c>
      <c r="K4382" s="662"/>
    </row>
    <row r="4383" spans="1:11" s="43" customFormat="1" ht="45.75" thickBot="1" x14ac:dyDescent="0.3">
      <c r="A4383" s="42"/>
      <c r="B4383" s="672"/>
      <c r="C4383" s="673"/>
      <c r="D4383" s="673"/>
      <c r="E4383" s="651"/>
      <c r="F4383" s="260" t="s">
        <v>16</v>
      </c>
      <c r="G4383" s="261" t="s">
        <v>17</v>
      </c>
      <c r="H4383" s="678"/>
      <c r="I4383" s="672"/>
      <c r="J4383" s="260" t="s">
        <v>16</v>
      </c>
      <c r="K4383" s="261" t="s">
        <v>17</v>
      </c>
    </row>
    <row r="4384" spans="1:11" s="43" customFormat="1" ht="15.75" thickBot="1" x14ac:dyDescent="0.3">
      <c r="A4384" s="42"/>
      <c r="B4384" s="261">
        <v>1</v>
      </c>
      <c r="C4384" s="261">
        <v>2</v>
      </c>
      <c r="D4384" s="260">
        <v>3</v>
      </c>
      <c r="E4384" s="261">
        <v>4</v>
      </c>
      <c r="F4384" s="261">
        <v>5</v>
      </c>
      <c r="G4384" s="261">
        <v>6</v>
      </c>
      <c r="H4384" s="261">
        <v>7</v>
      </c>
      <c r="I4384" s="261">
        <v>8</v>
      </c>
      <c r="J4384" s="261">
        <v>9</v>
      </c>
      <c r="K4384" s="261">
        <v>10</v>
      </c>
    </row>
    <row r="4385" spans="1:11" s="43" customFormat="1" ht="60" x14ac:dyDescent="0.25">
      <c r="A4385" s="42"/>
      <c r="B4385" s="262" t="s">
        <v>1219</v>
      </c>
      <c r="C4385" s="263" t="s">
        <v>76</v>
      </c>
      <c r="D4385" s="263"/>
      <c r="E4385" s="263"/>
      <c r="F4385" s="263"/>
      <c r="G4385" s="263"/>
      <c r="H4385" s="51" t="s">
        <v>212</v>
      </c>
      <c r="I4385" s="264" t="s">
        <v>742</v>
      </c>
      <c r="J4385" s="263"/>
      <c r="K4385" s="265"/>
    </row>
    <row r="4386" spans="1:11" s="43" customFormat="1" ht="60.75" thickBot="1" x14ac:dyDescent="0.3">
      <c r="A4386" s="42"/>
      <c r="B4386" s="262"/>
      <c r="C4386" s="263"/>
      <c r="D4386" s="263"/>
      <c r="E4386" s="263"/>
      <c r="F4386" s="263"/>
      <c r="G4386" s="263"/>
      <c r="H4386" s="51" t="s">
        <v>212</v>
      </c>
      <c r="I4386" s="263" t="s">
        <v>742</v>
      </c>
      <c r="J4386" s="263"/>
      <c r="K4386" s="265"/>
    </row>
    <row r="4387" spans="1:11" s="43" customFormat="1" x14ac:dyDescent="0.25">
      <c r="A4387" s="42"/>
      <c r="B4387" s="679" t="s">
        <v>19</v>
      </c>
      <c r="C4387" s="680"/>
      <c r="D4387" s="680"/>
      <c r="E4387" s="680"/>
      <c r="F4387" s="680"/>
      <c r="G4387" s="680"/>
      <c r="H4387" s="680"/>
      <c r="I4387" s="680"/>
      <c r="J4387" s="680"/>
      <c r="K4387" s="681"/>
    </row>
    <row r="4388" spans="1:11" s="43" customFormat="1" x14ac:dyDescent="0.25">
      <c r="A4388" s="42"/>
      <c r="B4388" s="274" t="s">
        <v>76</v>
      </c>
      <c r="C4388" s="274" t="s">
        <v>76</v>
      </c>
      <c r="D4388" s="275" t="s">
        <v>76</v>
      </c>
      <c r="E4388" s="274" t="s">
        <v>76</v>
      </c>
      <c r="F4388" s="274" t="s">
        <v>76</v>
      </c>
      <c r="G4388" s="274" t="s">
        <v>76</v>
      </c>
      <c r="H4388" s="274"/>
      <c r="I4388" s="274"/>
      <c r="J4388" s="276"/>
      <c r="K4388" s="276"/>
    </row>
    <row r="4389" spans="1:11" s="43" customFormat="1" x14ac:dyDescent="0.25">
      <c r="A4389" s="42"/>
      <c r="B4389" s="264"/>
      <c r="C4389" s="264"/>
      <c r="D4389" s="271"/>
      <c r="E4389" s="264"/>
      <c r="F4389" s="264"/>
      <c r="G4389" s="264"/>
      <c r="H4389" s="264"/>
      <c r="I4389" s="264"/>
      <c r="J4389" s="272"/>
      <c r="K4389" s="272"/>
    </row>
    <row r="4390" spans="1:11" s="43" customFormat="1" x14ac:dyDescent="0.25">
      <c r="A4390" s="42"/>
      <c r="B4390" s="449" t="s">
        <v>0</v>
      </c>
      <c r="C4390" s="449"/>
      <c r="D4390" s="271"/>
      <c r="E4390" s="264"/>
      <c r="F4390" s="264"/>
      <c r="G4390" s="264"/>
      <c r="H4390" s="264"/>
      <c r="I4390" s="264"/>
      <c r="J4390" s="272"/>
      <c r="K4390" s="272"/>
    </row>
    <row r="4391" spans="1:11" s="43" customFormat="1" x14ac:dyDescent="0.25">
      <c r="A4391" s="42"/>
      <c r="B4391" s="660" t="s">
        <v>1</v>
      </c>
      <c r="C4391" s="660"/>
      <c r="D4391" s="660"/>
      <c r="E4391" s="660"/>
      <c r="F4391" s="660"/>
      <c r="G4391" s="660"/>
      <c r="H4391" s="660"/>
      <c r="I4391" s="660"/>
      <c r="J4391" s="660"/>
      <c r="K4391" s="660"/>
    </row>
    <row r="4392" spans="1:11" s="43" customFormat="1" ht="15.75" thickBot="1" x14ac:dyDescent="0.3">
      <c r="A4392" s="42"/>
      <c r="B4392" s="259"/>
      <c r="C4392" s="259"/>
      <c r="D4392" s="259"/>
      <c r="E4392" s="259"/>
      <c r="F4392" s="259"/>
      <c r="G4392" s="259"/>
      <c r="H4392" s="259"/>
      <c r="I4392" s="259"/>
      <c r="J4392" s="259"/>
      <c r="K4392" s="259"/>
    </row>
    <row r="4393" spans="1:11" s="43" customFormat="1" ht="15.75" thickBot="1" x14ac:dyDescent="0.3">
      <c r="A4393" s="42"/>
      <c r="B4393" s="666" t="s">
        <v>2</v>
      </c>
      <c r="C4393" s="667"/>
      <c r="D4393" s="668"/>
      <c r="E4393" s="666" t="s">
        <v>3</v>
      </c>
      <c r="F4393" s="667"/>
      <c r="G4393" s="668"/>
      <c r="H4393" s="661" t="s">
        <v>1189</v>
      </c>
      <c r="I4393" s="669"/>
      <c r="J4393" s="669"/>
      <c r="K4393" s="662"/>
    </row>
    <row r="4394" spans="1:11" s="43" customFormat="1" ht="15.75" thickBot="1" x14ac:dyDescent="0.3">
      <c r="A4394" s="42"/>
      <c r="B4394" s="646" t="s">
        <v>1220</v>
      </c>
      <c r="C4394" s="646"/>
      <c r="D4394" s="646"/>
      <c r="E4394" s="646" t="s">
        <v>1184</v>
      </c>
      <c r="F4394" s="646"/>
      <c r="G4394" s="646"/>
      <c r="H4394" s="646" t="s">
        <v>1221</v>
      </c>
      <c r="I4394" s="646"/>
      <c r="J4394" s="646"/>
      <c r="K4394" s="646"/>
    </row>
    <row r="4395" spans="1:11" s="43" customFormat="1" ht="15.75" thickBot="1" x14ac:dyDescent="0.3">
      <c r="A4395" s="42"/>
      <c r="B4395" s="647" t="s">
        <v>5</v>
      </c>
      <c r="C4395" s="648"/>
      <c r="D4395" s="651" t="s">
        <v>1222</v>
      </c>
      <c r="E4395" s="651"/>
      <c r="F4395" s="651"/>
      <c r="G4395" s="651"/>
      <c r="H4395" s="652" t="s">
        <v>1187</v>
      </c>
      <c r="I4395" s="653"/>
      <c r="J4395" s="656" t="s">
        <v>940</v>
      </c>
      <c r="K4395" s="657"/>
    </row>
    <row r="4396" spans="1:11" s="43" customFormat="1" ht="15.75" thickBot="1" x14ac:dyDescent="0.3">
      <c r="A4396" s="42"/>
      <c r="B4396" s="649"/>
      <c r="C4396" s="650"/>
      <c r="D4396" s="651"/>
      <c r="E4396" s="651"/>
      <c r="F4396" s="651"/>
      <c r="G4396" s="651"/>
      <c r="H4396" s="654"/>
      <c r="I4396" s="655"/>
      <c r="J4396" s="658"/>
      <c r="K4396" s="659"/>
    </row>
    <row r="4397" spans="1:11" s="43" customFormat="1" ht="15.75" thickBot="1" x14ac:dyDescent="0.3">
      <c r="A4397" s="42"/>
      <c r="B4397" s="663" t="s">
        <v>7</v>
      </c>
      <c r="C4397" s="664"/>
      <c r="D4397" s="664"/>
      <c r="E4397" s="664"/>
      <c r="F4397" s="664"/>
      <c r="G4397" s="664"/>
      <c r="H4397" s="664"/>
      <c r="I4397" s="664"/>
      <c r="J4397" s="664"/>
      <c r="K4397" s="665"/>
    </row>
    <row r="4398" spans="1:11" s="43" customFormat="1" ht="15.75" thickBot="1" x14ac:dyDescent="0.3">
      <c r="A4398" s="42"/>
      <c r="B4398" s="670" t="s">
        <v>8</v>
      </c>
      <c r="C4398" s="673" t="s">
        <v>9</v>
      </c>
      <c r="D4398" s="674" t="s">
        <v>10</v>
      </c>
      <c r="E4398" s="675"/>
      <c r="F4398" s="675"/>
      <c r="G4398" s="676"/>
      <c r="H4398" s="674" t="s">
        <v>11</v>
      </c>
      <c r="I4398" s="675"/>
      <c r="J4398" s="675"/>
      <c r="K4398" s="676"/>
    </row>
    <row r="4399" spans="1:11" s="43" customFormat="1" ht="15.75" thickBot="1" x14ac:dyDescent="0.3">
      <c r="A4399" s="42"/>
      <c r="B4399" s="671"/>
      <c r="C4399" s="673"/>
      <c r="D4399" s="673" t="s">
        <v>12</v>
      </c>
      <c r="E4399" s="651" t="s">
        <v>210</v>
      </c>
      <c r="F4399" s="661" t="s">
        <v>14</v>
      </c>
      <c r="G4399" s="662"/>
      <c r="H4399" s="677" t="s">
        <v>12</v>
      </c>
      <c r="I4399" s="670" t="s">
        <v>15</v>
      </c>
      <c r="J4399" s="661" t="s">
        <v>14</v>
      </c>
      <c r="K4399" s="662"/>
    </row>
    <row r="4400" spans="1:11" s="43" customFormat="1" ht="45.75" thickBot="1" x14ac:dyDescent="0.3">
      <c r="A4400" s="42"/>
      <c r="B4400" s="672"/>
      <c r="C4400" s="673"/>
      <c r="D4400" s="673"/>
      <c r="E4400" s="651"/>
      <c r="F4400" s="260" t="s">
        <v>16</v>
      </c>
      <c r="G4400" s="261" t="s">
        <v>17</v>
      </c>
      <c r="H4400" s="678"/>
      <c r="I4400" s="672"/>
      <c r="J4400" s="260" t="s">
        <v>16</v>
      </c>
      <c r="K4400" s="261" t="s">
        <v>17</v>
      </c>
    </row>
    <row r="4401" spans="1:11" s="43" customFormat="1" ht="15.75" thickBot="1" x14ac:dyDescent="0.3">
      <c r="A4401" s="42"/>
      <c r="B4401" s="261">
        <v>1</v>
      </c>
      <c r="C4401" s="261">
        <v>2</v>
      </c>
      <c r="D4401" s="260">
        <v>3</v>
      </c>
      <c r="E4401" s="261">
        <v>4</v>
      </c>
      <c r="F4401" s="261">
        <v>5</v>
      </c>
      <c r="G4401" s="261">
        <v>6</v>
      </c>
      <c r="H4401" s="261">
        <v>7</v>
      </c>
      <c r="I4401" s="261">
        <v>8</v>
      </c>
      <c r="J4401" s="261">
        <v>9</v>
      </c>
      <c r="K4401" s="261">
        <v>10</v>
      </c>
    </row>
    <row r="4402" spans="1:11" s="43" customFormat="1" ht="15.75" thickBot="1" x14ac:dyDescent="0.3">
      <c r="A4402" s="42"/>
      <c r="B4402" s="262" t="s">
        <v>1223</v>
      </c>
      <c r="C4402" s="263" t="s">
        <v>76</v>
      </c>
      <c r="D4402" s="263"/>
      <c r="E4402" s="263"/>
      <c r="F4402" s="263"/>
      <c r="G4402" s="263"/>
      <c r="H4402" s="264"/>
      <c r="I4402" s="264"/>
      <c r="J4402" s="263"/>
      <c r="K4402" s="265"/>
    </row>
    <row r="4403" spans="1:11" s="43" customFormat="1" x14ac:dyDescent="0.25">
      <c r="A4403" s="42"/>
      <c r="B4403" s="679" t="s">
        <v>19</v>
      </c>
      <c r="C4403" s="680"/>
      <c r="D4403" s="680"/>
      <c r="E4403" s="680"/>
      <c r="F4403" s="680"/>
      <c r="G4403" s="680"/>
      <c r="H4403" s="680"/>
      <c r="I4403" s="680"/>
      <c r="J4403" s="680"/>
      <c r="K4403" s="681"/>
    </row>
    <row r="4404" spans="1:11" s="43" customFormat="1" x14ac:dyDescent="0.25">
      <c r="A4404" s="42"/>
      <c r="B4404" s="274" t="s">
        <v>76</v>
      </c>
      <c r="C4404" s="274" t="s">
        <v>76</v>
      </c>
      <c r="D4404" s="275" t="s">
        <v>76</v>
      </c>
      <c r="E4404" s="274"/>
      <c r="F4404" s="274"/>
      <c r="G4404" s="274"/>
      <c r="H4404" s="274"/>
      <c r="I4404" s="274"/>
      <c r="J4404" s="276"/>
      <c r="K4404" s="276"/>
    </row>
    <row r="4405" spans="1:11" s="43" customFormat="1" x14ac:dyDescent="0.25">
      <c r="A4405" s="42"/>
    </row>
    <row r="4406" spans="1:11" s="43" customFormat="1" x14ac:dyDescent="0.25">
      <c r="A4406" s="42"/>
      <c r="B4406" s="449" t="s">
        <v>0</v>
      </c>
      <c r="C4406" s="449"/>
    </row>
    <row r="4407" spans="1:11" s="43" customFormat="1" x14ac:dyDescent="0.25">
      <c r="A4407" s="42"/>
      <c r="B4407" s="660" t="s">
        <v>1</v>
      </c>
      <c r="C4407" s="660"/>
      <c r="D4407" s="660"/>
      <c r="E4407" s="660"/>
      <c r="F4407" s="660"/>
      <c r="G4407" s="660"/>
      <c r="H4407" s="660"/>
      <c r="I4407" s="660"/>
      <c r="J4407" s="660"/>
      <c r="K4407" s="660"/>
    </row>
    <row r="4408" spans="1:11" s="43" customFormat="1" ht="15.75" thickBot="1" x14ac:dyDescent="0.3">
      <c r="A4408" s="42"/>
      <c r="B4408" s="259"/>
      <c r="C4408" s="259"/>
      <c r="D4408" s="259"/>
      <c r="E4408" s="259"/>
      <c r="F4408" s="259"/>
      <c r="G4408" s="259"/>
      <c r="H4408" s="259"/>
      <c r="I4408" s="259"/>
      <c r="J4408" s="259"/>
      <c r="K4408" s="259"/>
    </row>
    <row r="4409" spans="1:11" s="43" customFormat="1" ht="15.75" thickBot="1" x14ac:dyDescent="0.3">
      <c r="A4409" s="42"/>
      <c r="B4409" s="666" t="s">
        <v>2</v>
      </c>
      <c r="C4409" s="667"/>
      <c r="D4409" s="668"/>
      <c r="E4409" s="666" t="s">
        <v>3</v>
      </c>
      <c r="F4409" s="667"/>
      <c r="G4409" s="668"/>
      <c r="H4409" s="661" t="s">
        <v>1189</v>
      </c>
      <c r="I4409" s="669"/>
      <c r="J4409" s="669"/>
      <c r="K4409" s="662"/>
    </row>
    <row r="4410" spans="1:11" s="43" customFormat="1" ht="15.75" thickBot="1" x14ac:dyDescent="0.3">
      <c r="A4410" s="42"/>
      <c r="B4410" s="646" t="s">
        <v>1224</v>
      </c>
      <c r="C4410" s="646"/>
      <c r="D4410" s="646"/>
      <c r="E4410" s="646" t="s">
        <v>1184</v>
      </c>
      <c r="F4410" s="646"/>
      <c r="G4410" s="646"/>
      <c r="H4410" s="646" t="s">
        <v>1185</v>
      </c>
      <c r="I4410" s="646"/>
      <c r="J4410" s="646"/>
      <c r="K4410" s="646"/>
    </row>
    <row r="4411" spans="1:11" s="43" customFormat="1" ht="15.75" thickBot="1" x14ac:dyDescent="0.3">
      <c r="A4411" s="42"/>
      <c r="B4411" s="647" t="s">
        <v>5</v>
      </c>
      <c r="C4411" s="648"/>
      <c r="D4411" s="651" t="s">
        <v>1225</v>
      </c>
      <c r="E4411" s="651"/>
      <c r="F4411" s="651"/>
      <c r="G4411" s="651"/>
      <c r="H4411" s="652" t="s">
        <v>1187</v>
      </c>
      <c r="I4411" s="653"/>
      <c r="J4411" s="656" t="s">
        <v>1132</v>
      </c>
      <c r="K4411" s="657"/>
    </row>
    <row r="4412" spans="1:11" s="43" customFormat="1" ht="15.75" thickBot="1" x14ac:dyDescent="0.3">
      <c r="A4412" s="42"/>
      <c r="B4412" s="649"/>
      <c r="C4412" s="650"/>
      <c r="D4412" s="651"/>
      <c r="E4412" s="651"/>
      <c r="F4412" s="651"/>
      <c r="G4412" s="651"/>
      <c r="H4412" s="654"/>
      <c r="I4412" s="655"/>
      <c r="J4412" s="658"/>
      <c r="K4412" s="659"/>
    </row>
    <row r="4413" spans="1:11" s="43" customFormat="1" ht="15.75" thickBot="1" x14ac:dyDescent="0.3">
      <c r="A4413" s="42"/>
      <c r="B4413" s="663"/>
      <c r="C4413" s="664"/>
      <c r="D4413" s="664"/>
      <c r="E4413" s="664"/>
      <c r="F4413" s="664"/>
      <c r="G4413" s="664"/>
      <c r="H4413" s="664"/>
      <c r="I4413" s="664"/>
      <c r="J4413" s="664"/>
      <c r="K4413" s="665"/>
    </row>
    <row r="4414" spans="1:11" s="43" customFormat="1" ht="15.75" thickBot="1" x14ac:dyDescent="0.3">
      <c r="A4414" s="42"/>
      <c r="B4414" s="670" t="s">
        <v>8</v>
      </c>
      <c r="C4414" s="673" t="s">
        <v>9</v>
      </c>
      <c r="D4414" s="674" t="s">
        <v>10</v>
      </c>
      <c r="E4414" s="675"/>
      <c r="F4414" s="675"/>
      <c r="G4414" s="676"/>
      <c r="H4414" s="674" t="s">
        <v>11</v>
      </c>
      <c r="I4414" s="675"/>
      <c r="J4414" s="675"/>
      <c r="K4414" s="676"/>
    </row>
    <row r="4415" spans="1:11" s="43" customFormat="1" ht="15.75" thickBot="1" x14ac:dyDescent="0.3">
      <c r="A4415" s="42"/>
      <c r="B4415" s="671"/>
      <c r="C4415" s="673"/>
      <c r="D4415" s="673" t="s">
        <v>12</v>
      </c>
      <c r="E4415" s="651" t="s">
        <v>210</v>
      </c>
      <c r="F4415" s="661" t="s">
        <v>14</v>
      </c>
      <c r="G4415" s="662"/>
      <c r="H4415" s="677" t="s">
        <v>12</v>
      </c>
      <c r="I4415" s="670" t="s">
        <v>15</v>
      </c>
      <c r="J4415" s="661" t="s">
        <v>14</v>
      </c>
      <c r="K4415" s="662"/>
    </row>
    <row r="4416" spans="1:11" s="43" customFormat="1" ht="45.75" thickBot="1" x14ac:dyDescent="0.3">
      <c r="A4416" s="42"/>
      <c r="B4416" s="672"/>
      <c r="C4416" s="673"/>
      <c r="D4416" s="673"/>
      <c r="E4416" s="651"/>
      <c r="F4416" s="260" t="s">
        <v>16</v>
      </c>
      <c r="G4416" s="261" t="s">
        <v>17</v>
      </c>
      <c r="H4416" s="678"/>
      <c r="I4416" s="672"/>
      <c r="J4416" s="260" t="s">
        <v>16</v>
      </c>
      <c r="K4416" s="261" t="s">
        <v>17</v>
      </c>
    </row>
    <row r="4417" spans="1:11" s="43" customFormat="1" x14ac:dyDescent="0.25">
      <c r="A4417" s="42"/>
      <c r="B4417" s="280">
        <v>1</v>
      </c>
      <c r="C4417" s="280">
        <v>2</v>
      </c>
      <c r="D4417" s="281">
        <v>3</v>
      </c>
      <c r="E4417" s="280">
        <v>4</v>
      </c>
      <c r="F4417" s="280">
        <v>5</v>
      </c>
      <c r="G4417" s="280">
        <v>6</v>
      </c>
      <c r="H4417" s="280">
        <v>7</v>
      </c>
      <c r="I4417" s="280">
        <v>8</v>
      </c>
      <c r="J4417" s="280">
        <v>9</v>
      </c>
      <c r="K4417" s="280">
        <v>10</v>
      </c>
    </row>
    <row r="4418" spans="1:11" s="43" customFormat="1" ht="60" x14ac:dyDescent="0.25">
      <c r="A4418" s="42"/>
      <c r="B4418" s="287">
        <f>80317.28+14474</f>
        <v>94791.28</v>
      </c>
      <c r="C4418" s="266" t="s">
        <v>76</v>
      </c>
      <c r="D4418" s="275" t="s">
        <v>539</v>
      </c>
      <c r="E4418" s="266" t="s">
        <v>1226</v>
      </c>
      <c r="F4418" s="266"/>
      <c r="G4418" s="266"/>
      <c r="H4418" s="51" t="s">
        <v>212</v>
      </c>
      <c r="I4418" s="266" t="s">
        <v>1227</v>
      </c>
      <c r="J4418" s="266"/>
      <c r="K4418" s="266"/>
    </row>
    <row r="4419" spans="1:11" s="43" customFormat="1" x14ac:dyDescent="0.25">
      <c r="A4419" s="42"/>
      <c r="B4419" s="266"/>
      <c r="C4419" s="266"/>
      <c r="D4419" s="275"/>
      <c r="E4419" s="266"/>
      <c r="F4419" s="266"/>
      <c r="G4419" s="266"/>
      <c r="H4419" s="275" t="s">
        <v>111</v>
      </c>
      <c r="I4419" s="275" t="s">
        <v>111</v>
      </c>
      <c r="J4419" s="266"/>
      <c r="K4419" s="266"/>
    </row>
    <row r="4420" spans="1:11" s="43" customFormat="1" x14ac:dyDescent="0.25">
      <c r="A4420" s="42"/>
      <c r="B4420" s="266"/>
      <c r="C4420" s="266"/>
      <c r="D4420" s="275"/>
      <c r="E4420" s="266"/>
      <c r="F4420" s="266"/>
      <c r="G4420" s="266"/>
      <c r="H4420" s="266" t="s">
        <v>71</v>
      </c>
      <c r="I4420" s="266" t="s">
        <v>71</v>
      </c>
      <c r="J4420" s="266"/>
      <c r="K4420" s="266"/>
    </row>
    <row r="4421" spans="1:11" s="43" customFormat="1" ht="15.75" thickBot="1" x14ac:dyDescent="0.3">
      <c r="A4421" s="42"/>
      <c r="B4421" s="275"/>
      <c r="C4421" s="275"/>
      <c r="D4421" s="275"/>
      <c r="E4421" s="275"/>
      <c r="F4421" s="275"/>
      <c r="G4421" s="275"/>
      <c r="H4421" s="275" t="s">
        <v>476</v>
      </c>
      <c r="I4421" s="275" t="s">
        <v>476</v>
      </c>
      <c r="J4421" s="275"/>
      <c r="K4421" s="275"/>
    </row>
    <row r="4422" spans="1:11" s="43" customFormat="1" ht="15.75" thickBot="1" x14ac:dyDescent="0.3">
      <c r="A4422" s="42"/>
      <c r="B4422" s="663" t="s">
        <v>19</v>
      </c>
      <c r="C4422" s="664"/>
      <c r="D4422" s="664"/>
      <c r="E4422" s="664"/>
      <c r="F4422" s="664"/>
      <c r="G4422" s="664"/>
      <c r="H4422" s="664"/>
      <c r="I4422" s="664"/>
      <c r="J4422" s="664"/>
      <c r="K4422" s="665"/>
    </row>
    <row r="4423" spans="1:11" s="43" customFormat="1" ht="15.75" thickBot="1" x14ac:dyDescent="0.3">
      <c r="A4423" s="42"/>
      <c r="B4423" s="267" t="s">
        <v>76</v>
      </c>
      <c r="C4423" s="268" t="s">
        <v>76</v>
      </c>
      <c r="D4423" s="268" t="s">
        <v>76</v>
      </c>
      <c r="E4423" s="268"/>
      <c r="F4423" s="268"/>
      <c r="G4423" s="268"/>
      <c r="H4423" s="268"/>
      <c r="I4423" s="268"/>
      <c r="J4423" s="268"/>
      <c r="K4423" s="269"/>
    </row>
    <row r="4424" spans="1:11" s="43" customFormat="1" x14ac:dyDescent="0.25">
      <c r="A4424" s="42"/>
    </row>
    <row r="4425" spans="1:11" s="43" customFormat="1" x14ac:dyDescent="0.25">
      <c r="A4425" s="42"/>
      <c r="B4425" s="449" t="s">
        <v>0</v>
      </c>
      <c r="C4425" s="449"/>
    </row>
    <row r="4426" spans="1:11" s="43" customFormat="1" x14ac:dyDescent="0.25">
      <c r="A4426" s="42"/>
      <c r="B4426" s="660" t="s">
        <v>1</v>
      </c>
      <c r="C4426" s="660"/>
      <c r="D4426" s="660"/>
      <c r="E4426" s="660"/>
      <c r="F4426" s="660"/>
      <c r="G4426" s="660"/>
      <c r="H4426" s="660"/>
      <c r="I4426" s="660"/>
      <c r="J4426" s="660"/>
      <c r="K4426" s="660"/>
    </row>
    <row r="4427" spans="1:11" s="43" customFormat="1" ht="15.75" thickBot="1" x14ac:dyDescent="0.3">
      <c r="A4427" s="42"/>
      <c r="B4427" s="259"/>
      <c r="C4427" s="259"/>
      <c r="D4427" s="259"/>
      <c r="E4427" s="259"/>
      <c r="F4427" s="259"/>
      <c r="G4427" s="259"/>
      <c r="H4427" s="259"/>
      <c r="I4427" s="259"/>
      <c r="J4427" s="259"/>
      <c r="K4427" s="259"/>
    </row>
    <row r="4428" spans="1:11" s="43" customFormat="1" ht="15.75" thickBot="1" x14ac:dyDescent="0.3">
      <c r="A4428" s="42"/>
      <c r="B4428" s="666" t="s">
        <v>2</v>
      </c>
      <c r="C4428" s="667"/>
      <c r="D4428" s="668"/>
      <c r="E4428" s="666" t="s">
        <v>3</v>
      </c>
      <c r="F4428" s="667"/>
      <c r="G4428" s="668"/>
      <c r="H4428" s="661" t="s">
        <v>1189</v>
      </c>
      <c r="I4428" s="669"/>
      <c r="J4428" s="669"/>
      <c r="K4428" s="662"/>
    </row>
    <row r="4429" spans="1:11" s="43" customFormat="1" ht="15.75" thickBot="1" x14ac:dyDescent="0.3">
      <c r="A4429" s="42"/>
      <c r="B4429" s="646" t="s">
        <v>1213</v>
      </c>
      <c r="C4429" s="646"/>
      <c r="D4429" s="646"/>
      <c r="E4429" s="646" t="s">
        <v>1184</v>
      </c>
      <c r="F4429" s="646"/>
      <c r="G4429" s="646"/>
      <c r="H4429" s="646" t="s">
        <v>1191</v>
      </c>
      <c r="I4429" s="646"/>
      <c r="J4429" s="646"/>
      <c r="K4429" s="646"/>
    </row>
    <row r="4430" spans="1:11" s="43" customFormat="1" ht="15.75" thickBot="1" x14ac:dyDescent="0.3">
      <c r="A4430" s="42"/>
      <c r="B4430" s="647" t="s">
        <v>5</v>
      </c>
      <c r="C4430" s="648"/>
      <c r="D4430" s="651" t="s">
        <v>1228</v>
      </c>
      <c r="E4430" s="651"/>
      <c r="F4430" s="651"/>
      <c r="G4430" s="651"/>
      <c r="H4430" s="652" t="s">
        <v>1187</v>
      </c>
      <c r="I4430" s="653"/>
      <c r="J4430" s="656" t="s">
        <v>1132</v>
      </c>
      <c r="K4430" s="657"/>
    </row>
    <row r="4431" spans="1:11" s="43" customFormat="1" ht="15.75" thickBot="1" x14ac:dyDescent="0.3">
      <c r="A4431" s="42"/>
      <c r="B4431" s="649"/>
      <c r="C4431" s="650"/>
      <c r="D4431" s="651"/>
      <c r="E4431" s="651"/>
      <c r="F4431" s="651"/>
      <c r="G4431" s="651"/>
      <c r="H4431" s="654"/>
      <c r="I4431" s="655"/>
      <c r="J4431" s="658"/>
      <c r="K4431" s="659"/>
    </row>
    <row r="4432" spans="1:11" s="43" customFormat="1" ht="15.75" thickBot="1" x14ac:dyDescent="0.3">
      <c r="A4432" s="42"/>
      <c r="B4432" s="663" t="s">
        <v>7</v>
      </c>
      <c r="C4432" s="664"/>
      <c r="D4432" s="664"/>
      <c r="E4432" s="664"/>
      <c r="F4432" s="664"/>
      <c r="G4432" s="664"/>
      <c r="H4432" s="664"/>
      <c r="I4432" s="664"/>
      <c r="J4432" s="664"/>
      <c r="K4432" s="665"/>
    </row>
    <row r="4433" spans="1:11" s="43" customFormat="1" ht="15.75" thickBot="1" x14ac:dyDescent="0.3">
      <c r="A4433" s="42"/>
      <c r="B4433" s="670" t="s">
        <v>8</v>
      </c>
      <c r="C4433" s="673" t="s">
        <v>9</v>
      </c>
      <c r="D4433" s="674" t="s">
        <v>10</v>
      </c>
      <c r="E4433" s="675"/>
      <c r="F4433" s="675"/>
      <c r="G4433" s="676"/>
      <c r="H4433" s="674" t="s">
        <v>11</v>
      </c>
      <c r="I4433" s="675"/>
      <c r="J4433" s="675"/>
      <c r="K4433" s="676"/>
    </row>
    <row r="4434" spans="1:11" s="43" customFormat="1" ht="15.75" thickBot="1" x14ac:dyDescent="0.3">
      <c r="A4434" s="42"/>
      <c r="B4434" s="671"/>
      <c r="C4434" s="673"/>
      <c r="D4434" s="673" t="s">
        <v>12</v>
      </c>
      <c r="E4434" s="651" t="s">
        <v>210</v>
      </c>
      <c r="F4434" s="661" t="s">
        <v>14</v>
      </c>
      <c r="G4434" s="662"/>
      <c r="H4434" s="677" t="s">
        <v>12</v>
      </c>
      <c r="I4434" s="670" t="s">
        <v>15</v>
      </c>
      <c r="J4434" s="661" t="s">
        <v>14</v>
      </c>
      <c r="K4434" s="662"/>
    </row>
    <row r="4435" spans="1:11" s="43" customFormat="1" ht="45.75" thickBot="1" x14ac:dyDescent="0.3">
      <c r="A4435" s="42"/>
      <c r="B4435" s="672"/>
      <c r="C4435" s="673"/>
      <c r="D4435" s="673"/>
      <c r="E4435" s="651"/>
      <c r="F4435" s="260" t="s">
        <v>16</v>
      </c>
      <c r="G4435" s="261" t="s">
        <v>17</v>
      </c>
      <c r="H4435" s="678"/>
      <c r="I4435" s="672"/>
      <c r="J4435" s="260" t="s">
        <v>16</v>
      </c>
      <c r="K4435" s="261" t="s">
        <v>17</v>
      </c>
    </row>
    <row r="4436" spans="1:11" s="43" customFormat="1" ht="15.75" thickBot="1" x14ac:dyDescent="0.3">
      <c r="A4436" s="42"/>
      <c r="B4436" s="261">
        <v>1</v>
      </c>
      <c r="C4436" s="261">
        <v>2</v>
      </c>
      <c r="D4436" s="260">
        <v>3</v>
      </c>
      <c r="E4436" s="261">
        <v>4</v>
      </c>
      <c r="F4436" s="261">
        <v>5</v>
      </c>
      <c r="G4436" s="261">
        <v>6</v>
      </c>
      <c r="H4436" s="261">
        <v>7</v>
      </c>
      <c r="I4436" s="261">
        <v>8</v>
      </c>
      <c r="J4436" s="261">
        <v>9</v>
      </c>
      <c r="K4436" s="261">
        <v>10</v>
      </c>
    </row>
    <row r="4437" spans="1:11" s="43" customFormat="1" x14ac:dyDescent="0.25">
      <c r="A4437" s="42"/>
      <c r="B4437" s="284" t="s">
        <v>1215</v>
      </c>
      <c r="C4437" s="285" t="s">
        <v>76</v>
      </c>
      <c r="D4437" s="285"/>
      <c r="E4437" s="285"/>
      <c r="F4437" s="285"/>
      <c r="G4437" s="285"/>
      <c r="H4437" s="264" t="s">
        <v>71</v>
      </c>
      <c r="I4437" s="264" t="s">
        <v>71</v>
      </c>
      <c r="J4437" s="285"/>
      <c r="K4437" s="286"/>
    </row>
    <row r="4438" spans="1:11" s="43" customFormat="1" x14ac:dyDescent="0.25">
      <c r="A4438" s="42"/>
      <c r="B4438" s="275"/>
      <c r="C4438" s="275"/>
      <c r="D4438" s="275"/>
      <c r="E4438" s="275"/>
      <c r="F4438" s="275"/>
      <c r="G4438" s="275"/>
      <c r="H4438" s="274" t="s">
        <v>111</v>
      </c>
      <c r="I4438" s="274" t="s">
        <v>111</v>
      </c>
      <c r="J4438" s="275"/>
      <c r="K4438" s="275"/>
    </row>
    <row r="4439" spans="1:11" s="43" customFormat="1" ht="15.75" thickBot="1" x14ac:dyDescent="0.3">
      <c r="A4439" s="42"/>
      <c r="B4439" s="275"/>
      <c r="C4439" s="275"/>
      <c r="D4439" s="275"/>
      <c r="E4439" s="275"/>
      <c r="F4439" s="275"/>
      <c r="G4439" s="275"/>
      <c r="H4439" s="274" t="s">
        <v>110</v>
      </c>
      <c r="I4439" s="274" t="s">
        <v>110</v>
      </c>
      <c r="J4439" s="275"/>
      <c r="K4439" s="275"/>
    </row>
    <row r="4440" spans="1:11" s="43" customFormat="1" x14ac:dyDescent="0.25">
      <c r="A4440" s="42"/>
      <c r="B4440" s="679" t="s">
        <v>19</v>
      </c>
      <c r="C4440" s="680"/>
      <c r="D4440" s="680"/>
      <c r="E4440" s="680"/>
      <c r="F4440" s="680"/>
      <c r="G4440" s="680"/>
      <c r="H4440" s="680"/>
      <c r="I4440" s="680"/>
      <c r="J4440" s="680"/>
      <c r="K4440" s="681"/>
    </row>
    <row r="4441" spans="1:11" s="43" customFormat="1" x14ac:dyDescent="0.25">
      <c r="A4441" s="42"/>
      <c r="B4441" s="274" t="s">
        <v>76</v>
      </c>
      <c r="C4441" s="274" t="s">
        <v>76</v>
      </c>
      <c r="D4441" s="275" t="s">
        <v>76</v>
      </c>
      <c r="E4441" s="274" t="s">
        <v>76</v>
      </c>
      <c r="F4441" s="274" t="s">
        <v>76</v>
      </c>
      <c r="G4441" s="274"/>
      <c r="H4441" s="274"/>
      <c r="I4441" s="274"/>
      <c r="J4441" s="276"/>
      <c r="K4441" s="276"/>
    </row>
    <row r="4442" spans="1:11" s="43" customFormat="1" x14ac:dyDescent="0.25">
      <c r="A4442" s="42"/>
    </row>
    <row r="4443" spans="1:11" s="43" customFormat="1" x14ac:dyDescent="0.25">
      <c r="A4443" s="42"/>
      <c r="B4443" s="449" t="s">
        <v>0</v>
      </c>
      <c r="C4443" s="449"/>
    </row>
    <row r="4444" spans="1:11" s="43" customFormat="1" x14ac:dyDescent="0.25">
      <c r="A4444" s="42"/>
      <c r="B4444" s="660" t="s">
        <v>1</v>
      </c>
      <c r="C4444" s="660"/>
      <c r="D4444" s="660"/>
      <c r="E4444" s="660"/>
      <c r="F4444" s="660"/>
      <c r="G4444" s="660"/>
      <c r="H4444" s="660"/>
      <c r="I4444" s="660"/>
      <c r="J4444" s="660"/>
      <c r="K4444" s="660"/>
    </row>
    <row r="4445" spans="1:11" s="43" customFormat="1" ht="15.75" thickBot="1" x14ac:dyDescent="0.3">
      <c r="A4445" s="42"/>
      <c r="B4445" s="259"/>
      <c r="C4445" s="259"/>
      <c r="D4445" s="259"/>
      <c r="E4445" s="259"/>
      <c r="F4445" s="259"/>
      <c r="G4445" s="259"/>
      <c r="H4445" s="259"/>
      <c r="I4445" s="259"/>
      <c r="J4445" s="259"/>
      <c r="K4445" s="259"/>
    </row>
    <row r="4446" spans="1:11" s="43" customFormat="1" ht="15.75" thickBot="1" x14ac:dyDescent="0.3">
      <c r="A4446" s="42"/>
      <c r="B4446" s="666" t="s">
        <v>2</v>
      </c>
      <c r="C4446" s="667"/>
      <c r="D4446" s="668"/>
      <c r="E4446" s="666" t="s">
        <v>3</v>
      </c>
      <c r="F4446" s="667"/>
      <c r="G4446" s="668"/>
      <c r="H4446" s="661" t="s">
        <v>1189</v>
      </c>
      <c r="I4446" s="669"/>
      <c r="J4446" s="669"/>
      <c r="K4446" s="662"/>
    </row>
    <row r="4447" spans="1:11" s="43" customFormat="1" ht="15.75" thickBot="1" x14ac:dyDescent="0.3">
      <c r="A4447" s="42"/>
      <c r="B4447" s="646" t="s">
        <v>1229</v>
      </c>
      <c r="C4447" s="646"/>
      <c r="D4447" s="646"/>
      <c r="E4447" s="646" t="s">
        <v>1230</v>
      </c>
      <c r="F4447" s="646"/>
      <c r="G4447" s="646"/>
      <c r="H4447" s="646" t="s">
        <v>1231</v>
      </c>
      <c r="I4447" s="646"/>
      <c r="J4447" s="646"/>
      <c r="K4447" s="646"/>
    </row>
    <row r="4448" spans="1:11" s="43" customFormat="1" ht="15.75" thickBot="1" x14ac:dyDescent="0.3">
      <c r="A4448" s="42"/>
      <c r="B4448" s="647" t="s">
        <v>5</v>
      </c>
      <c r="C4448" s="648"/>
      <c r="D4448" s="651" t="s">
        <v>1232</v>
      </c>
      <c r="E4448" s="651"/>
      <c r="F4448" s="651"/>
      <c r="G4448" s="651"/>
      <c r="H4448" s="652" t="s">
        <v>1187</v>
      </c>
      <c r="I4448" s="653"/>
      <c r="J4448" s="656" t="s">
        <v>1233</v>
      </c>
      <c r="K4448" s="657"/>
    </row>
    <row r="4449" spans="1:11" s="43" customFormat="1" ht="15.75" thickBot="1" x14ac:dyDescent="0.3">
      <c r="A4449" s="42"/>
      <c r="B4449" s="649"/>
      <c r="C4449" s="650"/>
      <c r="D4449" s="651"/>
      <c r="E4449" s="651"/>
      <c r="F4449" s="651"/>
      <c r="G4449" s="651"/>
      <c r="H4449" s="654"/>
      <c r="I4449" s="655"/>
      <c r="J4449" s="658"/>
      <c r="K4449" s="659"/>
    </row>
    <row r="4450" spans="1:11" s="43" customFormat="1" ht="15.75" thickBot="1" x14ac:dyDescent="0.3">
      <c r="A4450" s="42"/>
      <c r="B4450" s="663" t="s">
        <v>7</v>
      </c>
      <c r="C4450" s="664"/>
      <c r="D4450" s="664"/>
      <c r="E4450" s="664"/>
      <c r="F4450" s="664"/>
      <c r="G4450" s="664"/>
      <c r="H4450" s="664"/>
      <c r="I4450" s="664"/>
      <c r="J4450" s="664"/>
      <c r="K4450" s="665"/>
    </row>
    <row r="4451" spans="1:11" s="43" customFormat="1" ht="15.75" thickBot="1" x14ac:dyDescent="0.3">
      <c r="A4451" s="42"/>
      <c r="B4451" s="670" t="s">
        <v>8</v>
      </c>
      <c r="C4451" s="673" t="s">
        <v>9</v>
      </c>
      <c r="D4451" s="674" t="s">
        <v>10</v>
      </c>
      <c r="E4451" s="675"/>
      <c r="F4451" s="675"/>
      <c r="G4451" s="676"/>
      <c r="H4451" s="674" t="s">
        <v>11</v>
      </c>
      <c r="I4451" s="675"/>
      <c r="J4451" s="675"/>
      <c r="K4451" s="676"/>
    </row>
    <row r="4452" spans="1:11" s="43" customFormat="1" ht="15.75" thickBot="1" x14ac:dyDescent="0.3">
      <c r="A4452" s="42"/>
      <c r="B4452" s="671"/>
      <c r="C4452" s="673"/>
      <c r="D4452" s="673" t="s">
        <v>12</v>
      </c>
      <c r="E4452" s="651" t="s">
        <v>210</v>
      </c>
      <c r="F4452" s="661" t="s">
        <v>14</v>
      </c>
      <c r="G4452" s="662"/>
      <c r="H4452" s="677" t="s">
        <v>12</v>
      </c>
      <c r="I4452" s="670" t="s">
        <v>15</v>
      </c>
      <c r="J4452" s="661" t="s">
        <v>14</v>
      </c>
      <c r="K4452" s="662"/>
    </row>
    <row r="4453" spans="1:11" s="43" customFormat="1" ht="45.75" thickBot="1" x14ac:dyDescent="0.3">
      <c r="A4453" s="42"/>
      <c r="B4453" s="672"/>
      <c r="C4453" s="673"/>
      <c r="D4453" s="673"/>
      <c r="E4453" s="651"/>
      <c r="F4453" s="260" t="s">
        <v>16</v>
      </c>
      <c r="G4453" s="261" t="s">
        <v>17</v>
      </c>
      <c r="H4453" s="678"/>
      <c r="I4453" s="672"/>
      <c r="J4453" s="260" t="s">
        <v>16</v>
      </c>
      <c r="K4453" s="261" t="s">
        <v>17</v>
      </c>
    </row>
    <row r="4454" spans="1:11" s="43" customFormat="1" ht="15.75" thickBot="1" x14ac:dyDescent="0.3">
      <c r="A4454" s="42"/>
      <c r="B4454" s="261">
        <v>1</v>
      </c>
      <c r="C4454" s="261">
        <v>2</v>
      </c>
      <c r="D4454" s="260">
        <v>3</v>
      </c>
      <c r="E4454" s="261">
        <v>4</v>
      </c>
      <c r="F4454" s="261">
        <v>5</v>
      </c>
      <c r="G4454" s="261">
        <v>6</v>
      </c>
      <c r="H4454" s="261">
        <v>7</v>
      </c>
      <c r="I4454" s="261">
        <v>8</v>
      </c>
      <c r="J4454" s="261">
        <v>9</v>
      </c>
      <c r="K4454" s="261">
        <v>10</v>
      </c>
    </row>
    <row r="4455" spans="1:11" s="43" customFormat="1" x14ac:dyDescent="0.25">
      <c r="A4455" s="42"/>
      <c r="B4455" s="288">
        <f>152461.5+100000</f>
        <v>252461.5</v>
      </c>
      <c r="C4455" s="285" t="s">
        <v>76</v>
      </c>
      <c r="D4455" s="285" t="s">
        <v>211</v>
      </c>
      <c r="E4455" s="285" t="s">
        <v>1234</v>
      </c>
      <c r="F4455" s="285"/>
      <c r="G4455" s="285"/>
      <c r="H4455" s="264" t="s">
        <v>111</v>
      </c>
      <c r="I4455" s="264" t="s">
        <v>111</v>
      </c>
      <c r="J4455" s="285"/>
      <c r="K4455" s="286"/>
    </row>
    <row r="4456" spans="1:11" s="43" customFormat="1" ht="15.75" thickBot="1" x14ac:dyDescent="0.3">
      <c r="A4456" s="42"/>
      <c r="B4456" s="275"/>
      <c r="C4456" s="275"/>
      <c r="D4456" s="275" t="s">
        <v>1235</v>
      </c>
      <c r="E4456" s="275" t="s">
        <v>1236</v>
      </c>
      <c r="F4456" s="275"/>
      <c r="G4456" s="275"/>
      <c r="H4456" s="274" t="s">
        <v>71</v>
      </c>
      <c r="I4456" s="274" t="s">
        <v>71</v>
      </c>
      <c r="J4456" s="275"/>
      <c r="K4456" s="275"/>
    </row>
    <row r="4457" spans="1:11" s="43" customFormat="1" x14ac:dyDescent="0.25">
      <c r="A4457" s="42"/>
      <c r="B4457" s="679" t="s">
        <v>19</v>
      </c>
      <c r="C4457" s="680"/>
      <c r="D4457" s="680"/>
      <c r="E4457" s="680"/>
      <c r="F4457" s="680"/>
      <c r="G4457" s="680"/>
      <c r="H4457" s="680"/>
      <c r="I4457" s="680"/>
      <c r="J4457" s="680"/>
      <c r="K4457" s="681"/>
    </row>
    <row r="4458" spans="1:11" s="43" customFormat="1" x14ac:dyDescent="0.25">
      <c r="A4458" s="42"/>
      <c r="B4458" s="289">
        <f>60000+56370</f>
        <v>116370</v>
      </c>
      <c r="C4458" s="274" t="s">
        <v>76</v>
      </c>
      <c r="D4458" s="275" t="s">
        <v>76</v>
      </c>
      <c r="E4458" s="274" t="s">
        <v>76</v>
      </c>
      <c r="F4458" s="274" t="s">
        <v>76</v>
      </c>
      <c r="G4458" s="274" t="s">
        <v>76</v>
      </c>
      <c r="H4458" s="274" t="s">
        <v>76</v>
      </c>
      <c r="I4458" s="274" t="s">
        <v>76</v>
      </c>
      <c r="J4458" s="276" t="s">
        <v>76</v>
      </c>
      <c r="K4458" s="276" t="s">
        <v>76</v>
      </c>
    </row>
    <row r="4459" spans="1:11" s="43" customFormat="1" x14ac:dyDescent="0.25">
      <c r="A4459" s="42"/>
    </row>
    <row r="4460" spans="1:11" s="43" customFormat="1" x14ac:dyDescent="0.25">
      <c r="A4460" s="42"/>
      <c r="B4460" s="449" t="s">
        <v>0</v>
      </c>
      <c r="C4460" s="449"/>
    </row>
    <row r="4461" spans="1:11" s="43" customFormat="1" x14ac:dyDescent="0.25">
      <c r="A4461" s="42"/>
      <c r="B4461" s="660" t="s">
        <v>1</v>
      </c>
      <c r="C4461" s="660"/>
      <c r="D4461" s="660"/>
      <c r="E4461" s="660"/>
      <c r="F4461" s="660"/>
      <c r="G4461" s="660"/>
      <c r="H4461" s="660"/>
      <c r="I4461" s="660"/>
      <c r="J4461" s="660"/>
      <c r="K4461" s="660"/>
    </row>
    <row r="4462" spans="1:11" s="43" customFormat="1" ht="15.75" thickBot="1" x14ac:dyDescent="0.3">
      <c r="A4462" s="42"/>
      <c r="B4462" s="259"/>
      <c r="C4462" s="259"/>
      <c r="D4462" s="259"/>
      <c r="E4462" s="259"/>
      <c r="F4462" s="259"/>
      <c r="G4462" s="259"/>
      <c r="H4462" s="259"/>
      <c r="I4462" s="259"/>
      <c r="J4462" s="259"/>
      <c r="K4462" s="259"/>
    </row>
    <row r="4463" spans="1:11" s="43" customFormat="1" ht="15.75" thickBot="1" x14ac:dyDescent="0.3">
      <c r="A4463" s="42"/>
      <c r="B4463" s="666" t="s">
        <v>2</v>
      </c>
      <c r="C4463" s="667"/>
      <c r="D4463" s="668"/>
      <c r="E4463" s="666" t="s">
        <v>3</v>
      </c>
      <c r="F4463" s="667"/>
      <c r="G4463" s="668"/>
      <c r="H4463" s="661" t="s">
        <v>1189</v>
      </c>
      <c r="I4463" s="669"/>
      <c r="J4463" s="669"/>
      <c r="K4463" s="662"/>
    </row>
    <row r="4464" spans="1:11" s="43" customFormat="1" ht="15.75" thickBot="1" x14ac:dyDescent="0.3">
      <c r="A4464" s="42"/>
      <c r="B4464" s="646" t="s">
        <v>1237</v>
      </c>
      <c r="C4464" s="646"/>
      <c r="D4464" s="646"/>
      <c r="E4464" s="646" t="s">
        <v>1230</v>
      </c>
      <c r="F4464" s="646"/>
      <c r="G4464" s="646"/>
      <c r="H4464" s="646" t="s">
        <v>1238</v>
      </c>
      <c r="I4464" s="646"/>
      <c r="J4464" s="646"/>
      <c r="K4464" s="646"/>
    </row>
    <row r="4465" spans="1:11" s="43" customFormat="1" ht="15.75" thickBot="1" x14ac:dyDescent="0.3">
      <c r="A4465" s="42"/>
      <c r="B4465" s="647" t="s">
        <v>5</v>
      </c>
      <c r="C4465" s="648"/>
      <c r="D4465" s="651" t="s">
        <v>1239</v>
      </c>
      <c r="E4465" s="651"/>
      <c r="F4465" s="651"/>
      <c r="G4465" s="651"/>
      <c r="H4465" s="652" t="s">
        <v>1187</v>
      </c>
      <c r="I4465" s="653"/>
      <c r="J4465" s="656" t="s">
        <v>1233</v>
      </c>
      <c r="K4465" s="657"/>
    </row>
    <row r="4466" spans="1:11" s="43" customFormat="1" ht="15.75" thickBot="1" x14ac:dyDescent="0.3">
      <c r="A4466" s="42"/>
      <c r="B4466" s="649"/>
      <c r="C4466" s="650"/>
      <c r="D4466" s="651"/>
      <c r="E4466" s="651"/>
      <c r="F4466" s="651"/>
      <c r="G4466" s="651"/>
      <c r="H4466" s="654"/>
      <c r="I4466" s="655"/>
      <c r="J4466" s="658"/>
      <c r="K4466" s="659"/>
    </row>
    <row r="4467" spans="1:11" s="43" customFormat="1" ht="15.75" thickBot="1" x14ac:dyDescent="0.3">
      <c r="A4467" s="42"/>
      <c r="B4467" s="663" t="s">
        <v>7</v>
      </c>
      <c r="C4467" s="664"/>
      <c r="D4467" s="664"/>
      <c r="E4467" s="664"/>
      <c r="F4467" s="664"/>
      <c r="G4467" s="664"/>
      <c r="H4467" s="664"/>
      <c r="I4467" s="664"/>
      <c r="J4467" s="664"/>
      <c r="K4467" s="665"/>
    </row>
    <row r="4468" spans="1:11" s="43" customFormat="1" ht="15.75" thickBot="1" x14ac:dyDescent="0.3">
      <c r="A4468" s="42"/>
      <c r="B4468" s="670" t="s">
        <v>8</v>
      </c>
      <c r="C4468" s="673" t="s">
        <v>9</v>
      </c>
      <c r="D4468" s="674" t="s">
        <v>10</v>
      </c>
      <c r="E4468" s="675"/>
      <c r="F4468" s="675"/>
      <c r="G4468" s="676"/>
      <c r="H4468" s="674" t="s">
        <v>11</v>
      </c>
      <c r="I4468" s="675"/>
      <c r="J4468" s="675"/>
      <c r="K4468" s="676"/>
    </row>
    <row r="4469" spans="1:11" s="43" customFormat="1" ht="15.75" thickBot="1" x14ac:dyDescent="0.3">
      <c r="A4469" s="42"/>
      <c r="B4469" s="671"/>
      <c r="C4469" s="673"/>
      <c r="D4469" s="673" t="s">
        <v>12</v>
      </c>
      <c r="E4469" s="651" t="s">
        <v>210</v>
      </c>
      <c r="F4469" s="661" t="s">
        <v>14</v>
      </c>
      <c r="G4469" s="662"/>
      <c r="H4469" s="677" t="s">
        <v>12</v>
      </c>
      <c r="I4469" s="670" t="s">
        <v>15</v>
      </c>
      <c r="J4469" s="661" t="s">
        <v>14</v>
      </c>
      <c r="K4469" s="662"/>
    </row>
    <row r="4470" spans="1:11" s="43" customFormat="1" ht="45.75" thickBot="1" x14ac:dyDescent="0.3">
      <c r="A4470" s="42"/>
      <c r="B4470" s="672"/>
      <c r="C4470" s="673"/>
      <c r="D4470" s="673"/>
      <c r="E4470" s="651"/>
      <c r="F4470" s="260" t="s">
        <v>16</v>
      </c>
      <c r="G4470" s="261" t="s">
        <v>17</v>
      </c>
      <c r="H4470" s="678"/>
      <c r="I4470" s="672"/>
      <c r="J4470" s="260" t="s">
        <v>16</v>
      </c>
      <c r="K4470" s="261" t="s">
        <v>17</v>
      </c>
    </row>
    <row r="4471" spans="1:11" s="43" customFormat="1" ht="15.75" thickBot="1" x14ac:dyDescent="0.3">
      <c r="A4471" s="42"/>
      <c r="B4471" s="261">
        <v>1</v>
      </c>
      <c r="C4471" s="261">
        <v>2</v>
      </c>
      <c r="D4471" s="260">
        <v>3</v>
      </c>
      <c r="E4471" s="261">
        <v>4</v>
      </c>
      <c r="F4471" s="261">
        <v>5</v>
      </c>
      <c r="G4471" s="261">
        <v>6</v>
      </c>
      <c r="H4471" s="261">
        <v>7</v>
      </c>
      <c r="I4471" s="261">
        <v>8</v>
      </c>
      <c r="J4471" s="261">
        <v>9</v>
      </c>
      <c r="K4471" s="261">
        <v>10</v>
      </c>
    </row>
    <row r="4472" spans="1:11" s="43" customFormat="1" ht="15.75" thickBot="1" x14ac:dyDescent="0.3">
      <c r="A4472" s="42"/>
      <c r="B4472" s="288">
        <f>145926.6</f>
        <v>145926.6</v>
      </c>
      <c r="C4472" s="285" t="s">
        <v>76</v>
      </c>
      <c r="D4472" s="285" t="s">
        <v>1240</v>
      </c>
      <c r="E4472" s="285" t="s">
        <v>1241</v>
      </c>
      <c r="F4472" s="285"/>
      <c r="G4472" s="285"/>
      <c r="H4472" s="264"/>
      <c r="I4472" s="264"/>
      <c r="J4472" s="285"/>
      <c r="K4472" s="286"/>
    </row>
    <row r="4473" spans="1:11" s="43" customFormat="1" x14ac:dyDescent="0.25">
      <c r="A4473" s="42"/>
      <c r="B4473" s="679" t="s">
        <v>19</v>
      </c>
      <c r="C4473" s="680"/>
      <c r="D4473" s="680"/>
      <c r="E4473" s="680"/>
      <c r="F4473" s="680"/>
      <c r="G4473" s="680"/>
      <c r="H4473" s="680"/>
      <c r="I4473" s="680"/>
      <c r="J4473" s="680"/>
      <c r="K4473" s="681"/>
    </row>
    <row r="4474" spans="1:11" s="43" customFormat="1" x14ac:dyDescent="0.25">
      <c r="A4474" s="42"/>
      <c r="B4474" s="274" t="s">
        <v>76</v>
      </c>
      <c r="C4474" s="274" t="s">
        <v>76</v>
      </c>
      <c r="D4474" s="275" t="s">
        <v>76</v>
      </c>
      <c r="E4474" s="274" t="s">
        <v>76</v>
      </c>
      <c r="F4474" s="274"/>
      <c r="G4474" s="274"/>
      <c r="H4474" s="274"/>
      <c r="I4474" s="274"/>
      <c r="J4474" s="276"/>
      <c r="K4474" s="276"/>
    </row>
    <row r="4475" spans="1:11" s="43" customFormat="1" x14ac:dyDescent="0.25">
      <c r="A4475" s="42"/>
    </row>
    <row r="4476" spans="1:11" s="43" customFormat="1" x14ac:dyDescent="0.25">
      <c r="A4476" s="42"/>
      <c r="B4476" s="449" t="s">
        <v>0</v>
      </c>
      <c r="C4476" s="449"/>
    </row>
    <row r="4477" spans="1:11" s="43" customFormat="1" x14ac:dyDescent="0.25">
      <c r="A4477" s="42"/>
      <c r="B4477" s="660" t="s">
        <v>1</v>
      </c>
      <c r="C4477" s="660"/>
      <c r="D4477" s="660"/>
      <c r="E4477" s="660"/>
      <c r="F4477" s="660"/>
      <c r="G4477" s="660"/>
      <c r="H4477" s="660"/>
      <c r="I4477" s="660"/>
      <c r="J4477" s="660"/>
      <c r="K4477" s="660"/>
    </row>
    <row r="4478" spans="1:11" s="43" customFormat="1" ht="15.75" thickBot="1" x14ac:dyDescent="0.3">
      <c r="A4478" s="42"/>
      <c r="B4478" s="259"/>
      <c r="C4478" s="259"/>
      <c r="D4478" s="259"/>
      <c r="E4478" s="259"/>
      <c r="F4478" s="259"/>
      <c r="G4478" s="259"/>
      <c r="H4478" s="259"/>
      <c r="I4478" s="259"/>
      <c r="J4478" s="259"/>
      <c r="K4478" s="259"/>
    </row>
    <row r="4479" spans="1:11" s="43" customFormat="1" ht="15.75" thickBot="1" x14ac:dyDescent="0.3">
      <c r="A4479" s="42"/>
      <c r="B4479" s="666" t="s">
        <v>2</v>
      </c>
      <c r="C4479" s="667"/>
      <c r="D4479" s="668"/>
      <c r="E4479" s="666" t="s">
        <v>3</v>
      </c>
      <c r="F4479" s="667"/>
      <c r="G4479" s="668"/>
      <c r="H4479" s="661" t="s">
        <v>1189</v>
      </c>
      <c r="I4479" s="669"/>
      <c r="J4479" s="669"/>
      <c r="K4479" s="662"/>
    </row>
    <row r="4480" spans="1:11" s="43" customFormat="1" ht="15.75" thickBot="1" x14ac:dyDescent="0.3">
      <c r="A4480" s="42"/>
      <c r="B4480" s="646" t="s">
        <v>1242</v>
      </c>
      <c r="C4480" s="646"/>
      <c r="D4480" s="646"/>
      <c r="E4480" s="646" t="s">
        <v>1230</v>
      </c>
      <c r="F4480" s="646"/>
      <c r="G4480" s="646"/>
      <c r="H4480" s="646" t="s">
        <v>1243</v>
      </c>
      <c r="I4480" s="646"/>
      <c r="J4480" s="646"/>
      <c r="K4480" s="646"/>
    </row>
    <row r="4481" spans="1:11" s="43" customFormat="1" ht="15.75" thickBot="1" x14ac:dyDescent="0.3">
      <c r="A4481" s="42"/>
      <c r="B4481" s="647" t="s">
        <v>1244</v>
      </c>
      <c r="C4481" s="648"/>
      <c r="D4481" s="651" t="s">
        <v>1245</v>
      </c>
      <c r="E4481" s="651"/>
      <c r="F4481" s="651"/>
      <c r="G4481" s="651"/>
      <c r="H4481" s="652" t="s">
        <v>1187</v>
      </c>
      <c r="I4481" s="653"/>
      <c r="J4481" s="656" t="s">
        <v>1233</v>
      </c>
      <c r="K4481" s="657"/>
    </row>
    <row r="4482" spans="1:11" s="43" customFormat="1" ht="15.75" thickBot="1" x14ac:dyDescent="0.3">
      <c r="A4482" s="42"/>
      <c r="B4482" s="649"/>
      <c r="C4482" s="650"/>
      <c r="D4482" s="651"/>
      <c r="E4482" s="651"/>
      <c r="F4482" s="651"/>
      <c r="G4482" s="651"/>
      <c r="H4482" s="654"/>
      <c r="I4482" s="655"/>
      <c r="J4482" s="658"/>
      <c r="K4482" s="659"/>
    </row>
    <row r="4483" spans="1:11" s="43" customFormat="1" ht="15.75" thickBot="1" x14ac:dyDescent="0.3">
      <c r="A4483" s="42"/>
      <c r="B4483" s="663" t="s">
        <v>7</v>
      </c>
      <c r="C4483" s="664"/>
      <c r="D4483" s="664"/>
      <c r="E4483" s="664"/>
      <c r="F4483" s="664"/>
      <c r="G4483" s="664"/>
      <c r="H4483" s="664"/>
      <c r="I4483" s="664"/>
      <c r="J4483" s="664"/>
      <c r="K4483" s="665"/>
    </row>
    <row r="4484" spans="1:11" s="43" customFormat="1" ht="15.75" thickBot="1" x14ac:dyDescent="0.3">
      <c r="A4484" s="42"/>
      <c r="B4484" s="670" t="s">
        <v>8</v>
      </c>
      <c r="C4484" s="673" t="s">
        <v>9</v>
      </c>
      <c r="D4484" s="674" t="s">
        <v>10</v>
      </c>
      <c r="E4484" s="675"/>
      <c r="F4484" s="675"/>
      <c r="G4484" s="676"/>
      <c r="H4484" s="674" t="s">
        <v>11</v>
      </c>
      <c r="I4484" s="675"/>
      <c r="J4484" s="675"/>
      <c r="K4484" s="676"/>
    </row>
    <row r="4485" spans="1:11" s="43" customFormat="1" ht="15.75" thickBot="1" x14ac:dyDescent="0.3">
      <c r="A4485" s="42"/>
      <c r="B4485" s="671"/>
      <c r="C4485" s="673"/>
      <c r="D4485" s="673" t="s">
        <v>12</v>
      </c>
      <c r="E4485" s="651" t="s">
        <v>210</v>
      </c>
      <c r="F4485" s="661" t="s">
        <v>14</v>
      </c>
      <c r="G4485" s="662"/>
      <c r="H4485" s="677" t="s">
        <v>12</v>
      </c>
      <c r="I4485" s="670" t="s">
        <v>15</v>
      </c>
      <c r="J4485" s="661" t="s">
        <v>14</v>
      </c>
      <c r="K4485" s="662"/>
    </row>
    <row r="4486" spans="1:11" s="43" customFormat="1" ht="45.75" thickBot="1" x14ac:dyDescent="0.3">
      <c r="A4486" s="42"/>
      <c r="B4486" s="672"/>
      <c r="C4486" s="673"/>
      <c r="D4486" s="673"/>
      <c r="E4486" s="651"/>
      <c r="F4486" s="260" t="s">
        <v>16</v>
      </c>
      <c r="G4486" s="261" t="s">
        <v>17</v>
      </c>
      <c r="H4486" s="678"/>
      <c r="I4486" s="672"/>
      <c r="J4486" s="260" t="s">
        <v>16</v>
      </c>
      <c r="K4486" s="261" t="s">
        <v>17</v>
      </c>
    </row>
    <row r="4487" spans="1:11" s="43" customFormat="1" ht="15.75" thickBot="1" x14ac:dyDescent="0.3">
      <c r="A4487" s="42"/>
      <c r="B4487" s="261">
        <v>1</v>
      </c>
      <c r="C4487" s="261">
        <v>2</v>
      </c>
      <c r="D4487" s="260">
        <v>3</v>
      </c>
      <c r="E4487" s="261">
        <v>4</v>
      </c>
      <c r="F4487" s="261">
        <v>5</v>
      </c>
      <c r="G4487" s="261">
        <v>6</v>
      </c>
      <c r="H4487" s="261">
        <v>7</v>
      </c>
      <c r="I4487" s="261">
        <v>8</v>
      </c>
      <c r="J4487" s="261">
        <v>9</v>
      </c>
      <c r="K4487" s="261">
        <v>10</v>
      </c>
    </row>
    <row r="4488" spans="1:11" s="43" customFormat="1" ht="15.75" thickBot="1" x14ac:dyDescent="0.3">
      <c r="A4488" s="42"/>
      <c r="B4488" s="288">
        <f>155220</f>
        <v>155220</v>
      </c>
      <c r="C4488" s="285" t="s">
        <v>76</v>
      </c>
      <c r="D4488" s="285"/>
      <c r="E4488" s="285"/>
      <c r="F4488" s="285"/>
      <c r="G4488" s="285"/>
      <c r="H4488" s="264"/>
      <c r="I4488" s="264"/>
      <c r="J4488" s="285"/>
      <c r="K4488" s="286"/>
    </row>
    <row r="4489" spans="1:11" s="43" customFormat="1" x14ac:dyDescent="0.25">
      <c r="A4489" s="42"/>
      <c r="B4489" s="679" t="s">
        <v>19</v>
      </c>
      <c r="C4489" s="680"/>
      <c r="D4489" s="680"/>
      <c r="E4489" s="680"/>
      <c r="F4489" s="680"/>
      <c r="G4489" s="680"/>
      <c r="H4489" s="680"/>
      <c r="I4489" s="680"/>
      <c r="J4489" s="680"/>
      <c r="K4489" s="681"/>
    </row>
    <row r="4490" spans="1:11" s="43" customFormat="1" x14ac:dyDescent="0.25">
      <c r="A4490" s="42"/>
      <c r="B4490" s="274" t="s">
        <v>1246</v>
      </c>
      <c r="C4490" s="274"/>
      <c r="D4490" s="275"/>
      <c r="E4490" s="274"/>
      <c r="F4490" s="274"/>
      <c r="G4490" s="274"/>
      <c r="H4490" s="274"/>
      <c r="I4490" s="274"/>
      <c r="J4490" s="276"/>
      <c r="K4490" s="276"/>
    </row>
    <row r="4491" spans="1:11" s="43" customFormat="1" x14ac:dyDescent="0.25">
      <c r="A4491" s="42"/>
    </row>
    <row r="4492" spans="1:11" s="43" customFormat="1" x14ac:dyDescent="0.25">
      <c r="A4492" s="42"/>
      <c r="B4492" s="449" t="s">
        <v>0</v>
      </c>
      <c r="C4492" s="449"/>
    </row>
    <row r="4493" spans="1:11" s="43" customFormat="1" x14ac:dyDescent="0.25">
      <c r="A4493" s="42"/>
      <c r="B4493" s="660" t="s">
        <v>1</v>
      </c>
      <c r="C4493" s="660"/>
      <c r="D4493" s="660"/>
      <c r="E4493" s="660"/>
      <c r="F4493" s="660"/>
      <c r="G4493" s="660"/>
      <c r="H4493" s="660"/>
      <c r="I4493" s="660"/>
      <c r="J4493" s="660"/>
      <c r="K4493" s="660"/>
    </row>
    <row r="4494" spans="1:11" s="43" customFormat="1" ht="15.75" thickBot="1" x14ac:dyDescent="0.3">
      <c r="A4494" s="42"/>
      <c r="B4494" s="259"/>
      <c r="C4494" s="259"/>
      <c r="D4494" s="259"/>
      <c r="E4494" s="259"/>
      <c r="F4494" s="259"/>
      <c r="G4494" s="259"/>
      <c r="H4494" s="259"/>
      <c r="I4494" s="259"/>
      <c r="J4494" s="259"/>
      <c r="K4494" s="259"/>
    </row>
    <row r="4495" spans="1:11" s="43" customFormat="1" ht="15.75" thickBot="1" x14ac:dyDescent="0.3">
      <c r="A4495" s="42"/>
      <c r="B4495" s="666" t="s">
        <v>2</v>
      </c>
      <c r="C4495" s="667"/>
      <c r="D4495" s="668"/>
      <c r="E4495" s="666" t="s">
        <v>3</v>
      </c>
      <c r="F4495" s="667"/>
      <c r="G4495" s="668"/>
      <c r="H4495" s="661" t="s">
        <v>1189</v>
      </c>
      <c r="I4495" s="669"/>
      <c r="J4495" s="669"/>
      <c r="K4495" s="662"/>
    </row>
    <row r="4496" spans="1:11" s="43" customFormat="1" ht="15.75" thickBot="1" x14ac:dyDescent="0.3">
      <c r="A4496" s="42"/>
      <c r="B4496" s="646" t="s">
        <v>1247</v>
      </c>
      <c r="C4496" s="646"/>
      <c r="D4496" s="646"/>
      <c r="E4496" s="646" t="s">
        <v>1230</v>
      </c>
      <c r="F4496" s="646"/>
      <c r="G4496" s="646"/>
      <c r="H4496" s="646" t="s">
        <v>1248</v>
      </c>
      <c r="I4496" s="646"/>
      <c r="J4496" s="646"/>
      <c r="K4496" s="646"/>
    </row>
    <row r="4497" spans="1:11" s="43" customFormat="1" ht="15.75" thickBot="1" x14ac:dyDescent="0.3">
      <c r="A4497" s="42"/>
      <c r="B4497" s="647" t="s">
        <v>5</v>
      </c>
      <c r="C4497" s="648"/>
      <c r="D4497" s="651" t="s">
        <v>1249</v>
      </c>
      <c r="E4497" s="651"/>
      <c r="F4497" s="651"/>
      <c r="G4497" s="651"/>
      <c r="H4497" s="652" t="s">
        <v>1187</v>
      </c>
      <c r="I4497" s="653"/>
      <c r="J4497" s="656" t="s">
        <v>1233</v>
      </c>
      <c r="K4497" s="657"/>
    </row>
    <row r="4498" spans="1:11" s="43" customFormat="1" ht="15.75" thickBot="1" x14ac:dyDescent="0.3">
      <c r="A4498" s="42"/>
      <c r="B4498" s="649"/>
      <c r="C4498" s="650"/>
      <c r="D4498" s="651"/>
      <c r="E4498" s="651"/>
      <c r="F4498" s="651"/>
      <c r="G4498" s="651"/>
      <c r="H4498" s="654"/>
      <c r="I4498" s="655"/>
      <c r="J4498" s="658"/>
      <c r="K4498" s="659"/>
    </row>
    <row r="4499" spans="1:11" s="43" customFormat="1" ht="15.75" thickBot="1" x14ac:dyDescent="0.3">
      <c r="A4499" s="42"/>
      <c r="B4499" s="663" t="s">
        <v>7</v>
      </c>
      <c r="C4499" s="664"/>
      <c r="D4499" s="664"/>
      <c r="E4499" s="664"/>
      <c r="F4499" s="664"/>
      <c r="G4499" s="664"/>
      <c r="H4499" s="664"/>
      <c r="I4499" s="664"/>
      <c r="J4499" s="664"/>
      <c r="K4499" s="665"/>
    </row>
    <row r="4500" spans="1:11" s="43" customFormat="1" ht="15.75" thickBot="1" x14ac:dyDescent="0.3">
      <c r="A4500" s="42"/>
      <c r="B4500" s="670" t="s">
        <v>8</v>
      </c>
      <c r="C4500" s="673" t="s">
        <v>9</v>
      </c>
      <c r="D4500" s="674" t="s">
        <v>10</v>
      </c>
      <c r="E4500" s="675"/>
      <c r="F4500" s="675"/>
      <c r="G4500" s="676"/>
      <c r="H4500" s="674" t="s">
        <v>11</v>
      </c>
      <c r="I4500" s="675"/>
      <c r="J4500" s="675"/>
      <c r="K4500" s="676"/>
    </row>
    <row r="4501" spans="1:11" s="43" customFormat="1" ht="15.75" thickBot="1" x14ac:dyDescent="0.3">
      <c r="A4501" s="42"/>
      <c r="B4501" s="671"/>
      <c r="C4501" s="673"/>
      <c r="D4501" s="673" t="s">
        <v>12</v>
      </c>
      <c r="E4501" s="651" t="s">
        <v>210</v>
      </c>
      <c r="F4501" s="661" t="s">
        <v>14</v>
      </c>
      <c r="G4501" s="662"/>
      <c r="H4501" s="677" t="s">
        <v>12</v>
      </c>
      <c r="I4501" s="670" t="s">
        <v>15</v>
      </c>
      <c r="J4501" s="661" t="s">
        <v>14</v>
      </c>
      <c r="K4501" s="662"/>
    </row>
    <row r="4502" spans="1:11" s="43" customFormat="1" ht="45.75" thickBot="1" x14ac:dyDescent="0.3">
      <c r="A4502" s="42"/>
      <c r="B4502" s="672"/>
      <c r="C4502" s="673"/>
      <c r="D4502" s="673"/>
      <c r="E4502" s="651"/>
      <c r="F4502" s="260" t="s">
        <v>16</v>
      </c>
      <c r="G4502" s="261" t="s">
        <v>17</v>
      </c>
      <c r="H4502" s="678"/>
      <c r="I4502" s="672"/>
      <c r="J4502" s="260" t="s">
        <v>16</v>
      </c>
      <c r="K4502" s="261" t="s">
        <v>17</v>
      </c>
    </row>
    <row r="4503" spans="1:11" s="43" customFormat="1" ht="15.75" thickBot="1" x14ac:dyDescent="0.3">
      <c r="A4503" s="42"/>
      <c r="B4503" s="261">
        <v>1</v>
      </c>
      <c r="C4503" s="261">
        <v>2</v>
      </c>
      <c r="D4503" s="260">
        <v>3</v>
      </c>
      <c r="E4503" s="261">
        <v>4</v>
      </c>
      <c r="F4503" s="261">
        <v>5</v>
      </c>
      <c r="G4503" s="261">
        <v>6</v>
      </c>
      <c r="H4503" s="261">
        <v>7</v>
      </c>
      <c r="I4503" s="261">
        <v>8</v>
      </c>
      <c r="J4503" s="261">
        <v>9</v>
      </c>
      <c r="K4503" s="261">
        <v>10</v>
      </c>
    </row>
    <row r="4504" spans="1:11" s="43" customFormat="1" ht="15.75" thickBot="1" x14ac:dyDescent="0.3">
      <c r="A4504" s="42"/>
      <c r="B4504" s="288">
        <f>42498.55+25200</f>
        <v>67698.55</v>
      </c>
      <c r="C4504" s="285" t="s">
        <v>76</v>
      </c>
      <c r="D4504" s="285"/>
      <c r="E4504" s="285"/>
      <c r="F4504" s="285"/>
      <c r="G4504" s="285"/>
      <c r="H4504" s="264"/>
      <c r="I4504" s="264"/>
      <c r="J4504" s="285"/>
      <c r="K4504" s="286"/>
    </row>
    <row r="4505" spans="1:11" s="43" customFormat="1" x14ac:dyDescent="0.25">
      <c r="A4505" s="42"/>
      <c r="B4505" s="679" t="s">
        <v>19</v>
      </c>
      <c r="C4505" s="680"/>
      <c r="D4505" s="680"/>
      <c r="E4505" s="680"/>
      <c r="F4505" s="680"/>
      <c r="G4505" s="680"/>
      <c r="H4505" s="680"/>
      <c r="I4505" s="680"/>
      <c r="J4505" s="680"/>
      <c r="K4505" s="681"/>
    </row>
    <row r="4506" spans="1:11" s="43" customFormat="1" ht="60" x14ac:dyDescent="0.25">
      <c r="A4506" s="42"/>
      <c r="B4506" s="274"/>
      <c r="C4506" s="274"/>
      <c r="D4506" s="275" t="s">
        <v>211</v>
      </c>
      <c r="E4506" s="274" t="s">
        <v>1250</v>
      </c>
      <c r="F4506" s="274"/>
      <c r="G4506" s="274"/>
      <c r="H4506" s="51" t="s">
        <v>212</v>
      </c>
      <c r="I4506" s="274" t="s">
        <v>1251</v>
      </c>
      <c r="J4506" s="276"/>
      <c r="K4506" s="276"/>
    </row>
    <row r="4507" spans="1:11" s="43" customFormat="1" x14ac:dyDescent="0.25">
      <c r="A4507" s="42"/>
      <c r="B4507" s="54"/>
      <c r="C4507" s="54"/>
      <c r="D4507" s="54" t="s">
        <v>1240</v>
      </c>
      <c r="E4507" s="54" t="s">
        <v>1252</v>
      </c>
      <c r="F4507" s="54"/>
      <c r="G4507" s="54"/>
      <c r="H4507" s="54"/>
      <c r="I4507" s="54"/>
      <c r="J4507" s="54"/>
      <c r="K4507" s="54"/>
    </row>
    <row r="4508" spans="1:11" s="43" customFormat="1" x14ac:dyDescent="0.25">
      <c r="A4508" s="42"/>
      <c r="B4508" s="58"/>
      <c r="C4508" s="58"/>
      <c r="D4508" s="58"/>
      <c r="E4508" s="58"/>
      <c r="F4508" s="58"/>
      <c r="G4508" s="58"/>
      <c r="H4508" s="58"/>
      <c r="I4508" s="58"/>
      <c r="J4508" s="58"/>
      <c r="K4508" s="58"/>
    </row>
    <row r="4509" spans="1:11" s="43" customFormat="1" x14ac:dyDescent="0.25">
      <c r="A4509" s="42"/>
      <c r="B4509" s="449" t="s">
        <v>0</v>
      </c>
      <c r="C4509" s="449"/>
    </row>
    <row r="4510" spans="1:11" s="43" customFormat="1" x14ac:dyDescent="0.25">
      <c r="A4510" s="42"/>
      <c r="B4510" s="660" t="s">
        <v>1</v>
      </c>
      <c r="C4510" s="660"/>
      <c r="D4510" s="660"/>
      <c r="E4510" s="660"/>
      <c r="F4510" s="660"/>
      <c r="G4510" s="660"/>
      <c r="H4510" s="660"/>
      <c r="I4510" s="660"/>
      <c r="J4510" s="660"/>
      <c r="K4510" s="660"/>
    </row>
    <row r="4511" spans="1:11" s="43" customFormat="1" ht="15.75" thickBot="1" x14ac:dyDescent="0.3">
      <c r="A4511" s="42"/>
      <c r="B4511" s="259"/>
      <c r="C4511" s="259"/>
      <c r="D4511" s="259"/>
      <c r="E4511" s="259"/>
      <c r="F4511" s="259"/>
      <c r="G4511" s="259"/>
      <c r="H4511" s="259"/>
      <c r="I4511" s="259"/>
      <c r="J4511" s="259"/>
      <c r="K4511" s="259"/>
    </row>
    <row r="4512" spans="1:11" s="43" customFormat="1" ht="15.75" thickBot="1" x14ac:dyDescent="0.3">
      <c r="A4512" s="42"/>
      <c r="B4512" s="666" t="s">
        <v>2</v>
      </c>
      <c r="C4512" s="667"/>
      <c r="D4512" s="668"/>
      <c r="E4512" s="666" t="s">
        <v>3</v>
      </c>
      <c r="F4512" s="667"/>
      <c r="G4512" s="668"/>
      <c r="H4512" s="661" t="s">
        <v>1189</v>
      </c>
      <c r="I4512" s="669"/>
      <c r="J4512" s="669"/>
      <c r="K4512" s="662"/>
    </row>
    <row r="4513" spans="1:11" s="43" customFormat="1" ht="15.75" thickBot="1" x14ac:dyDescent="0.3">
      <c r="A4513" s="42"/>
      <c r="B4513" s="646" t="s">
        <v>1253</v>
      </c>
      <c r="C4513" s="646"/>
      <c r="D4513" s="646"/>
      <c r="E4513" s="646" t="s">
        <v>1230</v>
      </c>
      <c r="F4513" s="646"/>
      <c r="G4513" s="646"/>
      <c r="H4513" s="646" t="s">
        <v>1254</v>
      </c>
      <c r="I4513" s="646"/>
      <c r="J4513" s="646"/>
      <c r="K4513" s="646"/>
    </row>
    <row r="4514" spans="1:11" s="43" customFormat="1" ht="15.75" thickBot="1" x14ac:dyDescent="0.3">
      <c r="A4514" s="42"/>
      <c r="B4514" s="647" t="s">
        <v>5</v>
      </c>
      <c r="C4514" s="648"/>
      <c r="D4514" s="651" t="s">
        <v>1255</v>
      </c>
      <c r="E4514" s="651"/>
      <c r="F4514" s="651"/>
      <c r="G4514" s="651"/>
      <c r="H4514" s="652" t="s">
        <v>1187</v>
      </c>
      <c r="I4514" s="653"/>
      <c r="J4514" s="656" t="s">
        <v>1233</v>
      </c>
      <c r="K4514" s="657"/>
    </row>
    <row r="4515" spans="1:11" s="43" customFormat="1" ht="15.75" thickBot="1" x14ac:dyDescent="0.3">
      <c r="A4515" s="42"/>
      <c r="B4515" s="649"/>
      <c r="C4515" s="650"/>
      <c r="D4515" s="651"/>
      <c r="E4515" s="651"/>
      <c r="F4515" s="651"/>
      <c r="G4515" s="651"/>
      <c r="H4515" s="654"/>
      <c r="I4515" s="655"/>
      <c r="J4515" s="658"/>
      <c r="K4515" s="659"/>
    </row>
    <row r="4516" spans="1:11" s="43" customFormat="1" ht="15.75" thickBot="1" x14ac:dyDescent="0.3">
      <c r="A4516" s="42"/>
      <c r="B4516" s="663" t="s">
        <v>7</v>
      </c>
      <c r="C4516" s="664"/>
      <c r="D4516" s="664"/>
      <c r="E4516" s="664"/>
      <c r="F4516" s="664"/>
      <c r="G4516" s="664"/>
      <c r="H4516" s="664"/>
      <c r="I4516" s="664"/>
      <c r="J4516" s="664"/>
      <c r="K4516" s="665"/>
    </row>
    <row r="4517" spans="1:11" s="43" customFormat="1" ht="15.75" thickBot="1" x14ac:dyDescent="0.3">
      <c r="A4517" s="42"/>
      <c r="B4517" s="670" t="s">
        <v>8</v>
      </c>
      <c r="C4517" s="673" t="s">
        <v>9</v>
      </c>
      <c r="D4517" s="674" t="s">
        <v>10</v>
      </c>
      <c r="E4517" s="675"/>
      <c r="F4517" s="675"/>
      <c r="G4517" s="676"/>
      <c r="H4517" s="674" t="s">
        <v>11</v>
      </c>
      <c r="I4517" s="675"/>
      <c r="J4517" s="675"/>
      <c r="K4517" s="676"/>
    </row>
    <row r="4518" spans="1:11" s="43" customFormat="1" ht="15.75" thickBot="1" x14ac:dyDescent="0.3">
      <c r="A4518" s="42"/>
      <c r="B4518" s="671"/>
      <c r="C4518" s="673"/>
      <c r="D4518" s="673" t="s">
        <v>12</v>
      </c>
      <c r="E4518" s="651" t="s">
        <v>210</v>
      </c>
      <c r="F4518" s="661" t="s">
        <v>14</v>
      </c>
      <c r="G4518" s="662"/>
      <c r="H4518" s="677" t="s">
        <v>12</v>
      </c>
      <c r="I4518" s="670" t="s">
        <v>15</v>
      </c>
      <c r="J4518" s="661" t="s">
        <v>14</v>
      </c>
      <c r="K4518" s="662"/>
    </row>
    <row r="4519" spans="1:11" s="43" customFormat="1" ht="45.75" thickBot="1" x14ac:dyDescent="0.3">
      <c r="A4519" s="42"/>
      <c r="B4519" s="672"/>
      <c r="C4519" s="673"/>
      <c r="D4519" s="673"/>
      <c r="E4519" s="651"/>
      <c r="F4519" s="260" t="s">
        <v>16</v>
      </c>
      <c r="G4519" s="261" t="s">
        <v>17</v>
      </c>
      <c r="H4519" s="678"/>
      <c r="I4519" s="672"/>
      <c r="J4519" s="260" t="s">
        <v>16</v>
      </c>
      <c r="K4519" s="261" t="s">
        <v>17</v>
      </c>
    </row>
    <row r="4520" spans="1:11" s="43" customFormat="1" ht="15.75" thickBot="1" x14ac:dyDescent="0.3">
      <c r="A4520" s="42"/>
      <c r="B4520" s="261">
        <v>1</v>
      </c>
      <c r="C4520" s="261">
        <v>2</v>
      </c>
      <c r="D4520" s="260">
        <v>3</v>
      </c>
      <c r="E4520" s="261">
        <v>4</v>
      </c>
      <c r="F4520" s="261">
        <v>5</v>
      </c>
      <c r="G4520" s="261">
        <v>6</v>
      </c>
      <c r="H4520" s="261">
        <v>7</v>
      </c>
      <c r="I4520" s="261">
        <v>8</v>
      </c>
      <c r="J4520" s="261">
        <v>9</v>
      </c>
      <c r="K4520" s="261">
        <v>10</v>
      </c>
    </row>
    <row r="4521" spans="1:11" s="43" customFormat="1" ht="60.75" thickBot="1" x14ac:dyDescent="0.3">
      <c r="A4521" s="42"/>
      <c r="B4521" s="288">
        <f>111451.58</f>
        <v>111451.58</v>
      </c>
      <c r="C4521" s="285" t="s">
        <v>76</v>
      </c>
      <c r="D4521" s="285" t="s">
        <v>1240</v>
      </c>
      <c r="E4521" s="285" t="s">
        <v>1256</v>
      </c>
      <c r="F4521" s="285"/>
      <c r="G4521" s="285"/>
      <c r="H4521" s="51" t="s">
        <v>212</v>
      </c>
      <c r="I4521" s="264" t="s">
        <v>942</v>
      </c>
      <c r="J4521" s="285"/>
      <c r="K4521" s="286"/>
    </row>
    <row r="4522" spans="1:11" s="43" customFormat="1" x14ac:dyDescent="0.25">
      <c r="A4522" s="42"/>
      <c r="B4522" s="679" t="s">
        <v>19</v>
      </c>
      <c r="C4522" s="680"/>
      <c r="D4522" s="680"/>
      <c r="E4522" s="680"/>
      <c r="F4522" s="680"/>
      <c r="G4522" s="680"/>
      <c r="H4522" s="680"/>
      <c r="I4522" s="680"/>
      <c r="J4522" s="680"/>
      <c r="K4522" s="681"/>
    </row>
    <row r="4523" spans="1:11" s="43" customFormat="1" x14ac:dyDescent="0.25">
      <c r="A4523" s="42"/>
      <c r="B4523" s="274"/>
      <c r="C4523" s="274"/>
      <c r="D4523" s="275"/>
      <c r="E4523" s="274"/>
      <c r="F4523" s="274"/>
      <c r="G4523" s="274"/>
      <c r="H4523" s="274"/>
      <c r="I4523" s="274"/>
      <c r="J4523" s="276"/>
      <c r="K4523" s="276"/>
    </row>
    <row r="4524" spans="1:11" s="43" customFormat="1" x14ac:dyDescent="0.25">
      <c r="A4524" s="42"/>
    </row>
    <row r="4525" spans="1:11" s="43" customFormat="1" x14ac:dyDescent="0.25">
      <c r="A4525" s="42"/>
      <c r="B4525" s="449" t="s">
        <v>0</v>
      </c>
      <c r="C4525" s="449"/>
    </row>
    <row r="4526" spans="1:11" s="43" customFormat="1" x14ac:dyDescent="0.25">
      <c r="A4526" s="42"/>
      <c r="B4526" s="660" t="s">
        <v>1</v>
      </c>
      <c r="C4526" s="660"/>
      <c r="D4526" s="660"/>
      <c r="E4526" s="660"/>
      <c r="F4526" s="660"/>
      <c r="G4526" s="660"/>
      <c r="H4526" s="660"/>
      <c r="I4526" s="660"/>
      <c r="J4526" s="660"/>
      <c r="K4526" s="660"/>
    </row>
    <row r="4527" spans="1:11" s="43" customFormat="1" ht="15.75" thickBot="1" x14ac:dyDescent="0.3">
      <c r="A4527" s="42"/>
      <c r="B4527" s="259"/>
      <c r="C4527" s="259"/>
      <c r="D4527" s="259"/>
      <c r="E4527" s="259"/>
      <c r="F4527" s="259"/>
      <c r="G4527" s="259"/>
      <c r="H4527" s="259"/>
      <c r="I4527" s="259"/>
      <c r="J4527" s="259"/>
      <c r="K4527" s="259"/>
    </row>
    <row r="4528" spans="1:11" s="43" customFormat="1" ht="15.75" thickBot="1" x14ac:dyDescent="0.3">
      <c r="A4528" s="42"/>
      <c r="B4528" s="666" t="s">
        <v>2</v>
      </c>
      <c r="C4528" s="667"/>
      <c r="D4528" s="668"/>
      <c r="E4528" s="666" t="s">
        <v>3</v>
      </c>
      <c r="F4528" s="667"/>
      <c r="G4528" s="668"/>
      <c r="H4528" s="661" t="s">
        <v>1189</v>
      </c>
      <c r="I4528" s="669"/>
      <c r="J4528" s="669"/>
      <c r="K4528" s="662"/>
    </row>
    <row r="4529" spans="1:11" s="43" customFormat="1" ht="15.75" thickBot="1" x14ac:dyDescent="0.3">
      <c r="A4529" s="42"/>
      <c r="B4529" s="646" t="s">
        <v>1257</v>
      </c>
      <c r="C4529" s="646"/>
      <c r="D4529" s="646"/>
      <c r="E4529" s="646" t="s">
        <v>1230</v>
      </c>
      <c r="F4529" s="646"/>
      <c r="G4529" s="646"/>
      <c r="H4529" s="646" t="s">
        <v>1258</v>
      </c>
      <c r="I4529" s="646"/>
      <c r="J4529" s="646"/>
      <c r="K4529" s="646"/>
    </row>
    <row r="4530" spans="1:11" s="43" customFormat="1" ht="15.75" thickBot="1" x14ac:dyDescent="0.3">
      <c r="A4530" s="42"/>
      <c r="B4530" s="647" t="s">
        <v>5</v>
      </c>
      <c r="C4530" s="648"/>
      <c r="D4530" s="651" t="s">
        <v>1259</v>
      </c>
      <c r="E4530" s="651"/>
      <c r="F4530" s="651"/>
      <c r="G4530" s="651"/>
      <c r="H4530" s="652" t="s">
        <v>1187</v>
      </c>
      <c r="I4530" s="653"/>
      <c r="J4530" s="656" t="s">
        <v>1233</v>
      </c>
      <c r="K4530" s="657"/>
    </row>
    <row r="4531" spans="1:11" s="43" customFormat="1" ht="15.75" thickBot="1" x14ac:dyDescent="0.3">
      <c r="A4531" s="42"/>
      <c r="B4531" s="649"/>
      <c r="C4531" s="650"/>
      <c r="D4531" s="651"/>
      <c r="E4531" s="651"/>
      <c r="F4531" s="651"/>
      <c r="G4531" s="651"/>
      <c r="H4531" s="654"/>
      <c r="I4531" s="655"/>
      <c r="J4531" s="658"/>
      <c r="K4531" s="659"/>
    </row>
    <row r="4532" spans="1:11" s="43" customFormat="1" ht="15.75" thickBot="1" x14ac:dyDescent="0.3">
      <c r="A4532" s="42"/>
      <c r="B4532" s="663" t="s">
        <v>7</v>
      </c>
      <c r="C4532" s="664"/>
      <c r="D4532" s="664"/>
      <c r="E4532" s="664"/>
      <c r="F4532" s="664"/>
      <c r="G4532" s="664"/>
      <c r="H4532" s="664"/>
      <c r="I4532" s="664"/>
      <c r="J4532" s="664"/>
      <c r="K4532" s="665"/>
    </row>
    <row r="4533" spans="1:11" s="43" customFormat="1" ht="15.75" thickBot="1" x14ac:dyDescent="0.3">
      <c r="A4533" s="42"/>
      <c r="B4533" s="670" t="s">
        <v>8</v>
      </c>
      <c r="C4533" s="673" t="s">
        <v>9</v>
      </c>
      <c r="D4533" s="674" t="s">
        <v>10</v>
      </c>
      <c r="E4533" s="675"/>
      <c r="F4533" s="675"/>
      <c r="G4533" s="676"/>
      <c r="H4533" s="674" t="s">
        <v>11</v>
      </c>
      <c r="I4533" s="675"/>
      <c r="J4533" s="675"/>
      <c r="K4533" s="676"/>
    </row>
    <row r="4534" spans="1:11" s="43" customFormat="1" ht="15.75" thickBot="1" x14ac:dyDescent="0.3">
      <c r="A4534" s="42"/>
      <c r="B4534" s="671"/>
      <c r="C4534" s="673"/>
      <c r="D4534" s="673" t="s">
        <v>12</v>
      </c>
      <c r="E4534" s="651" t="s">
        <v>210</v>
      </c>
      <c r="F4534" s="661" t="s">
        <v>14</v>
      </c>
      <c r="G4534" s="662"/>
      <c r="H4534" s="677" t="s">
        <v>12</v>
      </c>
      <c r="I4534" s="670" t="s">
        <v>15</v>
      </c>
      <c r="J4534" s="661" t="s">
        <v>14</v>
      </c>
      <c r="K4534" s="662"/>
    </row>
    <row r="4535" spans="1:11" s="43" customFormat="1" ht="45.75" thickBot="1" x14ac:dyDescent="0.3">
      <c r="A4535" s="42"/>
      <c r="B4535" s="672"/>
      <c r="C4535" s="673"/>
      <c r="D4535" s="673"/>
      <c r="E4535" s="651"/>
      <c r="F4535" s="260" t="s">
        <v>16</v>
      </c>
      <c r="G4535" s="261" t="s">
        <v>17</v>
      </c>
      <c r="H4535" s="678"/>
      <c r="I4535" s="672"/>
      <c r="J4535" s="260" t="s">
        <v>16</v>
      </c>
      <c r="K4535" s="261" t="s">
        <v>17</v>
      </c>
    </row>
    <row r="4536" spans="1:11" s="43" customFormat="1" ht="15.75" thickBot="1" x14ac:dyDescent="0.3">
      <c r="A4536" s="42"/>
      <c r="B4536" s="261">
        <v>1</v>
      </c>
      <c r="C4536" s="261">
        <v>2</v>
      </c>
      <c r="D4536" s="260">
        <v>3</v>
      </c>
      <c r="E4536" s="261">
        <v>4</v>
      </c>
      <c r="F4536" s="261">
        <v>5</v>
      </c>
      <c r="G4536" s="261">
        <v>6</v>
      </c>
      <c r="H4536" s="261">
        <v>7</v>
      </c>
      <c r="I4536" s="261">
        <v>8</v>
      </c>
      <c r="J4536" s="261">
        <v>9</v>
      </c>
      <c r="K4536" s="261">
        <v>10</v>
      </c>
    </row>
    <row r="4537" spans="1:11" s="43" customFormat="1" ht="15.75" thickBot="1" x14ac:dyDescent="0.3">
      <c r="A4537" s="42"/>
      <c r="B4537" s="288">
        <f>239848.93</f>
        <v>239848.93</v>
      </c>
      <c r="C4537" s="285" t="s">
        <v>76</v>
      </c>
      <c r="D4537" s="285"/>
      <c r="E4537" s="285"/>
      <c r="F4537" s="285"/>
      <c r="G4537" s="285"/>
      <c r="H4537" s="264"/>
      <c r="I4537" s="264"/>
      <c r="J4537" s="285"/>
      <c r="K4537" s="286"/>
    </row>
    <row r="4538" spans="1:11" s="43" customFormat="1" x14ac:dyDescent="0.25">
      <c r="A4538" s="42"/>
      <c r="B4538" s="679" t="s">
        <v>19</v>
      </c>
      <c r="C4538" s="680"/>
      <c r="D4538" s="680"/>
      <c r="E4538" s="680"/>
      <c r="F4538" s="680"/>
      <c r="G4538" s="680"/>
      <c r="H4538" s="680"/>
      <c r="I4538" s="680"/>
      <c r="J4538" s="680"/>
      <c r="K4538" s="681"/>
    </row>
    <row r="4539" spans="1:11" s="43" customFormat="1" x14ac:dyDescent="0.25">
      <c r="A4539" s="42"/>
      <c r="B4539" s="274"/>
      <c r="C4539" s="274"/>
      <c r="D4539" s="275"/>
      <c r="E4539" s="274"/>
      <c r="F4539" s="274"/>
      <c r="G4539" s="274"/>
      <c r="H4539" s="274"/>
      <c r="I4539" s="274"/>
      <c r="J4539" s="276"/>
      <c r="K4539" s="276"/>
    </row>
    <row r="4540" spans="1:11" s="43" customFormat="1" x14ac:dyDescent="0.25">
      <c r="A4540" s="42"/>
    </row>
    <row r="4541" spans="1:11" s="43" customFormat="1" x14ac:dyDescent="0.25">
      <c r="A4541" s="42"/>
      <c r="B4541" s="449" t="s">
        <v>0</v>
      </c>
      <c r="C4541" s="449"/>
    </row>
    <row r="4542" spans="1:11" s="43" customFormat="1" x14ac:dyDescent="0.25">
      <c r="A4542" s="42"/>
      <c r="B4542" s="660" t="s">
        <v>1</v>
      </c>
      <c r="C4542" s="660"/>
      <c r="D4542" s="660"/>
      <c r="E4542" s="660"/>
      <c r="F4542" s="660"/>
      <c r="G4542" s="660"/>
      <c r="H4542" s="660"/>
      <c r="I4542" s="660"/>
      <c r="J4542" s="660"/>
      <c r="K4542" s="660"/>
    </row>
    <row r="4543" spans="1:11" s="43" customFormat="1" ht="15.75" thickBot="1" x14ac:dyDescent="0.3">
      <c r="A4543" s="42"/>
      <c r="B4543" s="259"/>
      <c r="C4543" s="259"/>
      <c r="D4543" s="259"/>
      <c r="E4543" s="259"/>
      <c r="F4543" s="259"/>
      <c r="G4543" s="259"/>
      <c r="H4543" s="259"/>
      <c r="I4543" s="259"/>
      <c r="J4543" s="259"/>
      <c r="K4543" s="259"/>
    </row>
    <row r="4544" spans="1:11" s="43" customFormat="1" ht="15.75" thickBot="1" x14ac:dyDescent="0.3">
      <c r="A4544" s="42"/>
      <c r="B4544" s="666" t="s">
        <v>2</v>
      </c>
      <c r="C4544" s="667"/>
      <c r="D4544" s="668"/>
      <c r="E4544" s="666" t="s">
        <v>3</v>
      </c>
      <c r="F4544" s="667"/>
      <c r="G4544" s="668"/>
      <c r="H4544" s="661" t="s">
        <v>1189</v>
      </c>
      <c r="I4544" s="669"/>
      <c r="J4544" s="669"/>
      <c r="K4544" s="662"/>
    </row>
    <row r="4545" spans="1:11" s="43" customFormat="1" ht="15.75" thickBot="1" x14ac:dyDescent="0.3">
      <c r="A4545" s="42"/>
      <c r="B4545" s="646" t="s">
        <v>1260</v>
      </c>
      <c r="C4545" s="646"/>
      <c r="D4545" s="646"/>
      <c r="E4545" s="646" t="s">
        <v>1230</v>
      </c>
      <c r="F4545" s="646"/>
      <c r="G4545" s="646"/>
      <c r="H4545" s="646" t="s">
        <v>1261</v>
      </c>
      <c r="I4545" s="646"/>
      <c r="J4545" s="646"/>
      <c r="K4545" s="646"/>
    </row>
    <row r="4546" spans="1:11" s="43" customFormat="1" ht="15.75" thickBot="1" x14ac:dyDescent="0.3">
      <c r="A4546" s="42"/>
      <c r="B4546" s="647" t="s">
        <v>5</v>
      </c>
      <c r="C4546" s="648"/>
      <c r="D4546" s="651" t="s">
        <v>1262</v>
      </c>
      <c r="E4546" s="651"/>
      <c r="F4546" s="651"/>
      <c r="G4546" s="651"/>
      <c r="H4546" s="652" t="s">
        <v>1187</v>
      </c>
      <c r="I4546" s="653"/>
      <c r="J4546" s="656" t="s">
        <v>1233</v>
      </c>
      <c r="K4546" s="657"/>
    </row>
    <row r="4547" spans="1:11" s="43" customFormat="1" ht="15.75" thickBot="1" x14ac:dyDescent="0.3">
      <c r="A4547" s="42"/>
      <c r="B4547" s="649"/>
      <c r="C4547" s="650"/>
      <c r="D4547" s="651"/>
      <c r="E4547" s="651"/>
      <c r="F4547" s="651"/>
      <c r="G4547" s="651"/>
      <c r="H4547" s="654"/>
      <c r="I4547" s="655"/>
      <c r="J4547" s="658"/>
      <c r="K4547" s="659"/>
    </row>
    <row r="4548" spans="1:11" s="43" customFormat="1" ht="15.75" thickBot="1" x14ac:dyDescent="0.3">
      <c r="A4548" s="42"/>
      <c r="B4548" s="663" t="s">
        <v>7</v>
      </c>
      <c r="C4548" s="664"/>
      <c r="D4548" s="664"/>
      <c r="E4548" s="664"/>
      <c r="F4548" s="664"/>
      <c r="G4548" s="664"/>
      <c r="H4548" s="664"/>
      <c r="I4548" s="664"/>
      <c r="J4548" s="664"/>
      <c r="K4548" s="665"/>
    </row>
    <row r="4549" spans="1:11" s="43" customFormat="1" ht="15.75" thickBot="1" x14ac:dyDescent="0.3">
      <c r="A4549" s="42"/>
      <c r="B4549" s="670" t="s">
        <v>8</v>
      </c>
      <c r="C4549" s="673" t="s">
        <v>9</v>
      </c>
      <c r="D4549" s="674" t="s">
        <v>10</v>
      </c>
      <c r="E4549" s="675"/>
      <c r="F4549" s="675"/>
      <c r="G4549" s="676"/>
      <c r="H4549" s="674" t="s">
        <v>11</v>
      </c>
      <c r="I4549" s="675"/>
      <c r="J4549" s="675"/>
      <c r="K4549" s="676"/>
    </row>
    <row r="4550" spans="1:11" s="43" customFormat="1" ht="15.75" thickBot="1" x14ac:dyDescent="0.3">
      <c r="A4550" s="42"/>
      <c r="B4550" s="671"/>
      <c r="C4550" s="673"/>
      <c r="D4550" s="673" t="s">
        <v>12</v>
      </c>
      <c r="E4550" s="651" t="s">
        <v>210</v>
      </c>
      <c r="F4550" s="661" t="s">
        <v>14</v>
      </c>
      <c r="G4550" s="662"/>
      <c r="H4550" s="677" t="s">
        <v>12</v>
      </c>
      <c r="I4550" s="670" t="s">
        <v>15</v>
      </c>
      <c r="J4550" s="661" t="s">
        <v>14</v>
      </c>
      <c r="K4550" s="662"/>
    </row>
    <row r="4551" spans="1:11" s="43" customFormat="1" ht="45.75" thickBot="1" x14ac:dyDescent="0.3">
      <c r="A4551" s="42"/>
      <c r="B4551" s="672"/>
      <c r="C4551" s="673"/>
      <c r="D4551" s="673"/>
      <c r="E4551" s="651"/>
      <c r="F4551" s="260" t="s">
        <v>16</v>
      </c>
      <c r="G4551" s="261" t="s">
        <v>17</v>
      </c>
      <c r="H4551" s="678"/>
      <c r="I4551" s="672"/>
      <c r="J4551" s="260" t="s">
        <v>16</v>
      </c>
      <c r="K4551" s="261" t="s">
        <v>17</v>
      </c>
    </row>
    <row r="4552" spans="1:11" s="43" customFormat="1" ht="15.75" thickBot="1" x14ac:dyDescent="0.3">
      <c r="A4552" s="42"/>
      <c r="B4552" s="261">
        <v>1</v>
      </c>
      <c r="C4552" s="261">
        <v>2</v>
      </c>
      <c r="D4552" s="260">
        <v>3</v>
      </c>
      <c r="E4552" s="261">
        <v>4</v>
      </c>
      <c r="F4552" s="261">
        <v>5</v>
      </c>
      <c r="G4552" s="261">
        <v>6</v>
      </c>
      <c r="H4552" s="261">
        <v>7</v>
      </c>
      <c r="I4552" s="261">
        <v>8</v>
      </c>
      <c r="J4552" s="261">
        <v>9</v>
      </c>
      <c r="K4552" s="261">
        <v>10</v>
      </c>
    </row>
    <row r="4553" spans="1:11" s="43" customFormat="1" x14ac:dyDescent="0.25">
      <c r="A4553" s="42"/>
      <c r="B4553" s="288">
        <f>148730.42</f>
        <v>148730.42000000001</v>
      </c>
      <c r="C4553" s="285" t="s">
        <v>76</v>
      </c>
      <c r="D4553" s="285" t="s">
        <v>211</v>
      </c>
      <c r="E4553" s="285" t="s">
        <v>1250</v>
      </c>
      <c r="F4553" s="285"/>
      <c r="G4553" s="285"/>
      <c r="H4553" s="264"/>
      <c r="I4553" s="264"/>
      <c r="J4553" s="285"/>
      <c r="K4553" s="286"/>
    </row>
    <row r="4554" spans="1:11" s="43" customFormat="1" ht="30.75" thickBot="1" x14ac:dyDescent="0.3">
      <c r="A4554" s="42"/>
      <c r="B4554" s="275"/>
      <c r="C4554" s="275"/>
      <c r="D4554" s="275" t="s">
        <v>1263</v>
      </c>
      <c r="E4554" s="285" t="s">
        <v>1250</v>
      </c>
      <c r="F4554" s="275"/>
      <c r="G4554" s="275"/>
      <c r="H4554" s="274"/>
      <c r="I4554" s="274"/>
      <c r="J4554" s="275"/>
      <c r="K4554" s="275"/>
    </row>
    <row r="4555" spans="1:11" s="43" customFormat="1" x14ac:dyDescent="0.25">
      <c r="A4555" s="42"/>
      <c r="B4555" s="679" t="s">
        <v>19</v>
      </c>
      <c r="C4555" s="680"/>
      <c r="D4555" s="680"/>
      <c r="E4555" s="680"/>
      <c r="F4555" s="680"/>
      <c r="G4555" s="680"/>
      <c r="H4555" s="680"/>
      <c r="I4555" s="680"/>
      <c r="J4555" s="680"/>
      <c r="K4555" s="681"/>
    </row>
    <row r="4556" spans="1:11" s="43" customFormat="1" x14ac:dyDescent="0.25">
      <c r="A4556" s="42"/>
      <c r="B4556" s="274"/>
      <c r="C4556" s="274"/>
      <c r="D4556" s="275"/>
      <c r="E4556" s="274"/>
      <c r="F4556" s="274"/>
      <c r="G4556" s="274"/>
      <c r="H4556" s="274"/>
      <c r="I4556" s="274"/>
      <c r="J4556" s="276"/>
      <c r="K4556" s="276"/>
    </row>
    <row r="4557" spans="1:11" s="43" customFormat="1" x14ac:dyDescent="0.25">
      <c r="A4557" s="42"/>
    </row>
    <row r="4558" spans="1:11" s="43" customFormat="1" x14ac:dyDescent="0.25">
      <c r="A4558" s="42"/>
      <c r="B4558" s="449" t="s">
        <v>0</v>
      </c>
      <c r="C4558" s="449"/>
    </row>
    <row r="4559" spans="1:11" s="43" customFormat="1" x14ac:dyDescent="0.25">
      <c r="A4559" s="42"/>
      <c r="B4559" s="660" t="s">
        <v>1</v>
      </c>
      <c r="C4559" s="660"/>
      <c r="D4559" s="660"/>
      <c r="E4559" s="660"/>
      <c r="F4559" s="660"/>
      <c r="G4559" s="660"/>
      <c r="H4559" s="660"/>
      <c r="I4559" s="660"/>
      <c r="J4559" s="660"/>
      <c r="K4559" s="660"/>
    </row>
    <row r="4560" spans="1:11" s="43" customFormat="1" ht="15.75" thickBot="1" x14ac:dyDescent="0.3">
      <c r="A4560" s="42"/>
      <c r="B4560" s="259"/>
      <c r="C4560" s="259"/>
      <c r="D4560" s="259"/>
      <c r="E4560" s="259"/>
      <c r="F4560" s="259"/>
      <c r="G4560" s="259"/>
      <c r="H4560" s="259"/>
      <c r="I4560" s="259"/>
      <c r="J4560" s="259"/>
      <c r="K4560" s="259"/>
    </row>
    <row r="4561" spans="1:11" s="43" customFormat="1" ht="15.75" thickBot="1" x14ac:dyDescent="0.3">
      <c r="A4561" s="42"/>
      <c r="B4561" s="666" t="s">
        <v>2</v>
      </c>
      <c r="C4561" s="667"/>
      <c r="D4561" s="668"/>
      <c r="E4561" s="666" t="s">
        <v>3</v>
      </c>
      <c r="F4561" s="667"/>
      <c r="G4561" s="668"/>
      <c r="H4561" s="661" t="s">
        <v>1189</v>
      </c>
      <c r="I4561" s="669"/>
      <c r="J4561" s="669"/>
      <c r="K4561" s="662"/>
    </row>
    <row r="4562" spans="1:11" s="43" customFormat="1" ht="15.75" thickBot="1" x14ac:dyDescent="0.3">
      <c r="A4562" s="42"/>
      <c r="B4562" s="646" t="s">
        <v>1264</v>
      </c>
      <c r="C4562" s="646"/>
      <c r="D4562" s="646"/>
      <c r="E4562" s="646" t="s">
        <v>1230</v>
      </c>
      <c r="F4562" s="646"/>
      <c r="G4562" s="646"/>
      <c r="H4562" s="646" t="s">
        <v>1265</v>
      </c>
      <c r="I4562" s="646"/>
      <c r="J4562" s="646"/>
      <c r="K4562" s="646"/>
    </row>
    <row r="4563" spans="1:11" s="43" customFormat="1" ht="15.75" thickBot="1" x14ac:dyDescent="0.3">
      <c r="A4563" s="42"/>
      <c r="B4563" s="647" t="s">
        <v>5</v>
      </c>
      <c r="C4563" s="648"/>
      <c r="D4563" s="651" t="s">
        <v>1266</v>
      </c>
      <c r="E4563" s="651"/>
      <c r="F4563" s="651"/>
      <c r="G4563" s="651"/>
      <c r="H4563" s="652" t="s">
        <v>1187</v>
      </c>
      <c r="I4563" s="653"/>
      <c r="J4563" s="656" t="s">
        <v>1233</v>
      </c>
      <c r="K4563" s="657"/>
    </row>
    <row r="4564" spans="1:11" s="43" customFormat="1" ht="15.75" thickBot="1" x14ac:dyDescent="0.3">
      <c r="A4564" s="42"/>
      <c r="B4564" s="649"/>
      <c r="C4564" s="650"/>
      <c r="D4564" s="651"/>
      <c r="E4564" s="651"/>
      <c r="F4564" s="651"/>
      <c r="G4564" s="651"/>
      <c r="H4564" s="654"/>
      <c r="I4564" s="655"/>
      <c r="J4564" s="658"/>
      <c r="K4564" s="659"/>
    </row>
    <row r="4565" spans="1:11" s="43" customFormat="1" ht="15.75" thickBot="1" x14ac:dyDescent="0.3">
      <c r="A4565" s="42"/>
      <c r="B4565" s="663" t="s">
        <v>7</v>
      </c>
      <c r="C4565" s="664"/>
      <c r="D4565" s="664"/>
      <c r="E4565" s="664"/>
      <c r="F4565" s="664"/>
      <c r="G4565" s="664"/>
      <c r="H4565" s="664"/>
      <c r="I4565" s="664"/>
      <c r="J4565" s="664"/>
      <c r="K4565" s="665"/>
    </row>
    <row r="4566" spans="1:11" s="43" customFormat="1" ht="15.75" thickBot="1" x14ac:dyDescent="0.3">
      <c r="A4566" s="42"/>
      <c r="B4566" s="670" t="s">
        <v>8</v>
      </c>
      <c r="C4566" s="673" t="s">
        <v>9</v>
      </c>
      <c r="D4566" s="674" t="s">
        <v>10</v>
      </c>
      <c r="E4566" s="675"/>
      <c r="F4566" s="675"/>
      <c r="G4566" s="676"/>
      <c r="H4566" s="674" t="s">
        <v>11</v>
      </c>
      <c r="I4566" s="675"/>
      <c r="J4566" s="675"/>
      <c r="K4566" s="676"/>
    </row>
    <row r="4567" spans="1:11" s="43" customFormat="1" ht="15.75" thickBot="1" x14ac:dyDescent="0.3">
      <c r="A4567" s="42"/>
      <c r="B4567" s="671"/>
      <c r="C4567" s="673"/>
      <c r="D4567" s="673" t="s">
        <v>12</v>
      </c>
      <c r="E4567" s="651" t="s">
        <v>210</v>
      </c>
      <c r="F4567" s="661" t="s">
        <v>14</v>
      </c>
      <c r="G4567" s="662"/>
      <c r="H4567" s="677" t="s">
        <v>12</v>
      </c>
      <c r="I4567" s="670" t="s">
        <v>15</v>
      </c>
      <c r="J4567" s="661" t="s">
        <v>14</v>
      </c>
      <c r="K4567" s="662"/>
    </row>
    <row r="4568" spans="1:11" s="43" customFormat="1" ht="45.75" thickBot="1" x14ac:dyDescent="0.3">
      <c r="A4568" s="42"/>
      <c r="B4568" s="672"/>
      <c r="C4568" s="673"/>
      <c r="D4568" s="673"/>
      <c r="E4568" s="651"/>
      <c r="F4568" s="260" t="s">
        <v>16</v>
      </c>
      <c r="G4568" s="261" t="s">
        <v>17</v>
      </c>
      <c r="H4568" s="678"/>
      <c r="I4568" s="672"/>
      <c r="J4568" s="260" t="s">
        <v>16</v>
      </c>
      <c r="K4568" s="261" t="s">
        <v>17</v>
      </c>
    </row>
    <row r="4569" spans="1:11" s="43" customFormat="1" ht="15.75" thickBot="1" x14ac:dyDescent="0.3">
      <c r="A4569" s="42"/>
      <c r="B4569" s="261">
        <v>1</v>
      </c>
      <c r="C4569" s="261">
        <v>2</v>
      </c>
      <c r="D4569" s="260">
        <v>3</v>
      </c>
      <c r="E4569" s="261">
        <v>4</v>
      </c>
      <c r="F4569" s="261">
        <v>5</v>
      </c>
      <c r="G4569" s="261">
        <v>6</v>
      </c>
      <c r="H4569" s="261">
        <v>7</v>
      </c>
      <c r="I4569" s="261">
        <v>8</v>
      </c>
      <c r="J4569" s="261">
        <v>9</v>
      </c>
      <c r="K4569" s="261">
        <v>10</v>
      </c>
    </row>
    <row r="4570" spans="1:11" s="43" customFormat="1" ht="15.75" thickBot="1" x14ac:dyDescent="0.3">
      <c r="A4570" s="42"/>
      <c r="B4570" s="288">
        <f>47395.66</f>
        <v>47395.66</v>
      </c>
      <c r="C4570" s="285" t="s">
        <v>76</v>
      </c>
      <c r="D4570" s="285"/>
      <c r="E4570" s="285"/>
      <c r="F4570" s="285"/>
      <c r="G4570" s="285"/>
      <c r="H4570" s="264"/>
      <c r="I4570" s="264"/>
      <c r="J4570" s="285"/>
      <c r="K4570" s="286"/>
    </row>
    <row r="4571" spans="1:11" s="43" customFormat="1" x14ac:dyDescent="0.25">
      <c r="A4571" s="42"/>
      <c r="B4571" s="679" t="s">
        <v>19</v>
      </c>
      <c r="C4571" s="680"/>
      <c r="D4571" s="680"/>
      <c r="E4571" s="680"/>
      <c r="F4571" s="680"/>
      <c r="G4571" s="680"/>
      <c r="H4571" s="680"/>
      <c r="I4571" s="680"/>
      <c r="J4571" s="680"/>
      <c r="K4571" s="681"/>
    </row>
    <row r="4572" spans="1:11" s="43" customFormat="1" x14ac:dyDescent="0.25">
      <c r="A4572" s="42"/>
      <c r="B4572" s="274"/>
      <c r="C4572" s="274"/>
      <c r="D4572" s="275"/>
      <c r="E4572" s="274"/>
      <c r="F4572" s="274"/>
      <c r="G4572" s="274"/>
      <c r="H4572" s="274"/>
      <c r="I4572" s="274"/>
      <c r="J4572" s="276"/>
      <c r="K4572" s="276"/>
    </row>
    <row r="4573" spans="1:11" s="43" customFormat="1" x14ac:dyDescent="0.25">
      <c r="A4573" s="42"/>
    </row>
    <row r="4574" spans="1:11" s="43" customFormat="1" x14ac:dyDescent="0.25">
      <c r="A4574" s="42"/>
      <c r="B4574" s="449" t="s">
        <v>0</v>
      </c>
      <c r="C4574" s="449"/>
    </row>
    <row r="4575" spans="1:11" s="43" customFormat="1" x14ac:dyDescent="0.25">
      <c r="A4575" s="42"/>
      <c r="B4575" s="660" t="s">
        <v>1</v>
      </c>
      <c r="C4575" s="660"/>
      <c r="D4575" s="660"/>
      <c r="E4575" s="660"/>
      <c r="F4575" s="660"/>
      <c r="G4575" s="660"/>
      <c r="H4575" s="660"/>
      <c r="I4575" s="660"/>
      <c r="J4575" s="660"/>
      <c r="K4575" s="660"/>
    </row>
    <row r="4576" spans="1:11" s="43" customFormat="1" ht="15.75" thickBot="1" x14ac:dyDescent="0.3">
      <c r="A4576" s="42"/>
      <c r="B4576" s="259"/>
      <c r="C4576" s="259"/>
      <c r="D4576" s="259"/>
      <c r="E4576" s="259"/>
      <c r="F4576" s="259"/>
      <c r="G4576" s="259"/>
      <c r="H4576" s="259"/>
      <c r="I4576" s="259"/>
      <c r="J4576" s="259"/>
      <c r="K4576" s="259"/>
    </row>
    <row r="4577" spans="1:11" s="43" customFormat="1" ht="15.75" thickBot="1" x14ac:dyDescent="0.3">
      <c r="A4577" s="42"/>
      <c r="B4577" s="684" t="s">
        <v>2</v>
      </c>
      <c r="C4577" s="685"/>
      <c r="D4577" s="686"/>
      <c r="E4577" s="666" t="s">
        <v>3</v>
      </c>
      <c r="F4577" s="667"/>
      <c r="G4577" s="668"/>
      <c r="H4577" s="661" t="s">
        <v>1189</v>
      </c>
      <c r="I4577" s="669"/>
      <c r="J4577" s="669"/>
      <c r="K4577" s="662"/>
    </row>
    <row r="4578" spans="1:11" s="43" customFormat="1" ht="15.75" thickBot="1" x14ac:dyDescent="0.3">
      <c r="A4578" s="42"/>
      <c r="B4578" s="646" t="s">
        <v>1267</v>
      </c>
      <c r="C4578" s="646"/>
      <c r="D4578" s="646"/>
      <c r="E4578" s="646" t="s">
        <v>1230</v>
      </c>
      <c r="F4578" s="646"/>
      <c r="G4578" s="646"/>
      <c r="H4578" s="646" t="s">
        <v>1268</v>
      </c>
      <c r="I4578" s="646"/>
      <c r="J4578" s="646"/>
      <c r="K4578" s="646"/>
    </row>
    <row r="4579" spans="1:11" s="43" customFormat="1" ht="15.75" thickBot="1" x14ac:dyDescent="0.3">
      <c r="A4579" s="42"/>
      <c r="B4579" s="647" t="s">
        <v>5</v>
      </c>
      <c r="C4579" s="648"/>
      <c r="D4579" s="651" t="s">
        <v>1269</v>
      </c>
      <c r="E4579" s="651"/>
      <c r="F4579" s="651"/>
      <c r="G4579" s="651"/>
      <c r="H4579" s="652" t="s">
        <v>1187</v>
      </c>
      <c r="I4579" s="653"/>
      <c r="J4579" s="656" t="s">
        <v>1233</v>
      </c>
      <c r="K4579" s="657"/>
    </row>
    <row r="4580" spans="1:11" s="43" customFormat="1" ht="15.75" thickBot="1" x14ac:dyDescent="0.3">
      <c r="A4580" s="42"/>
      <c r="B4580" s="649"/>
      <c r="C4580" s="650"/>
      <c r="D4580" s="651"/>
      <c r="E4580" s="651"/>
      <c r="F4580" s="651"/>
      <c r="G4580" s="651"/>
      <c r="H4580" s="654"/>
      <c r="I4580" s="655"/>
      <c r="J4580" s="658"/>
      <c r="K4580" s="659"/>
    </row>
    <row r="4581" spans="1:11" s="43" customFormat="1" ht="15.75" thickBot="1" x14ac:dyDescent="0.3">
      <c r="A4581" s="42"/>
      <c r="B4581" s="663" t="s">
        <v>7</v>
      </c>
      <c r="C4581" s="664"/>
      <c r="D4581" s="664"/>
      <c r="E4581" s="664"/>
      <c r="F4581" s="664"/>
      <c r="G4581" s="664"/>
      <c r="H4581" s="664"/>
      <c r="I4581" s="664"/>
      <c r="J4581" s="664"/>
      <c r="K4581" s="665"/>
    </row>
    <row r="4582" spans="1:11" s="43" customFormat="1" ht="15.75" thickBot="1" x14ac:dyDescent="0.3">
      <c r="A4582" s="42"/>
      <c r="B4582" s="670" t="s">
        <v>8</v>
      </c>
      <c r="C4582" s="673" t="s">
        <v>9</v>
      </c>
      <c r="D4582" s="674" t="s">
        <v>10</v>
      </c>
      <c r="E4582" s="675"/>
      <c r="F4582" s="675"/>
      <c r="G4582" s="676"/>
      <c r="H4582" s="674" t="s">
        <v>11</v>
      </c>
      <c r="I4582" s="675"/>
      <c r="J4582" s="675"/>
      <c r="K4582" s="676"/>
    </row>
    <row r="4583" spans="1:11" s="43" customFormat="1" ht="15.75" thickBot="1" x14ac:dyDescent="0.3">
      <c r="A4583" s="42"/>
      <c r="B4583" s="671"/>
      <c r="C4583" s="673"/>
      <c r="D4583" s="673" t="s">
        <v>12</v>
      </c>
      <c r="E4583" s="651" t="s">
        <v>210</v>
      </c>
      <c r="F4583" s="661" t="s">
        <v>14</v>
      </c>
      <c r="G4583" s="662"/>
      <c r="H4583" s="677" t="s">
        <v>12</v>
      </c>
      <c r="I4583" s="670" t="s">
        <v>15</v>
      </c>
      <c r="J4583" s="661" t="s">
        <v>14</v>
      </c>
      <c r="K4583" s="662"/>
    </row>
    <row r="4584" spans="1:11" s="43" customFormat="1" ht="45.75" thickBot="1" x14ac:dyDescent="0.3">
      <c r="A4584" s="42"/>
      <c r="B4584" s="672"/>
      <c r="C4584" s="673"/>
      <c r="D4584" s="673"/>
      <c r="E4584" s="651"/>
      <c r="F4584" s="260" t="s">
        <v>16</v>
      </c>
      <c r="G4584" s="261" t="s">
        <v>17</v>
      </c>
      <c r="H4584" s="678"/>
      <c r="I4584" s="672"/>
      <c r="J4584" s="260" t="s">
        <v>16</v>
      </c>
      <c r="K4584" s="261" t="s">
        <v>17</v>
      </c>
    </row>
    <row r="4585" spans="1:11" s="43" customFormat="1" ht="15.75" thickBot="1" x14ac:dyDescent="0.3">
      <c r="A4585" s="42"/>
      <c r="B4585" s="261">
        <v>1</v>
      </c>
      <c r="C4585" s="261">
        <v>2</v>
      </c>
      <c r="D4585" s="260">
        <v>3</v>
      </c>
      <c r="E4585" s="261">
        <v>4</v>
      </c>
      <c r="F4585" s="261">
        <v>5</v>
      </c>
      <c r="G4585" s="261">
        <v>6</v>
      </c>
      <c r="H4585" s="261">
        <v>7</v>
      </c>
      <c r="I4585" s="261">
        <v>8</v>
      </c>
      <c r="J4585" s="261">
        <v>9</v>
      </c>
      <c r="K4585" s="261">
        <v>10</v>
      </c>
    </row>
    <row r="4586" spans="1:11" s="43" customFormat="1" ht="15.75" thickBot="1" x14ac:dyDescent="0.3">
      <c r="A4586" s="42"/>
      <c r="B4586" s="288">
        <f>157126.52</f>
        <v>157126.51999999999</v>
      </c>
      <c r="C4586" s="285" t="s">
        <v>76</v>
      </c>
      <c r="D4586" s="285"/>
      <c r="E4586" s="285"/>
      <c r="F4586" s="285"/>
      <c r="G4586" s="285"/>
      <c r="H4586" s="264"/>
      <c r="I4586" s="264"/>
      <c r="J4586" s="285"/>
      <c r="K4586" s="286"/>
    </row>
    <row r="4587" spans="1:11" s="43" customFormat="1" x14ac:dyDescent="0.25">
      <c r="A4587" s="42"/>
      <c r="B4587" s="679" t="s">
        <v>19</v>
      </c>
      <c r="C4587" s="680"/>
      <c r="D4587" s="680"/>
      <c r="E4587" s="680"/>
      <c r="F4587" s="680"/>
      <c r="G4587" s="680"/>
      <c r="H4587" s="680"/>
      <c r="I4587" s="680"/>
      <c r="J4587" s="680"/>
      <c r="K4587" s="681"/>
    </row>
    <row r="4588" spans="1:11" s="43" customFormat="1" x14ac:dyDescent="0.25">
      <c r="A4588" s="42"/>
      <c r="B4588" s="274"/>
      <c r="C4588" s="274"/>
      <c r="D4588" s="275"/>
      <c r="E4588" s="274"/>
      <c r="F4588" s="274"/>
      <c r="G4588" s="274"/>
      <c r="H4588" s="274"/>
      <c r="I4588" s="274"/>
      <c r="J4588" s="276"/>
      <c r="K4588" s="276"/>
    </row>
    <row r="4589" spans="1:11" s="43" customFormat="1" x14ac:dyDescent="0.25">
      <c r="A4589" s="42"/>
    </row>
    <row r="4590" spans="1:11" s="43" customFormat="1" x14ac:dyDescent="0.25">
      <c r="A4590" s="42"/>
      <c r="B4590" s="449" t="s">
        <v>0</v>
      </c>
      <c r="C4590" s="449"/>
    </row>
    <row r="4591" spans="1:11" s="43" customFormat="1" x14ac:dyDescent="0.25">
      <c r="A4591" s="42"/>
      <c r="B4591" s="660" t="s">
        <v>1</v>
      </c>
      <c r="C4591" s="660"/>
      <c r="D4591" s="660"/>
      <c r="E4591" s="660"/>
      <c r="F4591" s="660"/>
      <c r="G4591" s="660"/>
      <c r="H4591" s="660"/>
      <c r="I4591" s="660"/>
      <c r="J4591" s="660"/>
      <c r="K4591" s="660"/>
    </row>
    <row r="4592" spans="1:11" s="43" customFormat="1" ht="15.75" thickBot="1" x14ac:dyDescent="0.3">
      <c r="A4592" s="42"/>
      <c r="B4592" s="259"/>
      <c r="C4592" s="259"/>
      <c r="D4592" s="259"/>
      <c r="E4592" s="259"/>
      <c r="F4592" s="259"/>
      <c r="G4592" s="259"/>
      <c r="H4592" s="259"/>
      <c r="I4592" s="259"/>
      <c r="J4592" s="259"/>
      <c r="K4592" s="259"/>
    </row>
    <row r="4593" spans="1:11" s="43" customFormat="1" ht="15.75" thickBot="1" x14ac:dyDescent="0.3">
      <c r="A4593" s="42"/>
      <c r="B4593" s="666" t="s">
        <v>2</v>
      </c>
      <c r="C4593" s="667"/>
      <c r="D4593" s="668"/>
      <c r="E4593" s="666" t="s">
        <v>3</v>
      </c>
      <c r="F4593" s="667"/>
      <c r="G4593" s="668"/>
      <c r="H4593" s="661" t="s">
        <v>1189</v>
      </c>
      <c r="I4593" s="669"/>
      <c r="J4593" s="669"/>
      <c r="K4593" s="662"/>
    </row>
    <row r="4594" spans="1:11" s="43" customFormat="1" ht="15.75" thickBot="1" x14ac:dyDescent="0.3">
      <c r="A4594" s="42"/>
      <c r="B4594" s="646" t="s">
        <v>1270</v>
      </c>
      <c r="C4594" s="646"/>
      <c r="D4594" s="646"/>
      <c r="E4594" s="646" t="s">
        <v>1230</v>
      </c>
      <c r="F4594" s="646"/>
      <c r="G4594" s="646"/>
      <c r="H4594" s="646" t="s">
        <v>1265</v>
      </c>
      <c r="I4594" s="646"/>
      <c r="J4594" s="646"/>
      <c r="K4594" s="646"/>
    </row>
    <row r="4595" spans="1:11" s="43" customFormat="1" ht="15.75" thickBot="1" x14ac:dyDescent="0.3">
      <c r="A4595" s="42"/>
      <c r="B4595" s="647" t="s">
        <v>5</v>
      </c>
      <c r="C4595" s="648"/>
      <c r="D4595" s="651" t="s">
        <v>1271</v>
      </c>
      <c r="E4595" s="651"/>
      <c r="F4595" s="651"/>
      <c r="G4595" s="651"/>
      <c r="H4595" s="652" t="s">
        <v>1187</v>
      </c>
      <c r="I4595" s="653"/>
      <c r="J4595" s="656" t="s">
        <v>1233</v>
      </c>
      <c r="K4595" s="657"/>
    </row>
    <row r="4596" spans="1:11" s="43" customFormat="1" ht="15.75" thickBot="1" x14ac:dyDescent="0.3">
      <c r="A4596" s="42"/>
      <c r="B4596" s="649"/>
      <c r="C4596" s="650"/>
      <c r="D4596" s="651"/>
      <c r="E4596" s="651"/>
      <c r="F4596" s="651"/>
      <c r="G4596" s="651"/>
      <c r="H4596" s="654"/>
      <c r="I4596" s="655"/>
      <c r="J4596" s="658"/>
      <c r="K4596" s="659"/>
    </row>
    <row r="4597" spans="1:11" s="43" customFormat="1" ht="15.75" thickBot="1" x14ac:dyDescent="0.3">
      <c r="A4597" s="42"/>
      <c r="B4597" s="663" t="s">
        <v>7</v>
      </c>
      <c r="C4597" s="664"/>
      <c r="D4597" s="664"/>
      <c r="E4597" s="664"/>
      <c r="F4597" s="664"/>
      <c r="G4597" s="664"/>
      <c r="H4597" s="664"/>
      <c r="I4597" s="664"/>
      <c r="J4597" s="664"/>
      <c r="K4597" s="665"/>
    </row>
    <row r="4598" spans="1:11" s="43" customFormat="1" ht="15.75" thickBot="1" x14ac:dyDescent="0.3">
      <c r="A4598" s="42"/>
      <c r="B4598" s="670" t="s">
        <v>8</v>
      </c>
      <c r="C4598" s="673" t="s">
        <v>9</v>
      </c>
      <c r="D4598" s="674" t="s">
        <v>10</v>
      </c>
      <c r="E4598" s="675"/>
      <c r="F4598" s="675"/>
      <c r="G4598" s="676"/>
      <c r="H4598" s="674" t="s">
        <v>11</v>
      </c>
      <c r="I4598" s="675"/>
      <c r="J4598" s="675"/>
      <c r="K4598" s="676"/>
    </row>
    <row r="4599" spans="1:11" s="43" customFormat="1" ht="15.75" thickBot="1" x14ac:dyDescent="0.3">
      <c r="A4599" s="42"/>
      <c r="B4599" s="671"/>
      <c r="C4599" s="673"/>
      <c r="D4599" s="673" t="s">
        <v>12</v>
      </c>
      <c r="E4599" s="651" t="s">
        <v>210</v>
      </c>
      <c r="F4599" s="661" t="s">
        <v>14</v>
      </c>
      <c r="G4599" s="662"/>
      <c r="H4599" s="677" t="s">
        <v>12</v>
      </c>
      <c r="I4599" s="670" t="s">
        <v>15</v>
      </c>
      <c r="J4599" s="661" t="s">
        <v>14</v>
      </c>
      <c r="K4599" s="662"/>
    </row>
    <row r="4600" spans="1:11" s="43" customFormat="1" ht="45.75" thickBot="1" x14ac:dyDescent="0.3">
      <c r="A4600" s="42"/>
      <c r="B4600" s="672"/>
      <c r="C4600" s="673"/>
      <c r="D4600" s="673"/>
      <c r="E4600" s="651"/>
      <c r="F4600" s="260" t="s">
        <v>16</v>
      </c>
      <c r="G4600" s="261" t="s">
        <v>17</v>
      </c>
      <c r="H4600" s="678"/>
      <c r="I4600" s="672"/>
      <c r="J4600" s="260" t="s">
        <v>16</v>
      </c>
      <c r="K4600" s="261" t="s">
        <v>17</v>
      </c>
    </row>
    <row r="4601" spans="1:11" s="43" customFormat="1" ht="15.75" thickBot="1" x14ac:dyDescent="0.3">
      <c r="A4601" s="42"/>
      <c r="B4601" s="261">
        <v>1</v>
      </c>
      <c r="C4601" s="261">
        <v>2</v>
      </c>
      <c r="D4601" s="260">
        <v>3</v>
      </c>
      <c r="E4601" s="261">
        <v>4</v>
      </c>
      <c r="F4601" s="261">
        <v>5</v>
      </c>
      <c r="G4601" s="261">
        <v>6</v>
      </c>
      <c r="H4601" s="261">
        <v>7</v>
      </c>
      <c r="I4601" s="261">
        <v>8</v>
      </c>
      <c r="J4601" s="261">
        <v>9</v>
      </c>
      <c r="K4601" s="261">
        <v>10</v>
      </c>
    </row>
    <row r="4602" spans="1:11" s="43" customFormat="1" ht="15.75" thickBot="1" x14ac:dyDescent="0.3">
      <c r="A4602" s="42"/>
      <c r="B4602" s="288">
        <f>127746.26</f>
        <v>127746.26</v>
      </c>
      <c r="C4602" s="285" t="s">
        <v>76</v>
      </c>
      <c r="D4602" s="285"/>
      <c r="E4602" s="285"/>
      <c r="F4602" s="285"/>
      <c r="G4602" s="285"/>
      <c r="H4602" s="264"/>
      <c r="I4602" s="264"/>
      <c r="J4602" s="285"/>
      <c r="K4602" s="286"/>
    </row>
    <row r="4603" spans="1:11" s="43" customFormat="1" x14ac:dyDescent="0.25">
      <c r="A4603" s="42"/>
      <c r="B4603" s="679" t="s">
        <v>19</v>
      </c>
      <c r="C4603" s="680"/>
      <c r="D4603" s="680"/>
      <c r="E4603" s="680"/>
      <c r="F4603" s="680"/>
      <c r="G4603" s="680"/>
      <c r="H4603" s="680"/>
      <c r="I4603" s="680"/>
      <c r="J4603" s="680"/>
      <c r="K4603" s="681"/>
    </row>
    <row r="4604" spans="1:11" s="43" customFormat="1" x14ac:dyDescent="0.25">
      <c r="A4604" s="42"/>
      <c r="B4604" s="274"/>
      <c r="C4604" s="274"/>
      <c r="D4604" s="275"/>
      <c r="E4604" s="274"/>
      <c r="F4604" s="274"/>
      <c r="G4604" s="274"/>
      <c r="H4604" s="274"/>
      <c r="I4604" s="274"/>
      <c r="J4604" s="276"/>
      <c r="K4604" s="276"/>
    </row>
    <row r="4605" spans="1:11" s="43" customFormat="1" x14ac:dyDescent="0.25">
      <c r="A4605" s="42"/>
    </row>
    <row r="4606" spans="1:11" s="43" customFormat="1" x14ac:dyDescent="0.25">
      <c r="A4606" s="42"/>
      <c r="B4606" s="43" t="s">
        <v>0</v>
      </c>
      <c r="C4606" s="105"/>
    </row>
    <row r="4607" spans="1:11" s="43" customFormat="1" x14ac:dyDescent="0.25">
      <c r="A4607" s="42"/>
      <c r="B4607" s="383" t="s">
        <v>1</v>
      </c>
      <c r="C4607" s="383"/>
      <c r="D4607" s="383"/>
      <c r="E4607" s="383"/>
      <c r="F4607" s="383"/>
      <c r="G4607" s="383"/>
      <c r="H4607" s="383"/>
      <c r="I4607" s="383"/>
      <c r="J4607" s="383"/>
      <c r="K4607" s="383"/>
    </row>
    <row r="4608" spans="1:11" s="43" customFormat="1" ht="15.75" thickBot="1" x14ac:dyDescent="0.3">
      <c r="A4608" s="42"/>
    </row>
    <row r="4609" spans="1:11" s="43" customFormat="1" ht="15.75" thickBot="1" x14ac:dyDescent="0.3">
      <c r="A4609" s="42"/>
      <c r="B4609" s="442" t="s">
        <v>2</v>
      </c>
      <c r="C4609" s="564"/>
      <c r="D4609" s="443"/>
      <c r="E4609" s="384" t="s">
        <v>3</v>
      </c>
      <c r="F4609" s="385"/>
      <c r="G4609" s="386"/>
      <c r="H4609" s="387" t="s">
        <v>4</v>
      </c>
      <c r="I4609" s="388"/>
      <c r="J4609" s="388"/>
      <c r="K4609" s="389"/>
    </row>
    <row r="4610" spans="1:11" s="43" customFormat="1" ht="15.75" thickBot="1" x14ac:dyDescent="0.3">
      <c r="A4610" s="42"/>
      <c r="B4610" s="471">
        <v>21106195800159</v>
      </c>
      <c r="C4610" s="471"/>
      <c r="D4610" s="471"/>
      <c r="E4610" s="394" t="s">
        <v>1272</v>
      </c>
      <c r="F4610" s="394"/>
      <c r="G4610" s="395"/>
      <c r="H4610" s="393" t="s">
        <v>1098</v>
      </c>
      <c r="I4610" s="394"/>
      <c r="J4610" s="394"/>
      <c r="K4610" s="395"/>
    </row>
    <row r="4611" spans="1:11" s="43" customFormat="1" x14ac:dyDescent="0.25">
      <c r="A4611" s="42"/>
      <c r="B4611" s="687" t="s">
        <v>5</v>
      </c>
      <c r="C4611" s="688"/>
      <c r="D4611" s="689" t="s">
        <v>1273</v>
      </c>
      <c r="E4611" s="690"/>
      <c r="F4611" s="690"/>
      <c r="G4611" s="691"/>
      <c r="H4611" s="442" t="s">
        <v>6</v>
      </c>
      <c r="I4611" s="443"/>
      <c r="J4611" s="695" t="s">
        <v>1132</v>
      </c>
      <c r="K4611" s="696"/>
    </row>
    <row r="4612" spans="1:11" s="43" customFormat="1" ht="15.75" thickBot="1" x14ac:dyDescent="0.3">
      <c r="A4612" s="42"/>
      <c r="B4612" s="444"/>
      <c r="C4612" s="445"/>
      <c r="D4612" s="692"/>
      <c r="E4612" s="693"/>
      <c r="F4612" s="693"/>
      <c r="G4612" s="694"/>
      <c r="H4612" s="444"/>
      <c r="I4612" s="445"/>
      <c r="J4612" s="697"/>
      <c r="K4612" s="698"/>
    </row>
    <row r="4613" spans="1:11" s="43" customFormat="1" ht="15.75" thickBot="1" x14ac:dyDescent="0.3">
      <c r="A4613" s="42"/>
      <c r="B4613" s="393" t="s">
        <v>7</v>
      </c>
      <c r="C4613" s="394"/>
      <c r="D4613" s="394"/>
      <c r="E4613" s="394"/>
      <c r="F4613" s="394"/>
      <c r="G4613" s="394"/>
      <c r="H4613" s="394"/>
      <c r="I4613" s="394"/>
      <c r="J4613" s="394"/>
      <c r="K4613" s="395"/>
    </row>
    <row r="4614" spans="1:11" s="43" customFormat="1" ht="15.75" thickBot="1" x14ac:dyDescent="0.3">
      <c r="A4614" s="42"/>
      <c r="B4614" s="399" t="s">
        <v>8</v>
      </c>
      <c r="C4614" s="399" t="s">
        <v>9</v>
      </c>
      <c r="D4614" s="417" t="s">
        <v>10</v>
      </c>
      <c r="E4614" s="418"/>
      <c r="F4614" s="418"/>
      <c r="G4614" s="419"/>
      <c r="H4614" s="417" t="s">
        <v>11</v>
      </c>
      <c r="I4614" s="418"/>
      <c r="J4614" s="418"/>
      <c r="K4614" s="419"/>
    </row>
    <row r="4615" spans="1:11" s="43" customFormat="1" ht="15.75" thickBot="1" x14ac:dyDescent="0.3">
      <c r="A4615" s="42"/>
      <c r="B4615" s="415"/>
      <c r="C4615" s="415"/>
      <c r="D4615" s="399" t="s">
        <v>12</v>
      </c>
      <c r="E4615" s="397" t="s">
        <v>210</v>
      </c>
      <c r="F4615" s="387" t="s">
        <v>14</v>
      </c>
      <c r="G4615" s="389"/>
      <c r="H4615" s="399" t="s">
        <v>12</v>
      </c>
      <c r="I4615" s="399" t="s">
        <v>15</v>
      </c>
      <c r="J4615" s="387" t="s">
        <v>14</v>
      </c>
      <c r="K4615" s="389"/>
    </row>
    <row r="4616" spans="1:11" s="43" customFormat="1" ht="45.75" thickBot="1" x14ac:dyDescent="0.3">
      <c r="A4616" s="42"/>
      <c r="B4616" s="400"/>
      <c r="C4616" s="400"/>
      <c r="D4616" s="400"/>
      <c r="E4616" s="398"/>
      <c r="F4616" s="46" t="s">
        <v>16</v>
      </c>
      <c r="G4616" s="47" t="s">
        <v>17</v>
      </c>
      <c r="H4616" s="400"/>
      <c r="I4616" s="400"/>
      <c r="J4616" s="46" t="s">
        <v>16</v>
      </c>
      <c r="K4616" s="47" t="s">
        <v>17</v>
      </c>
    </row>
    <row r="4617" spans="1:11" s="43" customFormat="1" ht="15.75" thickBot="1" x14ac:dyDescent="0.3">
      <c r="A4617" s="42"/>
      <c r="B4617" s="47">
        <v>1</v>
      </c>
      <c r="C4617" s="47">
        <v>2</v>
      </c>
      <c r="D4617" s="47">
        <v>3</v>
      </c>
      <c r="E4617" s="47">
        <v>4</v>
      </c>
      <c r="F4617" s="47">
        <v>5</v>
      </c>
      <c r="G4617" s="47">
        <v>6</v>
      </c>
      <c r="H4617" s="47">
        <v>7</v>
      </c>
      <c r="I4617" s="47">
        <v>8</v>
      </c>
      <c r="J4617" s="47">
        <v>9</v>
      </c>
      <c r="K4617" s="47">
        <v>10</v>
      </c>
    </row>
    <row r="4618" spans="1:11" s="43" customFormat="1" x14ac:dyDescent="0.25">
      <c r="A4618" s="42"/>
      <c r="B4618" s="146">
        <f>182578.59+27600</f>
        <v>210178.59</v>
      </c>
      <c r="C4618" s="145"/>
      <c r="D4618" s="54" t="s">
        <v>135</v>
      </c>
      <c r="E4618" s="54">
        <v>340</v>
      </c>
      <c r="F4618" s="146"/>
      <c r="G4618" s="145"/>
      <c r="H4618" s="51"/>
      <c r="I4618" s="290"/>
      <c r="J4618" s="145"/>
      <c r="K4618" s="291"/>
    </row>
    <row r="4619" spans="1:11" s="43" customFormat="1" ht="15.75" thickBot="1" x14ac:dyDescent="0.3">
      <c r="A4619" s="42"/>
      <c r="B4619" s="292"/>
      <c r="C4619" s="146"/>
      <c r="D4619" s="54" t="s">
        <v>1274</v>
      </c>
      <c r="E4619" s="54">
        <v>2400</v>
      </c>
      <c r="F4619" s="146"/>
      <c r="G4619" s="145"/>
      <c r="H4619" s="146"/>
      <c r="I4619" s="146"/>
      <c r="J4619" s="146"/>
      <c r="K4619" s="293"/>
    </row>
    <row r="4620" spans="1:11" s="43" customFormat="1" ht="15.75" thickBot="1" x14ac:dyDescent="0.3">
      <c r="A4620" s="42"/>
      <c r="B4620" s="417" t="s">
        <v>19</v>
      </c>
      <c r="C4620" s="418"/>
      <c r="D4620" s="418"/>
      <c r="E4620" s="418"/>
      <c r="F4620" s="418"/>
      <c r="G4620" s="418"/>
      <c r="H4620" s="418"/>
      <c r="I4620" s="418"/>
      <c r="J4620" s="402"/>
      <c r="K4620" s="431"/>
    </row>
    <row r="4621" spans="1:11" s="43" customFormat="1" x14ac:dyDescent="0.25">
      <c r="A4621" s="42"/>
      <c r="B4621" s="196"/>
      <c r="C4621" s="54"/>
      <c r="D4621" s="196"/>
      <c r="E4621" s="196"/>
      <c r="F4621" s="196"/>
      <c r="G4621" s="54"/>
      <c r="H4621" s="54"/>
      <c r="I4621" s="54"/>
      <c r="J4621" s="54"/>
      <c r="K4621" s="54"/>
    </row>
    <row r="4622" spans="1:11" s="43" customFormat="1" x14ac:dyDescent="0.25">
      <c r="A4622" s="42"/>
      <c r="B4622" s="58"/>
      <c r="C4622" s="58"/>
      <c r="D4622" s="58"/>
      <c r="E4622" s="294"/>
      <c r="F4622" s="58"/>
      <c r="G4622" s="58"/>
      <c r="H4622" s="58"/>
      <c r="I4622" s="58"/>
      <c r="J4622" s="58"/>
      <c r="K4622" s="58"/>
    </row>
    <row r="4623" spans="1:11" s="43" customFormat="1" x14ac:dyDescent="0.25">
      <c r="A4623" s="42"/>
      <c r="B4623" s="43" t="s">
        <v>0</v>
      </c>
      <c r="C4623" s="105"/>
    </row>
    <row r="4624" spans="1:11" s="43" customFormat="1" x14ac:dyDescent="0.25">
      <c r="A4624" s="42"/>
      <c r="B4624" s="383" t="s">
        <v>1</v>
      </c>
      <c r="C4624" s="383"/>
      <c r="D4624" s="383"/>
      <c r="E4624" s="383"/>
      <c r="F4624" s="383"/>
      <c r="G4624" s="383"/>
      <c r="H4624" s="383"/>
      <c r="I4624" s="383"/>
      <c r="J4624" s="383"/>
      <c r="K4624" s="383"/>
    </row>
    <row r="4625" spans="1:11" s="43" customFormat="1" ht="15.75" thickBot="1" x14ac:dyDescent="0.3">
      <c r="A4625" s="42"/>
    </row>
    <row r="4626" spans="1:11" s="43" customFormat="1" ht="15.75" thickBot="1" x14ac:dyDescent="0.3">
      <c r="A4626" s="42"/>
      <c r="B4626" s="442" t="s">
        <v>2</v>
      </c>
      <c r="C4626" s="564"/>
      <c r="D4626" s="443"/>
      <c r="E4626" s="384" t="s">
        <v>3</v>
      </c>
      <c r="F4626" s="385"/>
      <c r="G4626" s="386"/>
      <c r="H4626" s="387" t="s">
        <v>4</v>
      </c>
      <c r="I4626" s="388"/>
      <c r="J4626" s="388"/>
      <c r="K4626" s="389"/>
    </row>
    <row r="4627" spans="1:11" s="43" customFormat="1" ht="15.75" thickBot="1" x14ac:dyDescent="0.3">
      <c r="A4627" s="42"/>
      <c r="B4627" s="471">
        <v>21412198400620</v>
      </c>
      <c r="C4627" s="471"/>
      <c r="D4627" s="471"/>
      <c r="E4627" s="394" t="s">
        <v>1272</v>
      </c>
      <c r="F4627" s="394"/>
      <c r="G4627" s="395"/>
      <c r="H4627" s="393" t="s">
        <v>1275</v>
      </c>
      <c r="I4627" s="394"/>
      <c r="J4627" s="394"/>
      <c r="K4627" s="395"/>
    </row>
    <row r="4628" spans="1:11" s="43" customFormat="1" x14ac:dyDescent="0.25">
      <c r="A4628" s="42"/>
      <c r="B4628" s="687" t="s">
        <v>5</v>
      </c>
      <c r="C4628" s="688"/>
      <c r="D4628" s="689" t="s">
        <v>1276</v>
      </c>
      <c r="E4628" s="690"/>
      <c r="F4628" s="690"/>
      <c r="G4628" s="691"/>
      <c r="H4628" s="442" t="s">
        <v>6</v>
      </c>
      <c r="I4628" s="443"/>
      <c r="J4628" s="695" t="s">
        <v>1277</v>
      </c>
      <c r="K4628" s="696"/>
    </row>
    <row r="4629" spans="1:11" s="43" customFormat="1" ht="15.75" thickBot="1" x14ac:dyDescent="0.3">
      <c r="A4629" s="42"/>
      <c r="B4629" s="444"/>
      <c r="C4629" s="445"/>
      <c r="D4629" s="692"/>
      <c r="E4629" s="693"/>
      <c r="F4629" s="693"/>
      <c r="G4629" s="694"/>
      <c r="H4629" s="444"/>
      <c r="I4629" s="445"/>
      <c r="J4629" s="697"/>
      <c r="K4629" s="698"/>
    </row>
    <row r="4630" spans="1:11" s="43" customFormat="1" ht="15.75" thickBot="1" x14ac:dyDescent="0.3">
      <c r="A4630" s="42"/>
      <c r="B4630" s="393" t="s">
        <v>7</v>
      </c>
      <c r="C4630" s="394"/>
      <c r="D4630" s="394"/>
      <c r="E4630" s="394"/>
      <c r="F4630" s="394"/>
      <c r="G4630" s="394"/>
      <c r="H4630" s="394"/>
      <c r="I4630" s="394"/>
      <c r="J4630" s="394"/>
      <c r="K4630" s="395"/>
    </row>
    <row r="4631" spans="1:11" s="43" customFormat="1" ht="15.75" thickBot="1" x14ac:dyDescent="0.3">
      <c r="A4631" s="42"/>
      <c r="B4631" s="399" t="s">
        <v>8</v>
      </c>
      <c r="C4631" s="399" t="s">
        <v>9</v>
      </c>
      <c r="D4631" s="417" t="s">
        <v>10</v>
      </c>
      <c r="E4631" s="418"/>
      <c r="F4631" s="418"/>
      <c r="G4631" s="419"/>
      <c r="H4631" s="417" t="s">
        <v>11</v>
      </c>
      <c r="I4631" s="418"/>
      <c r="J4631" s="418"/>
      <c r="K4631" s="419"/>
    </row>
    <row r="4632" spans="1:11" s="43" customFormat="1" ht="15.75" thickBot="1" x14ac:dyDescent="0.3">
      <c r="A4632" s="42"/>
      <c r="B4632" s="415"/>
      <c r="C4632" s="415"/>
      <c r="D4632" s="399" t="s">
        <v>12</v>
      </c>
      <c r="E4632" s="397" t="s">
        <v>210</v>
      </c>
      <c r="F4632" s="387" t="s">
        <v>14</v>
      </c>
      <c r="G4632" s="389"/>
      <c r="H4632" s="399" t="s">
        <v>12</v>
      </c>
      <c r="I4632" s="399" t="s">
        <v>15</v>
      </c>
      <c r="J4632" s="387" t="s">
        <v>14</v>
      </c>
      <c r="K4632" s="389"/>
    </row>
    <row r="4633" spans="1:11" s="43" customFormat="1" ht="45.75" thickBot="1" x14ac:dyDescent="0.3">
      <c r="A4633" s="42"/>
      <c r="B4633" s="400"/>
      <c r="C4633" s="400"/>
      <c r="D4633" s="400"/>
      <c r="E4633" s="398"/>
      <c r="F4633" s="46" t="s">
        <v>16</v>
      </c>
      <c r="G4633" s="47" t="s">
        <v>17</v>
      </c>
      <c r="H4633" s="400"/>
      <c r="I4633" s="400"/>
      <c r="J4633" s="46" t="s">
        <v>16</v>
      </c>
      <c r="K4633" s="47" t="s">
        <v>17</v>
      </c>
    </row>
    <row r="4634" spans="1:11" s="43" customFormat="1" ht="15.75" thickBot="1" x14ac:dyDescent="0.3">
      <c r="A4634" s="42"/>
      <c r="B4634" s="47">
        <v>1</v>
      </c>
      <c r="C4634" s="47">
        <v>2</v>
      </c>
      <c r="D4634" s="47">
        <v>3</v>
      </c>
      <c r="E4634" s="47">
        <v>4</v>
      </c>
      <c r="F4634" s="47">
        <v>5</v>
      </c>
      <c r="G4634" s="47">
        <v>6</v>
      </c>
      <c r="H4634" s="47">
        <v>7</v>
      </c>
      <c r="I4634" s="47">
        <v>8</v>
      </c>
      <c r="J4634" s="47">
        <v>9</v>
      </c>
      <c r="K4634" s="47">
        <v>10</v>
      </c>
    </row>
    <row r="4635" spans="1:11" s="43" customFormat="1" ht="60.75" thickBot="1" x14ac:dyDescent="0.3">
      <c r="A4635" s="42"/>
      <c r="B4635" s="150">
        <f>179007.11</f>
        <v>179007.11</v>
      </c>
      <c r="C4635" s="145"/>
      <c r="D4635" s="54" t="s">
        <v>232</v>
      </c>
      <c r="E4635" s="54">
        <v>59.18</v>
      </c>
      <c r="F4635" s="146"/>
      <c r="G4635" s="145"/>
      <c r="H4635" s="51" t="s">
        <v>212</v>
      </c>
      <c r="I4635" s="54" t="s">
        <v>1278</v>
      </c>
      <c r="J4635" s="145"/>
      <c r="K4635" s="291"/>
    </row>
    <row r="4636" spans="1:11" s="43" customFormat="1" ht="15.75" thickBot="1" x14ac:dyDescent="0.3">
      <c r="A4636" s="42"/>
      <c r="B4636" s="417" t="s">
        <v>19</v>
      </c>
      <c r="C4636" s="418"/>
      <c r="D4636" s="418"/>
      <c r="E4636" s="418"/>
      <c r="F4636" s="418"/>
      <c r="G4636" s="418"/>
      <c r="H4636" s="418"/>
      <c r="I4636" s="418"/>
      <c r="J4636" s="418"/>
      <c r="K4636" s="431"/>
    </row>
    <row r="4637" spans="1:11" s="43" customFormat="1" x14ac:dyDescent="0.25">
      <c r="A4637" s="42"/>
      <c r="B4637" s="292">
        <v>88750</v>
      </c>
      <c r="C4637" s="146"/>
      <c r="D4637" s="146"/>
      <c r="E4637" s="146"/>
      <c r="F4637" s="146"/>
      <c r="G4637" s="146"/>
      <c r="H4637" s="146"/>
      <c r="I4637" s="146"/>
      <c r="J4637" s="146"/>
      <c r="K4637" s="146"/>
    </row>
    <row r="4638" spans="1:11" s="43" customFormat="1" x14ac:dyDescent="0.25">
      <c r="A4638" s="42"/>
    </row>
    <row r="4639" spans="1:11" s="43" customFormat="1" x14ac:dyDescent="0.25">
      <c r="A4639" s="42"/>
      <c r="B4639" s="43" t="s">
        <v>0</v>
      </c>
      <c r="C4639" s="105"/>
    </row>
    <row r="4640" spans="1:11" s="43" customFormat="1" x14ac:dyDescent="0.25">
      <c r="A4640" s="42"/>
      <c r="B4640" s="383" t="s">
        <v>1</v>
      </c>
      <c r="C4640" s="383"/>
      <c r="D4640" s="383"/>
      <c r="E4640" s="383"/>
      <c r="F4640" s="383"/>
      <c r="G4640" s="383"/>
      <c r="H4640" s="383"/>
      <c r="I4640" s="383"/>
      <c r="J4640" s="383"/>
      <c r="K4640" s="383"/>
    </row>
    <row r="4641" spans="1:11" s="43" customFormat="1" ht="15.75" thickBot="1" x14ac:dyDescent="0.3">
      <c r="A4641" s="42"/>
    </row>
    <row r="4642" spans="1:11" s="43" customFormat="1" ht="15.75" thickBot="1" x14ac:dyDescent="0.3">
      <c r="A4642" s="42"/>
      <c r="B4642" s="442" t="s">
        <v>2</v>
      </c>
      <c r="C4642" s="564"/>
      <c r="D4642" s="443"/>
      <c r="E4642" s="384" t="s">
        <v>3</v>
      </c>
      <c r="F4642" s="385"/>
      <c r="G4642" s="386"/>
      <c r="H4642" s="387" t="s">
        <v>4</v>
      </c>
      <c r="I4642" s="388"/>
      <c r="J4642" s="388"/>
      <c r="K4642" s="389"/>
    </row>
    <row r="4643" spans="1:11" s="43" customFormat="1" ht="15.75" thickBot="1" x14ac:dyDescent="0.3">
      <c r="A4643" s="42"/>
      <c r="B4643" s="471">
        <v>21603198100569</v>
      </c>
      <c r="C4643" s="471"/>
      <c r="D4643" s="471"/>
      <c r="E4643" s="394" t="s">
        <v>1272</v>
      </c>
      <c r="F4643" s="394"/>
      <c r="G4643" s="395"/>
      <c r="H4643" s="393" t="s">
        <v>1279</v>
      </c>
      <c r="I4643" s="394"/>
      <c r="J4643" s="394"/>
      <c r="K4643" s="395"/>
    </row>
    <row r="4644" spans="1:11" s="43" customFormat="1" x14ac:dyDescent="0.25">
      <c r="A4644" s="42"/>
      <c r="B4644" s="687" t="s">
        <v>5</v>
      </c>
      <c r="C4644" s="688"/>
      <c r="D4644" s="689" t="s">
        <v>1280</v>
      </c>
      <c r="E4644" s="690"/>
      <c r="F4644" s="690"/>
      <c r="G4644" s="691"/>
      <c r="H4644" s="442" t="s">
        <v>6</v>
      </c>
      <c r="I4644" s="443"/>
      <c r="J4644" s="695" t="s">
        <v>284</v>
      </c>
      <c r="K4644" s="696"/>
    </row>
    <row r="4645" spans="1:11" s="43" customFormat="1" ht="15.75" thickBot="1" x14ac:dyDescent="0.3">
      <c r="A4645" s="42"/>
      <c r="B4645" s="444"/>
      <c r="C4645" s="445"/>
      <c r="D4645" s="692"/>
      <c r="E4645" s="693"/>
      <c r="F4645" s="693"/>
      <c r="G4645" s="694"/>
      <c r="H4645" s="444"/>
      <c r="I4645" s="445"/>
      <c r="J4645" s="697"/>
      <c r="K4645" s="698"/>
    </row>
    <row r="4646" spans="1:11" s="43" customFormat="1" ht="15.75" thickBot="1" x14ac:dyDescent="0.3">
      <c r="A4646" s="42"/>
      <c r="B4646" s="393" t="s">
        <v>7</v>
      </c>
      <c r="C4646" s="394"/>
      <c r="D4646" s="394"/>
      <c r="E4646" s="394"/>
      <c r="F4646" s="394"/>
      <c r="G4646" s="394"/>
      <c r="H4646" s="394"/>
      <c r="I4646" s="394"/>
      <c r="J4646" s="394"/>
      <c r="K4646" s="395"/>
    </row>
    <row r="4647" spans="1:11" s="43" customFormat="1" ht="15.75" thickBot="1" x14ac:dyDescent="0.3">
      <c r="A4647" s="42"/>
      <c r="B4647" s="399" t="s">
        <v>8</v>
      </c>
      <c r="C4647" s="399" t="s">
        <v>9</v>
      </c>
      <c r="D4647" s="417" t="s">
        <v>10</v>
      </c>
      <c r="E4647" s="418"/>
      <c r="F4647" s="418"/>
      <c r="G4647" s="419"/>
      <c r="H4647" s="417" t="s">
        <v>11</v>
      </c>
      <c r="I4647" s="418"/>
      <c r="J4647" s="418"/>
      <c r="K4647" s="419"/>
    </row>
    <row r="4648" spans="1:11" s="43" customFormat="1" ht="15.75" thickBot="1" x14ac:dyDescent="0.3">
      <c r="A4648" s="42"/>
      <c r="B4648" s="415"/>
      <c r="C4648" s="415"/>
      <c r="D4648" s="399" t="s">
        <v>12</v>
      </c>
      <c r="E4648" s="397" t="s">
        <v>210</v>
      </c>
      <c r="F4648" s="387" t="s">
        <v>14</v>
      </c>
      <c r="G4648" s="389"/>
      <c r="H4648" s="399" t="s">
        <v>12</v>
      </c>
      <c r="I4648" s="399" t="s">
        <v>15</v>
      </c>
      <c r="J4648" s="387" t="s">
        <v>14</v>
      </c>
      <c r="K4648" s="389"/>
    </row>
    <row r="4649" spans="1:11" s="43" customFormat="1" ht="45.75" thickBot="1" x14ac:dyDescent="0.3">
      <c r="A4649" s="42"/>
      <c r="B4649" s="400"/>
      <c r="C4649" s="400"/>
      <c r="D4649" s="400"/>
      <c r="E4649" s="398"/>
      <c r="F4649" s="46" t="s">
        <v>16</v>
      </c>
      <c r="G4649" s="47" t="s">
        <v>17</v>
      </c>
      <c r="H4649" s="400"/>
      <c r="I4649" s="400"/>
      <c r="J4649" s="46" t="s">
        <v>16</v>
      </c>
      <c r="K4649" s="47" t="s">
        <v>17</v>
      </c>
    </row>
    <row r="4650" spans="1:11" s="43" customFormat="1" ht="15.75" thickBot="1" x14ac:dyDescent="0.3">
      <c r="A4650" s="42"/>
      <c r="B4650" s="47">
        <v>1</v>
      </c>
      <c r="C4650" s="47">
        <v>2</v>
      </c>
      <c r="D4650" s="47">
        <v>3</v>
      </c>
      <c r="E4650" s="47">
        <v>4</v>
      </c>
      <c r="F4650" s="47">
        <v>5</v>
      </c>
      <c r="G4650" s="47">
        <v>6</v>
      </c>
      <c r="H4650" s="47">
        <v>7</v>
      </c>
      <c r="I4650" s="47">
        <v>8</v>
      </c>
      <c r="J4650" s="47">
        <v>9</v>
      </c>
      <c r="K4650" s="47">
        <v>10</v>
      </c>
    </row>
    <row r="4651" spans="1:11" s="43" customFormat="1" x14ac:dyDescent="0.25">
      <c r="A4651" s="42"/>
      <c r="B4651" s="150">
        <f>197290.77</f>
        <v>197290.77</v>
      </c>
      <c r="C4651" s="145"/>
      <c r="D4651" s="290"/>
      <c r="E4651" s="145"/>
      <c r="F4651" s="146"/>
      <c r="G4651" s="145"/>
      <c r="H4651" s="54" t="s">
        <v>351</v>
      </c>
      <c r="I4651" s="54" t="s">
        <v>351</v>
      </c>
      <c r="J4651" s="145"/>
      <c r="K4651" s="291"/>
    </row>
    <row r="4652" spans="1:11" s="43" customFormat="1" ht="15.75" thickBot="1" x14ac:dyDescent="0.3">
      <c r="A4652" s="42"/>
      <c r="B4652" s="292"/>
      <c r="C4652" s="146"/>
      <c r="D4652" s="146"/>
      <c r="E4652" s="146"/>
      <c r="F4652" s="146"/>
      <c r="G4652" s="145"/>
      <c r="H4652" s="54" t="s">
        <v>71</v>
      </c>
      <c r="I4652" s="54" t="s">
        <v>1281</v>
      </c>
      <c r="J4652" s="146"/>
      <c r="K4652" s="293"/>
    </row>
    <row r="4653" spans="1:11" s="43" customFormat="1" ht="15.75" thickBot="1" x14ac:dyDescent="0.3">
      <c r="A4653" s="42"/>
      <c r="B4653" s="417" t="s">
        <v>19</v>
      </c>
      <c r="C4653" s="418"/>
      <c r="D4653" s="418"/>
      <c r="E4653" s="418"/>
      <c r="F4653" s="418"/>
      <c r="G4653" s="418"/>
      <c r="H4653" s="418"/>
      <c r="I4653" s="418"/>
      <c r="J4653" s="418"/>
      <c r="K4653" s="419"/>
    </row>
    <row r="4654" spans="1:11" s="43" customFormat="1" x14ac:dyDescent="0.25">
      <c r="A4654" s="42"/>
      <c r="B4654" s="292"/>
      <c r="C4654" s="146"/>
      <c r="D4654" s="146"/>
      <c r="E4654" s="146"/>
      <c r="F4654" s="146"/>
      <c r="G4654" s="146"/>
      <c r="H4654" s="146"/>
      <c r="I4654" s="146"/>
      <c r="J4654" s="146"/>
      <c r="K4654" s="293"/>
    </row>
    <row r="4655" spans="1:11" s="43" customFormat="1" x14ac:dyDescent="0.25">
      <c r="A4655" s="42"/>
    </row>
    <row r="4656" spans="1:11" s="43" customFormat="1" x14ac:dyDescent="0.25">
      <c r="A4656" s="42"/>
      <c r="B4656" s="43" t="s">
        <v>0</v>
      </c>
      <c r="C4656" s="105"/>
    </row>
    <row r="4657" spans="1:11" s="43" customFormat="1" x14ac:dyDescent="0.25">
      <c r="A4657" s="42"/>
      <c r="B4657" s="383" t="s">
        <v>1</v>
      </c>
      <c r="C4657" s="383"/>
      <c r="D4657" s="383"/>
      <c r="E4657" s="383"/>
      <c r="F4657" s="383"/>
      <c r="G4657" s="383"/>
      <c r="H4657" s="383"/>
      <c r="I4657" s="383"/>
      <c r="J4657" s="383"/>
      <c r="K4657" s="383"/>
    </row>
    <row r="4658" spans="1:11" s="43" customFormat="1" ht="15.75" thickBot="1" x14ac:dyDescent="0.3">
      <c r="A4658" s="42"/>
    </row>
    <row r="4659" spans="1:11" s="43" customFormat="1" ht="15.75" thickBot="1" x14ac:dyDescent="0.3">
      <c r="A4659" s="42"/>
      <c r="B4659" s="442" t="s">
        <v>2</v>
      </c>
      <c r="C4659" s="564"/>
      <c r="D4659" s="443"/>
      <c r="E4659" s="384" t="s">
        <v>3</v>
      </c>
      <c r="F4659" s="385"/>
      <c r="G4659" s="386"/>
      <c r="H4659" s="387" t="s">
        <v>4</v>
      </c>
      <c r="I4659" s="388"/>
      <c r="J4659" s="388"/>
      <c r="K4659" s="389"/>
    </row>
    <row r="4660" spans="1:11" s="43" customFormat="1" ht="15.75" thickBot="1" x14ac:dyDescent="0.3">
      <c r="A4660" s="42"/>
      <c r="B4660" s="699">
        <v>22301197900601</v>
      </c>
      <c r="C4660" s="700"/>
      <c r="D4660" s="701"/>
      <c r="E4660" s="702" t="s">
        <v>1272</v>
      </c>
      <c r="F4660" s="394"/>
      <c r="G4660" s="395"/>
      <c r="H4660" s="393" t="s">
        <v>1282</v>
      </c>
      <c r="I4660" s="394"/>
      <c r="J4660" s="394"/>
      <c r="K4660" s="395"/>
    </row>
    <row r="4661" spans="1:11" s="43" customFormat="1" x14ac:dyDescent="0.25">
      <c r="A4661" s="42"/>
      <c r="B4661" s="687" t="s">
        <v>5</v>
      </c>
      <c r="C4661" s="688"/>
      <c r="D4661" s="689" t="s">
        <v>1283</v>
      </c>
      <c r="E4661" s="690"/>
      <c r="F4661" s="690"/>
      <c r="G4661" s="691"/>
      <c r="H4661" s="442" t="s">
        <v>6</v>
      </c>
      <c r="I4661" s="443"/>
      <c r="J4661" s="703" t="s">
        <v>1284</v>
      </c>
      <c r="K4661" s="704"/>
    </row>
    <row r="4662" spans="1:11" s="43" customFormat="1" ht="15.75" thickBot="1" x14ac:dyDescent="0.3">
      <c r="A4662" s="42"/>
      <c r="B4662" s="444"/>
      <c r="C4662" s="445"/>
      <c r="D4662" s="692"/>
      <c r="E4662" s="693"/>
      <c r="F4662" s="693"/>
      <c r="G4662" s="694"/>
      <c r="H4662" s="444"/>
      <c r="I4662" s="445"/>
      <c r="J4662" s="705"/>
      <c r="K4662" s="706"/>
    </row>
    <row r="4663" spans="1:11" s="43" customFormat="1" ht="15.75" thickBot="1" x14ac:dyDescent="0.3">
      <c r="A4663" s="42"/>
      <c r="B4663" s="393" t="s">
        <v>7</v>
      </c>
      <c r="C4663" s="394"/>
      <c r="D4663" s="394"/>
      <c r="E4663" s="394"/>
      <c r="F4663" s="394"/>
      <c r="G4663" s="394"/>
      <c r="H4663" s="394"/>
      <c r="I4663" s="394"/>
      <c r="J4663" s="394"/>
      <c r="K4663" s="395"/>
    </row>
    <row r="4664" spans="1:11" s="43" customFormat="1" ht="15.75" thickBot="1" x14ac:dyDescent="0.3">
      <c r="A4664" s="42"/>
      <c r="B4664" s="399" t="s">
        <v>8</v>
      </c>
      <c r="C4664" s="399" t="s">
        <v>9</v>
      </c>
      <c r="D4664" s="417" t="s">
        <v>10</v>
      </c>
      <c r="E4664" s="418"/>
      <c r="F4664" s="418"/>
      <c r="G4664" s="419"/>
      <c r="H4664" s="417" t="s">
        <v>11</v>
      </c>
      <c r="I4664" s="418"/>
      <c r="J4664" s="418"/>
      <c r="K4664" s="419"/>
    </row>
    <row r="4665" spans="1:11" s="43" customFormat="1" ht="15.75" thickBot="1" x14ac:dyDescent="0.3">
      <c r="A4665" s="42"/>
      <c r="B4665" s="415"/>
      <c r="C4665" s="415"/>
      <c r="D4665" s="399" t="s">
        <v>12</v>
      </c>
      <c r="E4665" s="397" t="s">
        <v>210</v>
      </c>
      <c r="F4665" s="387" t="s">
        <v>14</v>
      </c>
      <c r="G4665" s="389"/>
      <c r="H4665" s="399" t="s">
        <v>12</v>
      </c>
      <c r="I4665" s="399" t="s">
        <v>15</v>
      </c>
      <c r="J4665" s="387" t="s">
        <v>14</v>
      </c>
      <c r="K4665" s="389"/>
    </row>
    <row r="4666" spans="1:11" s="43" customFormat="1" ht="45.75" thickBot="1" x14ac:dyDescent="0.3">
      <c r="A4666" s="42"/>
      <c r="B4666" s="400"/>
      <c r="C4666" s="400"/>
      <c r="D4666" s="400"/>
      <c r="E4666" s="398"/>
      <c r="F4666" s="46" t="s">
        <v>16</v>
      </c>
      <c r="G4666" s="47" t="s">
        <v>17</v>
      </c>
      <c r="H4666" s="400"/>
      <c r="I4666" s="400"/>
      <c r="J4666" s="46" t="s">
        <v>16</v>
      </c>
      <c r="K4666" s="47" t="s">
        <v>17</v>
      </c>
    </row>
    <row r="4667" spans="1:11" s="43" customFormat="1" ht="15.75" thickBot="1" x14ac:dyDescent="0.3">
      <c r="A4667" s="42"/>
      <c r="B4667" s="47">
        <v>1</v>
      </c>
      <c r="C4667" s="47">
        <v>2</v>
      </c>
      <c r="D4667" s="47">
        <v>3</v>
      </c>
      <c r="E4667" s="47">
        <v>4</v>
      </c>
      <c r="F4667" s="47">
        <v>5</v>
      </c>
      <c r="G4667" s="47">
        <v>6</v>
      </c>
      <c r="H4667" s="47">
        <v>7</v>
      </c>
      <c r="I4667" s="47">
        <v>8</v>
      </c>
      <c r="J4667" s="47">
        <v>9</v>
      </c>
      <c r="K4667" s="47">
        <v>10</v>
      </c>
    </row>
    <row r="4668" spans="1:11" s="43" customFormat="1" ht="30" x14ac:dyDescent="0.25">
      <c r="A4668" s="42"/>
      <c r="B4668" s="146">
        <f>235541.4+46200</f>
        <v>281741.40000000002</v>
      </c>
      <c r="C4668" s="145"/>
      <c r="D4668" s="290" t="s">
        <v>1285</v>
      </c>
      <c r="E4668" s="146">
        <v>1842</v>
      </c>
      <c r="F4668" s="156"/>
      <c r="G4668" s="295"/>
      <c r="H4668" s="51"/>
      <c r="I4668" s="296"/>
      <c r="J4668" s="145"/>
      <c r="K4668" s="291"/>
    </row>
    <row r="4669" spans="1:11" s="43" customFormat="1" x14ac:dyDescent="0.25">
      <c r="A4669" s="42"/>
      <c r="B4669" s="146"/>
      <c r="C4669" s="146"/>
      <c r="D4669" s="290" t="s">
        <v>1286</v>
      </c>
      <c r="E4669" s="146">
        <v>2.7</v>
      </c>
      <c r="F4669" s="156"/>
      <c r="G4669" s="156"/>
      <c r="H4669" s="51"/>
      <c r="I4669" s="146"/>
      <c r="J4669" s="146"/>
      <c r="K4669" s="146"/>
    </row>
    <row r="4670" spans="1:11" s="43" customFormat="1" x14ac:dyDescent="0.25">
      <c r="A4670" s="42"/>
      <c r="B4670" s="146"/>
      <c r="C4670" s="146"/>
      <c r="D4670" s="290" t="s">
        <v>1286</v>
      </c>
      <c r="E4670" s="146">
        <v>0.96</v>
      </c>
      <c r="F4670" s="156"/>
      <c r="G4670" s="156"/>
      <c r="H4670" s="51"/>
      <c r="I4670" s="146"/>
      <c r="J4670" s="146"/>
      <c r="K4670" s="146"/>
    </row>
    <row r="4671" spans="1:11" s="43" customFormat="1" x14ac:dyDescent="0.25">
      <c r="A4671" s="42"/>
      <c r="B4671" s="146"/>
      <c r="C4671" s="146"/>
      <c r="D4671" s="290" t="s">
        <v>1286</v>
      </c>
      <c r="E4671" s="146">
        <v>0.12</v>
      </c>
      <c r="F4671" s="156"/>
      <c r="G4671" s="156"/>
      <c r="H4671" s="51"/>
      <c r="I4671" s="146"/>
      <c r="J4671" s="146"/>
      <c r="K4671" s="146"/>
    </row>
    <row r="4672" spans="1:11" s="43" customFormat="1" x14ac:dyDescent="0.25">
      <c r="A4672" s="42"/>
      <c r="B4672" s="146"/>
      <c r="C4672" s="146"/>
      <c r="D4672" s="290" t="s">
        <v>1286</v>
      </c>
      <c r="E4672" s="146">
        <v>0.18</v>
      </c>
      <c r="F4672" s="156"/>
      <c r="G4672" s="156"/>
      <c r="H4672" s="51"/>
      <c r="I4672" s="146"/>
      <c r="J4672" s="146"/>
      <c r="K4672" s="146"/>
    </row>
    <row r="4673" spans="1:11" s="43" customFormat="1" ht="15.75" thickBot="1" x14ac:dyDescent="0.3">
      <c r="A4673" s="42"/>
      <c r="B4673" s="403" t="s">
        <v>19</v>
      </c>
      <c r="C4673" s="404"/>
      <c r="D4673" s="404"/>
      <c r="E4673" s="404"/>
      <c r="F4673" s="404"/>
      <c r="G4673" s="404"/>
      <c r="H4673" s="404"/>
      <c r="I4673" s="404"/>
      <c r="J4673" s="404"/>
      <c r="K4673" s="432"/>
    </row>
    <row r="4674" spans="1:11" s="43" customFormat="1" ht="60" x14ac:dyDescent="0.25">
      <c r="A4674" s="42"/>
      <c r="B4674" s="146">
        <v>300000</v>
      </c>
      <c r="C4674" s="146">
        <v>125000</v>
      </c>
      <c r="D4674" s="297"/>
      <c r="E4674" s="298"/>
      <c r="F4674" s="297"/>
      <c r="G4674" s="146"/>
      <c r="H4674" s="51" t="s">
        <v>212</v>
      </c>
      <c r="I4674" s="145" t="s">
        <v>1287</v>
      </c>
      <c r="J4674" s="145"/>
      <c r="K4674" s="291"/>
    </row>
    <row r="4675" spans="1:11" s="43" customFormat="1" x14ac:dyDescent="0.25">
      <c r="A4675" s="42"/>
    </row>
    <row r="4676" spans="1:11" s="43" customFormat="1" x14ac:dyDescent="0.25">
      <c r="A4676" s="42"/>
      <c r="B4676" s="43" t="s">
        <v>0</v>
      </c>
      <c r="C4676" s="105"/>
    </row>
    <row r="4677" spans="1:11" s="43" customFormat="1" x14ac:dyDescent="0.25">
      <c r="A4677" s="42"/>
      <c r="B4677" s="383" t="s">
        <v>1</v>
      </c>
      <c r="C4677" s="383"/>
      <c r="D4677" s="383"/>
      <c r="E4677" s="383"/>
      <c r="F4677" s="383"/>
      <c r="G4677" s="383"/>
      <c r="H4677" s="383"/>
      <c r="I4677" s="383"/>
      <c r="J4677" s="383"/>
      <c r="K4677" s="383"/>
    </row>
    <row r="4678" spans="1:11" s="43" customFormat="1" ht="15.75" thickBot="1" x14ac:dyDescent="0.3">
      <c r="A4678" s="42"/>
    </row>
    <row r="4679" spans="1:11" s="43" customFormat="1" ht="15.75" thickBot="1" x14ac:dyDescent="0.3">
      <c r="A4679" s="42"/>
      <c r="B4679" s="442" t="s">
        <v>2</v>
      </c>
      <c r="C4679" s="564"/>
      <c r="D4679" s="443"/>
      <c r="E4679" s="384" t="s">
        <v>3</v>
      </c>
      <c r="F4679" s="385"/>
      <c r="G4679" s="386"/>
      <c r="H4679" s="387" t="s">
        <v>4</v>
      </c>
      <c r="I4679" s="388"/>
      <c r="J4679" s="388"/>
      <c r="K4679" s="389"/>
    </row>
    <row r="4680" spans="1:11" s="43" customFormat="1" ht="15.75" thickBot="1" x14ac:dyDescent="0.3">
      <c r="A4680" s="42"/>
      <c r="B4680" s="699">
        <v>22603197300089</v>
      </c>
      <c r="C4680" s="700"/>
      <c r="D4680" s="701"/>
      <c r="E4680" s="702" t="s">
        <v>1272</v>
      </c>
      <c r="F4680" s="394"/>
      <c r="G4680" s="395"/>
      <c r="H4680" s="393" t="s">
        <v>1282</v>
      </c>
      <c r="I4680" s="394"/>
      <c r="J4680" s="394"/>
      <c r="K4680" s="395"/>
    </row>
    <row r="4681" spans="1:11" s="43" customFormat="1" x14ac:dyDescent="0.25">
      <c r="A4681" s="42"/>
      <c r="B4681" s="687" t="s">
        <v>5</v>
      </c>
      <c r="C4681" s="688"/>
      <c r="D4681" s="689" t="s">
        <v>1288</v>
      </c>
      <c r="E4681" s="690"/>
      <c r="F4681" s="690"/>
      <c r="G4681" s="691"/>
      <c r="H4681" s="442" t="s">
        <v>6</v>
      </c>
      <c r="I4681" s="443"/>
      <c r="J4681" s="703" t="s">
        <v>1132</v>
      </c>
      <c r="K4681" s="704"/>
    </row>
    <row r="4682" spans="1:11" s="43" customFormat="1" ht="15.75" thickBot="1" x14ac:dyDescent="0.3">
      <c r="A4682" s="42"/>
      <c r="B4682" s="444"/>
      <c r="C4682" s="445"/>
      <c r="D4682" s="692"/>
      <c r="E4682" s="693"/>
      <c r="F4682" s="693"/>
      <c r="G4682" s="694"/>
      <c r="H4682" s="444"/>
      <c r="I4682" s="445"/>
      <c r="J4682" s="705"/>
      <c r="K4682" s="706"/>
    </row>
    <row r="4683" spans="1:11" s="43" customFormat="1" ht="15.75" thickBot="1" x14ac:dyDescent="0.3">
      <c r="A4683" s="42"/>
      <c r="B4683" s="393" t="s">
        <v>7</v>
      </c>
      <c r="C4683" s="394"/>
      <c r="D4683" s="394"/>
      <c r="E4683" s="394"/>
      <c r="F4683" s="394"/>
      <c r="G4683" s="394"/>
      <c r="H4683" s="394"/>
      <c r="I4683" s="394"/>
      <c r="J4683" s="394"/>
      <c r="K4683" s="395"/>
    </row>
    <row r="4684" spans="1:11" s="43" customFormat="1" ht="15.75" thickBot="1" x14ac:dyDescent="0.3">
      <c r="A4684" s="42"/>
      <c r="B4684" s="399" t="s">
        <v>8</v>
      </c>
      <c r="C4684" s="399" t="s">
        <v>9</v>
      </c>
      <c r="D4684" s="417" t="s">
        <v>10</v>
      </c>
      <c r="E4684" s="418"/>
      <c r="F4684" s="418"/>
      <c r="G4684" s="419"/>
      <c r="H4684" s="417" t="s">
        <v>11</v>
      </c>
      <c r="I4684" s="418"/>
      <c r="J4684" s="418"/>
      <c r="K4684" s="419"/>
    </row>
    <row r="4685" spans="1:11" s="43" customFormat="1" ht="15.75" thickBot="1" x14ac:dyDescent="0.3">
      <c r="A4685" s="42"/>
      <c r="B4685" s="415"/>
      <c r="C4685" s="415"/>
      <c r="D4685" s="399" t="s">
        <v>12</v>
      </c>
      <c r="E4685" s="397" t="s">
        <v>210</v>
      </c>
      <c r="F4685" s="387" t="s">
        <v>14</v>
      </c>
      <c r="G4685" s="389"/>
      <c r="H4685" s="399" t="s">
        <v>12</v>
      </c>
      <c r="I4685" s="399" t="s">
        <v>15</v>
      </c>
      <c r="J4685" s="387" t="s">
        <v>14</v>
      </c>
      <c r="K4685" s="389"/>
    </row>
    <row r="4686" spans="1:11" s="43" customFormat="1" ht="45.75" thickBot="1" x14ac:dyDescent="0.3">
      <c r="A4686" s="42"/>
      <c r="B4686" s="400"/>
      <c r="C4686" s="400"/>
      <c r="D4686" s="400"/>
      <c r="E4686" s="398"/>
      <c r="F4686" s="46" t="s">
        <v>16</v>
      </c>
      <c r="G4686" s="47" t="s">
        <v>17</v>
      </c>
      <c r="H4686" s="400"/>
      <c r="I4686" s="400"/>
      <c r="J4686" s="46" t="s">
        <v>16</v>
      </c>
      <c r="K4686" s="47" t="s">
        <v>17</v>
      </c>
    </row>
    <row r="4687" spans="1:11" s="43" customFormat="1" ht="15.75" thickBot="1" x14ac:dyDescent="0.3">
      <c r="A4687" s="42"/>
      <c r="B4687" s="47">
        <v>1</v>
      </c>
      <c r="C4687" s="47">
        <v>2</v>
      </c>
      <c r="D4687" s="47">
        <v>3</v>
      </c>
      <c r="E4687" s="47">
        <v>4</v>
      </c>
      <c r="F4687" s="47">
        <v>5</v>
      </c>
      <c r="G4687" s="47">
        <v>6</v>
      </c>
      <c r="H4687" s="47">
        <v>7</v>
      </c>
      <c r="I4687" s="47">
        <v>8</v>
      </c>
      <c r="J4687" s="47">
        <v>9</v>
      </c>
      <c r="K4687" s="47">
        <v>10</v>
      </c>
    </row>
    <row r="4688" spans="1:11" s="43" customFormat="1" ht="15.75" thickBot="1" x14ac:dyDescent="0.3">
      <c r="A4688" s="42"/>
      <c r="B4688" s="146">
        <f>152828.2</f>
        <v>152828.20000000001</v>
      </c>
      <c r="C4688" s="295"/>
      <c r="D4688" s="146"/>
      <c r="E4688" s="146"/>
      <c r="F4688" s="156"/>
      <c r="G4688" s="295"/>
      <c r="H4688" s="51"/>
      <c r="I4688" s="296"/>
      <c r="J4688" s="145"/>
      <c r="K4688" s="291"/>
    </row>
    <row r="4689" spans="1:11" s="43" customFormat="1" ht="15.75" thickBot="1" x14ac:dyDescent="0.3">
      <c r="A4689" s="42"/>
      <c r="B4689" s="417" t="s">
        <v>19</v>
      </c>
      <c r="C4689" s="418"/>
      <c r="D4689" s="418"/>
      <c r="E4689" s="418"/>
      <c r="F4689" s="418"/>
      <c r="G4689" s="418"/>
      <c r="H4689" s="418"/>
      <c r="I4689" s="418"/>
      <c r="J4689" s="418"/>
      <c r="K4689" s="419"/>
    </row>
    <row r="4690" spans="1:11" s="43" customFormat="1" x14ac:dyDescent="0.25">
      <c r="A4690" s="42"/>
      <c r="B4690" s="299"/>
      <c r="C4690" s="145"/>
      <c r="D4690" s="707"/>
      <c r="E4690" s="708"/>
      <c r="F4690" s="145"/>
      <c r="G4690" s="300"/>
      <c r="H4690" s="300"/>
      <c r="I4690" s="145"/>
      <c r="J4690" s="145"/>
      <c r="K4690" s="291"/>
    </row>
    <row r="4691" spans="1:11" s="43" customFormat="1" x14ac:dyDescent="0.25">
      <c r="A4691" s="42"/>
    </row>
    <row r="4692" spans="1:11" s="43" customFormat="1" x14ac:dyDescent="0.25">
      <c r="A4692" s="42"/>
      <c r="B4692" s="43" t="s">
        <v>0</v>
      </c>
      <c r="C4692" s="105"/>
    </row>
    <row r="4693" spans="1:11" s="43" customFormat="1" x14ac:dyDescent="0.25">
      <c r="A4693" s="42"/>
      <c r="B4693" s="383" t="s">
        <v>1</v>
      </c>
      <c r="C4693" s="383"/>
      <c r="D4693" s="383"/>
      <c r="E4693" s="383"/>
      <c r="F4693" s="383"/>
      <c r="G4693" s="383"/>
      <c r="H4693" s="383"/>
      <c r="I4693" s="383"/>
      <c r="J4693" s="383"/>
      <c r="K4693" s="383"/>
    </row>
    <row r="4694" spans="1:11" s="43" customFormat="1" ht="15.75" thickBot="1" x14ac:dyDescent="0.3">
      <c r="A4694" s="42"/>
    </row>
    <row r="4695" spans="1:11" s="43" customFormat="1" ht="15.75" thickBot="1" x14ac:dyDescent="0.3">
      <c r="A4695" s="42"/>
      <c r="B4695" s="442" t="s">
        <v>2</v>
      </c>
      <c r="C4695" s="564"/>
      <c r="D4695" s="443"/>
      <c r="E4695" s="384" t="s">
        <v>3</v>
      </c>
      <c r="F4695" s="385"/>
      <c r="G4695" s="386"/>
      <c r="H4695" s="387" t="s">
        <v>4</v>
      </c>
      <c r="I4695" s="388"/>
      <c r="J4695" s="388"/>
      <c r="K4695" s="389"/>
    </row>
    <row r="4696" spans="1:11" s="43" customFormat="1" ht="15.75" thickBot="1" x14ac:dyDescent="0.3">
      <c r="A4696" s="42"/>
      <c r="B4696" s="699">
        <v>22908197400634</v>
      </c>
      <c r="C4696" s="700"/>
      <c r="D4696" s="701"/>
      <c r="E4696" s="702" t="s">
        <v>1272</v>
      </c>
      <c r="F4696" s="394"/>
      <c r="G4696" s="395"/>
      <c r="H4696" s="393" t="s">
        <v>1282</v>
      </c>
      <c r="I4696" s="394"/>
      <c r="J4696" s="394"/>
      <c r="K4696" s="395"/>
    </row>
    <row r="4697" spans="1:11" s="43" customFormat="1" x14ac:dyDescent="0.25">
      <c r="A4697" s="42"/>
      <c r="B4697" s="687" t="s">
        <v>5</v>
      </c>
      <c r="C4697" s="688"/>
      <c r="D4697" s="689" t="s">
        <v>1289</v>
      </c>
      <c r="E4697" s="690"/>
      <c r="F4697" s="690"/>
      <c r="G4697" s="691"/>
      <c r="H4697" s="442" t="s">
        <v>6</v>
      </c>
      <c r="I4697" s="443"/>
      <c r="J4697" s="703" t="s">
        <v>1132</v>
      </c>
      <c r="K4697" s="704"/>
    </row>
    <row r="4698" spans="1:11" s="43" customFormat="1" ht="15.75" thickBot="1" x14ac:dyDescent="0.3">
      <c r="A4698" s="42"/>
      <c r="B4698" s="444"/>
      <c r="C4698" s="445"/>
      <c r="D4698" s="692"/>
      <c r="E4698" s="693"/>
      <c r="F4698" s="693"/>
      <c r="G4698" s="694"/>
      <c r="H4698" s="444"/>
      <c r="I4698" s="445"/>
      <c r="J4698" s="705"/>
      <c r="K4698" s="706"/>
    </row>
    <row r="4699" spans="1:11" s="43" customFormat="1" ht="15.75" thickBot="1" x14ac:dyDescent="0.3">
      <c r="A4699" s="42"/>
      <c r="B4699" s="393" t="s">
        <v>7</v>
      </c>
      <c r="C4699" s="394"/>
      <c r="D4699" s="394"/>
      <c r="E4699" s="394"/>
      <c r="F4699" s="394"/>
      <c r="G4699" s="394"/>
      <c r="H4699" s="394"/>
      <c r="I4699" s="394"/>
      <c r="J4699" s="394"/>
      <c r="K4699" s="395"/>
    </row>
    <row r="4700" spans="1:11" s="43" customFormat="1" ht="15.75" thickBot="1" x14ac:dyDescent="0.3">
      <c r="A4700" s="42"/>
      <c r="B4700" s="399" t="s">
        <v>8</v>
      </c>
      <c r="C4700" s="399" t="s">
        <v>9</v>
      </c>
      <c r="D4700" s="417" t="s">
        <v>10</v>
      </c>
      <c r="E4700" s="418"/>
      <c r="F4700" s="418"/>
      <c r="G4700" s="419"/>
      <c r="H4700" s="417" t="s">
        <v>11</v>
      </c>
      <c r="I4700" s="418"/>
      <c r="J4700" s="418"/>
      <c r="K4700" s="419"/>
    </row>
    <row r="4701" spans="1:11" s="43" customFormat="1" ht="15.75" thickBot="1" x14ac:dyDescent="0.3">
      <c r="A4701" s="42"/>
      <c r="B4701" s="415"/>
      <c r="C4701" s="415"/>
      <c r="D4701" s="399" t="s">
        <v>12</v>
      </c>
      <c r="E4701" s="397" t="s">
        <v>210</v>
      </c>
      <c r="F4701" s="387" t="s">
        <v>14</v>
      </c>
      <c r="G4701" s="389"/>
      <c r="H4701" s="399" t="s">
        <v>12</v>
      </c>
      <c r="I4701" s="399" t="s">
        <v>15</v>
      </c>
      <c r="J4701" s="387" t="s">
        <v>14</v>
      </c>
      <c r="K4701" s="389"/>
    </row>
    <row r="4702" spans="1:11" s="43" customFormat="1" ht="45.75" thickBot="1" x14ac:dyDescent="0.3">
      <c r="A4702" s="42"/>
      <c r="B4702" s="400"/>
      <c r="C4702" s="400"/>
      <c r="D4702" s="400"/>
      <c r="E4702" s="398"/>
      <c r="F4702" s="46" t="s">
        <v>16</v>
      </c>
      <c r="G4702" s="47" t="s">
        <v>17</v>
      </c>
      <c r="H4702" s="400"/>
      <c r="I4702" s="400"/>
      <c r="J4702" s="46" t="s">
        <v>16</v>
      </c>
      <c r="K4702" s="47" t="s">
        <v>17</v>
      </c>
    </row>
    <row r="4703" spans="1:11" s="43" customFormat="1" ht="15.75" thickBot="1" x14ac:dyDescent="0.3">
      <c r="A4703" s="42"/>
      <c r="B4703" s="47">
        <v>1</v>
      </c>
      <c r="C4703" s="47">
        <v>2</v>
      </c>
      <c r="D4703" s="47">
        <v>3</v>
      </c>
      <c r="E4703" s="47">
        <v>4</v>
      </c>
      <c r="F4703" s="47">
        <v>5</v>
      </c>
      <c r="G4703" s="47">
        <v>6</v>
      </c>
      <c r="H4703" s="47">
        <v>7</v>
      </c>
      <c r="I4703" s="47">
        <v>8</v>
      </c>
      <c r="J4703" s="47">
        <v>9</v>
      </c>
      <c r="K4703" s="47">
        <v>10</v>
      </c>
    </row>
    <row r="4704" spans="1:11" s="43" customFormat="1" ht="15.75" thickBot="1" x14ac:dyDescent="0.3">
      <c r="A4704" s="42"/>
      <c r="B4704" s="290">
        <v>202413.9</v>
      </c>
      <c r="C4704" s="295"/>
      <c r="D4704" s="146"/>
      <c r="E4704" s="146"/>
      <c r="F4704" s="156"/>
      <c r="G4704" s="295"/>
      <c r="H4704" s="51"/>
      <c r="I4704" s="296"/>
      <c r="J4704" s="145"/>
      <c r="K4704" s="291"/>
    </row>
    <row r="4705" spans="1:11" s="43" customFormat="1" ht="15.75" thickBot="1" x14ac:dyDescent="0.3">
      <c r="A4705" s="42"/>
      <c r="B4705" s="417" t="s">
        <v>19</v>
      </c>
      <c r="C4705" s="418"/>
      <c r="D4705" s="418"/>
      <c r="E4705" s="418"/>
      <c r="F4705" s="418"/>
      <c r="G4705" s="418"/>
      <c r="H4705" s="418"/>
      <c r="I4705" s="418"/>
      <c r="J4705" s="418"/>
      <c r="K4705" s="419"/>
    </row>
    <row r="4706" spans="1:11" s="43" customFormat="1" x14ac:dyDescent="0.25">
      <c r="A4706" s="42"/>
      <c r="B4706" s="299"/>
      <c r="C4706" s="145"/>
      <c r="D4706" s="707"/>
      <c r="E4706" s="708"/>
      <c r="F4706" s="145"/>
      <c r="G4706" s="300"/>
      <c r="H4706" s="300"/>
      <c r="I4706" s="145"/>
      <c r="J4706" s="145"/>
      <c r="K4706" s="291"/>
    </row>
    <row r="4707" spans="1:11" s="43" customFormat="1" x14ac:dyDescent="0.25">
      <c r="A4707" s="42"/>
    </row>
    <row r="4708" spans="1:11" s="43" customFormat="1" x14ac:dyDescent="0.25">
      <c r="A4708" s="42"/>
      <c r="B4708" s="43" t="s">
        <v>0</v>
      </c>
      <c r="C4708" s="105"/>
    </row>
    <row r="4709" spans="1:11" s="43" customFormat="1" x14ac:dyDescent="0.25">
      <c r="A4709" s="42"/>
      <c r="B4709" s="383" t="s">
        <v>1</v>
      </c>
      <c r="C4709" s="383"/>
      <c r="D4709" s="383"/>
      <c r="E4709" s="383"/>
      <c r="F4709" s="383"/>
      <c r="G4709" s="383"/>
      <c r="H4709" s="383"/>
      <c r="I4709" s="383"/>
      <c r="J4709" s="383"/>
      <c r="K4709" s="383"/>
    </row>
    <row r="4710" spans="1:11" s="43" customFormat="1" ht="15.75" thickBot="1" x14ac:dyDescent="0.3">
      <c r="A4710" s="42"/>
    </row>
    <row r="4711" spans="1:11" s="43" customFormat="1" ht="15.75" thickBot="1" x14ac:dyDescent="0.3">
      <c r="A4711" s="42"/>
      <c r="B4711" s="442" t="s">
        <v>2</v>
      </c>
      <c r="C4711" s="564"/>
      <c r="D4711" s="443"/>
      <c r="E4711" s="384" t="s">
        <v>3</v>
      </c>
      <c r="F4711" s="385"/>
      <c r="G4711" s="386"/>
      <c r="H4711" s="387" t="s">
        <v>4</v>
      </c>
      <c r="I4711" s="388"/>
      <c r="J4711" s="388"/>
      <c r="K4711" s="389"/>
    </row>
    <row r="4712" spans="1:11" s="43" customFormat="1" ht="15.75" thickBot="1" x14ac:dyDescent="0.3">
      <c r="A4712" s="42"/>
      <c r="B4712" s="699">
        <v>23008198600849</v>
      </c>
      <c r="C4712" s="700"/>
      <c r="D4712" s="701"/>
      <c r="E4712" s="702" t="s">
        <v>1272</v>
      </c>
      <c r="F4712" s="394"/>
      <c r="G4712" s="395"/>
      <c r="H4712" s="393" t="s">
        <v>1290</v>
      </c>
      <c r="I4712" s="394"/>
      <c r="J4712" s="394"/>
      <c r="K4712" s="395"/>
    </row>
    <row r="4713" spans="1:11" s="43" customFormat="1" x14ac:dyDescent="0.25">
      <c r="A4713" s="42"/>
      <c r="B4713" s="687" t="s">
        <v>5</v>
      </c>
      <c r="C4713" s="688"/>
      <c r="D4713" s="689" t="s">
        <v>1291</v>
      </c>
      <c r="E4713" s="690"/>
      <c r="F4713" s="690"/>
      <c r="G4713" s="691"/>
      <c r="H4713" s="442" t="s">
        <v>6</v>
      </c>
      <c r="I4713" s="443"/>
      <c r="J4713" s="703" t="s">
        <v>940</v>
      </c>
      <c r="K4713" s="704"/>
    </row>
    <row r="4714" spans="1:11" s="43" customFormat="1" ht="15.75" thickBot="1" x14ac:dyDescent="0.3">
      <c r="A4714" s="42"/>
      <c r="B4714" s="444"/>
      <c r="C4714" s="445"/>
      <c r="D4714" s="692"/>
      <c r="E4714" s="693"/>
      <c r="F4714" s="693"/>
      <c r="G4714" s="694"/>
      <c r="H4714" s="444"/>
      <c r="I4714" s="445"/>
      <c r="J4714" s="705"/>
      <c r="K4714" s="706"/>
    </row>
    <row r="4715" spans="1:11" s="43" customFormat="1" ht="15.75" thickBot="1" x14ac:dyDescent="0.3">
      <c r="A4715" s="42"/>
      <c r="B4715" s="393" t="s">
        <v>7</v>
      </c>
      <c r="C4715" s="394"/>
      <c r="D4715" s="394"/>
      <c r="E4715" s="394"/>
      <c r="F4715" s="394"/>
      <c r="G4715" s="394"/>
      <c r="H4715" s="394"/>
      <c r="I4715" s="394"/>
      <c r="J4715" s="394"/>
      <c r="K4715" s="395"/>
    </row>
    <row r="4716" spans="1:11" s="43" customFormat="1" ht="15.75" thickBot="1" x14ac:dyDescent="0.3">
      <c r="A4716" s="42"/>
      <c r="B4716" s="399" t="s">
        <v>8</v>
      </c>
      <c r="C4716" s="399" t="s">
        <v>9</v>
      </c>
      <c r="D4716" s="417" t="s">
        <v>10</v>
      </c>
      <c r="E4716" s="418"/>
      <c r="F4716" s="418"/>
      <c r="G4716" s="419"/>
      <c r="H4716" s="417" t="s">
        <v>11</v>
      </c>
      <c r="I4716" s="418"/>
      <c r="J4716" s="418"/>
      <c r="K4716" s="419"/>
    </row>
    <row r="4717" spans="1:11" s="43" customFormat="1" ht="15.75" thickBot="1" x14ac:dyDescent="0.3">
      <c r="A4717" s="42"/>
      <c r="B4717" s="415"/>
      <c r="C4717" s="415"/>
      <c r="D4717" s="399" t="s">
        <v>12</v>
      </c>
      <c r="E4717" s="397" t="s">
        <v>210</v>
      </c>
      <c r="F4717" s="387" t="s">
        <v>14</v>
      </c>
      <c r="G4717" s="389"/>
      <c r="H4717" s="399" t="s">
        <v>12</v>
      </c>
      <c r="I4717" s="399" t="s">
        <v>15</v>
      </c>
      <c r="J4717" s="387" t="s">
        <v>14</v>
      </c>
      <c r="K4717" s="389"/>
    </row>
    <row r="4718" spans="1:11" s="43" customFormat="1" ht="45.75" thickBot="1" x14ac:dyDescent="0.3">
      <c r="A4718" s="42"/>
      <c r="B4718" s="400"/>
      <c r="C4718" s="400"/>
      <c r="D4718" s="400"/>
      <c r="E4718" s="398"/>
      <c r="F4718" s="46" t="s">
        <v>16</v>
      </c>
      <c r="G4718" s="47" t="s">
        <v>17</v>
      </c>
      <c r="H4718" s="400"/>
      <c r="I4718" s="400"/>
      <c r="J4718" s="46" t="s">
        <v>16</v>
      </c>
      <c r="K4718" s="47" t="s">
        <v>17</v>
      </c>
    </row>
    <row r="4719" spans="1:11" s="43" customFormat="1" ht="15.75" thickBot="1" x14ac:dyDescent="0.3">
      <c r="A4719" s="42"/>
      <c r="B4719" s="47">
        <v>1</v>
      </c>
      <c r="C4719" s="47">
        <v>2</v>
      </c>
      <c r="D4719" s="47">
        <v>3</v>
      </c>
      <c r="E4719" s="47">
        <v>4</v>
      </c>
      <c r="F4719" s="47">
        <v>5</v>
      </c>
      <c r="G4719" s="47">
        <v>6</v>
      </c>
      <c r="H4719" s="47">
        <v>7</v>
      </c>
      <c r="I4719" s="47">
        <v>8</v>
      </c>
      <c r="J4719" s="47">
        <v>9</v>
      </c>
      <c r="K4719" s="47">
        <v>10</v>
      </c>
    </row>
    <row r="4720" spans="1:11" s="43" customFormat="1" ht="15.75" thickBot="1" x14ac:dyDescent="0.3">
      <c r="A4720" s="42"/>
      <c r="B4720" s="112">
        <f>130741.8</f>
        <v>130741.8</v>
      </c>
      <c r="C4720" s="295"/>
      <c r="D4720" s="146" t="s">
        <v>232</v>
      </c>
      <c r="E4720" s="146">
        <v>730.4</v>
      </c>
      <c r="F4720" s="156"/>
      <c r="G4720" s="295"/>
      <c r="H4720" s="51"/>
      <c r="I4720" s="296"/>
      <c r="J4720" s="145"/>
      <c r="K4720" s="291"/>
    </row>
    <row r="4721" spans="1:11" s="43" customFormat="1" ht="15.75" thickBot="1" x14ac:dyDescent="0.3">
      <c r="A4721" s="42"/>
      <c r="B4721" s="417" t="s">
        <v>19</v>
      </c>
      <c r="C4721" s="418"/>
      <c r="D4721" s="418"/>
      <c r="E4721" s="418"/>
      <c r="F4721" s="418"/>
      <c r="G4721" s="418"/>
      <c r="H4721" s="418"/>
      <c r="I4721" s="418"/>
      <c r="J4721" s="418"/>
      <c r="K4721" s="419"/>
    </row>
    <row r="4722" spans="1:11" s="43" customFormat="1" x14ac:dyDescent="0.25">
      <c r="A4722" s="42"/>
      <c r="B4722" s="299"/>
      <c r="C4722" s="145"/>
      <c r="D4722" s="707"/>
      <c r="E4722" s="708"/>
      <c r="F4722" s="145"/>
      <c r="G4722" s="300"/>
      <c r="H4722" s="300"/>
      <c r="I4722" s="145"/>
      <c r="J4722" s="145"/>
      <c r="K4722" s="291"/>
    </row>
    <row r="4723" spans="1:11" s="43" customFormat="1" x14ac:dyDescent="0.25">
      <c r="A4723" s="42"/>
    </row>
    <row r="4724" spans="1:11" s="43" customFormat="1" x14ac:dyDescent="0.25">
      <c r="A4724" s="42"/>
      <c r="B4724" s="301" t="s">
        <v>0</v>
      </c>
    </row>
    <row r="4725" spans="1:11" s="43" customFormat="1" x14ac:dyDescent="0.25">
      <c r="A4725" s="42"/>
      <c r="B4725" s="383" t="s">
        <v>1</v>
      </c>
      <c r="C4725" s="383"/>
      <c r="D4725" s="383"/>
      <c r="E4725" s="383"/>
      <c r="F4725" s="383"/>
      <c r="G4725" s="383"/>
      <c r="H4725" s="383"/>
      <c r="I4725" s="383"/>
      <c r="J4725" s="383"/>
      <c r="K4725" s="383"/>
    </row>
    <row r="4726" spans="1:11" s="43" customFormat="1" ht="15.75" thickBot="1" x14ac:dyDescent="0.3">
      <c r="A4726" s="42"/>
      <c r="B4726" s="301"/>
    </row>
    <row r="4727" spans="1:11" s="43" customFormat="1" ht="15.75" thickBot="1" x14ac:dyDescent="0.3">
      <c r="A4727" s="42"/>
      <c r="B4727" s="709" t="s">
        <v>2</v>
      </c>
      <c r="C4727" s="710"/>
      <c r="D4727" s="711"/>
      <c r="E4727" s="709" t="s">
        <v>3</v>
      </c>
      <c r="F4727" s="710"/>
      <c r="G4727" s="711"/>
      <c r="H4727" s="387" t="s">
        <v>4</v>
      </c>
      <c r="I4727" s="388"/>
      <c r="J4727" s="388"/>
      <c r="K4727" s="389"/>
    </row>
    <row r="4728" spans="1:11" s="43" customFormat="1" ht="15.75" thickBot="1" x14ac:dyDescent="0.3">
      <c r="A4728" s="42"/>
      <c r="B4728" s="391">
        <v>20408195500213</v>
      </c>
      <c r="C4728" s="391"/>
      <c r="D4728" s="392"/>
      <c r="E4728" s="393" t="s">
        <v>1292</v>
      </c>
      <c r="F4728" s="394"/>
      <c r="G4728" s="395"/>
      <c r="H4728" s="393" t="s">
        <v>1293</v>
      </c>
      <c r="I4728" s="394"/>
      <c r="J4728" s="394"/>
      <c r="K4728" s="395"/>
    </row>
    <row r="4729" spans="1:11" s="43" customFormat="1" x14ac:dyDescent="0.25">
      <c r="A4729" s="42"/>
      <c r="B4729" s="411" t="s">
        <v>5</v>
      </c>
      <c r="C4729" s="412"/>
      <c r="D4729" s="405" t="s">
        <v>1294</v>
      </c>
      <c r="E4729" s="406"/>
      <c r="F4729" s="406"/>
      <c r="G4729" s="407"/>
      <c r="H4729" s="411" t="s">
        <v>6</v>
      </c>
      <c r="I4729" s="412"/>
      <c r="J4729" s="405" t="s">
        <v>1295</v>
      </c>
      <c r="K4729" s="407"/>
    </row>
    <row r="4730" spans="1:11" s="43" customFormat="1" ht="15.75" thickBot="1" x14ac:dyDescent="0.3">
      <c r="A4730" s="42"/>
      <c r="B4730" s="413"/>
      <c r="C4730" s="414"/>
      <c r="D4730" s="119"/>
      <c r="E4730" s="120"/>
      <c r="F4730" s="120"/>
      <c r="G4730" s="121"/>
      <c r="H4730" s="413"/>
      <c r="I4730" s="414"/>
      <c r="J4730" s="44"/>
      <c r="K4730" s="45"/>
    </row>
    <row r="4731" spans="1:11" s="43" customFormat="1" ht="15.75" thickBot="1" x14ac:dyDescent="0.3">
      <c r="A4731" s="42"/>
      <c r="B4731" s="393" t="s">
        <v>7</v>
      </c>
      <c r="C4731" s="394"/>
      <c r="D4731" s="394"/>
      <c r="E4731" s="394"/>
      <c r="F4731" s="394"/>
      <c r="G4731" s="394"/>
      <c r="H4731" s="394"/>
      <c r="I4731" s="394"/>
      <c r="J4731" s="394"/>
      <c r="K4731" s="395"/>
    </row>
    <row r="4732" spans="1:11" s="43" customFormat="1" ht="15.75" thickBot="1" x14ac:dyDescent="0.3">
      <c r="A4732" s="42"/>
      <c r="B4732" s="712" t="s">
        <v>8</v>
      </c>
      <c r="C4732" s="416" t="s">
        <v>9</v>
      </c>
      <c r="D4732" s="417" t="s">
        <v>10</v>
      </c>
      <c r="E4732" s="418"/>
      <c r="F4732" s="418"/>
      <c r="G4732" s="419"/>
      <c r="H4732" s="417" t="s">
        <v>11</v>
      </c>
      <c r="I4732" s="418"/>
      <c r="J4732" s="418"/>
      <c r="K4732" s="419"/>
    </row>
    <row r="4733" spans="1:11" s="43" customFormat="1" ht="15.75" thickBot="1" x14ac:dyDescent="0.3">
      <c r="A4733" s="42"/>
      <c r="B4733" s="713"/>
      <c r="C4733" s="416"/>
      <c r="D4733" s="416" t="s">
        <v>12</v>
      </c>
      <c r="E4733" s="399" t="s">
        <v>210</v>
      </c>
      <c r="F4733" s="387" t="s">
        <v>14</v>
      </c>
      <c r="G4733" s="389"/>
      <c r="H4733" s="399" t="s">
        <v>12</v>
      </c>
      <c r="I4733" s="399" t="s">
        <v>15</v>
      </c>
      <c r="J4733" s="387" t="s">
        <v>14</v>
      </c>
      <c r="K4733" s="389"/>
    </row>
    <row r="4734" spans="1:11" s="43" customFormat="1" ht="45.75" thickBot="1" x14ac:dyDescent="0.3">
      <c r="A4734" s="42"/>
      <c r="B4734" s="714"/>
      <c r="C4734" s="416"/>
      <c r="D4734" s="416"/>
      <c r="E4734" s="400"/>
      <c r="F4734" s="46" t="s">
        <v>16</v>
      </c>
      <c r="G4734" s="46" t="s">
        <v>17</v>
      </c>
      <c r="H4734" s="400"/>
      <c r="I4734" s="400"/>
      <c r="J4734" s="46" t="s">
        <v>16</v>
      </c>
      <c r="K4734" s="47" t="s">
        <v>17</v>
      </c>
    </row>
    <row r="4735" spans="1:11" s="43" customFormat="1" ht="15.75" thickBot="1" x14ac:dyDescent="0.3">
      <c r="A4735" s="42"/>
      <c r="B4735" s="302">
        <v>1</v>
      </c>
      <c r="C4735" s="47">
        <v>2</v>
      </c>
      <c r="D4735" s="47">
        <v>3</v>
      </c>
      <c r="E4735" s="47">
        <v>4</v>
      </c>
      <c r="F4735" s="47">
        <v>5</v>
      </c>
      <c r="G4735" s="47">
        <v>6</v>
      </c>
      <c r="H4735" s="47">
        <v>7</v>
      </c>
      <c r="I4735" s="47">
        <v>8</v>
      </c>
      <c r="J4735" s="47">
        <v>9</v>
      </c>
      <c r="K4735" s="47">
        <v>10</v>
      </c>
    </row>
    <row r="4736" spans="1:11" s="43" customFormat="1" ht="60.75" thickBot="1" x14ac:dyDescent="0.3">
      <c r="A4736" s="42"/>
      <c r="B4736" s="196" t="s">
        <v>1296</v>
      </c>
      <c r="C4736" s="49"/>
      <c r="D4736" s="49" t="s">
        <v>232</v>
      </c>
      <c r="E4736" s="81">
        <v>900</v>
      </c>
      <c r="F4736" s="49"/>
      <c r="G4736" s="49"/>
      <c r="H4736" s="51" t="s">
        <v>212</v>
      </c>
      <c r="I4736" s="43" t="s">
        <v>1297</v>
      </c>
      <c r="J4736" s="49"/>
      <c r="K4736" s="52"/>
    </row>
    <row r="4737" spans="1:11" s="43" customFormat="1" ht="15.75" thickBot="1" x14ac:dyDescent="0.3">
      <c r="A4737" s="42"/>
      <c r="B4737" s="393" t="s">
        <v>19</v>
      </c>
      <c r="C4737" s="394"/>
      <c r="D4737" s="394"/>
      <c r="E4737" s="394"/>
      <c r="F4737" s="394"/>
      <c r="G4737" s="394"/>
      <c r="H4737" s="394"/>
      <c r="I4737" s="394"/>
      <c r="J4737" s="394"/>
      <c r="K4737" s="395"/>
    </row>
    <row r="4738" spans="1:11" s="43" customFormat="1" x14ac:dyDescent="0.25">
      <c r="A4738" s="42"/>
      <c r="B4738" s="303"/>
      <c r="C4738" s="49"/>
      <c r="D4738" s="49"/>
      <c r="E4738" s="49"/>
      <c r="F4738" s="49"/>
      <c r="G4738" s="49"/>
      <c r="H4738" s="49"/>
      <c r="I4738" s="49"/>
      <c r="J4738" s="49"/>
      <c r="K4738" s="52"/>
    </row>
    <row r="4739" spans="1:11" s="43" customFormat="1" x14ac:dyDescent="0.25">
      <c r="A4739" s="42"/>
    </row>
    <row r="4740" spans="1:11" s="43" customFormat="1" x14ac:dyDescent="0.25">
      <c r="A4740" s="42"/>
      <c r="B4740" s="301" t="s">
        <v>0</v>
      </c>
    </row>
    <row r="4741" spans="1:11" s="43" customFormat="1" x14ac:dyDescent="0.25">
      <c r="A4741" s="42"/>
      <c r="B4741" s="383" t="s">
        <v>1</v>
      </c>
      <c r="C4741" s="383"/>
      <c r="D4741" s="383"/>
      <c r="E4741" s="383"/>
      <c r="F4741" s="383"/>
      <c r="G4741" s="383"/>
      <c r="H4741" s="383"/>
      <c r="I4741" s="383"/>
      <c r="J4741" s="383"/>
      <c r="K4741" s="383"/>
    </row>
    <row r="4742" spans="1:11" s="43" customFormat="1" ht="15.75" thickBot="1" x14ac:dyDescent="0.3">
      <c r="A4742" s="42"/>
      <c r="B4742" s="301"/>
    </row>
    <row r="4743" spans="1:11" s="43" customFormat="1" ht="15.75" thickBot="1" x14ac:dyDescent="0.3">
      <c r="A4743" s="42"/>
      <c r="B4743" s="709" t="s">
        <v>2</v>
      </c>
      <c r="C4743" s="710"/>
      <c r="D4743" s="711"/>
      <c r="E4743" s="709" t="s">
        <v>3</v>
      </c>
      <c r="F4743" s="710"/>
      <c r="G4743" s="711"/>
      <c r="H4743" s="387" t="s">
        <v>4</v>
      </c>
      <c r="I4743" s="388"/>
      <c r="J4743" s="388"/>
      <c r="K4743" s="389"/>
    </row>
    <row r="4744" spans="1:11" s="43" customFormat="1" ht="15.75" thickBot="1" x14ac:dyDescent="0.3">
      <c r="A4744" s="42"/>
      <c r="B4744" s="391">
        <v>20605197900788</v>
      </c>
      <c r="C4744" s="391"/>
      <c r="D4744" s="392"/>
      <c r="E4744" s="393" t="s">
        <v>1292</v>
      </c>
      <c r="F4744" s="394"/>
      <c r="G4744" s="395"/>
      <c r="H4744" s="393" t="s">
        <v>1275</v>
      </c>
      <c r="I4744" s="394"/>
      <c r="J4744" s="394"/>
      <c r="K4744" s="395"/>
    </row>
    <row r="4745" spans="1:11" s="43" customFormat="1" x14ac:dyDescent="0.25">
      <c r="A4745" s="42"/>
      <c r="B4745" s="411" t="s">
        <v>5</v>
      </c>
      <c r="C4745" s="412"/>
      <c r="D4745" s="405" t="s">
        <v>1298</v>
      </c>
      <c r="E4745" s="406"/>
      <c r="F4745" s="406"/>
      <c r="G4745" s="407"/>
      <c r="H4745" s="411" t="s">
        <v>6</v>
      </c>
      <c r="I4745" s="412"/>
      <c r="J4745" s="405" t="s">
        <v>209</v>
      </c>
      <c r="K4745" s="407"/>
    </row>
    <row r="4746" spans="1:11" s="43" customFormat="1" ht="15.75" thickBot="1" x14ac:dyDescent="0.3">
      <c r="A4746" s="42"/>
      <c r="B4746" s="413"/>
      <c r="C4746" s="414"/>
      <c r="D4746" s="119"/>
      <c r="E4746" s="120"/>
      <c r="F4746" s="120"/>
      <c r="G4746" s="121"/>
      <c r="H4746" s="413"/>
      <c r="I4746" s="414"/>
      <c r="J4746" s="44"/>
      <c r="K4746" s="45"/>
    </row>
    <row r="4747" spans="1:11" s="43" customFormat="1" ht="15.75" thickBot="1" x14ac:dyDescent="0.3">
      <c r="A4747" s="42"/>
      <c r="B4747" s="393" t="s">
        <v>7</v>
      </c>
      <c r="C4747" s="394"/>
      <c r="D4747" s="394"/>
      <c r="E4747" s="394"/>
      <c r="F4747" s="394"/>
      <c r="G4747" s="394"/>
      <c r="H4747" s="394"/>
      <c r="I4747" s="394"/>
      <c r="J4747" s="394"/>
      <c r="K4747" s="395"/>
    </row>
    <row r="4748" spans="1:11" s="43" customFormat="1" ht="15.75" thickBot="1" x14ac:dyDescent="0.3">
      <c r="A4748" s="42"/>
      <c r="B4748" s="712" t="s">
        <v>8</v>
      </c>
      <c r="C4748" s="416" t="s">
        <v>9</v>
      </c>
      <c r="D4748" s="417" t="s">
        <v>10</v>
      </c>
      <c r="E4748" s="418"/>
      <c r="F4748" s="418"/>
      <c r="G4748" s="419"/>
      <c r="H4748" s="417" t="s">
        <v>11</v>
      </c>
      <c r="I4748" s="418"/>
      <c r="J4748" s="418"/>
      <c r="K4748" s="419"/>
    </row>
    <row r="4749" spans="1:11" s="43" customFormat="1" ht="15.75" thickBot="1" x14ac:dyDescent="0.3">
      <c r="A4749" s="42"/>
      <c r="B4749" s="713"/>
      <c r="C4749" s="416"/>
      <c r="D4749" s="416" t="s">
        <v>12</v>
      </c>
      <c r="E4749" s="399" t="s">
        <v>210</v>
      </c>
      <c r="F4749" s="387" t="s">
        <v>14</v>
      </c>
      <c r="G4749" s="389"/>
      <c r="H4749" s="399" t="s">
        <v>12</v>
      </c>
      <c r="I4749" s="399" t="s">
        <v>15</v>
      </c>
      <c r="J4749" s="387" t="s">
        <v>14</v>
      </c>
      <c r="K4749" s="389"/>
    </row>
    <row r="4750" spans="1:11" s="43" customFormat="1" ht="45.75" thickBot="1" x14ac:dyDescent="0.3">
      <c r="A4750" s="42"/>
      <c r="B4750" s="714"/>
      <c r="C4750" s="416"/>
      <c r="D4750" s="416"/>
      <c r="E4750" s="400"/>
      <c r="F4750" s="46" t="s">
        <v>16</v>
      </c>
      <c r="G4750" s="46" t="s">
        <v>17</v>
      </c>
      <c r="H4750" s="400"/>
      <c r="I4750" s="400"/>
      <c r="J4750" s="46" t="s">
        <v>16</v>
      </c>
      <c r="K4750" s="47" t="s">
        <v>17</v>
      </c>
    </row>
    <row r="4751" spans="1:11" s="43" customFormat="1" ht="15.75" thickBot="1" x14ac:dyDescent="0.3">
      <c r="A4751" s="42"/>
      <c r="B4751" s="302">
        <v>1</v>
      </c>
      <c r="C4751" s="47">
        <v>2</v>
      </c>
      <c r="D4751" s="47">
        <v>3</v>
      </c>
      <c r="E4751" s="47">
        <v>4</v>
      </c>
      <c r="F4751" s="47">
        <v>5</v>
      </c>
      <c r="G4751" s="47">
        <v>6</v>
      </c>
      <c r="H4751" s="47">
        <v>7</v>
      </c>
      <c r="I4751" s="47">
        <v>8</v>
      </c>
      <c r="J4751" s="47">
        <v>9</v>
      </c>
      <c r="K4751" s="47">
        <v>10</v>
      </c>
    </row>
    <row r="4752" spans="1:11" s="43" customFormat="1" ht="45.75" thickBot="1" x14ac:dyDescent="0.3">
      <c r="A4752" s="42"/>
      <c r="B4752" s="304">
        <f>208975.2+1032800</f>
        <v>1241775.2</v>
      </c>
      <c r="C4752" s="49">
        <v>700000</v>
      </c>
      <c r="D4752" s="49" t="s">
        <v>557</v>
      </c>
      <c r="E4752" s="81">
        <v>5.28</v>
      </c>
      <c r="F4752" s="49">
        <v>0</v>
      </c>
      <c r="G4752" s="49">
        <v>0</v>
      </c>
      <c r="H4752" s="51" t="s">
        <v>692</v>
      </c>
      <c r="I4752" s="43" t="s">
        <v>1299</v>
      </c>
      <c r="J4752" s="49"/>
      <c r="K4752" s="52"/>
    </row>
    <row r="4753" spans="1:11" s="43" customFormat="1" ht="15.75" thickBot="1" x14ac:dyDescent="0.3">
      <c r="A4753" s="42"/>
      <c r="B4753" s="393" t="s">
        <v>19</v>
      </c>
      <c r="C4753" s="394"/>
      <c r="D4753" s="394"/>
      <c r="E4753" s="394"/>
      <c r="F4753" s="394"/>
      <c r="G4753" s="394"/>
      <c r="H4753" s="394"/>
      <c r="I4753" s="394"/>
      <c r="J4753" s="394"/>
      <c r="K4753" s="395"/>
    </row>
    <row r="4754" spans="1:11" s="43" customFormat="1" ht="60" x14ac:dyDescent="0.25">
      <c r="A4754" s="42"/>
      <c r="B4754" s="303">
        <v>0</v>
      </c>
      <c r="C4754" s="49">
        <v>100000</v>
      </c>
      <c r="D4754" s="49"/>
      <c r="E4754" s="49"/>
      <c r="F4754" s="49"/>
      <c r="G4754" s="49"/>
      <c r="H4754" s="51" t="s">
        <v>212</v>
      </c>
      <c r="I4754" s="43" t="s">
        <v>347</v>
      </c>
      <c r="J4754" s="49"/>
      <c r="K4754" s="52"/>
    </row>
    <row r="4755" spans="1:11" s="43" customFormat="1" x14ac:dyDescent="0.25">
      <c r="A4755" s="42"/>
    </row>
    <row r="4756" spans="1:11" s="43" customFormat="1" x14ac:dyDescent="0.25">
      <c r="A4756" s="42"/>
      <c r="B4756" s="715" t="s">
        <v>0</v>
      </c>
      <c r="C4756" s="715"/>
    </row>
    <row r="4757" spans="1:11" s="43" customFormat="1" x14ac:dyDescent="0.25">
      <c r="A4757" s="42"/>
      <c r="B4757" s="383" t="s">
        <v>1</v>
      </c>
      <c r="C4757" s="383"/>
      <c r="D4757" s="383"/>
      <c r="E4757" s="383"/>
      <c r="F4757" s="383"/>
      <c r="G4757" s="383"/>
      <c r="H4757" s="383"/>
      <c r="I4757" s="383"/>
      <c r="J4757" s="383"/>
      <c r="K4757" s="383"/>
    </row>
    <row r="4758" spans="1:11" s="43" customFormat="1" ht="15.75" thickBot="1" x14ac:dyDescent="0.3">
      <c r="A4758" s="42"/>
      <c r="B4758" s="301"/>
    </row>
    <row r="4759" spans="1:11" s="43" customFormat="1" ht="15.75" thickBot="1" x14ac:dyDescent="0.3">
      <c r="A4759" s="42"/>
      <c r="B4759" s="709" t="s">
        <v>2</v>
      </c>
      <c r="C4759" s="710"/>
      <c r="D4759" s="711"/>
      <c r="E4759" s="709" t="s">
        <v>3</v>
      </c>
      <c r="F4759" s="710"/>
      <c r="G4759" s="711"/>
      <c r="H4759" s="387" t="s">
        <v>4</v>
      </c>
      <c r="I4759" s="388"/>
      <c r="J4759" s="388"/>
      <c r="K4759" s="389"/>
    </row>
    <row r="4760" spans="1:11" s="43" customFormat="1" ht="15.75" thickBot="1" x14ac:dyDescent="0.3">
      <c r="A4760" s="42"/>
      <c r="B4760" s="391">
        <v>20206196800266</v>
      </c>
      <c r="C4760" s="391"/>
      <c r="D4760" s="392"/>
      <c r="E4760" s="393" t="s">
        <v>1292</v>
      </c>
      <c r="F4760" s="394"/>
      <c r="G4760" s="395"/>
      <c r="H4760" s="393" t="s">
        <v>1300</v>
      </c>
      <c r="I4760" s="394"/>
      <c r="J4760" s="394"/>
      <c r="K4760" s="395"/>
    </row>
    <row r="4761" spans="1:11" s="43" customFormat="1" x14ac:dyDescent="0.25">
      <c r="A4761" s="42"/>
      <c r="B4761" s="411" t="s">
        <v>5</v>
      </c>
      <c r="C4761" s="412"/>
      <c r="D4761" s="405" t="s">
        <v>1301</v>
      </c>
      <c r="E4761" s="406"/>
      <c r="F4761" s="406"/>
      <c r="G4761" s="407"/>
      <c r="H4761" s="411" t="s">
        <v>6</v>
      </c>
      <c r="I4761" s="412"/>
      <c r="J4761" s="405" t="s">
        <v>940</v>
      </c>
      <c r="K4761" s="407"/>
    </row>
    <row r="4762" spans="1:11" s="43" customFormat="1" ht="15.75" thickBot="1" x14ac:dyDescent="0.3">
      <c r="A4762" s="42"/>
      <c r="B4762" s="413"/>
      <c r="C4762" s="414"/>
      <c r="D4762" s="119"/>
      <c r="E4762" s="120"/>
      <c r="F4762" s="120"/>
      <c r="G4762" s="121"/>
      <c r="H4762" s="413"/>
      <c r="I4762" s="414"/>
      <c r="J4762" s="44"/>
      <c r="K4762" s="45"/>
    </row>
    <row r="4763" spans="1:11" s="43" customFormat="1" ht="15.75" thickBot="1" x14ac:dyDescent="0.3">
      <c r="A4763" s="42"/>
      <c r="B4763" s="393" t="s">
        <v>7</v>
      </c>
      <c r="C4763" s="394"/>
      <c r="D4763" s="394"/>
      <c r="E4763" s="394"/>
      <c r="F4763" s="394"/>
      <c r="G4763" s="394"/>
      <c r="H4763" s="394"/>
      <c r="I4763" s="394"/>
      <c r="J4763" s="394"/>
      <c r="K4763" s="395"/>
    </row>
    <row r="4764" spans="1:11" s="43" customFormat="1" ht="15.75" thickBot="1" x14ac:dyDescent="0.3">
      <c r="A4764" s="42"/>
      <c r="B4764" s="712" t="s">
        <v>8</v>
      </c>
      <c r="C4764" s="416" t="s">
        <v>9</v>
      </c>
      <c r="D4764" s="417" t="s">
        <v>10</v>
      </c>
      <c r="E4764" s="418"/>
      <c r="F4764" s="418"/>
      <c r="G4764" s="419"/>
      <c r="H4764" s="417" t="s">
        <v>11</v>
      </c>
      <c r="I4764" s="418"/>
      <c r="J4764" s="418"/>
      <c r="K4764" s="419"/>
    </row>
    <row r="4765" spans="1:11" s="43" customFormat="1" ht="15.75" thickBot="1" x14ac:dyDescent="0.3">
      <c r="A4765" s="42"/>
      <c r="B4765" s="713"/>
      <c r="C4765" s="416"/>
      <c r="D4765" s="416" t="s">
        <v>12</v>
      </c>
      <c r="E4765" s="399" t="s">
        <v>210</v>
      </c>
      <c r="F4765" s="387" t="s">
        <v>14</v>
      </c>
      <c r="G4765" s="389"/>
      <c r="H4765" s="399" t="s">
        <v>12</v>
      </c>
      <c r="I4765" s="399" t="s">
        <v>15</v>
      </c>
      <c r="J4765" s="387" t="s">
        <v>14</v>
      </c>
      <c r="K4765" s="389"/>
    </row>
    <row r="4766" spans="1:11" s="43" customFormat="1" ht="45.75" thickBot="1" x14ac:dyDescent="0.3">
      <c r="A4766" s="42"/>
      <c r="B4766" s="714"/>
      <c r="C4766" s="416"/>
      <c r="D4766" s="416"/>
      <c r="E4766" s="400"/>
      <c r="F4766" s="46" t="s">
        <v>16</v>
      </c>
      <c r="G4766" s="46" t="s">
        <v>17</v>
      </c>
      <c r="H4766" s="400"/>
      <c r="I4766" s="400"/>
      <c r="J4766" s="46" t="s">
        <v>16</v>
      </c>
      <c r="K4766" s="47" t="s">
        <v>17</v>
      </c>
    </row>
    <row r="4767" spans="1:11" s="43" customFormat="1" ht="15.75" thickBot="1" x14ac:dyDescent="0.3">
      <c r="A4767" s="42"/>
      <c r="B4767" s="302">
        <v>1</v>
      </c>
      <c r="C4767" s="47">
        <v>2</v>
      </c>
      <c r="D4767" s="47">
        <v>3</v>
      </c>
      <c r="E4767" s="47">
        <v>4</v>
      </c>
      <c r="F4767" s="47">
        <v>5</v>
      </c>
      <c r="G4767" s="47">
        <v>6</v>
      </c>
      <c r="H4767" s="47">
        <v>7</v>
      </c>
      <c r="I4767" s="47">
        <v>8</v>
      </c>
      <c r="J4767" s="47">
        <v>9</v>
      </c>
      <c r="K4767" s="47">
        <v>10</v>
      </c>
    </row>
    <row r="4768" spans="1:11" s="43" customFormat="1" ht="15.75" thickBot="1" x14ac:dyDescent="0.3">
      <c r="A4768" s="42"/>
      <c r="B4768" s="54">
        <v>211704</v>
      </c>
      <c r="C4768" s="49">
        <v>0</v>
      </c>
      <c r="D4768" s="49"/>
      <c r="E4768" s="81"/>
      <c r="F4768" s="49"/>
      <c r="G4768" s="49"/>
      <c r="H4768" s="51"/>
      <c r="J4768" s="49"/>
      <c r="K4768" s="52"/>
    </row>
    <row r="4769" spans="1:11" s="43" customFormat="1" ht="15.75" thickBot="1" x14ac:dyDescent="0.3">
      <c r="A4769" s="42"/>
      <c r="B4769" s="393" t="s">
        <v>19</v>
      </c>
      <c r="C4769" s="394"/>
      <c r="D4769" s="394"/>
      <c r="E4769" s="394"/>
      <c r="F4769" s="394"/>
      <c r="G4769" s="394"/>
      <c r="H4769" s="394"/>
      <c r="I4769" s="394"/>
      <c r="J4769" s="394"/>
      <c r="K4769" s="395"/>
    </row>
    <row r="4770" spans="1:11" s="43" customFormat="1" x14ac:dyDescent="0.25">
      <c r="A4770" s="42"/>
      <c r="B4770" s="303">
        <v>0</v>
      </c>
      <c r="C4770" s="49"/>
      <c r="D4770" s="49"/>
      <c r="E4770" s="49"/>
      <c r="F4770" s="49"/>
      <c r="G4770" s="49"/>
      <c r="H4770" s="49"/>
      <c r="J4770" s="49"/>
      <c r="K4770" s="52"/>
    </row>
    <row r="4771" spans="1:11" s="43" customFormat="1" x14ac:dyDescent="0.25">
      <c r="A4771" s="42"/>
      <c r="B4771" s="115"/>
      <c r="C4771" s="115"/>
      <c r="D4771" s="115"/>
      <c r="E4771" s="115"/>
      <c r="F4771" s="115"/>
      <c r="G4771" s="115"/>
      <c r="H4771" s="115"/>
      <c r="I4771" s="115"/>
      <c r="J4771" s="115"/>
      <c r="K4771" s="115"/>
    </row>
    <row r="4772" spans="1:11" s="43" customFormat="1" x14ac:dyDescent="0.25">
      <c r="A4772" s="42"/>
      <c r="B4772" s="449" t="s">
        <v>0</v>
      </c>
      <c r="C4772" s="449"/>
      <c r="D4772" s="115"/>
      <c r="E4772" s="115"/>
      <c r="F4772" s="115"/>
      <c r="G4772" s="115"/>
      <c r="H4772" s="115"/>
      <c r="I4772" s="115"/>
      <c r="J4772" s="115"/>
      <c r="K4772" s="115"/>
    </row>
    <row r="4773" spans="1:11" s="43" customFormat="1" x14ac:dyDescent="0.25">
      <c r="A4773" s="42"/>
      <c r="B4773" s="449" t="s">
        <v>1</v>
      </c>
      <c r="C4773" s="449"/>
      <c r="D4773" s="449"/>
      <c r="E4773" s="449"/>
      <c r="F4773" s="449"/>
      <c r="G4773" s="449"/>
      <c r="H4773" s="449"/>
      <c r="I4773" s="449"/>
      <c r="J4773" s="449"/>
      <c r="K4773" s="449"/>
    </row>
    <row r="4774" spans="1:11" s="43" customFormat="1" x14ac:dyDescent="0.25">
      <c r="A4774" s="42"/>
      <c r="B4774" s="115"/>
      <c r="C4774" s="115"/>
      <c r="D4774" s="115"/>
      <c r="E4774" s="115"/>
      <c r="F4774" s="115"/>
      <c r="G4774" s="115"/>
      <c r="H4774" s="115"/>
      <c r="I4774" s="115"/>
      <c r="J4774" s="115"/>
      <c r="K4774" s="115"/>
    </row>
    <row r="4775" spans="1:11" s="43" customFormat="1" x14ac:dyDescent="0.25">
      <c r="A4775" s="42"/>
      <c r="B4775" s="450" t="s">
        <v>2</v>
      </c>
      <c r="C4775" s="450"/>
      <c r="D4775" s="450"/>
      <c r="E4775" s="450" t="s">
        <v>3</v>
      </c>
      <c r="F4775" s="450"/>
      <c r="G4775" s="450"/>
      <c r="H4775" s="450" t="s">
        <v>323</v>
      </c>
      <c r="I4775" s="450"/>
      <c r="J4775" s="450"/>
      <c r="K4775" s="450"/>
    </row>
    <row r="4776" spans="1:11" s="43" customFormat="1" x14ac:dyDescent="0.25">
      <c r="A4776" s="42"/>
      <c r="B4776" s="451">
        <v>20808197000534</v>
      </c>
      <c r="C4776" s="451"/>
      <c r="D4776" s="451"/>
      <c r="E4776" s="450" t="s">
        <v>1302</v>
      </c>
      <c r="F4776" s="450"/>
      <c r="G4776" s="450"/>
      <c r="H4776" s="450" t="s">
        <v>284</v>
      </c>
      <c r="I4776" s="450"/>
      <c r="J4776" s="450"/>
      <c r="K4776" s="450"/>
    </row>
    <row r="4777" spans="1:11" s="43" customFormat="1" x14ac:dyDescent="0.25">
      <c r="A4777" s="42"/>
      <c r="B4777" s="450" t="s">
        <v>5</v>
      </c>
      <c r="C4777" s="450"/>
      <c r="D4777" s="450" t="s">
        <v>1303</v>
      </c>
      <c r="E4777" s="450"/>
      <c r="F4777" s="450"/>
      <c r="G4777" s="450"/>
      <c r="H4777" s="450" t="s">
        <v>6</v>
      </c>
      <c r="I4777" s="450"/>
      <c r="J4777" s="450" t="s">
        <v>940</v>
      </c>
      <c r="K4777" s="450"/>
    </row>
    <row r="4778" spans="1:11" s="43" customFormat="1" x14ac:dyDescent="0.25">
      <c r="A4778" s="42"/>
      <c r="B4778" s="450"/>
      <c r="C4778" s="450"/>
      <c r="D4778" s="450"/>
      <c r="E4778" s="450"/>
      <c r="F4778" s="450"/>
      <c r="G4778" s="450"/>
      <c r="H4778" s="450"/>
      <c r="I4778" s="450"/>
      <c r="J4778" s="450"/>
      <c r="K4778" s="450"/>
    </row>
    <row r="4779" spans="1:11" s="43" customFormat="1" x14ac:dyDescent="0.25">
      <c r="A4779" s="42"/>
      <c r="B4779" s="450" t="s">
        <v>7</v>
      </c>
      <c r="C4779" s="450"/>
      <c r="D4779" s="450"/>
      <c r="E4779" s="450"/>
      <c r="F4779" s="450"/>
      <c r="G4779" s="450"/>
      <c r="H4779" s="450"/>
      <c r="I4779" s="450"/>
      <c r="J4779" s="450"/>
      <c r="K4779" s="450"/>
    </row>
    <row r="4780" spans="1:11" s="43" customFormat="1" x14ac:dyDescent="0.25">
      <c r="A4780" s="42"/>
      <c r="B4780" s="450" t="s">
        <v>8</v>
      </c>
      <c r="C4780" s="450" t="s">
        <v>9</v>
      </c>
      <c r="D4780" s="450" t="s">
        <v>10</v>
      </c>
      <c r="E4780" s="450"/>
      <c r="F4780" s="450"/>
      <c r="G4780" s="450"/>
      <c r="H4780" s="450" t="s">
        <v>11</v>
      </c>
      <c r="I4780" s="450"/>
      <c r="J4780" s="450"/>
      <c r="K4780" s="450"/>
    </row>
    <row r="4781" spans="1:11" s="43" customFormat="1" x14ac:dyDescent="0.25">
      <c r="A4781" s="42"/>
      <c r="B4781" s="450"/>
      <c r="C4781" s="450"/>
      <c r="D4781" s="450" t="s">
        <v>12</v>
      </c>
      <c r="E4781" s="450" t="s">
        <v>328</v>
      </c>
      <c r="F4781" s="450" t="s">
        <v>14</v>
      </c>
      <c r="G4781" s="450"/>
      <c r="H4781" s="450" t="s">
        <v>12</v>
      </c>
      <c r="I4781" s="450" t="s">
        <v>15</v>
      </c>
      <c r="J4781" s="450" t="s">
        <v>14</v>
      </c>
      <c r="K4781" s="450"/>
    </row>
    <row r="4782" spans="1:11" s="43" customFormat="1" ht="45" x14ac:dyDescent="0.25">
      <c r="A4782" s="42"/>
      <c r="B4782" s="450"/>
      <c r="C4782" s="450"/>
      <c r="D4782" s="450"/>
      <c r="E4782" s="450"/>
      <c r="F4782" s="116" t="s">
        <v>16</v>
      </c>
      <c r="G4782" s="116" t="s">
        <v>17</v>
      </c>
      <c r="H4782" s="450"/>
      <c r="I4782" s="450"/>
      <c r="J4782" s="116" t="s">
        <v>16</v>
      </c>
      <c r="K4782" s="116" t="s">
        <v>17</v>
      </c>
    </row>
    <row r="4783" spans="1:11" s="43" customFormat="1" x14ac:dyDescent="0.25">
      <c r="A4783" s="42"/>
      <c r="B4783" s="116">
        <v>1</v>
      </c>
      <c r="C4783" s="116">
        <v>2</v>
      </c>
      <c r="D4783" s="116">
        <v>3</v>
      </c>
      <c r="E4783" s="116">
        <v>4</v>
      </c>
      <c r="F4783" s="116">
        <v>5</v>
      </c>
      <c r="G4783" s="116">
        <v>6</v>
      </c>
      <c r="H4783" s="116">
        <v>7</v>
      </c>
      <c r="I4783" s="116">
        <v>8</v>
      </c>
      <c r="J4783" s="116">
        <v>9</v>
      </c>
      <c r="K4783" s="116">
        <v>10</v>
      </c>
    </row>
    <row r="4784" spans="1:11" s="43" customFormat="1" ht="30" x14ac:dyDescent="0.25">
      <c r="A4784" s="42"/>
      <c r="B4784" s="116">
        <f>202185.39+76040</f>
        <v>278225.39</v>
      </c>
      <c r="C4784" s="116">
        <v>0</v>
      </c>
      <c r="D4784" s="116" t="s">
        <v>474</v>
      </c>
      <c r="E4784" s="116">
        <v>3000</v>
      </c>
      <c r="F4784" s="116" t="s">
        <v>335</v>
      </c>
      <c r="G4784" s="116"/>
      <c r="H4784" s="118"/>
      <c r="I4784" s="116"/>
      <c r="J4784" s="116" t="s">
        <v>335</v>
      </c>
      <c r="K4784" s="116" t="s">
        <v>335</v>
      </c>
    </row>
    <row r="4785" spans="1:11" s="43" customFormat="1" ht="30" x14ac:dyDescent="0.25">
      <c r="A4785" s="42"/>
      <c r="B4785" s="116"/>
      <c r="C4785" s="116"/>
      <c r="D4785" s="116" t="s">
        <v>557</v>
      </c>
      <c r="E4785" s="116">
        <v>5000</v>
      </c>
      <c r="F4785" s="116"/>
      <c r="G4785" s="116"/>
      <c r="H4785" s="118"/>
      <c r="I4785" s="116"/>
      <c r="J4785" s="116"/>
      <c r="K4785" s="116"/>
    </row>
    <row r="4786" spans="1:11" s="43" customFormat="1" x14ac:dyDescent="0.25">
      <c r="A4786" s="42"/>
      <c r="B4786" s="450" t="s">
        <v>19</v>
      </c>
      <c r="C4786" s="450"/>
      <c r="D4786" s="450"/>
      <c r="E4786" s="450"/>
      <c r="F4786" s="450"/>
      <c r="G4786" s="450"/>
      <c r="H4786" s="450"/>
      <c r="I4786" s="450"/>
      <c r="J4786" s="450"/>
      <c r="K4786" s="450"/>
    </row>
    <row r="4787" spans="1:11" s="43" customFormat="1" x14ac:dyDescent="0.25">
      <c r="A4787" s="42"/>
      <c r="B4787" s="116">
        <v>0</v>
      </c>
      <c r="C4787" s="116">
        <v>0</v>
      </c>
      <c r="D4787" s="116"/>
      <c r="E4787" s="116"/>
      <c r="F4787" s="116"/>
      <c r="G4787" s="116"/>
      <c r="H4787" s="116" t="s">
        <v>335</v>
      </c>
      <c r="I4787" s="116" t="s">
        <v>335</v>
      </c>
      <c r="J4787" s="116"/>
      <c r="K4787" s="116" t="s">
        <v>335</v>
      </c>
    </row>
    <row r="4788" spans="1:11" s="43" customFormat="1" x14ac:dyDescent="0.25">
      <c r="A4788" s="42"/>
      <c r="B4788" s="115"/>
      <c r="C4788" s="115"/>
      <c r="D4788" s="115"/>
      <c r="E4788" s="115"/>
      <c r="F4788" s="115"/>
      <c r="G4788" s="115"/>
      <c r="H4788" s="115"/>
      <c r="I4788" s="115"/>
      <c r="J4788" s="115"/>
      <c r="K4788" s="115"/>
    </row>
    <row r="4789" spans="1:11" s="43" customFormat="1" x14ac:dyDescent="0.25">
      <c r="A4789" s="42"/>
      <c r="B4789" s="449" t="s">
        <v>0</v>
      </c>
      <c r="C4789" s="449"/>
      <c r="D4789" s="115"/>
      <c r="E4789" s="115"/>
      <c r="F4789" s="115"/>
      <c r="G4789" s="115"/>
      <c r="H4789" s="115"/>
      <c r="I4789" s="115"/>
      <c r="J4789" s="115"/>
      <c r="K4789" s="115"/>
    </row>
    <row r="4790" spans="1:11" s="43" customFormat="1" x14ac:dyDescent="0.25">
      <c r="A4790" s="42"/>
      <c r="B4790" s="449" t="s">
        <v>1</v>
      </c>
      <c r="C4790" s="449"/>
      <c r="D4790" s="449"/>
      <c r="E4790" s="449"/>
      <c r="F4790" s="449"/>
      <c r="G4790" s="449"/>
      <c r="H4790" s="449"/>
      <c r="I4790" s="449"/>
      <c r="J4790" s="449"/>
      <c r="K4790" s="449"/>
    </row>
    <row r="4791" spans="1:11" s="43" customFormat="1" x14ac:dyDescent="0.25">
      <c r="A4791" s="42"/>
      <c r="B4791" s="115"/>
      <c r="C4791" s="115"/>
      <c r="D4791" s="115"/>
      <c r="E4791" s="115"/>
      <c r="F4791" s="115"/>
      <c r="G4791" s="115"/>
      <c r="H4791" s="115"/>
      <c r="I4791" s="115"/>
      <c r="J4791" s="115"/>
      <c r="K4791" s="115"/>
    </row>
    <row r="4792" spans="1:11" s="43" customFormat="1" x14ac:dyDescent="0.25">
      <c r="A4792" s="42"/>
      <c r="B4792" s="450" t="s">
        <v>2</v>
      </c>
      <c r="C4792" s="450"/>
      <c r="D4792" s="450"/>
      <c r="E4792" s="450" t="s">
        <v>3</v>
      </c>
      <c r="F4792" s="450"/>
      <c r="G4792" s="450"/>
      <c r="H4792" s="450" t="s">
        <v>323</v>
      </c>
      <c r="I4792" s="450"/>
      <c r="J4792" s="450"/>
      <c r="K4792" s="450"/>
    </row>
    <row r="4793" spans="1:11" s="43" customFormat="1" x14ac:dyDescent="0.25">
      <c r="A4793" s="42"/>
      <c r="B4793" s="451">
        <v>21904198300228</v>
      </c>
      <c r="C4793" s="451"/>
      <c r="D4793" s="451"/>
      <c r="E4793" s="450" t="s">
        <v>1302</v>
      </c>
      <c r="F4793" s="450"/>
      <c r="G4793" s="450"/>
      <c r="H4793" s="450" t="s">
        <v>284</v>
      </c>
      <c r="I4793" s="450"/>
      <c r="J4793" s="450"/>
      <c r="K4793" s="450"/>
    </row>
    <row r="4794" spans="1:11" s="43" customFormat="1" x14ac:dyDescent="0.25">
      <c r="A4794" s="42"/>
      <c r="B4794" s="450" t="s">
        <v>5</v>
      </c>
      <c r="C4794" s="450"/>
      <c r="D4794" s="450" t="s">
        <v>1304</v>
      </c>
      <c r="E4794" s="450"/>
      <c r="F4794" s="450"/>
      <c r="G4794" s="450"/>
      <c r="H4794" s="450" t="s">
        <v>6</v>
      </c>
      <c r="I4794" s="450"/>
      <c r="J4794" s="450" t="s">
        <v>940</v>
      </c>
      <c r="K4794" s="450"/>
    </row>
    <row r="4795" spans="1:11" s="43" customFormat="1" x14ac:dyDescent="0.25">
      <c r="A4795" s="42"/>
      <c r="B4795" s="450"/>
      <c r="C4795" s="450"/>
      <c r="D4795" s="450"/>
      <c r="E4795" s="450"/>
      <c r="F4795" s="450"/>
      <c r="G4795" s="450"/>
      <c r="H4795" s="450"/>
      <c r="I4795" s="450"/>
      <c r="J4795" s="450"/>
      <c r="K4795" s="450"/>
    </row>
    <row r="4796" spans="1:11" s="43" customFormat="1" x14ac:dyDescent="0.25">
      <c r="A4796" s="42"/>
      <c r="B4796" s="450" t="s">
        <v>7</v>
      </c>
      <c r="C4796" s="450"/>
      <c r="D4796" s="450"/>
      <c r="E4796" s="450"/>
      <c r="F4796" s="450"/>
      <c r="G4796" s="450"/>
      <c r="H4796" s="450"/>
      <c r="I4796" s="450"/>
      <c r="J4796" s="450"/>
      <c r="K4796" s="450"/>
    </row>
    <row r="4797" spans="1:11" s="43" customFormat="1" x14ac:dyDescent="0.25">
      <c r="A4797" s="42"/>
      <c r="B4797" s="450" t="s">
        <v>8</v>
      </c>
      <c r="C4797" s="450" t="s">
        <v>9</v>
      </c>
      <c r="D4797" s="450" t="s">
        <v>10</v>
      </c>
      <c r="E4797" s="450"/>
      <c r="F4797" s="450"/>
      <c r="G4797" s="450"/>
      <c r="H4797" s="450" t="s">
        <v>11</v>
      </c>
      <c r="I4797" s="450"/>
      <c r="J4797" s="450"/>
      <c r="K4797" s="450"/>
    </row>
    <row r="4798" spans="1:11" s="43" customFormat="1" x14ac:dyDescent="0.25">
      <c r="A4798" s="42"/>
      <c r="B4798" s="450"/>
      <c r="C4798" s="450"/>
      <c r="D4798" s="450" t="s">
        <v>12</v>
      </c>
      <c r="E4798" s="450" t="s">
        <v>328</v>
      </c>
      <c r="F4798" s="450" t="s">
        <v>14</v>
      </c>
      <c r="G4798" s="450"/>
      <c r="H4798" s="450" t="s">
        <v>12</v>
      </c>
      <c r="I4798" s="450" t="s">
        <v>15</v>
      </c>
      <c r="J4798" s="450" t="s">
        <v>14</v>
      </c>
      <c r="K4798" s="450"/>
    </row>
    <row r="4799" spans="1:11" s="43" customFormat="1" ht="45" x14ac:dyDescent="0.25">
      <c r="A4799" s="42"/>
      <c r="B4799" s="450"/>
      <c r="C4799" s="450"/>
      <c r="D4799" s="450"/>
      <c r="E4799" s="450"/>
      <c r="F4799" s="116" t="s">
        <v>16</v>
      </c>
      <c r="G4799" s="116" t="s">
        <v>17</v>
      </c>
      <c r="H4799" s="450"/>
      <c r="I4799" s="450"/>
      <c r="J4799" s="116" t="s">
        <v>16</v>
      </c>
      <c r="K4799" s="116" t="s">
        <v>17</v>
      </c>
    </row>
    <row r="4800" spans="1:11" s="43" customFormat="1" x14ac:dyDescent="0.25">
      <c r="A4800" s="42"/>
      <c r="B4800" s="116">
        <v>1</v>
      </c>
      <c r="C4800" s="116">
        <v>2</v>
      </c>
      <c r="D4800" s="116">
        <v>3</v>
      </c>
      <c r="E4800" s="116">
        <v>4</v>
      </c>
      <c r="F4800" s="116">
        <v>5</v>
      </c>
      <c r="G4800" s="116">
        <v>6</v>
      </c>
      <c r="H4800" s="116">
        <v>7</v>
      </c>
      <c r="I4800" s="116">
        <v>8</v>
      </c>
      <c r="J4800" s="116">
        <v>9</v>
      </c>
      <c r="K4800" s="116">
        <v>10</v>
      </c>
    </row>
    <row r="4801" spans="1:11" s="43" customFormat="1" x14ac:dyDescent="0.25">
      <c r="A4801" s="42"/>
      <c r="B4801" s="116">
        <v>405067.5</v>
      </c>
      <c r="C4801" s="116">
        <v>0</v>
      </c>
      <c r="D4801" s="116"/>
      <c r="E4801" s="116"/>
      <c r="F4801" s="116" t="s">
        <v>335</v>
      </c>
      <c r="G4801" s="116"/>
      <c r="H4801" s="118"/>
      <c r="I4801" s="116"/>
      <c r="J4801" s="116" t="s">
        <v>335</v>
      </c>
      <c r="K4801" s="116" t="s">
        <v>335</v>
      </c>
    </row>
    <row r="4802" spans="1:11" s="43" customFormat="1" x14ac:dyDescent="0.25">
      <c r="A4802" s="42"/>
      <c r="B4802" s="450" t="s">
        <v>19</v>
      </c>
      <c r="C4802" s="450"/>
      <c r="D4802" s="450"/>
      <c r="E4802" s="450"/>
      <c r="F4802" s="450"/>
      <c r="G4802" s="450"/>
      <c r="H4802" s="450"/>
      <c r="I4802" s="450"/>
      <c r="J4802" s="450"/>
      <c r="K4802" s="450"/>
    </row>
    <row r="4803" spans="1:11" s="43" customFormat="1" x14ac:dyDescent="0.25">
      <c r="A4803" s="42"/>
      <c r="B4803" s="116">
        <v>0</v>
      </c>
      <c r="C4803" s="116">
        <v>0</v>
      </c>
      <c r="D4803" s="116"/>
      <c r="E4803" s="116"/>
      <c r="F4803" s="116"/>
      <c r="G4803" s="116"/>
      <c r="H4803" s="116" t="s">
        <v>335</v>
      </c>
      <c r="I4803" s="116" t="s">
        <v>335</v>
      </c>
      <c r="J4803" s="116"/>
      <c r="K4803" s="116" t="s">
        <v>335</v>
      </c>
    </row>
    <row r="4804" spans="1:11" s="43" customFormat="1" x14ac:dyDescent="0.25">
      <c r="A4804" s="42"/>
      <c r="B4804" s="105"/>
      <c r="C4804" s="105"/>
      <c r="D4804" s="105"/>
      <c r="E4804" s="105"/>
      <c r="F4804" s="105"/>
      <c r="G4804" s="105"/>
      <c r="H4804" s="105"/>
      <c r="I4804" s="105"/>
      <c r="J4804" s="105"/>
      <c r="K4804" s="105"/>
    </row>
    <row r="4805" spans="1:11" s="43" customFormat="1" x14ac:dyDescent="0.25">
      <c r="A4805" s="42"/>
      <c r="B4805" s="105"/>
      <c r="C4805" s="105"/>
      <c r="D4805" s="105"/>
      <c r="E4805" s="105"/>
      <c r="F4805" s="105"/>
      <c r="G4805" s="105"/>
      <c r="H4805" s="105"/>
      <c r="I4805" s="105"/>
      <c r="J4805" s="105"/>
      <c r="K4805" s="105"/>
    </row>
    <row r="4806" spans="1:11" s="43" customFormat="1" x14ac:dyDescent="0.25">
      <c r="A4806" s="42"/>
      <c r="B4806" s="449" t="s">
        <v>0</v>
      </c>
      <c r="C4806" s="449"/>
      <c r="D4806" s="115"/>
      <c r="E4806" s="115"/>
      <c r="F4806" s="115"/>
      <c r="G4806" s="115"/>
      <c r="H4806" s="115"/>
      <c r="I4806" s="115"/>
      <c r="J4806" s="115"/>
      <c r="K4806" s="115"/>
    </row>
    <row r="4807" spans="1:11" s="43" customFormat="1" x14ac:dyDescent="0.25">
      <c r="A4807" s="42"/>
      <c r="B4807" s="449" t="s">
        <v>1</v>
      </c>
      <c r="C4807" s="449"/>
      <c r="D4807" s="449"/>
      <c r="E4807" s="449"/>
      <c r="F4807" s="449"/>
      <c r="G4807" s="449"/>
      <c r="H4807" s="449"/>
      <c r="I4807" s="449"/>
      <c r="J4807" s="449"/>
      <c r="K4807" s="449"/>
    </row>
    <row r="4808" spans="1:11" s="43" customFormat="1" x14ac:dyDescent="0.25">
      <c r="A4808" s="42"/>
      <c r="B4808" s="115"/>
      <c r="C4808" s="115"/>
      <c r="D4808" s="115"/>
      <c r="E4808" s="115"/>
      <c r="F4808" s="115"/>
      <c r="G4808" s="115"/>
      <c r="H4808" s="115"/>
      <c r="I4808" s="115"/>
      <c r="J4808" s="115"/>
      <c r="K4808" s="115"/>
    </row>
    <row r="4809" spans="1:11" s="43" customFormat="1" x14ac:dyDescent="0.25">
      <c r="A4809" s="42"/>
      <c r="B4809" s="450" t="s">
        <v>2</v>
      </c>
      <c r="C4809" s="450"/>
      <c r="D4809" s="450"/>
      <c r="E4809" s="450" t="s">
        <v>3</v>
      </c>
      <c r="F4809" s="450"/>
      <c r="G4809" s="450"/>
      <c r="H4809" s="450" t="s">
        <v>323</v>
      </c>
      <c r="I4809" s="450"/>
      <c r="J4809" s="450"/>
      <c r="K4809" s="450"/>
    </row>
    <row r="4810" spans="1:11" s="43" customFormat="1" x14ac:dyDescent="0.25">
      <c r="A4810" s="42"/>
      <c r="B4810" s="451">
        <v>22903196600589</v>
      </c>
      <c r="C4810" s="451"/>
      <c r="D4810" s="451"/>
      <c r="E4810" s="450" t="s">
        <v>1302</v>
      </c>
      <c r="F4810" s="450"/>
      <c r="G4810" s="450"/>
      <c r="H4810" s="450" t="s">
        <v>284</v>
      </c>
      <c r="I4810" s="450"/>
      <c r="J4810" s="450"/>
      <c r="K4810" s="450"/>
    </row>
    <row r="4811" spans="1:11" s="43" customFormat="1" x14ac:dyDescent="0.25">
      <c r="A4811" s="42"/>
      <c r="B4811" s="450" t="s">
        <v>5</v>
      </c>
      <c r="C4811" s="450"/>
      <c r="D4811" s="450" t="s">
        <v>1305</v>
      </c>
      <c r="E4811" s="450"/>
      <c r="F4811" s="450"/>
      <c r="G4811" s="450"/>
      <c r="H4811" s="450" t="s">
        <v>6</v>
      </c>
      <c r="I4811" s="450"/>
      <c r="J4811" s="450" t="s">
        <v>940</v>
      </c>
      <c r="K4811" s="450"/>
    </row>
    <row r="4812" spans="1:11" s="43" customFormat="1" x14ac:dyDescent="0.25">
      <c r="A4812" s="42"/>
      <c r="B4812" s="450"/>
      <c r="C4812" s="450"/>
      <c r="D4812" s="450"/>
      <c r="E4812" s="450"/>
      <c r="F4812" s="450"/>
      <c r="G4812" s="450"/>
      <c r="H4812" s="450"/>
      <c r="I4812" s="450"/>
      <c r="J4812" s="450"/>
      <c r="K4812" s="450"/>
    </row>
    <row r="4813" spans="1:11" s="43" customFormat="1" x14ac:dyDescent="0.25">
      <c r="A4813" s="42"/>
      <c r="B4813" s="450" t="s">
        <v>7</v>
      </c>
      <c r="C4813" s="450"/>
      <c r="D4813" s="450"/>
      <c r="E4813" s="450"/>
      <c r="F4813" s="450"/>
      <c r="G4813" s="450"/>
      <c r="H4813" s="450"/>
      <c r="I4813" s="450"/>
      <c r="J4813" s="450"/>
      <c r="K4813" s="450"/>
    </row>
    <row r="4814" spans="1:11" s="43" customFormat="1" x14ac:dyDescent="0.25">
      <c r="A4814" s="42"/>
      <c r="B4814" s="450" t="s">
        <v>8</v>
      </c>
      <c r="C4814" s="450" t="s">
        <v>9</v>
      </c>
      <c r="D4814" s="450" t="s">
        <v>10</v>
      </c>
      <c r="E4814" s="450"/>
      <c r="F4814" s="450"/>
      <c r="G4814" s="450"/>
      <c r="H4814" s="450" t="s">
        <v>11</v>
      </c>
      <c r="I4814" s="450"/>
      <c r="J4814" s="450"/>
      <c r="K4814" s="450"/>
    </row>
    <row r="4815" spans="1:11" s="43" customFormat="1" x14ac:dyDescent="0.25">
      <c r="A4815" s="42"/>
      <c r="B4815" s="450"/>
      <c r="C4815" s="450"/>
      <c r="D4815" s="450" t="s">
        <v>12</v>
      </c>
      <c r="E4815" s="450" t="s">
        <v>328</v>
      </c>
      <c r="F4815" s="450" t="s">
        <v>14</v>
      </c>
      <c r="G4815" s="450"/>
      <c r="H4815" s="450" t="s">
        <v>12</v>
      </c>
      <c r="I4815" s="450" t="s">
        <v>15</v>
      </c>
      <c r="J4815" s="450" t="s">
        <v>14</v>
      </c>
      <c r="K4815" s="450"/>
    </row>
    <row r="4816" spans="1:11" s="43" customFormat="1" ht="45" x14ac:dyDescent="0.25">
      <c r="A4816" s="42"/>
      <c r="B4816" s="450"/>
      <c r="C4816" s="450"/>
      <c r="D4816" s="450"/>
      <c r="E4816" s="450"/>
      <c r="F4816" s="116" t="s">
        <v>16</v>
      </c>
      <c r="G4816" s="116" t="s">
        <v>17</v>
      </c>
      <c r="H4816" s="450"/>
      <c r="I4816" s="450"/>
      <c r="J4816" s="116" t="s">
        <v>16</v>
      </c>
      <c r="K4816" s="116" t="s">
        <v>17</v>
      </c>
    </row>
    <row r="4817" spans="1:11" s="43" customFormat="1" x14ac:dyDescent="0.25">
      <c r="A4817" s="42"/>
      <c r="B4817" s="116">
        <v>1</v>
      </c>
      <c r="C4817" s="116">
        <v>2</v>
      </c>
      <c r="D4817" s="116">
        <v>3</v>
      </c>
      <c r="E4817" s="116">
        <v>4</v>
      </c>
      <c r="F4817" s="116">
        <v>5</v>
      </c>
      <c r="G4817" s="116">
        <v>6</v>
      </c>
      <c r="H4817" s="116">
        <v>7</v>
      </c>
      <c r="I4817" s="116">
        <v>8</v>
      </c>
      <c r="J4817" s="116">
        <v>9</v>
      </c>
      <c r="K4817" s="116">
        <v>10</v>
      </c>
    </row>
    <row r="4818" spans="1:11" s="43" customFormat="1" ht="60" x14ac:dyDescent="0.25">
      <c r="A4818" s="42"/>
      <c r="B4818" s="116">
        <f>250649.7+43124.66</f>
        <v>293774.36</v>
      </c>
      <c r="C4818" s="116">
        <v>0</v>
      </c>
      <c r="D4818" s="116" t="s">
        <v>1306</v>
      </c>
      <c r="E4818" s="116">
        <v>1.2</v>
      </c>
      <c r="F4818" s="116" t="s">
        <v>335</v>
      </c>
      <c r="G4818" s="116"/>
      <c r="H4818" s="51" t="s">
        <v>212</v>
      </c>
      <c r="I4818" s="116" t="s">
        <v>1307</v>
      </c>
      <c r="J4818" s="116" t="s">
        <v>335</v>
      </c>
      <c r="K4818" s="116" t="s">
        <v>335</v>
      </c>
    </row>
    <row r="4819" spans="1:11" s="43" customFormat="1" x14ac:dyDescent="0.25">
      <c r="A4819" s="42"/>
      <c r="B4819" s="116"/>
      <c r="C4819" s="116"/>
      <c r="D4819" s="116" t="s">
        <v>421</v>
      </c>
      <c r="E4819" s="116">
        <v>48.75</v>
      </c>
      <c r="F4819" s="116"/>
      <c r="G4819" s="116"/>
      <c r="H4819" s="118"/>
      <c r="I4819" s="116"/>
      <c r="J4819" s="116"/>
      <c r="K4819" s="116"/>
    </row>
    <row r="4820" spans="1:11" s="43" customFormat="1" x14ac:dyDescent="0.25">
      <c r="A4820" s="42"/>
      <c r="B4820" s="116"/>
      <c r="C4820" s="116"/>
      <c r="D4820" s="116" t="s">
        <v>421</v>
      </c>
      <c r="E4820" s="116">
        <v>49.75</v>
      </c>
      <c r="F4820" s="116"/>
      <c r="G4820" s="116"/>
      <c r="H4820" s="118"/>
      <c r="I4820" s="116"/>
      <c r="J4820" s="116"/>
      <c r="K4820" s="116"/>
    </row>
    <row r="4821" spans="1:11" s="43" customFormat="1" x14ac:dyDescent="0.25">
      <c r="A4821" s="42"/>
      <c r="B4821" s="450" t="s">
        <v>19</v>
      </c>
      <c r="C4821" s="450"/>
      <c r="D4821" s="450"/>
      <c r="E4821" s="450"/>
      <c r="F4821" s="450"/>
      <c r="G4821" s="450"/>
      <c r="H4821" s="450"/>
      <c r="I4821" s="450"/>
      <c r="J4821" s="450"/>
      <c r="K4821" s="450"/>
    </row>
    <row r="4822" spans="1:11" s="43" customFormat="1" x14ac:dyDescent="0.25">
      <c r="A4822" s="42"/>
      <c r="B4822" s="116">
        <v>86400</v>
      </c>
      <c r="C4822" s="116">
        <v>0</v>
      </c>
      <c r="D4822" s="116"/>
      <c r="E4822" s="116"/>
      <c r="F4822" s="116"/>
      <c r="G4822" s="116"/>
      <c r="H4822" s="116" t="s">
        <v>335</v>
      </c>
      <c r="I4822" s="116" t="s">
        <v>335</v>
      </c>
      <c r="J4822" s="116"/>
      <c r="K4822" s="116" t="s">
        <v>335</v>
      </c>
    </row>
    <row r="4823" spans="1:11" s="43" customFormat="1" x14ac:dyDescent="0.25">
      <c r="A4823" s="42"/>
      <c r="B4823" s="105"/>
      <c r="C4823" s="105"/>
      <c r="D4823" s="105"/>
      <c r="E4823" s="105"/>
      <c r="F4823" s="105"/>
      <c r="G4823" s="105"/>
      <c r="H4823" s="105"/>
      <c r="I4823" s="105"/>
      <c r="J4823" s="105"/>
      <c r="K4823" s="105"/>
    </row>
    <row r="4824" spans="1:11" s="43" customFormat="1" x14ac:dyDescent="0.25">
      <c r="A4824" s="42"/>
      <c r="B4824" s="105"/>
      <c r="C4824" s="105"/>
      <c r="D4824" s="105"/>
      <c r="E4824" s="105"/>
      <c r="F4824" s="105"/>
      <c r="G4824" s="105"/>
      <c r="H4824" s="105"/>
      <c r="I4824" s="105"/>
      <c r="J4824" s="105"/>
      <c r="K4824" s="105"/>
    </row>
    <row r="4825" spans="1:11" s="43" customFormat="1" x14ac:dyDescent="0.25">
      <c r="A4825" s="42"/>
      <c r="B4825" s="449" t="s">
        <v>0</v>
      </c>
      <c r="C4825" s="449"/>
      <c r="D4825" s="115"/>
      <c r="E4825" s="115"/>
      <c r="F4825" s="115"/>
      <c r="G4825" s="115"/>
      <c r="H4825" s="115"/>
      <c r="I4825" s="115"/>
      <c r="J4825" s="115"/>
      <c r="K4825" s="115"/>
    </row>
    <row r="4826" spans="1:11" s="43" customFormat="1" x14ac:dyDescent="0.25">
      <c r="A4826" s="42"/>
      <c r="B4826" s="449" t="s">
        <v>1</v>
      </c>
      <c r="C4826" s="449"/>
      <c r="D4826" s="449"/>
      <c r="E4826" s="449"/>
      <c r="F4826" s="449"/>
      <c r="G4826" s="449"/>
      <c r="H4826" s="449"/>
      <c r="I4826" s="449"/>
      <c r="J4826" s="449"/>
      <c r="K4826" s="449"/>
    </row>
    <row r="4827" spans="1:11" s="43" customFormat="1" x14ac:dyDescent="0.25">
      <c r="A4827" s="42"/>
      <c r="B4827" s="115"/>
      <c r="C4827" s="115"/>
      <c r="D4827" s="115"/>
      <c r="E4827" s="115"/>
      <c r="F4827" s="115"/>
      <c r="G4827" s="115"/>
      <c r="H4827" s="115"/>
      <c r="I4827" s="115"/>
      <c r="J4827" s="115"/>
      <c r="K4827" s="115"/>
    </row>
    <row r="4828" spans="1:11" s="43" customFormat="1" x14ac:dyDescent="0.25">
      <c r="A4828" s="42"/>
      <c r="B4828" s="450" t="s">
        <v>2</v>
      </c>
      <c r="C4828" s="450"/>
      <c r="D4828" s="450"/>
      <c r="E4828" s="450" t="s">
        <v>3</v>
      </c>
      <c r="F4828" s="450"/>
      <c r="G4828" s="450"/>
      <c r="H4828" s="450" t="s">
        <v>323</v>
      </c>
      <c r="I4828" s="450"/>
      <c r="J4828" s="450"/>
      <c r="K4828" s="450"/>
    </row>
    <row r="4829" spans="1:11" s="43" customFormat="1" x14ac:dyDescent="0.25">
      <c r="A4829" s="42"/>
      <c r="B4829" s="451">
        <v>22609197710072</v>
      </c>
      <c r="C4829" s="451"/>
      <c r="D4829" s="451"/>
      <c r="E4829" s="450" t="s">
        <v>1302</v>
      </c>
      <c r="F4829" s="450"/>
      <c r="G4829" s="450"/>
      <c r="H4829" s="450" t="s">
        <v>284</v>
      </c>
      <c r="I4829" s="450"/>
      <c r="J4829" s="450"/>
      <c r="K4829" s="450"/>
    </row>
    <row r="4830" spans="1:11" s="43" customFormat="1" x14ac:dyDescent="0.25">
      <c r="A4830" s="42"/>
      <c r="B4830" s="450" t="s">
        <v>5</v>
      </c>
      <c r="C4830" s="450"/>
      <c r="D4830" s="450" t="s">
        <v>1308</v>
      </c>
      <c r="E4830" s="450"/>
      <c r="F4830" s="450"/>
      <c r="G4830" s="450"/>
      <c r="H4830" s="450" t="s">
        <v>6</v>
      </c>
      <c r="I4830" s="450"/>
      <c r="J4830" s="450" t="s">
        <v>940</v>
      </c>
      <c r="K4830" s="450"/>
    </row>
    <row r="4831" spans="1:11" s="43" customFormat="1" x14ac:dyDescent="0.25">
      <c r="A4831" s="42"/>
      <c r="B4831" s="450"/>
      <c r="C4831" s="450"/>
      <c r="D4831" s="450"/>
      <c r="E4831" s="450"/>
      <c r="F4831" s="450"/>
      <c r="G4831" s="450"/>
      <c r="H4831" s="450"/>
      <c r="I4831" s="450"/>
      <c r="J4831" s="450"/>
      <c r="K4831" s="450"/>
    </row>
    <row r="4832" spans="1:11" s="43" customFormat="1" x14ac:dyDescent="0.25">
      <c r="A4832" s="42"/>
      <c r="B4832" s="450" t="s">
        <v>7</v>
      </c>
      <c r="C4832" s="450"/>
      <c r="D4832" s="450"/>
      <c r="E4832" s="450"/>
      <c r="F4832" s="450"/>
      <c r="G4832" s="450"/>
      <c r="H4832" s="450"/>
      <c r="I4832" s="450"/>
      <c r="J4832" s="450"/>
      <c r="K4832" s="450"/>
    </row>
    <row r="4833" spans="1:11" s="43" customFormat="1" x14ac:dyDescent="0.25">
      <c r="A4833" s="42"/>
      <c r="B4833" s="450" t="s">
        <v>8</v>
      </c>
      <c r="C4833" s="450" t="s">
        <v>9</v>
      </c>
      <c r="D4833" s="450" t="s">
        <v>10</v>
      </c>
      <c r="E4833" s="450"/>
      <c r="F4833" s="450"/>
      <c r="G4833" s="450"/>
      <c r="H4833" s="450" t="s">
        <v>11</v>
      </c>
      <c r="I4833" s="450"/>
      <c r="J4833" s="450"/>
      <c r="K4833" s="450"/>
    </row>
    <row r="4834" spans="1:11" s="43" customFormat="1" x14ac:dyDescent="0.25">
      <c r="A4834" s="42"/>
      <c r="B4834" s="450"/>
      <c r="C4834" s="450"/>
      <c r="D4834" s="450" t="s">
        <v>12</v>
      </c>
      <c r="E4834" s="450" t="s">
        <v>328</v>
      </c>
      <c r="F4834" s="450" t="s">
        <v>14</v>
      </c>
      <c r="G4834" s="450"/>
      <c r="H4834" s="450" t="s">
        <v>12</v>
      </c>
      <c r="I4834" s="450" t="s">
        <v>15</v>
      </c>
      <c r="J4834" s="450" t="s">
        <v>14</v>
      </c>
      <c r="K4834" s="450"/>
    </row>
    <row r="4835" spans="1:11" s="43" customFormat="1" ht="45" x14ac:dyDescent="0.25">
      <c r="A4835" s="42"/>
      <c r="B4835" s="450"/>
      <c r="C4835" s="450"/>
      <c r="D4835" s="450"/>
      <c r="E4835" s="450"/>
      <c r="F4835" s="116" t="s">
        <v>16</v>
      </c>
      <c r="G4835" s="116" t="s">
        <v>17</v>
      </c>
      <c r="H4835" s="450"/>
      <c r="I4835" s="450"/>
      <c r="J4835" s="116" t="s">
        <v>16</v>
      </c>
      <c r="K4835" s="116" t="s">
        <v>17</v>
      </c>
    </row>
    <row r="4836" spans="1:11" s="43" customFormat="1" x14ac:dyDescent="0.25">
      <c r="A4836" s="42"/>
      <c r="B4836" s="116">
        <v>1</v>
      </c>
      <c r="C4836" s="116">
        <v>2</v>
      </c>
      <c r="D4836" s="116">
        <v>3</v>
      </c>
      <c r="E4836" s="116">
        <v>4</v>
      </c>
      <c r="F4836" s="116">
        <v>5</v>
      </c>
      <c r="G4836" s="116">
        <v>6</v>
      </c>
      <c r="H4836" s="116">
        <v>7</v>
      </c>
      <c r="I4836" s="116">
        <v>8</v>
      </c>
      <c r="J4836" s="116">
        <v>9</v>
      </c>
      <c r="K4836" s="116">
        <v>10</v>
      </c>
    </row>
    <row r="4837" spans="1:11" s="43" customFormat="1" ht="60" x14ac:dyDescent="0.25">
      <c r="A4837" s="42"/>
      <c r="B4837" s="116">
        <f>142382.58+35640</f>
        <v>178022.58</v>
      </c>
      <c r="C4837" s="116">
        <v>0</v>
      </c>
      <c r="D4837" s="116" t="s">
        <v>232</v>
      </c>
      <c r="E4837" s="116">
        <v>65</v>
      </c>
      <c r="F4837" s="116" t="s">
        <v>335</v>
      </c>
      <c r="G4837" s="116"/>
      <c r="H4837" s="51" t="s">
        <v>212</v>
      </c>
      <c r="I4837" s="116" t="s">
        <v>46</v>
      </c>
      <c r="J4837" s="116" t="s">
        <v>335</v>
      </c>
      <c r="K4837" s="116" t="s">
        <v>335</v>
      </c>
    </row>
    <row r="4838" spans="1:11" s="43" customFormat="1" x14ac:dyDescent="0.25">
      <c r="A4838" s="42"/>
      <c r="B4838" s="116"/>
      <c r="C4838" s="116"/>
      <c r="D4838" s="116" t="s">
        <v>232</v>
      </c>
      <c r="E4838" s="116">
        <v>1500</v>
      </c>
      <c r="F4838" s="116"/>
      <c r="G4838" s="116"/>
      <c r="H4838" s="118"/>
      <c r="I4838" s="116"/>
      <c r="J4838" s="116"/>
      <c r="K4838" s="116"/>
    </row>
    <row r="4839" spans="1:11" s="43" customFormat="1" x14ac:dyDescent="0.25">
      <c r="A4839" s="42"/>
      <c r="B4839" s="450" t="s">
        <v>19</v>
      </c>
      <c r="C4839" s="450"/>
      <c r="D4839" s="450"/>
      <c r="E4839" s="450"/>
      <c r="F4839" s="450"/>
      <c r="G4839" s="450"/>
      <c r="H4839" s="450"/>
      <c r="I4839" s="450"/>
      <c r="J4839" s="450"/>
      <c r="K4839" s="450"/>
    </row>
    <row r="4840" spans="1:11" s="43" customFormat="1" x14ac:dyDescent="0.25">
      <c r="A4840" s="42"/>
      <c r="B4840" s="116">
        <v>0</v>
      </c>
      <c r="C4840" s="116">
        <v>0</v>
      </c>
      <c r="D4840" s="116"/>
      <c r="E4840" s="116"/>
      <c r="F4840" s="116"/>
      <c r="G4840" s="116"/>
      <c r="H4840" s="116" t="s">
        <v>335</v>
      </c>
      <c r="I4840" s="116" t="s">
        <v>335</v>
      </c>
      <c r="J4840" s="116"/>
      <c r="K4840" s="116" t="s">
        <v>335</v>
      </c>
    </row>
    <row r="4841" spans="1:11" s="43" customFormat="1" x14ac:dyDescent="0.25">
      <c r="A4841" s="42"/>
      <c r="B4841" s="105"/>
      <c r="C4841" s="105"/>
      <c r="D4841" s="105"/>
      <c r="E4841" s="105"/>
      <c r="F4841" s="105"/>
      <c r="G4841" s="105"/>
      <c r="H4841" s="105"/>
      <c r="I4841" s="105"/>
      <c r="J4841" s="105"/>
      <c r="K4841" s="105"/>
    </row>
    <row r="4842" spans="1:11" s="43" customFormat="1" x14ac:dyDescent="0.25">
      <c r="A4842" s="42"/>
      <c r="B4842" s="105"/>
      <c r="C4842" s="105"/>
      <c r="D4842" s="105"/>
      <c r="E4842" s="105"/>
      <c r="F4842" s="105"/>
      <c r="G4842" s="105"/>
      <c r="H4842" s="105"/>
      <c r="I4842" s="105"/>
      <c r="J4842" s="105"/>
      <c r="K4842" s="105"/>
    </row>
    <row r="4843" spans="1:11" s="43" customFormat="1" x14ac:dyDescent="0.25">
      <c r="A4843" s="42"/>
      <c r="B4843" s="449" t="s">
        <v>0</v>
      </c>
      <c r="C4843" s="449"/>
      <c r="D4843" s="115"/>
      <c r="E4843" s="115"/>
      <c r="F4843" s="115"/>
      <c r="G4843" s="115"/>
      <c r="H4843" s="115"/>
      <c r="I4843" s="115"/>
      <c r="J4843" s="115"/>
      <c r="K4843" s="115"/>
    </row>
    <row r="4844" spans="1:11" s="43" customFormat="1" x14ac:dyDescent="0.25">
      <c r="A4844" s="42"/>
      <c r="B4844" s="449" t="s">
        <v>1</v>
      </c>
      <c r="C4844" s="449"/>
      <c r="D4844" s="449"/>
      <c r="E4844" s="449"/>
      <c r="F4844" s="449"/>
      <c r="G4844" s="449"/>
      <c r="H4844" s="449"/>
      <c r="I4844" s="449"/>
      <c r="J4844" s="449"/>
      <c r="K4844" s="449"/>
    </row>
    <row r="4845" spans="1:11" s="43" customFormat="1" x14ac:dyDescent="0.25">
      <c r="A4845" s="42"/>
      <c r="B4845" s="115"/>
      <c r="C4845" s="115"/>
      <c r="D4845" s="115"/>
      <c r="E4845" s="115"/>
      <c r="F4845" s="115"/>
      <c r="G4845" s="115"/>
      <c r="H4845" s="115"/>
      <c r="I4845" s="115"/>
      <c r="J4845" s="115"/>
      <c r="K4845" s="115"/>
    </row>
    <row r="4846" spans="1:11" s="43" customFormat="1" x14ac:dyDescent="0.25">
      <c r="A4846" s="42"/>
      <c r="B4846" s="450" t="s">
        <v>2</v>
      </c>
      <c r="C4846" s="450"/>
      <c r="D4846" s="450"/>
      <c r="E4846" s="450" t="s">
        <v>3</v>
      </c>
      <c r="F4846" s="450"/>
      <c r="G4846" s="450"/>
      <c r="H4846" s="450" t="s">
        <v>323</v>
      </c>
      <c r="I4846" s="450"/>
      <c r="J4846" s="450"/>
      <c r="K4846" s="450"/>
    </row>
    <row r="4847" spans="1:11" s="43" customFormat="1" x14ac:dyDescent="0.25">
      <c r="A4847" s="42"/>
      <c r="B4847" s="451">
        <v>22204197201059</v>
      </c>
      <c r="C4847" s="451"/>
      <c r="D4847" s="451"/>
      <c r="E4847" s="450" t="s">
        <v>1302</v>
      </c>
      <c r="F4847" s="450"/>
      <c r="G4847" s="450"/>
      <c r="H4847" s="450" t="s">
        <v>284</v>
      </c>
      <c r="I4847" s="450"/>
      <c r="J4847" s="450"/>
      <c r="K4847" s="450"/>
    </row>
    <row r="4848" spans="1:11" s="43" customFormat="1" x14ac:dyDescent="0.25">
      <c r="A4848" s="42"/>
      <c r="B4848" s="450" t="s">
        <v>5</v>
      </c>
      <c r="C4848" s="450"/>
      <c r="D4848" s="450" t="s">
        <v>1309</v>
      </c>
      <c r="E4848" s="450"/>
      <c r="F4848" s="450"/>
      <c r="G4848" s="450"/>
      <c r="H4848" s="450" t="s">
        <v>6</v>
      </c>
      <c r="I4848" s="450"/>
      <c r="J4848" s="450" t="s">
        <v>940</v>
      </c>
      <c r="K4848" s="450"/>
    </row>
    <row r="4849" spans="1:11" s="43" customFormat="1" x14ac:dyDescent="0.25">
      <c r="A4849" s="42"/>
      <c r="B4849" s="450"/>
      <c r="C4849" s="450"/>
      <c r="D4849" s="450"/>
      <c r="E4849" s="450"/>
      <c r="F4849" s="450"/>
      <c r="G4849" s="450"/>
      <c r="H4849" s="450"/>
      <c r="I4849" s="450"/>
      <c r="J4849" s="450"/>
      <c r="K4849" s="450"/>
    </row>
    <row r="4850" spans="1:11" s="43" customFormat="1" x14ac:dyDescent="0.25">
      <c r="A4850" s="42"/>
      <c r="B4850" s="450" t="s">
        <v>7</v>
      </c>
      <c r="C4850" s="450"/>
      <c r="D4850" s="450"/>
      <c r="E4850" s="450"/>
      <c r="F4850" s="450"/>
      <c r="G4850" s="450"/>
      <c r="H4850" s="450"/>
      <c r="I4850" s="450"/>
      <c r="J4850" s="450"/>
      <c r="K4850" s="450"/>
    </row>
    <row r="4851" spans="1:11" s="43" customFormat="1" x14ac:dyDescent="0.25">
      <c r="A4851" s="42"/>
      <c r="B4851" s="450" t="s">
        <v>8</v>
      </c>
      <c r="C4851" s="450" t="s">
        <v>9</v>
      </c>
      <c r="D4851" s="450" t="s">
        <v>10</v>
      </c>
      <c r="E4851" s="450"/>
      <c r="F4851" s="450"/>
      <c r="G4851" s="450"/>
      <c r="H4851" s="450" t="s">
        <v>11</v>
      </c>
      <c r="I4851" s="450"/>
      <c r="J4851" s="450"/>
      <c r="K4851" s="450"/>
    </row>
    <row r="4852" spans="1:11" s="43" customFormat="1" x14ac:dyDescent="0.25">
      <c r="A4852" s="42"/>
      <c r="B4852" s="450"/>
      <c r="C4852" s="450"/>
      <c r="D4852" s="450" t="s">
        <v>12</v>
      </c>
      <c r="E4852" s="450" t="s">
        <v>328</v>
      </c>
      <c r="F4852" s="450" t="s">
        <v>14</v>
      </c>
      <c r="G4852" s="450"/>
      <c r="H4852" s="450" t="s">
        <v>12</v>
      </c>
      <c r="I4852" s="450" t="s">
        <v>15</v>
      </c>
      <c r="J4852" s="450" t="s">
        <v>14</v>
      </c>
      <c r="K4852" s="450"/>
    </row>
    <row r="4853" spans="1:11" s="43" customFormat="1" ht="45" x14ac:dyDescent="0.25">
      <c r="A4853" s="42"/>
      <c r="B4853" s="450"/>
      <c r="C4853" s="450"/>
      <c r="D4853" s="450"/>
      <c r="E4853" s="450"/>
      <c r="F4853" s="116" t="s">
        <v>16</v>
      </c>
      <c r="G4853" s="116" t="s">
        <v>17</v>
      </c>
      <c r="H4853" s="450"/>
      <c r="I4853" s="450"/>
      <c r="J4853" s="116" t="s">
        <v>16</v>
      </c>
      <c r="K4853" s="116" t="s">
        <v>17</v>
      </c>
    </row>
    <row r="4854" spans="1:11" s="43" customFormat="1" x14ac:dyDescent="0.25">
      <c r="A4854" s="42"/>
      <c r="B4854" s="116">
        <v>1</v>
      </c>
      <c r="C4854" s="116">
        <v>2</v>
      </c>
      <c r="D4854" s="116">
        <v>3</v>
      </c>
      <c r="E4854" s="116">
        <v>4</v>
      </c>
      <c r="F4854" s="116">
        <v>5</v>
      </c>
      <c r="G4854" s="116">
        <v>6</v>
      </c>
      <c r="H4854" s="116">
        <v>7</v>
      </c>
      <c r="I4854" s="116">
        <v>8</v>
      </c>
      <c r="J4854" s="116">
        <v>9</v>
      </c>
      <c r="K4854" s="116">
        <v>10</v>
      </c>
    </row>
    <row r="4855" spans="1:11" s="43" customFormat="1" x14ac:dyDescent="0.25">
      <c r="A4855" s="42"/>
      <c r="B4855" s="116">
        <v>149222.46</v>
      </c>
      <c r="C4855" s="116">
        <v>0</v>
      </c>
      <c r="D4855" s="116"/>
      <c r="E4855" s="116"/>
      <c r="F4855" s="116" t="s">
        <v>335</v>
      </c>
      <c r="G4855" s="116"/>
      <c r="H4855" s="118"/>
      <c r="I4855" s="116"/>
      <c r="J4855" s="116" t="s">
        <v>335</v>
      </c>
      <c r="K4855" s="116" t="s">
        <v>335</v>
      </c>
    </row>
    <row r="4856" spans="1:11" s="43" customFormat="1" x14ac:dyDescent="0.25">
      <c r="A4856" s="42"/>
      <c r="B4856" s="450" t="s">
        <v>19</v>
      </c>
      <c r="C4856" s="450"/>
      <c r="D4856" s="450"/>
      <c r="E4856" s="450"/>
      <c r="F4856" s="450"/>
      <c r="G4856" s="450"/>
      <c r="H4856" s="450"/>
      <c r="I4856" s="450"/>
      <c r="J4856" s="450"/>
      <c r="K4856" s="450"/>
    </row>
    <row r="4857" spans="1:11" s="43" customFormat="1" x14ac:dyDescent="0.25">
      <c r="A4857" s="42"/>
      <c r="B4857" s="116">
        <v>0</v>
      </c>
      <c r="C4857" s="116">
        <v>733000</v>
      </c>
      <c r="D4857" s="116" t="s">
        <v>232</v>
      </c>
      <c r="E4857" s="116">
        <v>850</v>
      </c>
      <c r="F4857" s="116"/>
      <c r="G4857" s="116"/>
      <c r="H4857" s="116" t="s">
        <v>335</v>
      </c>
      <c r="I4857" s="116" t="s">
        <v>335</v>
      </c>
      <c r="J4857" s="116"/>
      <c r="K4857" s="116" t="s">
        <v>335</v>
      </c>
    </row>
    <row r="4858" spans="1:11" s="43" customFormat="1" x14ac:dyDescent="0.25">
      <c r="A4858" s="42"/>
      <c r="B4858" s="105"/>
      <c r="C4858" s="105"/>
      <c r="D4858" s="105"/>
      <c r="E4858" s="105"/>
      <c r="F4858" s="105"/>
      <c r="G4858" s="105"/>
      <c r="H4858" s="105"/>
      <c r="I4858" s="105"/>
      <c r="J4858" s="105"/>
      <c r="K4858" s="105"/>
    </row>
    <row r="4859" spans="1:11" s="43" customFormat="1" x14ac:dyDescent="0.25">
      <c r="A4859" s="42"/>
      <c r="B4859" s="105"/>
      <c r="C4859" s="105"/>
      <c r="D4859" s="105"/>
      <c r="E4859" s="105"/>
      <c r="F4859" s="105"/>
      <c r="G4859" s="105"/>
      <c r="H4859" s="105"/>
      <c r="I4859" s="105"/>
      <c r="J4859" s="105"/>
      <c r="K4859" s="105"/>
    </row>
    <row r="4860" spans="1:11" s="43" customFormat="1" x14ac:dyDescent="0.25">
      <c r="A4860" s="42"/>
      <c r="B4860" s="449" t="s">
        <v>0</v>
      </c>
      <c r="C4860" s="449"/>
      <c r="D4860" s="115"/>
      <c r="E4860" s="115"/>
      <c r="F4860" s="115"/>
      <c r="G4860" s="115"/>
      <c r="H4860" s="115"/>
      <c r="I4860" s="115"/>
      <c r="J4860" s="115"/>
      <c r="K4860" s="115"/>
    </row>
    <row r="4861" spans="1:11" s="43" customFormat="1" x14ac:dyDescent="0.25">
      <c r="A4861" s="42"/>
      <c r="B4861" s="449" t="s">
        <v>1</v>
      </c>
      <c r="C4861" s="449"/>
      <c r="D4861" s="449"/>
      <c r="E4861" s="449"/>
      <c r="F4861" s="449"/>
      <c r="G4861" s="449"/>
      <c r="H4861" s="449"/>
      <c r="I4861" s="449"/>
      <c r="J4861" s="449"/>
      <c r="K4861" s="449"/>
    </row>
    <row r="4862" spans="1:11" s="43" customFormat="1" x14ac:dyDescent="0.25">
      <c r="A4862" s="42"/>
      <c r="B4862" s="115"/>
      <c r="C4862" s="115"/>
      <c r="D4862" s="115"/>
      <c r="E4862" s="115"/>
      <c r="F4862" s="115"/>
      <c r="G4862" s="115"/>
      <c r="H4862" s="115"/>
      <c r="I4862" s="115"/>
      <c r="J4862" s="115"/>
      <c r="K4862" s="115"/>
    </row>
    <row r="4863" spans="1:11" s="43" customFormat="1" x14ac:dyDescent="0.25">
      <c r="A4863" s="42"/>
      <c r="B4863" s="450" t="s">
        <v>2</v>
      </c>
      <c r="C4863" s="450"/>
      <c r="D4863" s="450"/>
      <c r="E4863" s="450" t="s">
        <v>3</v>
      </c>
      <c r="F4863" s="450"/>
      <c r="G4863" s="450"/>
      <c r="H4863" s="450" t="s">
        <v>323</v>
      </c>
      <c r="I4863" s="450"/>
      <c r="J4863" s="450"/>
      <c r="K4863" s="450"/>
    </row>
    <row r="4864" spans="1:11" s="43" customFormat="1" x14ac:dyDescent="0.25">
      <c r="A4864" s="42"/>
      <c r="B4864" s="451">
        <v>21708196200694</v>
      </c>
      <c r="C4864" s="451"/>
      <c r="D4864" s="451"/>
      <c r="E4864" s="450" t="s">
        <v>1302</v>
      </c>
      <c r="F4864" s="450"/>
      <c r="G4864" s="450"/>
      <c r="H4864" s="450" t="s">
        <v>284</v>
      </c>
      <c r="I4864" s="450"/>
      <c r="J4864" s="450"/>
      <c r="K4864" s="450"/>
    </row>
    <row r="4865" spans="1:11" s="43" customFormat="1" x14ac:dyDescent="0.25">
      <c r="A4865" s="42"/>
      <c r="B4865" s="450" t="s">
        <v>5</v>
      </c>
      <c r="C4865" s="450"/>
      <c r="D4865" s="450" t="s">
        <v>1310</v>
      </c>
      <c r="E4865" s="450"/>
      <c r="F4865" s="450"/>
      <c r="G4865" s="450"/>
      <c r="H4865" s="450" t="s">
        <v>6</v>
      </c>
      <c r="I4865" s="450"/>
      <c r="J4865" s="450" t="s">
        <v>940</v>
      </c>
      <c r="K4865" s="450"/>
    </row>
    <row r="4866" spans="1:11" s="43" customFormat="1" x14ac:dyDescent="0.25">
      <c r="A4866" s="42"/>
      <c r="B4866" s="450"/>
      <c r="C4866" s="450"/>
      <c r="D4866" s="450"/>
      <c r="E4866" s="450"/>
      <c r="F4866" s="450"/>
      <c r="G4866" s="450"/>
      <c r="H4866" s="450"/>
      <c r="I4866" s="450"/>
      <c r="J4866" s="450"/>
      <c r="K4866" s="450"/>
    </row>
    <row r="4867" spans="1:11" s="43" customFormat="1" x14ac:dyDescent="0.25">
      <c r="A4867" s="42"/>
      <c r="B4867" s="450" t="s">
        <v>7</v>
      </c>
      <c r="C4867" s="450"/>
      <c r="D4867" s="450"/>
      <c r="E4867" s="450"/>
      <c r="F4867" s="450"/>
      <c r="G4867" s="450"/>
      <c r="H4867" s="450"/>
      <c r="I4867" s="450"/>
      <c r="J4867" s="450"/>
      <c r="K4867" s="450"/>
    </row>
    <row r="4868" spans="1:11" s="43" customFormat="1" x14ac:dyDescent="0.25">
      <c r="A4868" s="42"/>
      <c r="B4868" s="450" t="s">
        <v>8</v>
      </c>
      <c r="C4868" s="450" t="s">
        <v>9</v>
      </c>
      <c r="D4868" s="450" t="s">
        <v>10</v>
      </c>
      <c r="E4868" s="450"/>
      <c r="F4868" s="450"/>
      <c r="G4868" s="450"/>
      <c r="H4868" s="450" t="s">
        <v>11</v>
      </c>
      <c r="I4868" s="450"/>
      <c r="J4868" s="450"/>
      <c r="K4868" s="450"/>
    </row>
    <row r="4869" spans="1:11" s="43" customFormat="1" x14ac:dyDescent="0.25">
      <c r="A4869" s="42"/>
      <c r="B4869" s="450"/>
      <c r="C4869" s="450"/>
      <c r="D4869" s="450" t="s">
        <v>12</v>
      </c>
      <c r="E4869" s="450" t="s">
        <v>328</v>
      </c>
      <c r="F4869" s="450" t="s">
        <v>14</v>
      </c>
      <c r="G4869" s="450"/>
      <c r="H4869" s="450" t="s">
        <v>12</v>
      </c>
      <c r="I4869" s="450" t="s">
        <v>15</v>
      </c>
      <c r="J4869" s="450" t="s">
        <v>14</v>
      </c>
      <c r="K4869" s="450"/>
    </row>
    <row r="4870" spans="1:11" s="43" customFormat="1" ht="45" x14ac:dyDescent="0.25">
      <c r="A4870" s="42"/>
      <c r="B4870" s="450"/>
      <c r="C4870" s="450"/>
      <c r="D4870" s="450"/>
      <c r="E4870" s="450"/>
      <c r="F4870" s="116" t="s">
        <v>16</v>
      </c>
      <c r="G4870" s="116" t="s">
        <v>17</v>
      </c>
      <c r="H4870" s="450"/>
      <c r="I4870" s="450"/>
      <c r="J4870" s="116" t="s">
        <v>16</v>
      </c>
      <c r="K4870" s="116" t="s">
        <v>17</v>
      </c>
    </row>
    <row r="4871" spans="1:11" s="43" customFormat="1" x14ac:dyDescent="0.25">
      <c r="A4871" s="42"/>
      <c r="B4871" s="116">
        <v>1</v>
      </c>
      <c r="C4871" s="116">
        <v>2</v>
      </c>
      <c r="D4871" s="116">
        <v>3</v>
      </c>
      <c r="E4871" s="116">
        <v>4</v>
      </c>
      <c r="F4871" s="116">
        <v>5</v>
      </c>
      <c r="G4871" s="116">
        <v>6</v>
      </c>
      <c r="H4871" s="116">
        <v>7</v>
      </c>
      <c r="I4871" s="116">
        <v>8</v>
      </c>
      <c r="J4871" s="116">
        <v>9</v>
      </c>
      <c r="K4871" s="116">
        <v>10</v>
      </c>
    </row>
    <row r="4872" spans="1:11" s="43" customFormat="1" x14ac:dyDescent="0.25">
      <c r="A4872" s="42"/>
      <c r="B4872" s="116">
        <f>170028</f>
        <v>170028</v>
      </c>
      <c r="C4872" s="116">
        <v>0</v>
      </c>
      <c r="D4872" s="116"/>
      <c r="E4872" s="116"/>
      <c r="F4872" s="116" t="s">
        <v>335</v>
      </c>
      <c r="G4872" s="116"/>
      <c r="H4872" s="118"/>
      <c r="I4872" s="116"/>
      <c r="J4872" s="116" t="s">
        <v>335</v>
      </c>
      <c r="K4872" s="116" t="s">
        <v>335</v>
      </c>
    </row>
    <row r="4873" spans="1:11" s="43" customFormat="1" x14ac:dyDescent="0.25">
      <c r="A4873" s="42"/>
      <c r="B4873" s="450" t="s">
        <v>19</v>
      </c>
      <c r="C4873" s="450"/>
      <c r="D4873" s="450"/>
      <c r="E4873" s="450"/>
      <c r="F4873" s="450"/>
      <c r="G4873" s="450"/>
      <c r="H4873" s="450"/>
      <c r="I4873" s="450"/>
      <c r="J4873" s="450"/>
      <c r="K4873" s="450"/>
    </row>
    <row r="4874" spans="1:11" s="43" customFormat="1" x14ac:dyDescent="0.25">
      <c r="A4874" s="42"/>
      <c r="B4874" s="116">
        <v>0</v>
      </c>
      <c r="C4874" s="116">
        <v>0</v>
      </c>
      <c r="D4874" s="116"/>
      <c r="E4874" s="116"/>
      <c r="F4874" s="116"/>
      <c r="G4874" s="116"/>
      <c r="H4874" s="116" t="s">
        <v>335</v>
      </c>
      <c r="I4874" s="116" t="s">
        <v>335</v>
      </c>
      <c r="J4874" s="116"/>
      <c r="K4874" s="116" t="s">
        <v>335</v>
      </c>
    </row>
    <row r="4875" spans="1:11" s="43" customFormat="1" x14ac:dyDescent="0.25">
      <c r="A4875" s="42"/>
      <c r="B4875" s="105"/>
      <c r="C4875" s="105"/>
      <c r="D4875" s="105"/>
      <c r="E4875" s="105"/>
      <c r="F4875" s="105"/>
      <c r="G4875" s="105"/>
      <c r="H4875" s="105"/>
      <c r="I4875" s="105"/>
      <c r="J4875" s="105"/>
      <c r="K4875" s="105"/>
    </row>
    <row r="4876" spans="1:11" s="43" customFormat="1" x14ac:dyDescent="0.25">
      <c r="A4876" s="42"/>
      <c r="B4876" s="105"/>
      <c r="C4876" s="105"/>
      <c r="D4876" s="105"/>
      <c r="E4876" s="105"/>
      <c r="F4876" s="105"/>
      <c r="G4876" s="105"/>
      <c r="H4876" s="105"/>
      <c r="I4876" s="105"/>
      <c r="J4876" s="105"/>
      <c r="K4876" s="105"/>
    </row>
    <row r="4877" spans="1:11" s="43" customFormat="1" x14ac:dyDescent="0.25">
      <c r="A4877" s="42"/>
      <c r="B4877" s="449" t="s">
        <v>0</v>
      </c>
      <c r="C4877" s="449"/>
      <c r="D4877" s="115"/>
      <c r="E4877" s="115"/>
      <c r="F4877" s="115"/>
      <c r="G4877" s="115"/>
      <c r="H4877" s="115"/>
      <c r="I4877" s="115"/>
      <c r="J4877" s="115"/>
      <c r="K4877" s="115"/>
    </row>
    <row r="4878" spans="1:11" s="43" customFormat="1" x14ac:dyDescent="0.25">
      <c r="A4878" s="42"/>
      <c r="B4878" s="449" t="s">
        <v>1</v>
      </c>
      <c r="C4878" s="449"/>
      <c r="D4878" s="449"/>
      <c r="E4878" s="449"/>
      <c r="F4878" s="449"/>
      <c r="G4878" s="449"/>
      <c r="H4878" s="449"/>
      <c r="I4878" s="449"/>
      <c r="J4878" s="449"/>
      <c r="K4878" s="449"/>
    </row>
    <row r="4879" spans="1:11" s="43" customFormat="1" x14ac:dyDescent="0.25">
      <c r="A4879" s="42"/>
      <c r="B4879" s="115"/>
      <c r="C4879" s="115"/>
      <c r="D4879" s="115"/>
      <c r="E4879" s="115"/>
      <c r="F4879" s="115"/>
      <c r="G4879" s="115"/>
      <c r="H4879" s="115"/>
      <c r="I4879" s="115"/>
      <c r="J4879" s="115"/>
      <c r="K4879" s="115"/>
    </row>
    <row r="4880" spans="1:11" s="43" customFormat="1" x14ac:dyDescent="0.25">
      <c r="A4880" s="42"/>
      <c r="B4880" s="450" t="s">
        <v>2</v>
      </c>
      <c r="C4880" s="450"/>
      <c r="D4880" s="450"/>
      <c r="E4880" s="450" t="s">
        <v>3</v>
      </c>
      <c r="F4880" s="450"/>
      <c r="G4880" s="450"/>
      <c r="H4880" s="450" t="s">
        <v>323</v>
      </c>
      <c r="I4880" s="450"/>
      <c r="J4880" s="450"/>
      <c r="K4880" s="450"/>
    </row>
    <row r="4881" spans="1:11" s="43" customFormat="1" x14ac:dyDescent="0.25">
      <c r="A4881" s="42"/>
      <c r="B4881" s="451">
        <v>22412197200541</v>
      </c>
      <c r="C4881" s="451"/>
      <c r="D4881" s="451"/>
      <c r="E4881" s="450" t="s">
        <v>1302</v>
      </c>
      <c r="F4881" s="450"/>
      <c r="G4881" s="450"/>
      <c r="H4881" s="450" t="s">
        <v>284</v>
      </c>
      <c r="I4881" s="450"/>
      <c r="J4881" s="450"/>
      <c r="K4881" s="450"/>
    </row>
    <row r="4882" spans="1:11" s="43" customFormat="1" x14ac:dyDescent="0.25">
      <c r="A4882" s="42"/>
      <c r="B4882" s="450" t="s">
        <v>5</v>
      </c>
      <c r="C4882" s="450"/>
      <c r="D4882" s="450" t="s">
        <v>1311</v>
      </c>
      <c r="E4882" s="450"/>
      <c r="F4882" s="450"/>
      <c r="G4882" s="450"/>
      <c r="H4882" s="450" t="s">
        <v>6</v>
      </c>
      <c r="I4882" s="450"/>
      <c r="J4882" s="450" t="s">
        <v>940</v>
      </c>
      <c r="K4882" s="450"/>
    </row>
    <row r="4883" spans="1:11" s="43" customFormat="1" x14ac:dyDescent="0.25">
      <c r="A4883" s="42"/>
      <c r="B4883" s="450"/>
      <c r="C4883" s="450"/>
      <c r="D4883" s="450"/>
      <c r="E4883" s="450"/>
      <c r="F4883" s="450"/>
      <c r="G4883" s="450"/>
      <c r="H4883" s="450"/>
      <c r="I4883" s="450"/>
      <c r="J4883" s="450"/>
      <c r="K4883" s="450"/>
    </row>
    <row r="4884" spans="1:11" s="43" customFormat="1" x14ac:dyDescent="0.25">
      <c r="A4884" s="42"/>
      <c r="B4884" s="450" t="s">
        <v>7</v>
      </c>
      <c r="C4884" s="450"/>
      <c r="D4884" s="450"/>
      <c r="E4884" s="450"/>
      <c r="F4884" s="450"/>
      <c r="G4884" s="450"/>
      <c r="H4884" s="450"/>
      <c r="I4884" s="450"/>
      <c r="J4884" s="450"/>
      <c r="K4884" s="450"/>
    </row>
    <row r="4885" spans="1:11" s="43" customFormat="1" x14ac:dyDescent="0.25">
      <c r="A4885" s="42"/>
      <c r="B4885" s="450" t="s">
        <v>8</v>
      </c>
      <c r="C4885" s="450" t="s">
        <v>9</v>
      </c>
      <c r="D4885" s="450" t="s">
        <v>10</v>
      </c>
      <c r="E4885" s="450"/>
      <c r="F4885" s="450"/>
      <c r="G4885" s="450"/>
      <c r="H4885" s="450" t="s">
        <v>11</v>
      </c>
      <c r="I4885" s="450"/>
      <c r="J4885" s="450"/>
      <c r="K4885" s="450"/>
    </row>
    <row r="4886" spans="1:11" s="43" customFormat="1" x14ac:dyDescent="0.25">
      <c r="A4886" s="42"/>
      <c r="B4886" s="450"/>
      <c r="C4886" s="450"/>
      <c r="D4886" s="450" t="s">
        <v>12</v>
      </c>
      <c r="E4886" s="450" t="s">
        <v>328</v>
      </c>
      <c r="F4886" s="450" t="s">
        <v>14</v>
      </c>
      <c r="G4886" s="450"/>
      <c r="H4886" s="450" t="s">
        <v>12</v>
      </c>
      <c r="I4886" s="450" t="s">
        <v>15</v>
      </c>
      <c r="J4886" s="450" t="s">
        <v>14</v>
      </c>
      <c r="K4886" s="450"/>
    </row>
    <row r="4887" spans="1:11" s="43" customFormat="1" ht="45" x14ac:dyDescent="0.25">
      <c r="A4887" s="42"/>
      <c r="B4887" s="450"/>
      <c r="C4887" s="450"/>
      <c r="D4887" s="450"/>
      <c r="E4887" s="450"/>
      <c r="F4887" s="116" t="s">
        <v>16</v>
      </c>
      <c r="G4887" s="116" t="s">
        <v>17</v>
      </c>
      <c r="H4887" s="450"/>
      <c r="I4887" s="450"/>
      <c r="J4887" s="116" t="s">
        <v>16</v>
      </c>
      <c r="K4887" s="116" t="s">
        <v>17</v>
      </c>
    </row>
    <row r="4888" spans="1:11" s="43" customFormat="1" x14ac:dyDescent="0.25">
      <c r="A4888" s="42"/>
      <c r="B4888" s="116">
        <v>1</v>
      </c>
      <c r="C4888" s="116">
        <v>2</v>
      </c>
      <c r="D4888" s="116">
        <v>3</v>
      </c>
      <c r="E4888" s="116">
        <v>4</v>
      </c>
      <c r="F4888" s="116">
        <v>5</v>
      </c>
      <c r="G4888" s="116">
        <v>6</v>
      </c>
      <c r="H4888" s="116">
        <v>7</v>
      </c>
      <c r="I4888" s="116">
        <v>8</v>
      </c>
      <c r="J4888" s="116">
        <v>9</v>
      </c>
      <c r="K4888" s="116">
        <v>10</v>
      </c>
    </row>
    <row r="4889" spans="1:11" s="43" customFormat="1" x14ac:dyDescent="0.25">
      <c r="A4889" s="42"/>
      <c r="B4889" s="116">
        <f>197167.2+350000</f>
        <v>547167.19999999995</v>
      </c>
      <c r="C4889" s="116">
        <v>0</v>
      </c>
      <c r="D4889" s="116" t="s">
        <v>232</v>
      </c>
      <c r="E4889" s="116">
        <v>100</v>
      </c>
      <c r="F4889" s="116" t="s">
        <v>335</v>
      </c>
      <c r="G4889" s="116"/>
      <c r="H4889" s="118" t="s">
        <v>111</v>
      </c>
      <c r="I4889" s="118" t="s">
        <v>1312</v>
      </c>
      <c r="J4889" s="116" t="s">
        <v>335</v>
      </c>
      <c r="K4889" s="116" t="s">
        <v>335</v>
      </c>
    </row>
    <row r="4890" spans="1:11" s="43" customFormat="1" x14ac:dyDescent="0.25">
      <c r="A4890" s="42"/>
      <c r="B4890" s="116"/>
      <c r="C4890" s="116"/>
      <c r="D4890" s="116" t="s">
        <v>232</v>
      </c>
      <c r="E4890" s="116">
        <v>110</v>
      </c>
      <c r="F4890" s="116"/>
      <c r="G4890" s="116"/>
      <c r="H4890" s="118" t="s">
        <v>71</v>
      </c>
      <c r="I4890" s="118" t="s">
        <v>1313</v>
      </c>
      <c r="J4890" s="116"/>
      <c r="K4890" s="116"/>
    </row>
    <row r="4891" spans="1:11" s="43" customFormat="1" ht="45" x14ac:dyDescent="0.25">
      <c r="A4891" s="42"/>
      <c r="B4891" s="116"/>
      <c r="C4891" s="116"/>
      <c r="D4891" s="116" t="s">
        <v>1314</v>
      </c>
      <c r="E4891" s="116">
        <v>11.2</v>
      </c>
      <c r="F4891" s="116"/>
      <c r="G4891" s="116"/>
      <c r="H4891" s="118" t="s">
        <v>695</v>
      </c>
      <c r="I4891" s="118" t="s">
        <v>695</v>
      </c>
      <c r="J4891" s="116"/>
      <c r="K4891" s="116"/>
    </row>
    <row r="4892" spans="1:11" s="43" customFormat="1" x14ac:dyDescent="0.25">
      <c r="A4892" s="42"/>
      <c r="B4892" s="116"/>
      <c r="C4892" s="116"/>
      <c r="D4892" s="116"/>
      <c r="E4892" s="116"/>
      <c r="F4892" s="116"/>
      <c r="G4892" s="116"/>
      <c r="H4892" s="118" t="s">
        <v>720</v>
      </c>
      <c r="I4892" s="118" t="s">
        <v>1315</v>
      </c>
      <c r="J4892" s="116"/>
      <c r="K4892" s="116"/>
    </row>
    <row r="4893" spans="1:11" s="43" customFormat="1" x14ac:dyDescent="0.25">
      <c r="A4893" s="42"/>
      <c r="B4893" s="450" t="s">
        <v>19</v>
      </c>
      <c r="C4893" s="450"/>
      <c r="D4893" s="450"/>
      <c r="E4893" s="450"/>
      <c r="F4893" s="450"/>
      <c r="G4893" s="450"/>
      <c r="H4893" s="450"/>
      <c r="I4893" s="450"/>
      <c r="J4893" s="450"/>
      <c r="K4893" s="450"/>
    </row>
    <row r="4894" spans="1:11" s="43" customFormat="1" x14ac:dyDescent="0.25">
      <c r="A4894" s="42"/>
      <c r="B4894" s="116">
        <v>0</v>
      </c>
      <c r="C4894" s="116">
        <v>0</v>
      </c>
      <c r="D4894" s="116"/>
      <c r="E4894" s="116"/>
      <c r="F4894" s="116"/>
      <c r="G4894" s="116"/>
      <c r="H4894" s="116" t="s">
        <v>335</v>
      </c>
      <c r="I4894" s="116" t="s">
        <v>335</v>
      </c>
      <c r="J4894" s="116"/>
      <c r="K4894" s="116" t="s">
        <v>335</v>
      </c>
    </row>
    <row r="4895" spans="1:11" s="43" customFormat="1" x14ac:dyDescent="0.25">
      <c r="A4895" s="42"/>
      <c r="B4895" s="105"/>
      <c r="C4895" s="105"/>
      <c r="D4895" s="105"/>
      <c r="E4895" s="105"/>
      <c r="F4895" s="105"/>
      <c r="G4895" s="105"/>
      <c r="H4895" s="105"/>
      <c r="I4895" s="105"/>
      <c r="J4895" s="105"/>
      <c r="K4895" s="105"/>
    </row>
    <row r="4896" spans="1:11" s="43" customFormat="1" x14ac:dyDescent="0.25">
      <c r="A4896" s="42"/>
      <c r="B4896" s="105"/>
      <c r="C4896" s="105"/>
      <c r="D4896" s="105"/>
      <c r="E4896" s="105"/>
      <c r="F4896" s="105"/>
      <c r="G4896" s="105"/>
      <c r="H4896" s="105"/>
      <c r="I4896" s="105"/>
      <c r="J4896" s="105"/>
      <c r="K4896" s="105"/>
    </row>
    <row r="4897" spans="1:11" s="43" customFormat="1" x14ac:dyDescent="0.25">
      <c r="A4897" s="42"/>
      <c r="B4897" s="105"/>
      <c r="C4897" s="105"/>
      <c r="D4897" s="105"/>
      <c r="E4897" s="105"/>
      <c r="F4897" s="105"/>
      <c r="G4897" s="105"/>
      <c r="H4897" s="105"/>
      <c r="I4897" s="105"/>
      <c r="J4897" s="105"/>
      <c r="K4897" s="105"/>
    </row>
    <row r="4898" spans="1:11" s="43" customFormat="1" x14ac:dyDescent="0.25">
      <c r="A4898" s="42"/>
      <c r="B4898" s="449" t="s">
        <v>0</v>
      </c>
      <c r="C4898" s="449"/>
      <c r="D4898" s="115"/>
      <c r="E4898" s="115"/>
      <c r="F4898" s="115"/>
      <c r="G4898" s="115"/>
      <c r="H4898" s="115"/>
      <c r="I4898" s="115"/>
      <c r="J4898" s="115"/>
      <c r="K4898" s="115"/>
    </row>
    <row r="4899" spans="1:11" s="43" customFormat="1" x14ac:dyDescent="0.25">
      <c r="A4899" s="42"/>
      <c r="B4899" s="449" t="s">
        <v>1</v>
      </c>
      <c r="C4899" s="449"/>
      <c r="D4899" s="449"/>
      <c r="E4899" s="449"/>
      <c r="F4899" s="449"/>
      <c r="G4899" s="449"/>
      <c r="H4899" s="449"/>
      <c r="I4899" s="449"/>
      <c r="J4899" s="449"/>
      <c r="K4899" s="449"/>
    </row>
    <row r="4900" spans="1:11" s="43" customFormat="1" x14ac:dyDescent="0.25">
      <c r="A4900" s="42"/>
      <c r="B4900" s="115"/>
      <c r="C4900" s="115"/>
      <c r="D4900" s="115"/>
      <c r="E4900" s="115"/>
      <c r="F4900" s="115"/>
      <c r="G4900" s="115"/>
      <c r="H4900" s="115"/>
      <c r="I4900" s="115"/>
      <c r="J4900" s="115"/>
      <c r="K4900" s="115"/>
    </row>
    <row r="4901" spans="1:11" s="43" customFormat="1" x14ac:dyDescent="0.25">
      <c r="A4901" s="42"/>
      <c r="B4901" s="450" t="s">
        <v>2</v>
      </c>
      <c r="C4901" s="450"/>
      <c r="D4901" s="450"/>
      <c r="E4901" s="450" t="s">
        <v>3</v>
      </c>
      <c r="F4901" s="450"/>
      <c r="G4901" s="450"/>
      <c r="H4901" s="450" t="s">
        <v>323</v>
      </c>
      <c r="I4901" s="450"/>
      <c r="J4901" s="450"/>
      <c r="K4901" s="450"/>
    </row>
    <row r="4902" spans="1:11" s="43" customFormat="1" x14ac:dyDescent="0.25">
      <c r="A4902" s="42"/>
      <c r="B4902" s="451">
        <v>21112198101100</v>
      </c>
      <c r="C4902" s="451"/>
      <c r="D4902" s="451"/>
      <c r="E4902" s="450" t="s">
        <v>1302</v>
      </c>
      <c r="F4902" s="450"/>
      <c r="G4902" s="450"/>
      <c r="H4902" s="450" t="s">
        <v>284</v>
      </c>
      <c r="I4902" s="450"/>
      <c r="J4902" s="450"/>
      <c r="K4902" s="450"/>
    </row>
    <row r="4903" spans="1:11" s="43" customFormat="1" x14ac:dyDescent="0.25">
      <c r="A4903" s="42"/>
      <c r="B4903" s="450" t="s">
        <v>5</v>
      </c>
      <c r="C4903" s="450"/>
      <c r="D4903" s="450" t="s">
        <v>1316</v>
      </c>
      <c r="E4903" s="450"/>
      <c r="F4903" s="450"/>
      <c r="G4903" s="450"/>
      <c r="H4903" s="450" t="s">
        <v>6</v>
      </c>
      <c r="I4903" s="450"/>
      <c r="J4903" s="450" t="s">
        <v>940</v>
      </c>
      <c r="K4903" s="450"/>
    </row>
    <row r="4904" spans="1:11" s="43" customFormat="1" x14ac:dyDescent="0.25">
      <c r="A4904" s="42"/>
      <c r="B4904" s="450"/>
      <c r="C4904" s="450"/>
      <c r="D4904" s="450"/>
      <c r="E4904" s="450"/>
      <c r="F4904" s="450"/>
      <c r="G4904" s="450"/>
      <c r="H4904" s="450"/>
      <c r="I4904" s="450"/>
      <c r="J4904" s="450"/>
      <c r="K4904" s="450"/>
    </row>
    <row r="4905" spans="1:11" s="43" customFormat="1" x14ac:dyDescent="0.25">
      <c r="A4905" s="42"/>
      <c r="B4905" s="450" t="s">
        <v>7</v>
      </c>
      <c r="C4905" s="450"/>
      <c r="D4905" s="450"/>
      <c r="E4905" s="450"/>
      <c r="F4905" s="450"/>
      <c r="G4905" s="450"/>
      <c r="H4905" s="450"/>
      <c r="I4905" s="450"/>
      <c r="J4905" s="450"/>
      <c r="K4905" s="450"/>
    </row>
    <row r="4906" spans="1:11" s="43" customFormat="1" x14ac:dyDescent="0.25">
      <c r="A4906" s="42"/>
      <c r="B4906" s="450" t="s">
        <v>8</v>
      </c>
      <c r="C4906" s="450" t="s">
        <v>9</v>
      </c>
      <c r="D4906" s="450" t="s">
        <v>10</v>
      </c>
      <c r="E4906" s="450"/>
      <c r="F4906" s="450"/>
      <c r="G4906" s="450"/>
      <c r="H4906" s="450" t="s">
        <v>11</v>
      </c>
      <c r="I4906" s="450"/>
      <c r="J4906" s="450"/>
      <c r="K4906" s="450"/>
    </row>
    <row r="4907" spans="1:11" s="43" customFormat="1" x14ac:dyDescent="0.25">
      <c r="A4907" s="42"/>
      <c r="B4907" s="450"/>
      <c r="C4907" s="450"/>
      <c r="D4907" s="450" t="s">
        <v>12</v>
      </c>
      <c r="E4907" s="450" t="s">
        <v>328</v>
      </c>
      <c r="F4907" s="450" t="s">
        <v>14</v>
      </c>
      <c r="G4907" s="450"/>
      <c r="H4907" s="450" t="s">
        <v>12</v>
      </c>
      <c r="I4907" s="450" t="s">
        <v>15</v>
      </c>
      <c r="J4907" s="450" t="s">
        <v>14</v>
      </c>
      <c r="K4907" s="450"/>
    </row>
    <row r="4908" spans="1:11" s="43" customFormat="1" ht="45" x14ac:dyDescent="0.25">
      <c r="A4908" s="42"/>
      <c r="B4908" s="450"/>
      <c r="C4908" s="450"/>
      <c r="D4908" s="450"/>
      <c r="E4908" s="450"/>
      <c r="F4908" s="116" t="s">
        <v>16</v>
      </c>
      <c r="G4908" s="116" t="s">
        <v>17</v>
      </c>
      <c r="H4908" s="450"/>
      <c r="I4908" s="450"/>
      <c r="J4908" s="116" t="s">
        <v>16</v>
      </c>
      <c r="K4908" s="116" t="s">
        <v>17</v>
      </c>
    </row>
    <row r="4909" spans="1:11" s="43" customFormat="1" x14ac:dyDescent="0.25">
      <c r="A4909" s="42"/>
      <c r="B4909" s="116">
        <v>1</v>
      </c>
      <c r="C4909" s="116">
        <v>2</v>
      </c>
      <c r="D4909" s="116">
        <v>3</v>
      </c>
      <c r="E4909" s="116">
        <v>4</v>
      </c>
      <c r="F4909" s="116">
        <v>5</v>
      </c>
      <c r="G4909" s="116">
        <v>6</v>
      </c>
      <c r="H4909" s="116">
        <v>7</v>
      </c>
      <c r="I4909" s="116">
        <v>8</v>
      </c>
      <c r="J4909" s="116">
        <v>9</v>
      </c>
      <c r="K4909" s="116">
        <v>10</v>
      </c>
    </row>
    <row r="4910" spans="1:11" s="43" customFormat="1" ht="60" x14ac:dyDescent="0.25">
      <c r="A4910" s="42"/>
      <c r="B4910" s="116">
        <f>136412.7+2000</f>
        <v>138412.70000000001</v>
      </c>
      <c r="C4910" s="116">
        <v>0</v>
      </c>
      <c r="D4910" s="116" t="s">
        <v>1317</v>
      </c>
      <c r="E4910" s="116">
        <v>0.3</v>
      </c>
      <c r="F4910" s="116" t="s">
        <v>335</v>
      </c>
      <c r="G4910" s="116"/>
      <c r="H4910" s="51" t="s">
        <v>212</v>
      </c>
      <c r="I4910" s="116" t="s">
        <v>1318</v>
      </c>
      <c r="J4910" s="116" t="s">
        <v>335</v>
      </c>
      <c r="K4910" s="116" t="s">
        <v>335</v>
      </c>
    </row>
    <row r="4911" spans="1:11" s="43" customFormat="1" x14ac:dyDescent="0.25">
      <c r="A4911" s="42"/>
      <c r="B4911" s="450" t="s">
        <v>19</v>
      </c>
      <c r="C4911" s="450"/>
      <c r="D4911" s="450"/>
      <c r="E4911" s="450"/>
      <c r="F4911" s="450"/>
      <c r="G4911" s="450"/>
      <c r="H4911" s="450"/>
      <c r="I4911" s="450"/>
      <c r="J4911" s="450"/>
      <c r="K4911" s="450"/>
    </row>
    <row r="4912" spans="1:11" s="43" customFormat="1" x14ac:dyDescent="0.25">
      <c r="A4912" s="42"/>
      <c r="B4912" s="116">
        <v>0</v>
      </c>
      <c r="C4912" s="116">
        <v>0</v>
      </c>
      <c r="D4912" s="116"/>
      <c r="E4912" s="116"/>
      <c r="F4912" s="116"/>
      <c r="G4912" s="116"/>
      <c r="H4912" s="116" t="s">
        <v>335</v>
      </c>
      <c r="I4912" s="116" t="s">
        <v>335</v>
      </c>
      <c r="J4912" s="116"/>
      <c r="K4912" s="116" t="s">
        <v>335</v>
      </c>
    </row>
    <row r="4913" spans="1:11" s="43" customFormat="1" x14ac:dyDescent="0.25">
      <c r="A4913" s="42"/>
      <c r="B4913" s="105"/>
      <c r="C4913" s="105"/>
      <c r="D4913" s="105"/>
      <c r="E4913" s="105"/>
      <c r="F4913" s="105"/>
      <c r="G4913" s="105"/>
      <c r="H4913" s="105"/>
      <c r="I4913" s="105"/>
      <c r="J4913" s="105"/>
      <c r="K4913" s="105"/>
    </row>
    <row r="4914" spans="1:11" s="43" customFormat="1" x14ac:dyDescent="0.25">
      <c r="A4914" s="42"/>
      <c r="B4914" s="105"/>
      <c r="C4914" s="105"/>
      <c r="D4914" s="105"/>
      <c r="E4914" s="105"/>
      <c r="F4914" s="105"/>
      <c r="G4914" s="105"/>
      <c r="H4914" s="105"/>
      <c r="I4914" s="105"/>
      <c r="J4914" s="105"/>
      <c r="K4914" s="105"/>
    </row>
    <row r="4915" spans="1:11" s="43" customFormat="1" x14ac:dyDescent="0.25">
      <c r="A4915" s="42"/>
      <c r="B4915" s="449" t="s">
        <v>0</v>
      </c>
      <c r="C4915" s="449"/>
      <c r="D4915" s="115"/>
      <c r="E4915" s="115"/>
      <c r="F4915" s="115"/>
      <c r="G4915" s="115"/>
      <c r="H4915" s="115"/>
      <c r="I4915" s="115"/>
      <c r="J4915" s="115"/>
      <c r="K4915" s="115"/>
    </row>
    <row r="4916" spans="1:11" s="43" customFormat="1" x14ac:dyDescent="0.25">
      <c r="A4916" s="42"/>
      <c r="B4916" s="449" t="s">
        <v>1</v>
      </c>
      <c r="C4916" s="449"/>
      <c r="D4916" s="449"/>
      <c r="E4916" s="449"/>
      <c r="F4916" s="449"/>
      <c r="G4916" s="449"/>
      <c r="H4916" s="449"/>
      <c r="I4916" s="449"/>
      <c r="J4916" s="449"/>
      <c r="K4916" s="449"/>
    </row>
    <row r="4917" spans="1:11" s="43" customFormat="1" x14ac:dyDescent="0.25">
      <c r="A4917" s="42"/>
      <c r="B4917" s="115"/>
      <c r="C4917" s="115"/>
      <c r="D4917" s="115"/>
      <c r="E4917" s="115"/>
      <c r="F4917" s="115"/>
      <c r="G4917" s="115"/>
      <c r="H4917" s="115"/>
      <c r="I4917" s="115"/>
      <c r="J4917" s="115"/>
      <c r="K4917" s="115"/>
    </row>
    <row r="4918" spans="1:11" s="43" customFormat="1" x14ac:dyDescent="0.25">
      <c r="A4918" s="42"/>
      <c r="B4918" s="450" t="s">
        <v>2</v>
      </c>
      <c r="C4918" s="450"/>
      <c r="D4918" s="450"/>
      <c r="E4918" s="450" t="s">
        <v>3</v>
      </c>
      <c r="F4918" s="450"/>
      <c r="G4918" s="450"/>
      <c r="H4918" s="450" t="s">
        <v>323</v>
      </c>
      <c r="I4918" s="450"/>
      <c r="J4918" s="450"/>
      <c r="K4918" s="450"/>
    </row>
    <row r="4919" spans="1:11" s="43" customFormat="1" x14ac:dyDescent="0.25">
      <c r="A4919" s="42"/>
      <c r="B4919" s="451">
        <v>22806198500323</v>
      </c>
      <c r="C4919" s="451"/>
      <c r="D4919" s="451"/>
      <c r="E4919" s="450" t="s">
        <v>1302</v>
      </c>
      <c r="F4919" s="450"/>
      <c r="G4919" s="450"/>
      <c r="H4919" s="450" t="s">
        <v>284</v>
      </c>
      <c r="I4919" s="450"/>
      <c r="J4919" s="450"/>
      <c r="K4919" s="450"/>
    </row>
    <row r="4920" spans="1:11" s="43" customFormat="1" x14ac:dyDescent="0.25">
      <c r="A4920" s="42"/>
      <c r="B4920" s="450" t="s">
        <v>5</v>
      </c>
      <c r="C4920" s="450"/>
      <c r="D4920" s="450" t="s">
        <v>1319</v>
      </c>
      <c r="E4920" s="450"/>
      <c r="F4920" s="450"/>
      <c r="G4920" s="450"/>
      <c r="H4920" s="450" t="s">
        <v>6</v>
      </c>
      <c r="I4920" s="450"/>
      <c r="J4920" s="450" t="s">
        <v>940</v>
      </c>
      <c r="K4920" s="450"/>
    </row>
    <row r="4921" spans="1:11" s="43" customFormat="1" x14ac:dyDescent="0.25">
      <c r="A4921" s="42"/>
      <c r="B4921" s="450"/>
      <c r="C4921" s="450"/>
      <c r="D4921" s="450"/>
      <c r="E4921" s="450"/>
      <c r="F4921" s="450"/>
      <c r="G4921" s="450"/>
      <c r="H4921" s="450"/>
      <c r="I4921" s="450"/>
      <c r="J4921" s="450"/>
      <c r="K4921" s="450"/>
    </row>
    <row r="4922" spans="1:11" s="43" customFormat="1" x14ac:dyDescent="0.25">
      <c r="A4922" s="42"/>
      <c r="B4922" s="450" t="s">
        <v>7</v>
      </c>
      <c r="C4922" s="450"/>
      <c r="D4922" s="450"/>
      <c r="E4922" s="450"/>
      <c r="F4922" s="450"/>
      <c r="G4922" s="450"/>
      <c r="H4922" s="450"/>
      <c r="I4922" s="450"/>
      <c r="J4922" s="450"/>
      <c r="K4922" s="450"/>
    </row>
    <row r="4923" spans="1:11" s="43" customFormat="1" x14ac:dyDescent="0.25">
      <c r="A4923" s="42"/>
      <c r="B4923" s="450" t="s">
        <v>8</v>
      </c>
      <c r="C4923" s="450" t="s">
        <v>9</v>
      </c>
      <c r="D4923" s="450" t="s">
        <v>10</v>
      </c>
      <c r="E4923" s="450"/>
      <c r="F4923" s="450"/>
      <c r="G4923" s="450"/>
      <c r="H4923" s="450" t="s">
        <v>11</v>
      </c>
      <c r="I4923" s="450"/>
      <c r="J4923" s="450"/>
      <c r="K4923" s="450"/>
    </row>
    <row r="4924" spans="1:11" s="43" customFormat="1" x14ac:dyDescent="0.25">
      <c r="A4924" s="42"/>
      <c r="B4924" s="450"/>
      <c r="C4924" s="450"/>
      <c r="D4924" s="450" t="s">
        <v>12</v>
      </c>
      <c r="E4924" s="450" t="s">
        <v>328</v>
      </c>
      <c r="F4924" s="450" t="s">
        <v>14</v>
      </c>
      <c r="G4924" s="450"/>
      <c r="H4924" s="450" t="s">
        <v>12</v>
      </c>
      <c r="I4924" s="450" t="s">
        <v>15</v>
      </c>
      <c r="J4924" s="450" t="s">
        <v>14</v>
      </c>
      <c r="K4924" s="450"/>
    </row>
    <row r="4925" spans="1:11" s="43" customFormat="1" ht="45" x14ac:dyDescent="0.25">
      <c r="A4925" s="42"/>
      <c r="B4925" s="450"/>
      <c r="C4925" s="450"/>
      <c r="D4925" s="450"/>
      <c r="E4925" s="450"/>
      <c r="F4925" s="116" t="s">
        <v>16</v>
      </c>
      <c r="G4925" s="116" t="s">
        <v>17</v>
      </c>
      <c r="H4925" s="450"/>
      <c r="I4925" s="450"/>
      <c r="J4925" s="116" t="s">
        <v>16</v>
      </c>
      <c r="K4925" s="116" t="s">
        <v>17</v>
      </c>
    </row>
    <row r="4926" spans="1:11" s="43" customFormat="1" x14ac:dyDescent="0.25">
      <c r="A4926" s="42"/>
      <c r="B4926" s="116">
        <v>1</v>
      </c>
      <c r="C4926" s="116">
        <v>2</v>
      </c>
      <c r="D4926" s="116">
        <v>3</v>
      </c>
      <c r="E4926" s="116">
        <v>4</v>
      </c>
      <c r="F4926" s="116">
        <v>5</v>
      </c>
      <c r="G4926" s="116">
        <v>6</v>
      </c>
      <c r="H4926" s="116">
        <v>7</v>
      </c>
      <c r="I4926" s="116">
        <v>8</v>
      </c>
      <c r="J4926" s="116">
        <v>9</v>
      </c>
      <c r="K4926" s="116">
        <v>10</v>
      </c>
    </row>
    <row r="4927" spans="1:11" s="43" customFormat="1" ht="30" x14ac:dyDescent="0.25">
      <c r="A4927" s="42"/>
      <c r="B4927" s="116">
        <f>59599.14+100000</f>
        <v>159599.14000000001</v>
      </c>
      <c r="C4927" s="116">
        <v>0</v>
      </c>
      <c r="D4927" s="116" t="s">
        <v>250</v>
      </c>
      <c r="E4927" s="116">
        <v>0.3</v>
      </c>
      <c r="F4927" s="116" t="s">
        <v>335</v>
      </c>
      <c r="G4927" s="116"/>
      <c r="H4927" s="118"/>
      <c r="I4927" s="116"/>
      <c r="J4927" s="116" t="s">
        <v>335</v>
      </c>
      <c r="K4927" s="116" t="s">
        <v>335</v>
      </c>
    </row>
    <row r="4928" spans="1:11" s="43" customFormat="1" x14ac:dyDescent="0.25">
      <c r="A4928" s="42"/>
      <c r="B4928" s="450" t="s">
        <v>19</v>
      </c>
      <c r="C4928" s="450"/>
      <c r="D4928" s="450"/>
      <c r="E4928" s="450"/>
      <c r="F4928" s="450"/>
      <c r="G4928" s="450"/>
      <c r="H4928" s="450"/>
      <c r="I4928" s="450"/>
      <c r="J4928" s="450"/>
      <c r="K4928" s="450"/>
    </row>
    <row r="4929" spans="1:11" s="43" customFormat="1" x14ac:dyDescent="0.25">
      <c r="A4929" s="42"/>
      <c r="B4929" s="116">
        <v>0</v>
      </c>
      <c r="C4929" s="116">
        <v>0</v>
      </c>
      <c r="D4929" s="116"/>
      <c r="E4929" s="116"/>
      <c r="F4929" s="116"/>
      <c r="G4929" s="116"/>
      <c r="H4929" s="116" t="s">
        <v>335</v>
      </c>
      <c r="I4929" s="116" t="s">
        <v>335</v>
      </c>
      <c r="J4929" s="116"/>
      <c r="K4929" s="116" t="s">
        <v>335</v>
      </c>
    </row>
    <row r="4930" spans="1:11" s="43" customFormat="1" x14ac:dyDescent="0.25">
      <c r="A4930" s="42"/>
      <c r="B4930" s="105"/>
      <c r="C4930" s="105"/>
      <c r="D4930" s="105"/>
      <c r="E4930" s="105"/>
      <c r="F4930" s="105"/>
      <c r="G4930" s="105"/>
      <c r="H4930" s="105"/>
      <c r="I4930" s="105"/>
      <c r="J4930" s="105"/>
      <c r="K4930" s="105"/>
    </row>
    <row r="4931" spans="1:11" s="43" customFormat="1" x14ac:dyDescent="0.25">
      <c r="A4931" s="42"/>
      <c r="B4931" s="449" t="s">
        <v>0</v>
      </c>
      <c r="C4931" s="449"/>
      <c r="D4931" s="115"/>
      <c r="E4931" s="115"/>
      <c r="F4931" s="115"/>
      <c r="G4931" s="115"/>
      <c r="H4931" s="115"/>
      <c r="I4931" s="115"/>
      <c r="J4931" s="115"/>
      <c r="K4931" s="115"/>
    </row>
    <row r="4932" spans="1:11" s="43" customFormat="1" x14ac:dyDescent="0.25">
      <c r="A4932" s="42"/>
      <c r="B4932" s="449" t="s">
        <v>1</v>
      </c>
      <c r="C4932" s="449"/>
      <c r="D4932" s="449"/>
      <c r="E4932" s="449"/>
      <c r="F4932" s="449"/>
      <c r="G4932" s="449"/>
      <c r="H4932" s="449"/>
      <c r="I4932" s="449"/>
      <c r="J4932" s="449"/>
      <c r="K4932" s="449"/>
    </row>
    <row r="4933" spans="1:11" s="43" customFormat="1" x14ac:dyDescent="0.25">
      <c r="A4933" s="42"/>
      <c r="B4933" s="115"/>
      <c r="C4933" s="115"/>
      <c r="D4933" s="115"/>
      <c r="E4933" s="115"/>
      <c r="F4933" s="115"/>
      <c r="G4933" s="115"/>
      <c r="H4933" s="115"/>
      <c r="I4933" s="115"/>
      <c r="J4933" s="115"/>
      <c r="K4933" s="115"/>
    </row>
    <row r="4934" spans="1:11" s="43" customFormat="1" x14ac:dyDescent="0.25">
      <c r="A4934" s="42"/>
      <c r="B4934" s="450" t="s">
        <v>2</v>
      </c>
      <c r="C4934" s="450"/>
      <c r="D4934" s="450"/>
      <c r="E4934" s="450" t="s">
        <v>3</v>
      </c>
      <c r="F4934" s="450"/>
      <c r="G4934" s="450"/>
      <c r="H4934" s="450" t="s">
        <v>323</v>
      </c>
      <c r="I4934" s="450"/>
      <c r="J4934" s="450"/>
      <c r="K4934" s="450"/>
    </row>
    <row r="4935" spans="1:11" s="43" customFormat="1" x14ac:dyDescent="0.25">
      <c r="A4935" s="42"/>
      <c r="B4935" s="451">
        <v>22711198400182</v>
      </c>
      <c r="C4935" s="451"/>
      <c r="D4935" s="451"/>
      <c r="E4935" s="450" t="s">
        <v>1302</v>
      </c>
      <c r="F4935" s="450"/>
      <c r="G4935" s="450"/>
      <c r="H4935" s="450" t="s">
        <v>284</v>
      </c>
      <c r="I4935" s="450"/>
      <c r="J4935" s="450"/>
      <c r="K4935" s="450"/>
    </row>
    <row r="4936" spans="1:11" s="43" customFormat="1" x14ac:dyDescent="0.25">
      <c r="A4936" s="42"/>
      <c r="B4936" s="450" t="s">
        <v>5</v>
      </c>
      <c r="C4936" s="450"/>
      <c r="D4936" s="450" t="s">
        <v>1320</v>
      </c>
      <c r="E4936" s="450"/>
      <c r="F4936" s="450"/>
      <c r="G4936" s="450"/>
      <c r="H4936" s="450" t="s">
        <v>6</v>
      </c>
      <c r="I4936" s="450"/>
      <c r="J4936" s="450" t="s">
        <v>940</v>
      </c>
      <c r="K4936" s="450"/>
    </row>
    <row r="4937" spans="1:11" s="43" customFormat="1" x14ac:dyDescent="0.25">
      <c r="A4937" s="42"/>
      <c r="B4937" s="450"/>
      <c r="C4937" s="450"/>
      <c r="D4937" s="450"/>
      <c r="E4937" s="450"/>
      <c r="F4937" s="450"/>
      <c r="G4937" s="450"/>
      <c r="H4937" s="450"/>
      <c r="I4937" s="450"/>
      <c r="J4937" s="450"/>
      <c r="K4937" s="450"/>
    </row>
    <row r="4938" spans="1:11" s="43" customFormat="1" x14ac:dyDescent="0.25">
      <c r="A4938" s="42"/>
      <c r="B4938" s="450" t="s">
        <v>7</v>
      </c>
      <c r="C4938" s="450"/>
      <c r="D4938" s="450"/>
      <c r="E4938" s="450"/>
      <c r="F4938" s="450"/>
      <c r="G4938" s="450"/>
      <c r="H4938" s="450"/>
      <c r="I4938" s="450"/>
      <c r="J4938" s="450"/>
      <c r="K4938" s="450"/>
    </row>
    <row r="4939" spans="1:11" s="43" customFormat="1" x14ac:dyDescent="0.25">
      <c r="A4939" s="42"/>
      <c r="B4939" s="450" t="s">
        <v>8</v>
      </c>
      <c r="C4939" s="450" t="s">
        <v>9</v>
      </c>
      <c r="D4939" s="450" t="s">
        <v>10</v>
      </c>
      <c r="E4939" s="450"/>
      <c r="F4939" s="450"/>
      <c r="G4939" s="450"/>
      <c r="H4939" s="450" t="s">
        <v>11</v>
      </c>
      <c r="I4939" s="450"/>
      <c r="J4939" s="450"/>
      <c r="K4939" s="450"/>
    </row>
    <row r="4940" spans="1:11" s="43" customFormat="1" x14ac:dyDescent="0.25">
      <c r="A4940" s="42"/>
      <c r="B4940" s="450"/>
      <c r="C4940" s="450"/>
      <c r="D4940" s="450" t="s">
        <v>12</v>
      </c>
      <c r="E4940" s="450" t="s">
        <v>328</v>
      </c>
      <c r="F4940" s="450" t="s">
        <v>14</v>
      </c>
      <c r="G4940" s="450"/>
      <c r="H4940" s="450" t="s">
        <v>12</v>
      </c>
      <c r="I4940" s="450" t="s">
        <v>15</v>
      </c>
      <c r="J4940" s="450" t="s">
        <v>14</v>
      </c>
      <c r="K4940" s="450"/>
    </row>
    <row r="4941" spans="1:11" s="43" customFormat="1" ht="45" x14ac:dyDescent="0.25">
      <c r="A4941" s="42"/>
      <c r="B4941" s="450"/>
      <c r="C4941" s="450"/>
      <c r="D4941" s="450"/>
      <c r="E4941" s="450"/>
      <c r="F4941" s="116" t="s">
        <v>16</v>
      </c>
      <c r="G4941" s="116" t="s">
        <v>17</v>
      </c>
      <c r="H4941" s="450"/>
      <c r="I4941" s="450"/>
      <c r="J4941" s="116" t="s">
        <v>16</v>
      </c>
      <c r="K4941" s="116" t="s">
        <v>17</v>
      </c>
    </row>
    <row r="4942" spans="1:11" s="43" customFormat="1" x14ac:dyDescent="0.25">
      <c r="A4942" s="42"/>
      <c r="B4942" s="116">
        <v>1</v>
      </c>
      <c r="C4942" s="116">
        <v>2</v>
      </c>
      <c r="D4942" s="116">
        <v>3</v>
      </c>
      <c r="E4942" s="116">
        <v>4</v>
      </c>
      <c r="F4942" s="116">
        <v>5</v>
      </c>
      <c r="G4942" s="116">
        <v>6</v>
      </c>
      <c r="H4942" s="116">
        <v>7</v>
      </c>
      <c r="I4942" s="116">
        <v>8</v>
      </c>
      <c r="J4942" s="116">
        <v>9</v>
      </c>
      <c r="K4942" s="116">
        <v>10</v>
      </c>
    </row>
    <row r="4943" spans="1:11" s="43" customFormat="1" x14ac:dyDescent="0.25">
      <c r="A4943" s="42"/>
      <c r="B4943" s="116">
        <f>212644.6+50880</f>
        <v>263524.59999999998</v>
      </c>
      <c r="C4943" s="116">
        <v>0</v>
      </c>
      <c r="D4943" s="116"/>
      <c r="E4943" s="116"/>
      <c r="F4943" s="116" t="s">
        <v>335</v>
      </c>
      <c r="G4943" s="116"/>
      <c r="H4943" s="118"/>
      <c r="I4943" s="116"/>
      <c r="J4943" s="116" t="s">
        <v>335</v>
      </c>
      <c r="K4943" s="116" t="s">
        <v>335</v>
      </c>
    </row>
    <row r="4944" spans="1:11" s="43" customFormat="1" x14ac:dyDescent="0.25">
      <c r="A4944" s="42"/>
      <c r="B4944" s="450" t="s">
        <v>19</v>
      </c>
      <c r="C4944" s="450"/>
      <c r="D4944" s="450"/>
      <c r="E4944" s="450"/>
      <c r="F4944" s="450"/>
      <c r="G4944" s="450"/>
      <c r="H4944" s="450"/>
      <c r="I4944" s="450"/>
      <c r="J4944" s="450"/>
      <c r="K4944" s="450"/>
    </row>
    <row r="4945" spans="1:11" s="43" customFormat="1" x14ac:dyDescent="0.25">
      <c r="A4945" s="42"/>
      <c r="B4945" s="116">
        <v>0</v>
      </c>
      <c r="C4945" s="116">
        <v>0</v>
      </c>
      <c r="D4945" s="116"/>
      <c r="E4945" s="116"/>
      <c r="F4945" s="116"/>
      <c r="G4945" s="116"/>
      <c r="H4945" s="116" t="s">
        <v>335</v>
      </c>
      <c r="I4945" s="116" t="s">
        <v>335</v>
      </c>
      <c r="J4945" s="116"/>
      <c r="K4945" s="116" t="s">
        <v>335</v>
      </c>
    </row>
    <row r="4946" spans="1:11" s="43" customFormat="1" x14ac:dyDescent="0.25">
      <c r="A4946" s="42"/>
      <c r="B4946" s="105"/>
      <c r="C4946" s="105"/>
      <c r="D4946" s="105"/>
      <c r="E4946" s="105"/>
      <c r="F4946" s="105"/>
      <c r="G4946" s="105"/>
      <c r="H4946" s="105"/>
      <c r="I4946" s="105"/>
      <c r="J4946" s="105"/>
      <c r="K4946" s="105"/>
    </row>
    <row r="4947" spans="1:11" s="43" customFormat="1" x14ac:dyDescent="0.25">
      <c r="A4947" s="42"/>
      <c r="B4947" s="449" t="s">
        <v>0</v>
      </c>
      <c r="C4947" s="449"/>
      <c r="D4947" s="115"/>
      <c r="E4947" s="115"/>
      <c r="F4947" s="115"/>
      <c r="G4947" s="115"/>
      <c r="H4947" s="115"/>
      <c r="I4947" s="115"/>
      <c r="J4947" s="115"/>
      <c r="K4947" s="115"/>
    </row>
    <row r="4948" spans="1:11" s="43" customFormat="1" x14ac:dyDescent="0.25">
      <c r="A4948" s="42"/>
      <c r="B4948" s="449" t="s">
        <v>1</v>
      </c>
      <c r="C4948" s="449"/>
      <c r="D4948" s="449"/>
      <c r="E4948" s="449"/>
      <c r="F4948" s="449"/>
      <c r="G4948" s="449"/>
      <c r="H4948" s="449"/>
      <c r="I4948" s="449"/>
      <c r="J4948" s="449"/>
      <c r="K4948" s="449"/>
    </row>
    <row r="4949" spans="1:11" s="43" customFormat="1" x14ac:dyDescent="0.25">
      <c r="A4949" s="42"/>
      <c r="B4949" s="115"/>
      <c r="C4949" s="115"/>
      <c r="D4949" s="115"/>
      <c r="E4949" s="115"/>
      <c r="F4949" s="115"/>
      <c r="G4949" s="115"/>
      <c r="H4949" s="115"/>
      <c r="I4949" s="115"/>
      <c r="J4949" s="115"/>
      <c r="K4949" s="115"/>
    </row>
    <row r="4950" spans="1:11" s="43" customFormat="1" ht="15.75" thickBot="1" x14ac:dyDescent="0.3">
      <c r="A4950" s="42"/>
      <c r="B4950" s="450" t="s">
        <v>2</v>
      </c>
      <c r="C4950" s="450"/>
      <c r="D4950" s="450"/>
      <c r="E4950" s="450" t="s">
        <v>3</v>
      </c>
      <c r="F4950" s="450"/>
      <c r="G4950" s="450"/>
      <c r="H4950" s="450" t="s">
        <v>323</v>
      </c>
      <c r="I4950" s="450"/>
      <c r="J4950" s="450"/>
      <c r="K4950" s="450"/>
    </row>
    <row r="4951" spans="1:11" s="43" customFormat="1" ht="15.75" thickBot="1" x14ac:dyDescent="0.3">
      <c r="A4951" s="42"/>
      <c r="B4951" s="391">
        <v>21104197501084</v>
      </c>
      <c r="C4951" s="391"/>
      <c r="D4951" s="392"/>
      <c r="E4951" s="450" t="s">
        <v>1302</v>
      </c>
      <c r="F4951" s="450"/>
      <c r="G4951" s="450"/>
      <c r="H4951" s="450" t="s">
        <v>284</v>
      </c>
      <c r="I4951" s="450"/>
      <c r="J4951" s="450"/>
      <c r="K4951" s="450"/>
    </row>
    <row r="4952" spans="1:11" s="43" customFormat="1" x14ac:dyDescent="0.25">
      <c r="A4952" s="42"/>
      <c r="B4952" s="450" t="s">
        <v>5</v>
      </c>
      <c r="C4952" s="450"/>
      <c r="D4952" s="450" t="s">
        <v>1321</v>
      </c>
      <c r="E4952" s="450"/>
      <c r="F4952" s="450"/>
      <c r="G4952" s="450"/>
      <c r="H4952" s="450" t="s">
        <v>6</v>
      </c>
      <c r="I4952" s="450"/>
      <c r="J4952" s="450" t="s">
        <v>940</v>
      </c>
      <c r="K4952" s="450"/>
    </row>
    <row r="4953" spans="1:11" s="43" customFormat="1" x14ac:dyDescent="0.25">
      <c r="A4953" s="42"/>
      <c r="B4953" s="450"/>
      <c r="C4953" s="450"/>
      <c r="D4953" s="450"/>
      <c r="E4953" s="450"/>
      <c r="F4953" s="450"/>
      <c r="G4953" s="450"/>
      <c r="H4953" s="450"/>
      <c r="I4953" s="450"/>
      <c r="J4953" s="450"/>
      <c r="K4953" s="450"/>
    </row>
    <row r="4954" spans="1:11" s="43" customFormat="1" x14ac:dyDescent="0.25">
      <c r="A4954" s="42"/>
      <c r="B4954" s="450" t="s">
        <v>7</v>
      </c>
      <c r="C4954" s="450"/>
      <c r="D4954" s="450"/>
      <c r="E4954" s="450"/>
      <c r="F4954" s="450"/>
      <c r="G4954" s="450"/>
      <c r="H4954" s="450"/>
      <c r="I4954" s="450"/>
      <c r="J4954" s="450"/>
      <c r="K4954" s="450"/>
    </row>
    <row r="4955" spans="1:11" s="43" customFormat="1" x14ac:dyDescent="0.25">
      <c r="A4955" s="42"/>
      <c r="B4955" s="450" t="s">
        <v>8</v>
      </c>
      <c r="C4955" s="450" t="s">
        <v>9</v>
      </c>
      <c r="D4955" s="450" t="s">
        <v>10</v>
      </c>
      <c r="E4955" s="450"/>
      <c r="F4955" s="450"/>
      <c r="G4955" s="450"/>
      <c r="H4955" s="450" t="s">
        <v>11</v>
      </c>
      <c r="I4955" s="450"/>
      <c r="J4955" s="450"/>
      <c r="K4955" s="450"/>
    </row>
    <row r="4956" spans="1:11" s="43" customFormat="1" x14ac:dyDescent="0.25">
      <c r="A4956" s="42"/>
      <c r="B4956" s="450"/>
      <c r="C4956" s="450"/>
      <c r="D4956" s="450" t="s">
        <v>12</v>
      </c>
      <c r="E4956" s="450" t="s">
        <v>328</v>
      </c>
      <c r="F4956" s="450" t="s">
        <v>14</v>
      </c>
      <c r="G4956" s="450"/>
      <c r="H4956" s="450" t="s">
        <v>12</v>
      </c>
      <c r="I4956" s="450" t="s">
        <v>15</v>
      </c>
      <c r="J4956" s="450" t="s">
        <v>14</v>
      </c>
      <c r="K4956" s="450"/>
    </row>
    <row r="4957" spans="1:11" s="43" customFormat="1" ht="45" x14ac:dyDescent="0.25">
      <c r="A4957" s="42"/>
      <c r="B4957" s="450"/>
      <c r="C4957" s="450"/>
      <c r="D4957" s="450"/>
      <c r="E4957" s="450"/>
      <c r="F4957" s="116" t="s">
        <v>16</v>
      </c>
      <c r="G4957" s="116" t="s">
        <v>17</v>
      </c>
      <c r="H4957" s="450"/>
      <c r="I4957" s="450"/>
      <c r="J4957" s="116" t="s">
        <v>16</v>
      </c>
      <c r="K4957" s="116" t="s">
        <v>17</v>
      </c>
    </row>
    <row r="4958" spans="1:11" s="43" customFormat="1" x14ac:dyDescent="0.25">
      <c r="A4958" s="42"/>
      <c r="B4958" s="116">
        <v>1</v>
      </c>
      <c r="C4958" s="116">
        <v>2</v>
      </c>
      <c r="D4958" s="116">
        <v>3</v>
      </c>
      <c r="E4958" s="116">
        <v>4</v>
      </c>
      <c r="F4958" s="116">
        <v>5</v>
      </c>
      <c r="G4958" s="116">
        <v>6</v>
      </c>
      <c r="H4958" s="116">
        <v>7</v>
      </c>
      <c r="I4958" s="116">
        <v>8</v>
      </c>
      <c r="J4958" s="116">
        <v>9</v>
      </c>
      <c r="K4958" s="116">
        <v>10</v>
      </c>
    </row>
    <row r="4959" spans="1:11" s="43" customFormat="1" ht="60" x14ac:dyDescent="0.25">
      <c r="A4959" s="42"/>
      <c r="B4959" s="116">
        <f>134640+100663.5</f>
        <v>235303.5</v>
      </c>
      <c r="C4959" s="116">
        <v>0</v>
      </c>
      <c r="D4959" s="116" t="s">
        <v>232</v>
      </c>
      <c r="E4959" s="116">
        <v>142</v>
      </c>
      <c r="F4959" s="116" t="s">
        <v>335</v>
      </c>
      <c r="G4959" s="116"/>
      <c r="H4959" s="51" t="s">
        <v>212</v>
      </c>
      <c r="I4959" s="116" t="s">
        <v>1322</v>
      </c>
      <c r="J4959" s="116" t="s">
        <v>335</v>
      </c>
      <c r="K4959" s="116" t="s">
        <v>335</v>
      </c>
    </row>
    <row r="4960" spans="1:11" s="43" customFormat="1" ht="45" x14ac:dyDescent="0.25">
      <c r="A4960" s="42"/>
      <c r="B4960" s="116"/>
      <c r="C4960" s="116"/>
      <c r="D4960" s="116" t="s">
        <v>1323</v>
      </c>
      <c r="E4960" s="116">
        <v>1.8</v>
      </c>
      <c r="F4960" s="116"/>
      <c r="G4960" s="116"/>
      <c r="H4960" s="118" t="s">
        <v>111</v>
      </c>
      <c r="I4960" s="116" t="s">
        <v>111</v>
      </c>
      <c r="J4960" s="116"/>
      <c r="K4960" s="116"/>
    </row>
    <row r="4961" spans="1:11" s="43" customFormat="1" ht="45" x14ac:dyDescent="0.25">
      <c r="A4961" s="42"/>
      <c r="B4961" s="116"/>
      <c r="C4961" s="116"/>
      <c r="D4961" s="116" t="s">
        <v>1323</v>
      </c>
      <c r="E4961" s="43">
        <v>2.5</v>
      </c>
      <c r="F4961" s="116"/>
      <c r="G4961" s="116"/>
      <c r="H4961" s="118" t="s">
        <v>71</v>
      </c>
      <c r="I4961" s="116" t="s">
        <v>71</v>
      </c>
      <c r="J4961" s="116"/>
      <c r="K4961" s="116"/>
    </row>
    <row r="4962" spans="1:11" s="43" customFormat="1" x14ac:dyDescent="0.25">
      <c r="A4962" s="42"/>
      <c r="B4962" s="450" t="s">
        <v>19</v>
      </c>
      <c r="C4962" s="450"/>
      <c r="D4962" s="450"/>
      <c r="E4962" s="450"/>
      <c r="F4962" s="450"/>
      <c r="G4962" s="450"/>
      <c r="H4962" s="450"/>
      <c r="I4962" s="450"/>
      <c r="J4962" s="450"/>
      <c r="K4962" s="450"/>
    </row>
    <row r="4963" spans="1:11" s="43" customFormat="1" x14ac:dyDescent="0.25">
      <c r="A4963" s="42"/>
      <c r="B4963" s="116">
        <v>153280.49</v>
      </c>
      <c r="C4963" s="116">
        <v>0</v>
      </c>
      <c r="D4963" s="116">
        <v>0</v>
      </c>
      <c r="E4963" s="116">
        <v>0</v>
      </c>
      <c r="F4963" s="116">
        <v>0</v>
      </c>
      <c r="G4963" s="116">
        <v>0</v>
      </c>
      <c r="H4963" s="116">
        <v>0</v>
      </c>
      <c r="I4963" s="116">
        <v>0</v>
      </c>
      <c r="J4963" s="116">
        <v>0</v>
      </c>
      <c r="K4963" s="116">
        <v>0</v>
      </c>
    </row>
    <row r="4964" spans="1:11" s="43" customFormat="1" x14ac:dyDescent="0.25">
      <c r="A4964" s="42"/>
      <c r="B4964" s="105"/>
      <c r="C4964" s="105"/>
      <c r="D4964" s="105"/>
      <c r="E4964" s="105"/>
      <c r="F4964" s="105"/>
      <c r="G4964" s="105"/>
      <c r="H4964" s="105"/>
      <c r="I4964" s="105"/>
      <c r="J4964" s="105"/>
      <c r="K4964" s="105"/>
    </row>
    <row r="4965" spans="1:11" s="43" customFormat="1" x14ac:dyDescent="0.25">
      <c r="A4965" s="42"/>
      <c r="B4965" s="449" t="s">
        <v>0</v>
      </c>
      <c r="C4965" s="449"/>
      <c r="D4965" s="115"/>
      <c r="E4965" s="115"/>
      <c r="F4965" s="115"/>
      <c r="G4965" s="115"/>
      <c r="H4965" s="115"/>
      <c r="I4965" s="115"/>
      <c r="J4965" s="115"/>
      <c r="K4965" s="115"/>
    </row>
    <row r="4966" spans="1:11" s="43" customFormat="1" x14ac:dyDescent="0.25">
      <c r="A4966" s="42"/>
      <c r="B4966" s="449" t="s">
        <v>1</v>
      </c>
      <c r="C4966" s="449"/>
      <c r="D4966" s="449"/>
      <c r="E4966" s="449"/>
      <c r="F4966" s="449"/>
      <c r="G4966" s="449"/>
      <c r="H4966" s="449"/>
      <c r="I4966" s="449"/>
      <c r="J4966" s="449"/>
      <c r="K4966" s="449"/>
    </row>
    <row r="4967" spans="1:11" s="43" customFormat="1" x14ac:dyDescent="0.25">
      <c r="A4967" s="42"/>
      <c r="B4967" s="115"/>
      <c r="C4967" s="115"/>
      <c r="D4967" s="115"/>
      <c r="E4967" s="115"/>
      <c r="F4967" s="115"/>
      <c r="G4967" s="115"/>
      <c r="H4967" s="115"/>
      <c r="I4967" s="115"/>
      <c r="J4967" s="115"/>
      <c r="K4967" s="115"/>
    </row>
    <row r="4968" spans="1:11" s="43" customFormat="1" x14ac:dyDescent="0.25">
      <c r="A4968" s="42"/>
      <c r="B4968" s="450" t="s">
        <v>2</v>
      </c>
      <c r="C4968" s="450"/>
      <c r="D4968" s="450"/>
      <c r="E4968" s="450" t="s">
        <v>3</v>
      </c>
      <c r="F4968" s="450"/>
      <c r="G4968" s="450"/>
      <c r="H4968" s="450" t="s">
        <v>323</v>
      </c>
      <c r="I4968" s="450"/>
      <c r="J4968" s="450"/>
      <c r="K4968" s="450"/>
    </row>
    <row r="4969" spans="1:11" s="43" customFormat="1" x14ac:dyDescent="0.25">
      <c r="A4969" s="42"/>
      <c r="B4969" s="451">
        <v>21007196300905</v>
      </c>
      <c r="C4969" s="451"/>
      <c r="D4969" s="451"/>
      <c r="E4969" s="450" t="s">
        <v>1302</v>
      </c>
      <c r="F4969" s="450"/>
      <c r="G4969" s="450"/>
      <c r="H4969" s="450" t="s">
        <v>284</v>
      </c>
      <c r="I4969" s="450"/>
      <c r="J4969" s="450"/>
      <c r="K4969" s="450"/>
    </row>
    <row r="4970" spans="1:11" s="43" customFormat="1" x14ac:dyDescent="0.25">
      <c r="A4970" s="42"/>
      <c r="B4970" s="450" t="s">
        <v>5</v>
      </c>
      <c r="C4970" s="450"/>
      <c r="D4970" s="450" t="s">
        <v>1324</v>
      </c>
      <c r="E4970" s="450"/>
      <c r="F4970" s="450"/>
      <c r="G4970" s="450"/>
      <c r="H4970" s="450" t="s">
        <v>6</v>
      </c>
      <c r="I4970" s="450"/>
      <c r="J4970" s="450" t="s">
        <v>940</v>
      </c>
      <c r="K4970" s="450"/>
    </row>
    <row r="4971" spans="1:11" s="43" customFormat="1" x14ac:dyDescent="0.25">
      <c r="A4971" s="42"/>
      <c r="B4971" s="450"/>
      <c r="C4971" s="450"/>
      <c r="D4971" s="450"/>
      <c r="E4971" s="450"/>
      <c r="F4971" s="450"/>
      <c r="G4971" s="450"/>
      <c r="H4971" s="450"/>
      <c r="I4971" s="450"/>
      <c r="J4971" s="450"/>
      <c r="K4971" s="450"/>
    </row>
    <row r="4972" spans="1:11" s="43" customFormat="1" x14ac:dyDescent="0.25">
      <c r="A4972" s="42"/>
      <c r="B4972" s="450" t="s">
        <v>7</v>
      </c>
      <c r="C4972" s="450"/>
      <c r="D4972" s="450"/>
      <c r="E4972" s="450"/>
      <c r="F4972" s="450"/>
      <c r="G4972" s="450"/>
      <c r="H4972" s="450"/>
      <c r="I4972" s="450"/>
      <c r="J4972" s="450"/>
      <c r="K4972" s="450"/>
    </row>
    <row r="4973" spans="1:11" s="43" customFormat="1" x14ac:dyDescent="0.25">
      <c r="A4973" s="42"/>
      <c r="B4973" s="450" t="s">
        <v>8</v>
      </c>
      <c r="C4973" s="450" t="s">
        <v>9</v>
      </c>
      <c r="D4973" s="450" t="s">
        <v>10</v>
      </c>
      <c r="E4973" s="450"/>
      <c r="F4973" s="450"/>
      <c r="G4973" s="450"/>
      <c r="H4973" s="450" t="s">
        <v>11</v>
      </c>
      <c r="I4973" s="450"/>
      <c r="J4973" s="450"/>
      <c r="K4973" s="450"/>
    </row>
    <row r="4974" spans="1:11" s="43" customFormat="1" x14ac:dyDescent="0.25">
      <c r="A4974" s="42"/>
      <c r="B4974" s="450"/>
      <c r="C4974" s="450"/>
      <c r="D4974" s="450" t="s">
        <v>12</v>
      </c>
      <c r="E4974" s="450" t="s">
        <v>328</v>
      </c>
      <c r="F4974" s="450" t="s">
        <v>14</v>
      </c>
      <c r="G4974" s="450"/>
      <c r="H4974" s="450" t="s">
        <v>12</v>
      </c>
      <c r="I4974" s="450" t="s">
        <v>15</v>
      </c>
      <c r="J4974" s="450" t="s">
        <v>14</v>
      </c>
      <c r="K4974" s="450"/>
    </row>
    <row r="4975" spans="1:11" s="43" customFormat="1" ht="45" x14ac:dyDescent="0.25">
      <c r="A4975" s="42"/>
      <c r="B4975" s="450"/>
      <c r="C4975" s="450"/>
      <c r="D4975" s="450"/>
      <c r="E4975" s="450"/>
      <c r="F4975" s="116" t="s">
        <v>16</v>
      </c>
      <c r="G4975" s="116" t="s">
        <v>17</v>
      </c>
      <c r="H4975" s="450"/>
      <c r="I4975" s="450"/>
      <c r="J4975" s="116" t="s">
        <v>16</v>
      </c>
      <c r="K4975" s="116" t="s">
        <v>17</v>
      </c>
    </row>
    <row r="4976" spans="1:11" s="43" customFormat="1" x14ac:dyDescent="0.25">
      <c r="A4976" s="42"/>
      <c r="B4976" s="116">
        <v>1</v>
      </c>
      <c r="C4976" s="116">
        <v>2</v>
      </c>
      <c r="D4976" s="116">
        <v>3</v>
      </c>
      <c r="E4976" s="116">
        <v>4</v>
      </c>
      <c r="F4976" s="116">
        <v>5</v>
      </c>
      <c r="G4976" s="116">
        <v>6</v>
      </c>
      <c r="H4976" s="116">
        <v>7</v>
      </c>
      <c r="I4976" s="116">
        <v>8</v>
      </c>
      <c r="J4976" s="116">
        <v>9</v>
      </c>
      <c r="K4976" s="116">
        <v>10</v>
      </c>
    </row>
    <row r="4977" spans="1:11" s="43" customFormat="1" ht="45" x14ac:dyDescent="0.25">
      <c r="A4977" s="42"/>
      <c r="B4977" s="116">
        <f>109346.56</f>
        <v>109346.56</v>
      </c>
      <c r="C4977" s="116">
        <v>0</v>
      </c>
      <c r="D4977" s="116" t="s">
        <v>1323</v>
      </c>
      <c r="E4977" s="116">
        <v>2.72</v>
      </c>
      <c r="F4977" s="116" t="s">
        <v>335</v>
      </c>
      <c r="G4977" s="116"/>
      <c r="H4977" s="118" t="s">
        <v>111</v>
      </c>
      <c r="I4977" s="118" t="s">
        <v>111</v>
      </c>
      <c r="J4977" s="116" t="s">
        <v>335</v>
      </c>
      <c r="K4977" s="116" t="s">
        <v>335</v>
      </c>
    </row>
    <row r="4978" spans="1:11" s="43" customFormat="1" ht="45" x14ac:dyDescent="0.25">
      <c r="A4978" s="42"/>
      <c r="B4978" s="116"/>
      <c r="C4978" s="116"/>
      <c r="D4978" s="116" t="s">
        <v>1323</v>
      </c>
      <c r="E4978" s="116">
        <v>9.1999999999999993</v>
      </c>
      <c r="F4978" s="116"/>
      <c r="G4978" s="116"/>
      <c r="H4978" s="118" t="s">
        <v>71</v>
      </c>
      <c r="I4978" s="118" t="s">
        <v>71</v>
      </c>
      <c r="J4978" s="116"/>
      <c r="K4978" s="116"/>
    </row>
    <row r="4979" spans="1:11" s="43" customFormat="1" x14ac:dyDescent="0.25">
      <c r="A4979" s="42"/>
      <c r="B4979" s="116"/>
      <c r="C4979" s="116"/>
      <c r="D4979" s="116"/>
      <c r="E4979" s="116"/>
      <c r="F4979" s="116"/>
      <c r="G4979" s="116"/>
      <c r="H4979" s="118" t="s">
        <v>70</v>
      </c>
      <c r="I4979" s="118" t="s">
        <v>70</v>
      </c>
      <c r="J4979" s="116"/>
      <c r="K4979" s="116"/>
    </row>
    <row r="4980" spans="1:11" s="43" customFormat="1" x14ac:dyDescent="0.25">
      <c r="A4980" s="42"/>
      <c r="B4980" s="450" t="s">
        <v>19</v>
      </c>
      <c r="C4980" s="450"/>
      <c r="D4980" s="450"/>
      <c r="E4980" s="450"/>
      <c r="F4980" s="450"/>
      <c r="G4980" s="450"/>
      <c r="H4980" s="450"/>
      <c r="I4980" s="450"/>
      <c r="J4980" s="450"/>
      <c r="K4980" s="450"/>
    </row>
    <row r="4981" spans="1:11" s="43" customFormat="1" ht="60" x14ac:dyDescent="0.25">
      <c r="A4981" s="42"/>
      <c r="B4981" s="116">
        <v>380000</v>
      </c>
      <c r="C4981" s="116">
        <v>0</v>
      </c>
      <c r="D4981" s="116" t="s">
        <v>232</v>
      </c>
      <c r="E4981" s="116">
        <v>30</v>
      </c>
      <c r="F4981" s="116"/>
      <c r="G4981" s="116"/>
      <c r="H4981" s="51" t="s">
        <v>212</v>
      </c>
      <c r="I4981" s="116" t="s">
        <v>1325</v>
      </c>
      <c r="J4981" s="116"/>
      <c r="K4981" s="116" t="s">
        <v>335</v>
      </c>
    </row>
    <row r="4982" spans="1:11" s="43" customFormat="1" x14ac:dyDescent="0.25">
      <c r="A4982" s="42"/>
    </row>
    <row r="4983" spans="1:11" s="43" customFormat="1" x14ac:dyDescent="0.25">
      <c r="A4983" s="42"/>
      <c r="B4983" s="722" t="s">
        <v>0</v>
      </c>
      <c r="C4983" s="722"/>
      <c r="E4983" s="305"/>
      <c r="F4983" s="305"/>
      <c r="G4983" s="305"/>
      <c r="H4983" s="305"/>
      <c r="I4983" s="305"/>
      <c r="J4983" s="305"/>
      <c r="K4983" s="305"/>
    </row>
    <row r="4984" spans="1:11" s="43" customFormat="1" x14ac:dyDescent="0.25">
      <c r="A4984" s="42"/>
      <c r="B4984" s="722" t="s">
        <v>1</v>
      </c>
      <c r="C4984" s="722"/>
      <c r="D4984" s="722"/>
      <c r="E4984" s="722"/>
      <c r="F4984" s="722"/>
      <c r="G4984" s="722"/>
      <c r="H4984" s="722"/>
      <c r="I4984" s="722"/>
      <c r="J4984" s="722"/>
      <c r="K4984" s="722"/>
    </row>
    <row r="4985" spans="1:11" s="43" customFormat="1" x14ac:dyDescent="0.25">
      <c r="A4985" s="42"/>
      <c r="B4985" s="305"/>
      <c r="C4985" s="305"/>
      <c r="D4985" s="305"/>
      <c r="E4985" s="305"/>
      <c r="F4985" s="305"/>
      <c r="G4985" s="305"/>
      <c r="H4985" s="305"/>
      <c r="I4985" s="305"/>
      <c r="J4985" s="305"/>
      <c r="K4985" s="305"/>
    </row>
    <row r="4986" spans="1:11" s="43" customFormat="1" ht="15.75" thickBot="1" x14ac:dyDescent="0.3">
      <c r="A4986" s="42"/>
      <c r="B4986" s="450" t="s">
        <v>2</v>
      </c>
      <c r="C4986" s="450"/>
      <c r="D4986" s="450"/>
      <c r="E4986" s="450" t="s">
        <v>3</v>
      </c>
      <c r="F4986" s="450"/>
      <c r="G4986" s="450"/>
      <c r="H4986" s="450" t="s">
        <v>323</v>
      </c>
      <c r="I4986" s="450"/>
      <c r="J4986" s="450"/>
      <c r="K4986" s="450"/>
    </row>
    <row r="4987" spans="1:11" s="43" customFormat="1" ht="15.75" thickBot="1" x14ac:dyDescent="0.3">
      <c r="A4987" s="42"/>
      <c r="B4987" s="615" t="s">
        <v>1326</v>
      </c>
      <c r="C4987" s="616"/>
      <c r="D4987" s="617"/>
      <c r="E4987" s="615" t="s">
        <v>1327</v>
      </c>
      <c r="F4987" s="616"/>
      <c r="G4987" s="617"/>
      <c r="H4987" s="585" t="s">
        <v>1328</v>
      </c>
      <c r="I4987" s="586"/>
      <c r="J4987" s="586"/>
      <c r="K4987" s="587"/>
    </row>
    <row r="4988" spans="1:11" s="43" customFormat="1" x14ac:dyDescent="0.25">
      <c r="A4988" s="42"/>
      <c r="B4988" s="716" t="s">
        <v>5</v>
      </c>
      <c r="C4988" s="717"/>
      <c r="D4988" s="716" t="s">
        <v>1329</v>
      </c>
      <c r="E4988" s="720"/>
      <c r="F4988" s="720"/>
      <c r="G4988" s="717"/>
      <c r="H4988" s="618" t="s">
        <v>6</v>
      </c>
      <c r="I4988" s="624"/>
      <c r="J4988" s="716" t="s">
        <v>1330</v>
      </c>
      <c r="K4988" s="717"/>
    </row>
    <row r="4989" spans="1:11" s="43" customFormat="1" ht="15.75" thickBot="1" x14ac:dyDescent="0.3">
      <c r="A4989" s="42"/>
      <c r="B4989" s="718"/>
      <c r="C4989" s="719"/>
      <c r="D4989" s="718"/>
      <c r="E4989" s="721"/>
      <c r="F4989" s="721"/>
      <c r="G4989" s="719"/>
      <c r="H4989" s="625"/>
      <c r="I4989" s="626"/>
      <c r="J4989" s="718"/>
      <c r="K4989" s="719"/>
    </row>
    <row r="4990" spans="1:11" s="43" customFormat="1" ht="15.75" thickBot="1" x14ac:dyDescent="0.3">
      <c r="A4990" s="42"/>
      <c r="B4990" s="615" t="s">
        <v>7</v>
      </c>
      <c r="C4990" s="616"/>
      <c r="D4990" s="616"/>
      <c r="E4990" s="616"/>
      <c r="F4990" s="616"/>
      <c r="G4990" s="616"/>
      <c r="H4990" s="616"/>
      <c r="I4990" s="616"/>
      <c r="J4990" s="616"/>
      <c r="K4990" s="617"/>
    </row>
    <row r="4991" spans="1:11" s="43" customFormat="1" ht="15.75" thickBot="1" x14ac:dyDescent="0.3">
      <c r="A4991" s="42"/>
      <c r="B4991" s="726" t="s">
        <v>8</v>
      </c>
      <c r="C4991" s="726" t="s">
        <v>9</v>
      </c>
      <c r="D4991" s="615" t="s">
        <v>10</v>
      </c>
      <c r="E4991" s="616"/>
      <c r="F4991" s="616"/>
      <c r="G4991" s="617"/>
      <c r="H4991" s="615" t="s">
        <v>11</v>
      </c>
      <c r="I4991" s="616"/>
      <c r="J4991" s="616"/>
      <c r="K4991" s="617"/>
    </row>
    <row r="4992" spans="1:11" s="43" customFormat="1" ht="15.75" thickBot="1" x14ac:dyDescent="0.3">
      <c r="A4992" s="42"/>
      <c r="B4992" s="727"/>
      <c r="C4992" s="727"/>
      <c r="D4992" s="726" t="s">
        <v>12</v>
      </c>
      <c r="E4992" s="726" t="s">
        <v>210</v>
      </c>
      <c r="F4992" s="615" t="s">
        <v>14</v>
      </c>
      <c r="G4992" s="617"/>
      <c r="H4992" s="726" t="s">
        <v>12</v>
      </c>
      <c r="I4992" s="726" t="s">
        <v>15</v>
      </c>
      <c r="J4992" s="615" t="s">
        <v>14</v>
      </c>
      <c r="K4992" s="617"/>
    </row>
    <row r="4993" spans="1:11" s="43" customFormat="1" ht="45.75" thickBot="1" x14ac:dyDescent="0.3">
      <c r="A4993" s="42"/>
      <c r="B4993" s="728"/>
      <c r="C4993" s="728"/>
      <c r="D4993" s="728"/>
      <c r="E4993" s="728"/>
      <c r="F4993" s="306" t="s">
        <v>16</v>
      </c>
      <c r="G4993" s="306" t="s">
        <v>17</v>
      </c>
      <c r="H4993" s="597"/>
      <c r="I4993" s="597"/>
      <c r="J4993" s="306" t="s">
        <v>16</v>
      </c>
      <c r="K4993" s="306" t="s">
        <v>17</v>
      </c>
    </row>
    <row r="4994" spans="1:11" s="43" customFormat="1" ht="15.75" thickBot="1" x14ac:dyDescent="0.3">
      <c r="A4994" s="42"/>
      <c r="B4994" s="306">
        <v>1</v>
      </c>
      <c r="C4994" s="306">
        <v>2</v>
      </c>
      <c r="D4994" s="306">
        <v>3</v>
      </c>
      <c r="E4994" s="306">
        <v>4</v>
      </c>
      <c r="F4994" s="306">
        <v>5</v>
      </c>
      <c r="G4994" s="306">
        <v>6</v>
      </c>
      <c r="H4994" s="306">
        <v>7</v>
      </c>
      <c r="I4994" s="306">
        <v>8</v>
      </c>
      <c r="J4994" s="306">
        <v>9</v>
      </c>
      <c r="K4994" s="306">
        <v>10</v>
      </c>
    </row>
    <row r="4995" spans="1:11" s="43" customFormat="1" ht="15.75" thickBot="1" x14ac:dyDescent="0.3">
      <c r="A4995" s="42"/>
      <c r="B4995" s="307"/>
      <c r="C4995" s="308"/>
      <c r="D4995" s="308"/>
      <c r="E4995" s="308"/>
      <c r="F4995" s="308"/>
      <c r="G4995" s="308"/>
      <c r="H4995" s="308"/>
      <c r="I4995" s="308"/>
      <c r="J4995" s="107"/>
      <c r="K4995" s="309"/>
    </row>
    <row r="4996" spans="1:11" s="43" customFormat="1" ht="15.75" thickBot="1" x14ac:dyDescent="0.3">
      <c r="A4996" s="42"/>
      <c r="B4996" s="615" t="s">
        <v>19</v>
      </c>
      <c r="C4996" s="616"/>
      <c r="D4996" s="616"/>
      <c r="E4996" s="616"/>
      <c r="F4996" s="616"/>
      <c r="G4996" s="616"/>
      <c r="H4996" s="616"/>
      <c r="I4996" s="616"/>
      <c r="J4996" s="616"/>
      <c r="K4996" s="617"/>
    </row>
    <row r="4997" spans="1:11" s="43" customFormat="1" ht="60" x14ac:dyDescent="0.25">
      <c r="A4997" s="42"/>
      <c r="B4997" s="310"/>
      <c r="C4997" s="311"/>
      <c r="D4997" s="311" t="s">
        <v>1331</v>
      </c>
      <c r="E4997" s="311" t="s">
        <v>1332</v>
      </c>
      <c r="F4997" s="311"/>
      <c r="G4997" s="311"/>
      <c r="H4997" s="51" t="s">
        <v>212</v>
      </c>
      <c r="I4997" s="311" t="s">
        <v>529</v>
      </c>
      <c r="J4997" s="311"/>
      <c r="K4997" s="312"/>
    </row>
    <row r="4998" spans="1:11" s="43" customFormat="1" x14ac:dyDescent="0.25">
      <c r="A4998" s="42"/>
      <c r="B4998" s="313"/>
      <c r="C4998" s="313"/>
      <c r="D4998" s="313"/>
      <c r="E4998" s="313"/>
      <c r="F4998" s="313"/>
      <c r="G4998" s="313"/>
      <c r="H4998" s="313" t="s">
        <v>111</v>
      </c>
      <c r="I4998" s="313" t="s">
        <v>111</v>
      </c>
      <c r="J4998" s="313"/>
      <c r="K4998" s="313"/>
    </row>
    <row r="4999" spans="1:11" s="43" customFormat="1" x14ac:dyDescent="0.25">
      <c r="A4999" s="42"/>
      <c r="B4999" s="313"/>
      <c r="C4999" s="313"/>
      <c r="D4999" s="313"/>
      <c r="E4999" s="313"/>
      <c r="F4999" s="313"/>
      <c r="G4999" s="313"/>
      <c r="H4999" s="313" t="s">
        <v>71</v>
      </c>
      <c r="I4999" s="313" t="s">
        <v>71</v>
      </c>
      <c r="J4999" s="313"/>
      <c r="K4999" s="313"/>
    </row>
    <row r="5000" spans="1:11" s="43" customFormat="1" x14ac:dyDescent="0.25">
      <c r="A5000" s="42"/>
      <c r="B5000" s="313"/>
      <c r="C5000" s="313"/>
      <c r="D5000" s="313"/>
      <c r="E5000" s="313"/>
      <c r="F5000" s="313"/>
      <c r="G5000" s="313"/>
      <c r="H5000" s="313" t="s">
        <v>70</v>
      </c>
      <c r="I5000" s="313" t="s">
        <v>70</v>
      </c>
      <c r="J5000" s="313"/>
      <c r="K5000" s="313"/>
    </row>
    <row r="5001" spans="1:11" s="43" customFormat="1" x14ac:dyDescent="0.25">
      <c r="A5001" s="42"/>
      <c r="B5001" s="105"/>
      <c r="C5001" s="105"/>
      <c r="D5001" s="105"/>
      <c r="E5001" s="105"/>
      <c r="F5001" s="105"/>
      <c r="G5001" s="105"/>
      <c r="H5001" s="105"/>
      <c r="I5001" s="105"/>
      <c r="J5001" s="105"/>
      <c r="K5001" s="105"/>
    </row>
    <row r="5002" spans="1:11" s="43" customFormat="1" x14ac:dyDescent="0.25">
      <c r="A5002" s="42"/>
      <c r="B5002" s="722" t="s">
        <v>0</v>
      </c>
      <c r="C5002" s="722"/>
      <c r="E5002" s="305"/>
      <c r="F5002" s="305"/>
      <c r="G5002" s="305"/>
      <c r="H5002" s="305"/>
      <c r="I5002" s="305"/>
      <c r="J5002" s="305"/>
      <c r="K5002" s="305"/>
    </row>
    <row r="5003" spans="1:11" s="43" customFormat="1" x14ac:dyDescent="0.25">
      <c r="A5003" s="42"/>
      <c r="B5003" s="722" t="s">
        <v>1</v>
      </c>
      <c r="C5003" s="722"/>
      <c r="D5003" s="722"/>
      <c r="E5003" s="722"/>
      <c r="F5003" s="722"/>
      <c r="G5003" s="722"/>
      <c r="H5003" s="722"/>
      <c r="I5003" s="722"/>
      <c r="J5003" s="722"/>
      <c r="K5003" s="722"/>
    </row>
    <row r="5004" spans="1:11" s="43" customFormat="1" ht="15.75" thickBot="1" x14ac:dyDescent="0.3">
      <c r="A5004" s="42"/>
      <c r="E5004" s="305"/>
      <c r="F5004" s="305"/>
      <c r="G5004" s="305"/>
      <c r="H5004" s="305"/>
      <c r="I5004" s="305"/>
      <c r="J5004" s="305"/>
      <c r="K5004" s="305"/>
    </row>
    <row r="5005" spans="1:11" s="43" customFormat="1" ht="15.75" thickBot="1" x14ac:dyDescent="0.3">
      <c r="A5005" s="42"/>
      <c r="B5005" s="615" t="s">
        <v>2</v>
      </c>
      <c r="C5005" s="616"/>
      <c r="D5005" s="617"/>
      <c r="E5005" s="615" t="s">
        <v>3</v>
      </c>
      <c r="F5005" s="616"/>
      <c r="G5005" s="617"/>
      <c r="H5005" s="585" t="s">
        <v>4</v>
      </c>
      <c r="I5005" s="586"/>
      <c r="J5005" s="586"/>
      <c r="K5005" s="587"/>
    </row>
    <row r="5006" spans="1:11" s="43" customFormat="1" ht="15.75" thickBot="1" x14ac:dyDescent="0.3">
      <c r="A5006" s="42"/>
      <c r="B5006" s="723">
        <v>20603196700043</v>
      </c>
      <c r="C5006" s="724"/>
      <c r="D5006" s="725"/>
      <c r="E5006" s="615" t="s">
        <v>1333</v>
      </c>
      <c r="F5006" s="616"/>
      <c r="G5006" s="617"/>
      <c r="H5006" s="615" t="s">
        <v>1334</v>
      </c>
      <c r="I5006" s="616"/>
      <c r="J5006" s="616"/>
      <c r="K5006" s="617"/>
    </row>
    <row r="5007" spans="1:11" s="43" customFormat="1" x14ac:dyDescent="0.25">
      <c r="A5007" s="42"/>
      <c r="B5007" s="716" t="s">
        <v>5</v>
      </c>
      <c r="C5007" s="717"/>
      <c r="D5007" s="716" t="s">
        <v>1335</v>
      </c>
      <c r="E5007" s="720"/>
      <c r="F5007" s="720"/>
      <c r="G5007" s="717"/>
      <c r="H5007" s="618" t="s">
        <v>6</v>
      </c>
      <c r="I5007" s="624"/>
      <c r="J5007" s="716" t="s">
        <v>1336</v>
      </c>
      <c r="K5007" s="717"/>
    </row>
    <row r="5008" spans="1:11" s="43" customFormat="1" ht="15.75" thickBot="1" x14ac:dyDescent="0.3">
      <c r="A5008" s="42"/>
      <c r="B5008" s="718"/>
      <c r="C5008" s="719"/>
      <c r="D5008" s="718"/>
      <c r="E5008" s="721"/>
      <c r="F5008" s="721"/>
      <c r="G5008" s="719"/>
      <c r="H5008" s="625"/>
      <c r="I5008" s="626"/>
      <c r="J5008" s="718"/>
      <c r="K5008" s="719"/>
    </row>
    <row r="5009" spans="1:11" s="43" customFormat="1" ht="15.75" thickBot="1" x14ac:dyDescent="0.3">
      <c r="A5009" s="42"/>
      <c r="B5009" s="615" t="s">
        <v>7</v>
      </c>
      <c r="C5009" s="616"/>
      <c r="D5009" s="616"/>
      <c r="E5009" s="616"/>
      <c r="F5009" s="616"/>
      <c r="G5009" s="616"/>
      <c r="H5009" s="616"/>
      <c r="I5009" s="616"/>
      <c r="J5009" s="616"/>
      <c r="K5009" s="617"/>
    </row>
    <row r="5010" spans="1:11" s="43" customFormat="1" ht="15.75" thickBot="1" x14ac:dyDescent="0.3">
      <c r="A5010" s="42"/>
      <c r="B5010" s="726" t="s">
        <v>8</v>
      </c>
      <c r="C5010" s="726" t="s">
        <v>9</v>
      </c>
      <c r="D5010" s="615" t="s">
        <v>10</v>
      </c>
      <c r="E5010" s="616"/>
      <c r="F5010" s="616"/>
      <c r="G5010" s="617"/>
      <c r="H5010" s="615" t="s">
        <v>11</v>
      </c>
      <c r="I5010" s="616"/>
      <c r="J5010" s="616"/>
      <c r="K5010" s="617"/>
    </row>
    <row r="5011" spans="1:11" s="43" customFormat="1" ht="15.75" thickBot="1" x14ac:dyDescent="0.3">
      <c r="A5011" s="42"/>
      <c r="B5011" s="727"/>
      <c r="C5011" s="727"/>
      <c r="D5011" s="726" t="s">
        <v>12</v>
      </c>
      <c r="E5011" s="726" t="s">
        <v>210</v>
      </c>
      <c r="F5011" s="615" t="s">
        <v>14</v>
      </c>
      <c r="G5011" s="617"/>
      <c r="H5011" s="726" t="s">
        <v>12</v>
      </c>
      <c r="I5011" s="726" t="s">
        <v>15</v>
      </c>
      <c r="J5011" s="615" t="s">
        <v>14</v>
      </c>
      <c r="K5011" s="617"/>
    </row>
    <row r="5012" spans="1:11" s="43" customFormat="1" ht="45.75" thickBot="1" x14ac:dyDescent="0.3">
      <c r="A5012" s="42"/>
      <c r="B5012" s="728"/>
      <c r="C5012" s="728"/>
      <c r="D5012" s="728"/>
      <c r="E5012" s="728"/>
      <c r="F5012" s="306" t="s">
        <v>16</v>
      </c>
      <c r="G5012" s="306" t="s">
        <v>17</v>
      </c>
      <c r="H5012" s="597"/>
      <c r="I5012" s="597"/>
      <c r="J5012" s="306" t="s">
        <v>16</v>
      </c>
      <c r="K5012" s="306" t="s">
        <v>17</v>
      </c>
    </row>
    <row r="5013" spans="1:11" s="43" customFormat="1" ht="15.75" thickBot="1" x14ac:dyDescent="0.3">
      <c r="A5013" s="42"/>
      <c r="B5013" s="306">
        <v>1</v>
      </c>
      <c r="C5013" s="306">
        <v>2</v>
      </c>
      <c r="D5013" s="306">
        <v>3</v>
      </c>
      <c r="E5013" s="306">
        <v>4</v>
      </c>
      <c r="F5013" s="306">
        <v>5</v>
      </c>
      <c r="G5013" s="306">
        <v>6</v>
      </c>
      <c r="H5013" s="306">
        <v>7</v>
      </c>
      <c r="I5013" s="306">
        <v>8</v>
      </c>
      <c r="J5013" s="306">
        <v>9</v>
      </c>
      <c r="K5013" s="306">
        <v>10</v>
      </c>
    </row>
    <row r="5014" spans="1:11" s="43" customFormat="1" x14ac:dyDescent="0.25">
      <c r="A5014" s="42"/>
      <c r="B5014" s="174">
        <v>116610</v>
      </c>
      <c r="C5014" s="314"/>
      <c r="D5014" s="174" t="s">
        <v>1337</v>
      </c>
      <c r="E5014" s="315" t="s">
        <v>1338</v>
      </c>
      <c r="F5014" s="308"/>
      <c r="G5014" s="308"/>
      <c r="H5014" s="174"/>
      <c r="I5014" s="308"/>
      <c r="J5014" s="107"/>
      <c r="K5014" s="309"/>
    </row>
    <row r="5015" spans="1:11" s="43" customFormat="1" x14ac:dyDescent="0.25">
      <c r="A5015" s="42"/>
      <c r="B5015" s="174"/>
      <c r="C5015" s="314"/>
      <c r="D5015" s="174" t="s">
        <v>421</v>
      </c>
      <c r="E5015" s="315">
        <v>181.77</v>
      </c>
      <c r="F5015" s="313"/>
      <c r="G5015" s="313"/>
      <c r="H5015" s="174"/>
      <c r="I5015" s="313"/>
      <c r="J5015" s="107"/>
      <c r="K5015" s="313"/>
    </row>
    <row r="5016" spans="1:11" s="43" customFormat="1" ht="15.75" thickBot="1" x14ac:dyDescent="0.3">
      <c r="A5016" s="42"/>
      <c r="B5016" s="718" t="s">
        <v>19</v>
      </c>
      <c r="C5016" s="721"/>
      <c r="D5016" s="721"/>
      <c r="E5016" s="721"/>
      <c r="F5016" s="721"/>
      <c r="G5016" s="721"/>
      <c r="H5016" s="721"/>
      <c r="I5016" s="721"/>
      <c r="J5016" s="721"/>
      <c r="K5016" s="719"/>
    </row>
    <row r="5017" spans="1:11" s="43" customFormat="1" ht="15.75" thickBot="1" x14ac:dyDescent="0.3">
      <c r="A5017" s="42"/>
      <c r="B5017" s="174">
        <v>72000</v>
      </c>
      <c r="C5017" s="316"/>
      <c r="D5017" s="317"/>
      <c r="E5017" s="317"/>
      <c r="F5017" s="317"/>
      <c r="G5017" s="317"/>
      <c r="H5017" s="316"/>
      <c r="I5017" s="317"/>
      <c r="J5017" s="317"/>
      <c r="K5017" s="318"/>
    </row>
    <row r="5018" spans="1:11" s="43" customFormat="1" x14ac:dyDescent="0.25">
      <c r="A5018" s="42"/>
    </row>
    <row r="5019" spans="1:11" s="43" customFormat="1" x14ac:dyDescent="0.25">
      <c r="A5019" s="42"/>
      <c r="B5019" s="722" t="s">
        <v>0</v>
      </c>
      <c r="C5019" s="722"/>
      <c r="E5019" s="305"/>
      <c r="F5019" s="305"/>
      <c r="G5019" s="305"/>
      <c r="H5019" s="305"/>
      <c r="I5019" s="305"/>
      <c r="J5019" s="305"/>
      <c r="K5019" s="305"/>
    </row>
    <row r="5020" spans="1:11" s="43" customFormat="1" x14ac:dyDescent="0.25">
      <c r="A5020" s="42"/>
      <c r="B5020" s="722" t="s">
        <v>1</v>
      </c>
      <c r="C5020" s="722"/>
      <c r="D5020" s="722"/>
      <c r="E5020" s="722"/>
      <c r="F5020" s="722"/>
      <c r="G5020" s="722"/>
      <c r="H5020" s="722"/>
      <c r="I5020" s="722"/>
      <c r="J5020" s="722"/>
      <c r="K5020" s="722"/>
    </row>
    <row r="5021" spans="1:11" s="43" customFormat="1" ht="15.75" thickBot="1" x14ac:dyDescent="0.3">
      <c r="A5021" s="42"/>
      <c r="E5021" s="305"/>
      <c r="F5021" s="305"/>
      <c r="G5021" s="305"/>
      <c r="H5021" s="305"/>
      <c r="I5021" s="305"/>
      <c r="J5021" s="305"/>
      <c r="K5021" s="305"/>
    </row>
    <row r="5022" spans="1:11" s="43" customFormat="1" ht="15.75" thickBot="1" x14ac:dyDescent="0.3">
      <c r="A5022" s="42"/>
      <c r="B5022" s="615" t="s">
        <v>2</v>
      </c>
      <c r="C5022" s="616"/>
      <c r="D5022" s="617"/>
      <c r="E5022" s="615" t="s">
        <v>3</v>
      </c>
      <c r="F5022" s="616"/>
      <c r="G5022" s="617"/>
      <c r="H5022" s="585" t="s">
        <v>4</v>
      </c>
      <c r="I5022" s="586"/>
      <c r="J5022" s="586"/>
      <c r="K5022" s="587"/>
    </row>
    <row r="5023" spans="1:11" s="43" customFormat="1" ht="15.75" thickBot="1" x14ac:dyDescent="0.3">
      <c r="A5023" s="42"/>
      <c r="B5023" s="723">
        <v>20607197600998</v>
      </c>
      <c r="C5023" s="724"/>
      <c r="D5023" s="725"/>
      <c r="E5023" s="615" t="s">
        <v>1339</v>
      </c>
      <c r="F5023" s="616"/>
      <c r="G5023" s="617"/>
      <c r="H5023" s="615" t="s">
        <v>1340</v>
      </c>
      <c r="I5023" s="616"/>
      <c r="J5023" s="616"/>
      <c r="K5023" s="617"/>
    </row>
    <row r="5024" spans="1:11" s="43" customFormat="1" x14ac:dyDescent="0.25">
      <c r="A5024" s="42"/>
      <c r="B5024" s="716" t="s">
        <v>5</v>
      </c>
      <c r="C5024" s="717"/>
      <c r="D5024" s="716" t="s">
        <v>1341</v>
      </c>
      <c r="E5024" s="720"/>
      <c r="F5024" s="720"/>
      <c r="G5024" s="717"/>
      <c r="H5024" s="618" t="s">
        <v>6</v>
      </c>
      <c r="I5024" s="624"/>
      <c r="J5024" s="716" t="s">
        <v>1342</v>
      </c>
      <c r="K5024" s="717"/>
    </row>
    <row r="5025" spans="1:11" s="43" customFormat="1" ht="15.75" thickBot="1" x14ac:dyDescent="0.3">
      <c r="A5025" s="42"/>
      <c r="B5025" s="718"/>
      <c r="C5025" s="719"/>
      <c r="D5025" s="718"/>
      <c r="E5025" s="721"/>
      <c r="F5025" s="721"/>
      <c r="G5025" s="719"/>
      <c r="H5025" s="625"/>
      <c r="I5025" s="626"/>
      <c r="J5025" s="718"/>
      <c r="K5025" s="719"/>
    </row>
    <row r="5026" spans="1:11" s="43" customFormat="1" ht="15.75" thickBot="1" x14ac:dyDescent="0.3">
      <c r="A5026" s="42"/>
      <c r="B5026" s="615" t="s">
        <v>7</v>
      </c>
      <c r="C5026" s="616"/>
      <c r="D5026" s="616"/>
      <c r="E5026" s="616"/>
      <c r="F5026" s="616"/>
      <c r="G5026" s="616"/>
      <c r="H5026" s="616"/>
      <c r="I5026" s="616"/>
      <c r="J5026" s="616"/>
      <c r="K5026" s="617"/>
    </row>
    <row r="5027" spans="1:11" s="43" customFormat="1" ht="15.75" thickBot="1" x14ac:dyDescent="0.3">
      <c r="A5027" s="42"/>
      <c r="B5027" s="726" t="s">
        <v>8</v>
      </c>
      <c r="C5027" s="726" t="s">
        <v>9</v>
      </c>
      <c r="D5027" s="615" t="s">
        <v>10</v>
      </c>
      <c r="E5027" s="616"/>
      <c r="F5027" s="616"/>
      <c r="G5027" s="617"/>
      <c r="H5027" s="615" t="s">
        <v>11</v>
      </c>
      <c r="I5027" s="616"/>
      <c r="J5027" s="616"/>
      <c r="K5027" s="617"/>
    </row>
    <row r="5028" spans="1:11" s="43" customFormat="1" ht="15.75" thickBot="1" x14ac:dyDescent="0.3">
      <c r="A5028" s="42"/>
      <c r="B5028" s="727"/>
      <c r="C5028" s="727"/>
      <c r="D5028" s="726" t="s">
        <v>12</v>
      </c>
      <c r="E5028" s="726" t="s">
        <v>210</v>
      </c>
      <c r="F5028" s="615" t="s">
        <v>14</v>
      </c>
      <c r="G5028" s="617"/>
      <c r="H5028" s="726" t="s">
        <v>12</v>
      </c>
      <c r="I5028" s="726" t="s">
        <v>15</v>
      </c>
      <c r="J5028" s="615" t="s">
        <v>14</v>
      </c>
      <c r="K5028" s="617"/>
    </row>
    <row r="5029" spans="1:11" s="43" customFormat="1" ht="45.75" thickBot="1" x14ac:dyDescent="0.3">
      <c r="A5029" s="42"/>
      <c r="B5029" s="728"/>
      <c r="C5029" s="728"/>
      <c r="D5029" s="728"/>
      <c r="E5029" s="728"/>
      <c r="F5029" s="306" t="s">
        <v>16</v>
      </c>
      <c r="G5029" s="306" t="s">
        <v>17</v>
      </c>
      <c r="H5029" s="597"/>
      <c r="I5029" s="597"/>
      <c r="J5029" s="306" t="s">
        <v>16</v>
      </c>
      <c r="K5029" s="306" t="s">
        <v>17</v>
      </c>
    </row>
    <row r="5030" spans="1:11" s="43" customFormat="1" ht="15.75" thickBot="1" x14ac:dyDescent="0.3">
      <c r="A5030" s="42"/>
      <c r="B5030" s="306">
        <v>1</v>
      </c>
      <c r="C5030" s="306">
        <v>2</v>
      </c>
      <c r="D5030" s="306">
        <v>3</v>
      </c>
      <c r="E5030" s="306">
        <v>4</v>
      </c>
      <c r="F5030" s="306">
        <v>5</v>
      </c>
      <c r="G5030" s="306">
        <v>6</v>
      </c>
      <c r="H5030" s="306">
        <v>7</v>
      </c>
      <c r="I5030" s="306">
        <v>8</v>
      </c>
      <c r="J5030" s="306">
        <v>9</v>
      </c>
      <c r="K5030" s="306">
        <v>10</v>
      </c>
    </row>
    <row r="5031" spans="1:11" s="43" customFormat="1" ht="60" x14ac:dyDescent="0.25">
      <c r="A5031" s="42"/>
      <c r="B5031" s="174">
        <v>11470</v>
      </c>
      <c r="C5031" s="314">
        <v>8000</v>
      </c>
      <c r="D5031" s="174" t="s">
        <v>1343</v>
      </c>
      <c r="E5031" s="315" t="s">
        <v>1344</v>
      </c>
      <c r="F5031" s="308"/>
      <c r="G5031" s="308"/>
      <c r="H5031" s="51" t="s">
        <v>212</v>
      </c>
      <c r="I5031" s="174" t="s">
        <v>1345</v>
      </c>
      <c r="J5031" s="107"/>
      <c r="K5031" s="309"/>
    </row>
    <row r="5032" spans="1:11" s="43" customFormat="1" x14ac:dyDescent="0.25">
      <c r="A5032" s="42"/>
      <c r="B5032" s="174"/>
      <c r="C5032" s="314"/>
      <c r="D5032" s="174" t="s">
        <v>1343</v>
      </c>
      <c r="E5032" s="315" t="s">
        <v>1346</v>
      </c>
      <c r="F5032" s="313"/>
      <c r="G5032" s="313"/>
      <c r="H5032" s="174"/>
      <c r="I5032" s="313"/>
      <c r="J5032" s="107"/>
      <c r="K5032" s="313"/>
    </row>
    <row r="5033" spans="1:11" s="43" customFormat="1" ht="15.75" thickBot="1" x14ac:dyDescent="0.3">
      <c r="A5033" s="42"/>
      <c r="B5033" s="718" t="s">
        <v>19</v>
      </c>
      <c r="C5033" s="721"/>
      <c r="D5033" s="721"/>
      <c r="E5033" s="721"/>
      <c r="F5033" s="721"/>
      <c r="G5033" s="721"/>
      <c r="H5033" s="721"/>
      <c r="I5033" s="721"/>
      <c r="J5033" s="721"/>
      <c r="K5033" s="719"/>
    </row>
    <row r="5034" spans="1:11" s="43" customFormat="1" ht="15.75" thickBot="1" x14ac:dyDescent="0.3">
      <c r="A5034" s="42"/>
      <c r="B5034" s="174"/>
      <c r="C5034" s="316"/>
      <c r="D5034" s="317" t="s">
        <v>232</v>
      </c>
      <c r="E5034" s="317"/>
      <c r="F5034" s="317"/>
      <c r="G5034" s="317"/>
      <c r="H5034" s="316"/>
      <c r="I5034" s="317"/>
      <c r="J5034" s="317"/>
      <c r="K5034" s="318"/>
    </row>
    <row r="5035" spans="1:11" s="43" customFormat="1" x14ac:dyDescent="0.25">
      <c r="A5035" s="42"/>
    </row>
    <row r="5036" spans="1:11" s="43" customFormat="1" x14ac:dyDescent="0.25">
      <c r="A5036" s="42"/>
      <c r="B5036" s="105"/>
      <c r="C5036" s="105"/>
      <c r="D5036" s="105"/>
      <c r="E5036" s="105"/>
      <c r="F5036" s="105"/>
      <c r="G5036" s="105"/>
      <c r="H5036" s="105"/>
      <c r="I5036" s="105"/>
      <c r="J5036" s="105"/>
      <c r="K5036" s="105"/>
    </row>
    <row r="5037" spans="1:11" s="43" customFormat="1" x14ac:dyDescent="0.25">
      <c r="A5037" s="42"/>
      <c r="B5037" s="722" t="s">
        <v>0</v>
      </c>
      <c r="C5037" s="722"/>
      <c r="E5037" s="305"/>
      <c r="F5037" s="305"/>
      <c r="G5037" s="305"/>
      <c r="H5037" s="305"/>
      <c r="I5037" s="305"/>
      <c r="J5037" s="305"/>
      <c r="K5037" s="305"/>
    </row>
    <row r="5038" spans="1:11" s="43" customFormat="1" x14ac:dyDescent="0.25">
      <c r="A5038" s="42"/>
      <c r="B5038" s="722" t="s">
        <v>1</v>
      </c>
      <c r="C5038" s="722"/>
      <c r="D5038" s="722"/>
      <c r="E5038" s="722"/>
      <c r="F5038" s="722"/>
      <c r="G5038" s="722"/>
      <c r="H5038" s="722"/>
      <c r="I5038" s="722"/>
      <c r="J5038" s="722"/>
      <c r="K5038" s="722"/>
    </row>
    <row r="5039" spans="1:11" s="43" customFormat="1" ht="15.75" thickBot="1" x14ac:dyDescent="0.3">
      <c r="A5039" s="42"/>
      <c r="E5039" s="305"/>
      <c r="F5039" s="305"/>
      <c r="G5039" s="305"/>
      <c r="H5039" s="305"/>
      <c r="I5039" s="305"/>
      <c r="J5039" s="305"/>
      <c r="K5039" s="305"/>
    </row>
    <row r="5040" spans="1:11" s="43" customFormat="1" ht="15.75" thickBot="1" x14ac:dyDescent="0.3">
      <c r="A5040" s="42"/>
      <c r="B5040" s="615" t="s">
        <v>2</v>
      </c>
      <c r="C5040" s="616"/>
      <c r="D5040" s="617"/>
      <c r="E5040" s="615" t="s">
        <v>3</v>
      </c>
      <c r="F5040" s="616"/>
      <c r="G5040" s="617"/>
      <c r="H5040" s="585" t="s">
        <v>4</v>
      </c>
      <c r="I5040" s="586"/>
      <c r="J5040" s="586"/>
      <c r="K5040" s="587"/>
    </row>
    <row r="5041" spans="1:11" s="43" customFormat="1" ht="15.75" thickBot="1" x14ac:dyDescent="0.3">
      <c r="A5041" s="42"/>
      <c r="B5041" s="615" t="s">
        <v>1347</v>
      </c>
      <c r="C5041" s="616"/>
      <c r="D5041" s="617"/>
      <c r="E5041" s="615" t="s">
        <v>1348</v>
      </c>
      <c r="F5041" s="616"/>
      <c r="G5041" s="617"/>
      <c r="H5041" s="615" t="s">
        <v>1349</v>
      </c>
      <c r="I5041" s="616"/>
      <c r="J5041" s="616"/>
      <c r="K5041" s="617"/>
    </row>
    <row r="5042" spans="1:11" s="43" customFormat="1" x14ac:dyDescent="0.25">
      <c r="A5042" s="42"/>
      <c r="B5042" s="716" t="s">
        <v>5</v>
      </c>
      <c r="C5042" s="717"/>
      <c r="D5042" s="716" t="s">
        <v>1350</v>
      </c>
      <c r="E5042" s="720"/>
      <c r="F5042" s="720"/>
      <c r="G5042" s="717"/>
      <c r="H5042" s="618" t="s">
        <v>6</v>
      </c>
      <c r="I5042" s="624"/>
      <c r="J5042" s="716" t="s">
        <v>284</v>
      </c>
      <c r="K5042" s="717"/>
    </row>
    <row r="5043" spans="1:11" s="43" customFormat="1" ht="15.75" thickBot="1" x14ac:dyDescent="0.3">
      <c r="A5043" s="42"/>
      <c r="B5043" s="718"/>
      <c r="C5043" s="719"/>
      <c r="D5043" s="718"/>
      <c r="E5043" s="721"/>
      <c r="F5043" s="721"/>
      <c r="G5043" s="719"/>
      <c r="H5043" s="625"/>
      <c r="I5043" s="626"/>
      <c r="J5043" s="718"/>
      <c r="K5043" s="719"/>
    </row>
    <row r="5044" spans="1:11" s="43" customFormat="1" ht="15.75" thickBot="1" x14ac:dyDescent="0.3">
      <c r="A5044" s="42"/>
      <c r="B5044" s="615" t="s">
        <v>7</v>
      </c>
      <c r="C5044" s="616"/>
      <c r="D5044" s="616"/>
      <c r="E5044" s="616"/>
      <c r="F5044" s="616"/>
      <c r="G5044" s="616"/>
      <c r="H5044" s="616"/>
      <c r="I5044" s="616"/>
      <c r="J5044" s="616"/>
      <c r="K5044" s="617"/>
    </row>
    <row r="5045" spans="1:11" s="43" customFormat="1" ht="15.75" thickBot="1" x14ac:dyDescent="0.3">
      <c r="A5045" s="42"/>
      <c r="B5045" s="726" t="s">
        <v>8</v>
      </c>
      <c r="C5045" s="726" t="s">
        <v>9</v>
      </c>
      <c r="D5045" s="615" t="s">
        <v>10</v>
      </c>
      <c r="E5045" s="616"/>
      <c r="F5045" s="616"/>
      <c r="G5045" s="617"/>
      <c r="H5045" s="615" t="s">
        <v>11</v>
      </c>
      <c r="I5045" s="616"/>
      <c r="J5045" s="616"/>
      <c r="K5045" s="617"/>
    </row>
    <row r="5046" spans="1:11" s="43" customFormat="1" ht="15.75" thickBot="1" x14ac:dyDescent="0.3">
      <c r="A5046" s="42"/>
      <c r="B5046" s="727"/>
      <c r="C5046" s="727"/>
      <c r="D5046" s="726" t="s">
        <v>12</v>
      </c>
      <c r="E5046" s="726" t="s">
        <v>210</v>
      </c>
      <c r="F5046" s="615" t="s">
        <v>14</v>
      </c>
      <c r="G5046" s="617"/>
      <c r="H5046" s="726" t="s">
        <v>12</v>
      </c>
      <c r="I5046" s="726" t="s">
        <v>15</v>
      </c>
      <c r="J5046" s="615" t="s">
        <v>14</v>
      </c>
      <c r="K5046" s="617"/>
    </row>
    <row r="5047" spans="1:11" s="43" customFormat="1" ht="45.75" thickBot="1" x14ac:dyDescent="0.3">
      <c r="A5047" s="42"/>
      <c r="B5047" s="728"/>
      <c r="C5047" s="728"/>
      <c r="D5047" s="728"/>
      <c r="E5047" s="728"/>
      <c r="F5047" s="306" t="s">
        <v>16</v>
      </c>
      <c r="G5047" s="306" t="s">
        <v>17</v>
      </c>
      <c r="H5047" s="597"/>
      <c r="I5047" s="597"/>
      <c r="J5047" s="306" t="s">
        <v>16</v>
      </c>
      <c r="K5047" s="306" t="s">
        <v>17</v>
      </c>
    </row>
    <row r="5048" spans="1:11" s="43" customFormat="1" ht="15.75" thickBot="1" x14ac:dyDescent="0.3">
      <c r="A5048" s="42"/>
      <c r="B5048" s="319">
        <v>1</v>
      </c>
      <c r="C5048" s="306">
        <v>2</v>
      </c>
      <c r="D5048" s="306">
        <v>3</v>
      </c>
      <c r="E5048" s="306">
        <v>4</v>
      </c>
      <c r="F5048" s="306">
        <v>5</v>
      </c>
      <c r="G5048" s="306">
        <v>6</v>
      </c>
      <c r="H5048" s="306">
        <v>7</v>
      </c>
      <c r="I5048" s="306">
        <v>8</v>
      </c>
      <c r="J5048" s="306">
        <v>9</v>
      </c>
      <c r="K5048" s="306">
        <v>10</v>
      </c>
    </row>
    <row r="5049" spans="1:11" s="43" customFormat="1" x14ac:dyDescent="0.25">
      <c r="A5049" s="42"/>
      <c r="B5049" s="320">
        <f>24547.74+110160</f>
        <v>134707.74</v>
      </c>
      <c r="C5049" s="308"/>
      <c r="D5049" s="308" t="s">
        <v>232</v>
      </c>
      <c r="E5049" s="308" t="s">
        <v>1351</v>
      </c>
      <c r="F5049" s="308"/>
      <c r="G5049" s="308"/>
      <c r="H5049" s="308" t="s">
        <v>111</v>
      </c>
      <c r="I5049" s="308" t="s">
        <v>111</v>
      </c>
      <c r="J5049" s="107"/>
      <c r="K5049" s="309"/>
    </row>
    <row r="5050" spans="1:11" s="43" customFormat="1" x14ac:dyDescent="0.25">
      <c r="A5050" s="42"/>
      <c r="B5050" s="321"/>
      <c r="C5050" s="313"/>
      <c r="D5050" s="313" t="s">
        <v>1343</v>
      </c>
      <c r="E5050" s="313" t="s">
        <v>1352</v>
      </c>
      <c r="F5050" s="313"/>
      <c r="G5050" s="313"/>
      <c r="H5050" s="313" t="s">
        <v>71</v>
      </c>
      <c r="I5050" s="313" t="s">
        <v>71</v>
      </c>
      <c r="J5050" s="107"/>
      <c r="K5050" s="309"/>
    </row>
    <row r="5051" spans="1:11" s="43" customFormat="1" ht="30.75" thickBot="1" x14ac:dyDescent="0.3">
      <c r="A5051" s="42"/>
      <c r="B5051" s="321"/>
      <c r="C5051" s="313"/>
      <c r="D5051" s="313" t="s">
        <v>339</v>
      </c>
      <c r="E5051" s="313" t="s">
        <v>1353</v>
      </c>
      <c r="F5051" s="313"/>
      <c r="G5051" s="313"/>
      <c r="H5051" s="313" t="s">
        <v>350</v>
      </c>
      <c r="I5051" s="313" t="s">
        <v>350</v>
      </c>
      <c r="J5051" s="107"/>
      <c r="K5051" s="309"/>
    </row>
    <row r="5052" spans="1:11" s="43" customFormat="1" ht="15.75" thickBot="1" x14ac:dyDescent="0.3">
      <c r="A5052" s="42"/>
      <c r="B5052" s="615" t="s">
        <v>19</v>
      </c>
      <c r="C5052" s="616"/>
      <c r="D5052" s="616"/>
      <c r="E5052" s="616"/>
      <c r="F5052" s="616"/>
      <c r="G5052" s="616"/>
      <c r="H5052" s="616"/>
      <c r="I5052" s="616"/>
      <c r="J5052" s="616"/>
      <c r="K5052" s="617"/>
    </row>
    <row r="5053" spans="1:11" s="43" customFormat="1" ht="30" x14ac:dyDescent="0.25">
      <c r="A5053" s="42"/>
      <c r="B5053" s="310" t="s">
        <v>1354</v>
      </c>
      <c r="C5053" s="311" t="s">
        <v>76</v>
      </c>
      <c r="D5053" s="311" t="s">
        <v>339</v>
      </c>
      <c r="E5053" s="311" t="s">
        <v>1355</v>
      </c>
      <c r="F5053" s="311"/>
      <c r="G5053" s="311"/>
      <c r="H5053" s="311"/>
      <c r="I5053" s="311"/>
      <c r="J5053" s="311"/>
      <c r="K5053" s="312"/>
    </row>
    <row r="5054" spans="1:11" s="43" customFormat="1" x14ac:dyDescent="0.25">
      <c r="A5054" s="42"/>
      <c r="B5054" s="54"/>
      <c r="C5054" s="54"/>
      <c r="D5054" s="54" t="s">
        <v>1356</v>
      </c>
      <c r="E5054" s="54">
        <v>63.98</v>
      </c>
      <c r="F5054" s="54"/>
      <c r="G5054" s="54"/>
      <c r="H5054" s="54"/>
      <c r="I5054" s="54"/>
      <c r="J5054" s="54"/>
      <c r="K5054" s="54"/>
    </row>
    <row r="5055" spans="1:11" s="43" customFormat="1" x14ac:dyDescent="0.25">
      <c r="A5055" s="42"/>
      <c r="B5055" s="58"/>
      <c r="C5055" s="58"/>
      <c r="D5055" s="58"/>
      <c r="E5055" s="58"/>
      <c r="F5055" s="58"/>
      <c r="G5055" s="58"/>
      <c r="H5055" s="58"/>
      <c r="I5055" s="58"/>
      <c r="J5055" s="58"/>
      <c r="K5055" s="58"/>
    </row>
    <row r="5056" spans="1:11" s="43" customFormat="1" x14ac:dyDescent="0.25">
      <c r="A5056" s="42"/>
      <c r="B5056" s="722" t="s">
        <v>0</v>
      </c>
      <c r="C5056" s="722"/>
      <c r="D5056" s="105"/>
      <c r="E5056" s="105"/>
      <c r="F5056" s="105"/>
      <c r="G5056" s="105"/>
      <c r="H5056" s="105"/>
      <c r="I5056" s="105"/>
      <c r="J5056" s="105"/>
      <c r="K5056" s="105"/>
    </row>
    <row r="5057" spans="1:11" s="43" customFormat="1" x14ac:dyDescent="0.25">
      <c r="A5057" s="42"/>
      <c r="B5057" s="722" t="s">
        <v>1</v>
      </c>
      <c r="C5057" s="722"/>
      <c r="D5057" s="722"/>
      <c r="E5057" s="722"/>
      <c r="F5057" s="722"/>
      <c r="G5057" s="722"/>
      <c r="H5057" s="722"/>
      <c r="I5057" s="722"/>
      <c r="J5057" s="722"/>
      <c r="K5057" s="722"/>
    </row>
    <row r="5058" spans="1:11" s="43" customFormat="1" ht="15.75" thickBot="1" x14ac:dyDescent="0.3">
      <c r="A5058" s="42"/>
      <c r="E5058" s="305"/>
      <c r="F5058" s="305"/>
      <c r="G5058" s="305"/>
      <c r="H5058" s="305"/>
      <c r="I5058" s="305"/>
      <c r="J5058" s="305"/>
      <c r="K5058" s="305"/>
    </row>
    <row r="5059" spans="1:11" s="43" customFormat="1" ht="15.75" thickBot="1" x14ac:dyDescent="0.3">
      <c r="A5059" s="42"/>
      <c r="B5059" s="615" t="s">
        <v>2</v>
      </c>
      <c r="C5059" s="616"/>
      <c r="D5059" s="617"/>
      <c r="E5059" s="615" t="s">
        <v>3</v>
      </c>
      <c r="F5059" s="616"/>
      <c r="G5059" s="617"/>
      <c r="H5059" s="585" t="s">
        <v>4</v>
      </c>
      <c r="I5059" s="586"/>
      <c r="J5059" s="586"/>
      <c r="K5059" s="587"/>
    </row>
    <row r="5060" spans="1:11" s="43" customFormat="1" ht="15.75" thickBot="1" x14ac:dyDescent="0.3">
      <c r="A5060" s="42"/>
      <c r="B5060" s="615" t="s">
        <v>1357</v>
      </c>
      <c r="C5060" s="616"/>
      <c r="D5060" s="617"/>
      <c r="E5060" s="615" t="s">
        <v>1348</v>
      </c>
      <c r="F5060" s="616"/>
      <c r="G5060" s="617"/>
      <c r="H5060" s="615" t="s">
        <v>1358</v>
      </c>
      <c r="I5060" s="616"/>
      <c r="J5060" s="616"/>
      <c r="K5060" s="617"/>
    </row>
    <row r="5061" spans="1:11" s="43" customFormat="1" x14ac:dyDescent="0.25">
      <c r="A5061" s="42"/>
      <c r="B5061" s="716" t="s">
        <v>5</v>
      </c>
      <c r="C5061" s="717"/>
      <c r="D5061" s="716" t="s">
        <v>1359</v>
      </c>
      <c r="E5061" s="720"/>
      <c r="F5061" s="720"/>
      <c r="G5061" s="717"/>
      <c r="H5061" s="618" t="s">
        <v>6</v>
      </c>
      <c r="I5061" s="624"/>
      <c r="J5061" s="716" t="s">
        <v>284</v>
      </c>
      <c r="K5061" s="717"/>
    </row>
    <row r="5062" spans="1:11" s="43" customFormat="1" ht="15.75" thickBot="1" x14ac:dyDescent="0.3">
      <c r="A5062" s="42"/>
      <c r="B5062" s="718"/>
      <c r="C5062" s="719"/>
      <c r="D5062" s="718"/>
      <c r="E5062" s="721"/>
      <c r="F5062" s="721"/>
      <c r="G5062" s="719"/>
      <c r="H5062" s="625"/>
      <c r="I5062" s="626"/>
      <c r="J5062" s="718"/>
      <c r="K5062" s="719"/>
    </row>
    <row r="5063" spans="1:11" s="43" customFormat="1" ht="15.75" thickBot="1" x14ac:dyDescent="0.3">
      <c r="A5063" s="42"/>
      <c r="B5063" s="615" t="s">
        <v>7</v>
      </c>
      <c r="C5063" s="616"/>
      <c r="D5063" s="616"/>
      <c r="E5063" s="616"/>
      <c r="F5063" s="616"/>
      <c r="G5063" s="616"/>
      <c r="H5063" s="616"/>
      <c r="I5063" s="616"/>
      <c r="J5063" s="616"/>
      <c r="K5063" s="617"/>
    </row>
    <row r="5064" spans="1:11" s="43" customFormat="1" ht="15.75" thickBot="1" x14ac:dyDescent="0.3">
      <c r="A5064" s="42"/>
      <c r="B5064" s="726" t="s">
        <v>8</v>
      </c>
      <c r="C5064" s="726" t="s">
        <v>9</v>
      </c>
      <c r="D5064" s="615" t="s">
        <v>10</v>
      </c>
      <c r="E5064" s="616"/>
      <c r="F5064" s="616"/>
      <c r="G5064" s="617"/>
      <c r="H5064" s="615" t="s">
        <v>11</v>
      </c>
      <c r="I5064" s="616"/>
      <c r="J5064" s="616"/>
      <c r="K5064" s="617"/>
    </row>
    <row r="5065" spans="1:11" s="43" customFormat="1" ht="15.75" thickBot="1" x14ac:dyDescent="0.3">
      <c r="A5065" s="42"/>
      <c r="B5065" s="727"/>
      <c r="C5065" s="727"/>
      <c r="D5065" s="726" t="s">
        <v>12</v>
      </c>
      <c r="E5065" s="726" t="s">
        <v>210</v>
      </c>
      <c r="F5065" s="615" t="s">
        <v>14</v>
      </c>
      <c r="G5065" s="617"/>
      <c r="H5065" s="726" t="s">
        <v>12</v>
      </c>
      <c r="I5065" s="726" t="s">
        <v>15</v>
      </c>
      <c r="J5065" s="615" t="s">
        <v>14</v>
      </c>
      <c r="K5065" s="617"/>
    </row>
    <row r="5066" spans="1:11" s="43" customFormat="1" ht="45.75" thickBot="1" x14ac:dyDescent="0.3">
      <c r="A5066" s="42"/>
      <c r="B5066" s="728"/>
      <c r="C5066" s="728"/>
      <c r="D5066" s="728"/>
      <c r="E5066" s="728"/>
      <c r="F5066" s="306" t="s">
        <v>16</v>
      </c>
      <c r="G5066" s="306" t="s">
        <v>17</v>
      </c>
      <c r="H5066" s="597"/>
      <c r="I5066" s="597"/>
      <c r="J5066" s="306" t="s">
        <v>16</v>
      </c>
      <c r="K5066" s="306" t="s">
        <v>17</v>
      </c>
    </row>
    <row r="5067" spans="1:11" s="43" customFormat="1" ht="15.75" thickBot="1" x14ac:dyDescent="0.3">
      <c r="A5067" s="42"/>
      <c r="B5067" s="306" t="s">
        <v>1360</v>
      </c>
      <c r="C5067" s="306">
        <v>2</v>
      </c>
      <c r="D5067" s="306">
        <v>3</v>
      </c>
      <c r="E5067" s="306">
        <v>4</v>
      </c>
      <c r="F5067" s="306">
        <v>5</v>
      </c>
      <c r="G5067" s="306">
        <v>6</v>
      </c>
      <c r="H5067" s="306">
        <v>7</v>
      </c>
      <c r="I5067" s="306">
        <v>8</v>
      </c>
      <c r="J5067" s="306">
        <v>9</v>
      </c>
      <c r="K5067" s="306">
        <v>10</v>
      </c>
    </row>
    <row r="5068" spans="1:11" s="43" customFormat="1" x14ac:dyDescent="0.25">
      <c r="A5068" s="42"/>
      <c r="B5068" s="322">
        <v>181110.29</v>
      </c>
      <c r="C5068" s="308"/>
      <c r="D5068" s="308" t="s">
        <v>232</v>
      </c>
      <c r="E5068" s="308" t="s">
        <v>1361</v>
      </c>
      <c r="F5068" s="308"/>
      <c r="G5068" s="308"/>
      <c r="H5068" s="308" t="s">
        <v>111</v>
      </c>
      <c r="I5068" s="308" t="s">
        <v>111</v>
      </c>
      <c r="J5068" s="107"/>
      <c r="K5068" s="309"/>
    </row>
    <row r="5069" spans="1:11" s="43" customFormat="1" x14ac:dyDescent="0.25">
      <c r="A5069" s="42"/>
      <c r="B5069" s="321"/>
      <c r="C5069" s="313"/>
      <c r="D5069" s="313" t="s">
        <v>1343</v>
      </c>
      <c r="E5069" s="313" t="s">
        <v>1362</v>
      </c>
      <c r="F5069" s="313"/>
      <c r="G5069" s="313"/>
      <c r="H5069" s="313" t="s">
        <v>71</v>
      </c>
      <c r="I5069" s="313" t="s">
        <v>71</v>
      </c>
      <c r="J5069" s="107"/>
      <c r="K5069" s="309"/>
    </row>
    <row r="5070" spans="1:11" s="43" customFormat="1" ht="30.75" thickBot="1" x14ac:dyDescent="0.3">
      <c r="A5070" s="42"/>
      <c r="B5070" s="321"/>
      <c r="C5070" s="313"/>
      <c r="D5070" s="313" t="s">
        <v>339</v>
      </c>
      <c r="E5070" s="313" t="s">
        <v>1363</v>
      </c>
      <c r="F5070" s="313"/>
      <c r="G5070" s="313"/>
      <c r="H5070" s="313" t="s">
        <v>350</v>
      </c>
      <c r="I5070" s="313" t="s">
        <v>350</v>
      </c>
      <c r="J5070" s="107"/>
      <c r="K5070" s="309"/>
    </row>
    <row r="5071" spans="1:11" s="43" customFormat="1" x14ac:dyDescent="0.25">
      <c r="A5071" s="42"/>
      <c r="B5071" s="716" t="s">
        <v>19</v>
      </c>
      <c r="C5071" s="720"/>
      <c r="D5071" s="720"/>
      <c r="E5071" s="720"/>
      <c r="F5071" s="720"/>
      <c r="G5071" s="720"/>
      <c r="H5071" s="720"/>
      <c r="I5071" s="720"/>
      <c r="J5071" s="720"/>
      <c r="K5071" s="717"/>
    </row>
    <row r="5072" spans="1:11" s="43" customFormat="1" x14ac:dyDescent="0.25">
      <c r="A5072" s="42"/>
      <c r="B5072" s="323">
        <f>64800+60000+103200</f>
        <v>228000</v>
      </c>
      <c r="C5072" s="313" t="s">
        <v>76</v>
      </c>
      <c r="D5072" s="313" t="s">
        <v>76</v>
      </c>
      <c r="E5072" s="313" t="s">
        <v>76</v>
      </c>
      <c r="F5072" s="313"/>
      <c r="G5072" s="313" t="s">
        <v>76</v>
      </c>
      <c r="H5072" s="313"/>
      <c r="I5072" s="313"/>
      <c r="J5072" s="313"/>
      <c r="K5072" s="313"/>
    </row>
    <row r="5073" spans="1:11" s="43" customFormat="1" x14ac:dyDescent="0.25">
      <c r="A5073" s="42"/>
    </row>
    <row r="5074" spans="1:11" s="43" customFormat="1" x14ac:dyDescent="0.25">
      <c r="A5074" s="42"/>
      <c r="B5074" s="722" t="s">
        <v>0</v>
      </c>
      <c r="C5074" s="722"/>
      <c r="D5074" s="105"/>
      <c r="E5074" s="105"/>
      <c r="F5074" s="105"/>
      <c r="G5074" s="105"/>
      <c r="H5074" s="105"/>
      <c r="I5074" s="105"/>
      <c r="J5074" s="105"/>
      <c r="K5074" s="105"/>
    </row>
    <row r="5075" spans="1:11" s="43" customFormat="1" x14ac:dyDescent="0.25">
      <c r="A5075" s="42"/>
      <c r="B5075" s="722" t="s">
        <v>1</v>
      </c>
      <c r="C5075" s="722"/>
      <c r="D5075" s="722"/>
      <c r="E5075" s="722"/>
      <c r="F5075" s="722"/>
      <c r="G5075" s="722"/>
      <c r="H5075" s="722"/>
      <c r="I5075" s="722"/>
      <c r="J5075" s="722"/>
      <c r="K5075" s="722"/>
    </row>
    <row r="5076" spans="1:11" s="43" customFormat="1" ht="15.75" thickBot="1" x14ac:dyDescent="0.3">
      <c r="A5076" s="42"/>
      <c r="E5076" s="305"/>
      <c r="F5076" s="305"/>
      <c r="G5076" s="305"/>
      <c r="H5076" s="305"/>
      <c r="I5076" s="305"/>
      <c r="J5076" s="305"/>
      <c r="K5076" s="305"/>
    </row>
    <row r="5077" spans="1:11" s="43" customFormat="1" ht="15.75" thickBot="1" x14ac:dyDescent="0.3">
      <c r="A5077" s="42"/>
      <c r="B5077" s="615" t="s">
        <v>2</v>
      </c>
      <c r="C5077" s="616"/>
      <c r="D5077" s="617"/>
      <c r="E5077" s="615" t="s">
        <v>3</v>
      </c>
      <c r="F5077" s="616"/>
      <c r="G5077" s="617"/>
      <c r="H5077" s="585" t="s">
        <v>4</v>
      </c>
      <c r="I5077" s="586"/>
      <c r="J5077" s="586"/>
      <c r="K5077" s="587"/>
    </row>
    <row r="5078" spans="1:11" s="43" customFormat="1" ht="15.75" thickBot="1" x14ac:dyDescent="0.3">
      <c r="A5078" s="42"/>
      <c r="B5078" s="615" t="s">
        <v>1364</v>
      </c>
      <c r="C5078" s="616"/>
      <c r="D5078" s="617"/>
      <c r="E5078" s="615" t="s">
        <v>1348</v>
      </c>
      <c r="F5078" s="616"/>
      <c r="G5078" s="617"/>
      <c r="H5078" s="615" t="s">
        <v>1365</v>
      </c>
      <c r="I5078" s="616"/>
      <c r="J5078" s="616"/>
      <c r="K5078" s="617"/>
    </row>
    <row r="5079" spans="1:11" s="43" customFormat="1" x14ac:dyDescent="0.25">
      <c r="A5079" s="42"/>
      <c r="B5079" s="716" t="s">
        <v>5</v>
      </c>
      <c r="C5079" s="717"/>
      <c r="D5079" s="716" t="s">
        <v>1366</v>
      </c>
      <c r="E5079" s="720"/>
      <c r="F5079" s="720"/>
      <c r="G5079" s="717"/>
      <c r="H5079" s="618" t="s">
        <v>6</v>
      </c>
      <c r="I5079" s="624"/>
      <c r="J5079" s="716" t="s">
        <v>791</v>
      </c>
      <c r="K5079" s="717"/>
    </row>
    <row r="5080" spans="1:11" s="43" customFormat="1" ht="15.75" thickBot="1" x14ac:dyDescent="0.3">
      <c r="A5080" s="42"/>
      <c r="B5080" s="718"/>
      <c r="C5080" s="719"/>
      <c r="D5080" s="718"/>
      <c r="E5080" s="721"/>
      <c r="F5080" s="721"/>
      <c r="G5080" s="719"/>
      <c r="H5080" s="625"/>
      <c r="I5080" s="626"/>
      <c r="J5080" s="718"/>
      <c r="K5080" s="719"/>
    </row>
    <row r="5081" spans="1:11" s="43" customFormat="1" ht="15.75" thickBot="1" x14ac:dyDescent="0.3">
      <c r="A5081" s="42"/>
      <c r="B5081" s="615" t="s">
        <v>7</v>
      </c>
      <c r="C5081" s="616"/>
      <c r="D5081" s="616"/>
      <c r="E5081" s="616"/>
      <c r="F5081" s="616"/>
      <c r="G5081" s="616"/>
      <c r="H5081" s="616"/>
      <c r="I5081" s="616"/>
      <c r="J5081" s="616"/>
      <c r="K5081" s="617"/>
    </row>
    <row r="5082" spans="1:11" s="43" customFormat="1" ht="15.75" thickBot="1" x14ac:dyDescent="0.3">
      <c r="A5082" s="42"/>
      <c r="B5082" s="726" t="s">
        <v>8</v>
      </c>
      <c r="C5082" s="726" t="s">
        <v>9</v>
      </c>
      <c r="D5082" s="615" t="s">
        <v>10</v>
      </c>
      <c r="E5082" s="616"/>
      <c r="F5082" s="616"/>
      <c r="G5082" s="617"/>
      <c r="H5082" s="615" t="s">
        <v>11</v>
      </c>
      <c r="I5082" s="616"/>
      <c r="J5082" s="616"/>
      <c r="K5082" s="617"/>
    </row>
    <row r="5083" spans="1:11" s="43" customFormat="1" ht="15.75" thickBot="1" x14ac:dyDescent="0.3">
      <c r="A5083" s="42"/>
      <c r="B5083" s="727"/>
      <c r="C5083" s="727"/>
      <c r="D5083" s="726" t="s">
        <v>12</v>
      </c>
      <c r="E5083" s="726" t="s">
        <v>210</v>
      </c>
      <c r="F5083" s="615" t="s">
        <v>14</v>
      </c>
      <c r="G5083" s="617"/>
      <c r="H5083" s="726" t="s">
        <v>12</v>
      </c>
      <c r="I5083" s="726" t="s">
        <v>15</v>
      </c>
      <c r="J5083" s="615" t="s">
        <v>14</v>
      </c>
      <c r="K5083" s="617"/>
    </row>
    <row r="5084" spans="1:11" s="43" customFormat="1" ht="45.75" thickBot="1" x14ac:dyDescent="0.3">
      <c r="A5084" s="42"/>
      <c r="B5084" s="728"/>
      <c r="C5084" s="728"/>
      <c r="D5084" s="728"/>
      <c r="E5084" s="728"/>
      <c r="F5084" s="306" t="s">
        <v>16</v>
      </c>
      <c r="G5084" s="306" t="s">
        <v>17</v>
      </c>
      <c r="H5084" s="597"/>
      <c r="I5084" s="597"/>
      <c r="J5084" s="306" t="s">
        <v>16</v>
      </c>
      <c r="K5084" s="306" t="s">
        <v>17</v>
      </c>
    </row>
    <row r="5085" spans="1:11" s="43" customFormat="1" ht="15.75" thickBot="1" x14ac:dyDescent="0.3">
      <c r="A5085" s="42"/>
      <c r="B5085" s="319">
        <v>1</v>
      </c>
      <c r="C5085" s="306">
        <v>2</v>
      </c>
      <c r="D5085" s="306">
        <v>3</v>
      </c>
      <c r="E5085" s="306">
        <v>4</v>
      </c>
      <c r="F5085" s="306">
        <v>5</v>
      </c>
      <c r="G5085" s="306">
        <v>6</v>
      </c>
      <c r="H5085" s="306">
        <v>7</v>
      </c>
      <c r="I5085" s="306">
        <v>8</v>
      </c>
      <c r="J5085" s="306">
        <v>9</v>
      </c>
      <c r="K5085" s="306">
        <v>10</v>
      </c>
    </row>
    <row r="5086" spans="1:11" s="43" customFormat="1" x14ac:dyDescent="0.25">
      <c r="A5086" s="42"/>
      <c r="B5086" s="324">
        <f>214200.9</f>
        <v>214200.9</v>
      </c>
      <c r="C5086" s="308" t="s">
        <v>76</v>
      </c>
      <c r="D5086" s="308" t="s">
        <v>76</v>
      </c>
      <c r="E5086" s="308" t="s">
        <v>76</v>
      </c>
      <c r="F5086" s="308"/>
      <c r="G5086" s="308"/>
      <c r="H5086" s="308" t="s">
        <v>111</v>
      </c>
      <c r="I5086" s="308" t="s">
        <v>111</v>
      </c>
      <c r="J5086" s="107"/>
      <c r="K5086" s="309" t="s">
        <v>1361</v>
      </c>
    </row>
    <row r="5087" spans="1:11" s="43" customFormat="1" x14ac:dyDescent="0.25">
      <c r="A5087" s="42"/>
      <c r="B5087" s="321"/>
      <c r="C5087" s="313"/>
      <c r="D5087" s="313" t="s">
        <v>76</v>
      </c>
      <c r="E5087" s="313" t="s">
        <v>76</v>
      </c>
      <c r="F5087" s="313"/>
      <c r="G5087" s="313"/>
      <c r="H5087" s="313" t="s">
        <v>71</v>
      </c>
      <c r="I5087" s="313" t="s">
        <v>71</v>
      </c>
      <c r="J5087" s="107"/>
      <c r="K5087" s="309" t="s">
        <v>1361</v>
      </c>
    </row>
    <row r="5088" spans="1:11" s="43" customFormat="1" ht="15.75" thickBot="1" x14ac:dyDescent="0.3">
      <c r="A5088" s="42"/>
      <c r="B5088" s="321"/>
      <c r="C5088" s="313"/>
      <c r="D5088" s="308" t="s">
        <v>76</v>
      </c>
      <c r="E5088" s="313" t="s">
        <v>76</v>
      </c>
      <c r="F5088" s="313"/>
      <c r="G5088" s="313"/>
      <c r="H5088" s="313" t="s">
        <v>350</v>
      </c>
      <c r="I5088" s="313" t="s">
        <v>350</v>
      </c>
      <c r="J5088" s="107"/>
      <c r="K5088" s="309"/>
    </row>
    <row r="5089" spans="1:11" s="43" customFormat="1" x14ac:dyDescent="0.25">
      <c r="A5089" s="42"/>
      <c r="B5089" s="716" t="s">
        <v>19</v>
      </c>
      <c r="C5089" s="720"/>
      <c r="D5089" s="720"/>
      <c r="E5089" s="720"/>
      <c r="F5089" s="720"/>
      <c r="G5089" s="720"/>
      <c r="H5089" s="720"/>
      <c r="I5089" s="720"/>
      <c r="J5089" s="720"/>
      <c r="K5089" s="717"/>
    </row>
    <row r="5090" spans="1:11" s="43" customFormat="1" x14ac:dyDescent="0.25">
      <c r="A5090" s="42"/>
      <c r="B5090" s="313" t="s">
        <v>76</v>
      </c>
      <c r="C5090" s="313" t="s">
        <v>76</v>
      </c>
      <c r="D5090" s="313" t="s">
        <v>76</v>
      </c>
      <c r="E5090" s="313" t="s">
        <v>76</v>
      </c>
      <c r="F5090" s="313"/>
      <c r="G5090" s="313" t="s">
        <v>76</v>
      </c>
      <c r="H5090" s="313"/>
      <c r="I5090" s="313"/>
      <c r="J5090" s="313"/>
      <c r="K5090" s="313"/>
    </row>
    <row r="5091" spans="1:11" s="43" customFormat="1" x14ac:dyDescent="0.25">
      <c r="A5091" s="42"/>
    </row>
    <row r="5092" spans="1:11" s="43" customFormat="1" x14ac:dyDescent="0.25">
      <c r="A5092" s="42"/>
      <c r="B5092" s="722" t="s">
        <v>0</v>
      </c>
      <c r="C5092" s="722"/>
    </row>
    <row r="5093" spans="1:11" s="43" customFormat="1" x14ac:dyDescent="0.25">
      <c r="A5093" s="42"/>
      <c r="B5093" s="722" t="s">
        <v>1</v>
      </c>
      <c r="C5093" s="722"/>
      <c r="D5093" s="722"/>
      <c r="E5093" s="722"/>
      <c r="F5093" s="722"/>
      <c r="G5093" s="722"/>
      <c r="H5093" s="722"/>
      <c r="I5093" s="722"/>
      <c r="J5093" s="722"/>
      <c r="K5093" s="722"/>
    </row>
    <row r="5094" spans="1:11" s="43" customFormat="1" ht="15.75" thickBot="1" x14ac:dyDescent="0.3">
      <c r="A5094" s="42"/>
      <c r="E5094" s="305"/>
      <c r="F5094" s="305"/>
      <c r="G5094" s="305"/>
      <c r="H5094" s="305"/>
      <c r="I5094" s="305"/>
      <c r="J5094" s="305"/>
      <c r="K5094" s="305"/>
    </row>
    <row r="5095" spans="1:11" s="43" customFormat="1" ht="15.75" thickBot="1" x14ac:dyDescent="0.3">
      <c r="A5095" s="42"/>
      <c r="B5095" s="615" t="s">
        <v>2</v>
      </c>
      <c r="C5095" s="616"/>
      <c r="D5095" s="617"/>
      <c r="E5095" s="615" t="s">
        <v>3</v>
      </c>
      <c r="F5095" s="616"/>
      <c r="G5095" s="617"/>
      <c r="H5095" s="585" t="s">
        <v>4</v>
      </c>
      <c r="I5095" s="586"/>
      <c r="J5095" s="586"/>
      <c r="K5095" s="587"/>
    </row>
    <row r="5096" spans="1:11" s="43" customFormat="1" ht="15.75" thickBot="1" x14ac:dyDescent="0.3">
      <c r="A5096" s="42"/>
      <c r="B5096" s="615" t="s">
        <v>1367</v>
      </c>
      <c r="C5096" s="616"/>
      <c r="D5096" s="617"/>
      <c r="E5096" s="615" t="s">
        <v>1348</v>
      </c>
      <c r="F5096" s="616"/>
      <c r="G5096" s="617"/>
      <c r="H5096" s="615" t="s">
        <v>1368</v>
      </c>
      <c r="I5096" s="616"/>
      <c r="J5096" s="616"/>
      <c r="K5096" s="617"/>
    </row>
    <row r="5097" spans="1:11" s="43" customFormat="1" x14ac:dyDescent="0.25">
      <c r="A5097" s="42"/>
      <c r="B5097" s="716" t="s">
        <v>5</v>
      </c>
      <c r="C5097" s="717"/>
      <c r="D5097" s="716" t="s">
        <v>1369</v>
      </c>
      <c r="E5097" s="720"/>
      <c r="F5097" s="720"/>
      <c r="G5097" s="717"/>
      <c r="H5097" s="618" t="s">
        <v>6</v>
      </c>
      <c r="I5097" s="624"/>
      <c r="J5097" s="716" t="s">
        <v>791</v>
      </c>
      <c r="K5097" s="717"/>
    </row>
    <row r="5098" spans="1:11" s="43" customFormat="1" ht="15.75" thickBot="1" x14ac:dyDescent="0.3">
      <c r="A5098" s="42"/>
      <c r="B5098" s="718"/>
      <c r="C5098" s="719"/>
      <c r="D5098" s="718"/>
      <c r="E5098" s="721"/>
      <c r="F5098" s="721"/>
      <c r="G5098" s="719"/>
      <c r="H5098" s="625"/>
      <c r="I5098" s="626"/>
      <c r="J5098" s="718"/>
      <c r="K5098" s="719"/>
    </row>
    <row r="5099" spans="1:11" s="43" customFormat="1" ht="15.75" thickBot="1" x14ac:dyDescent="0.3">
      <c r="A5099" s="42"/>
      <c r="B5099" s="615" t="s">
        <v>7</v>
      </c>
      <c r="C5099" s="616"/>
      <c r="D5099" s="616"/>
      <c r="E5099" s="616"/>
      <c r="F5099" s="616"/>
      <c r="G5099" s="616"/>
      <c r="H5099" s="616"/>
      <c r="I5099" s="616"/>
      <c r="J5099" s="616"/>
      <c r="K5099" s="617"/>
    </row>
    <row r="5100" spans="1:11" s="43" customFormat="1" ht="15.75" thickBot="1" x14ac:dyDescent="0.3">
      <c r="A5100" s="42"/>
      <c r="B5100" s="726" t="s">
        <v>8</v>
      </c>
      <c r="C5100" s="726" t="s">
        <v>9</v>
      </c>
      <c r="D5100" s="615" t="s">
        <v>10</v>
      </c>
      <c r="E5100" s="616"/>
      <c r="F5100" s="616"/>
      <c r="G5100" s="617"/>
      <c r="H5100" s="615" t="s">
        <v>11</v>
      </c>
      <c r="I5100" s="616"/>
      <c r="J5100" s="616"/>
      <c r="K5100" s="617"/>
    </row>
    <row r="5101" spans="1:11" s="43" customFormat="1" ht="15.75" thickBot="1" x14ac:dyDescent="0.3">
      <c r="A5101" s="42"/>
      <c r="B5101" s="727"/>
      <c r="C5101" s="727"/>
      <c r="D5101" s="726" t="s">
        <v>12</v>
      </c>
      <c r="E5101" s="726" t="s">
        <v>210</v>
      </c>
      <c r="F5101" s="615" t="s">
        <v>14</v>
      </c>
      <c r="G5101" s="617"/>
      <c r="H5101" s="726" t="s">
        <v>12</v>
      </c>
      <c r="I5101" s="726" t="s">
        <v>15</v>
      </c>
      <c r="J5101" s="615" t="s">
        <v>14</v>
      </c>
      <c r="K5101" s="617"/>
    </row>
    <row r="5102" spans="1:11" s="43" customFormat="1" ht="45.75" thickBot="1" x14ac:dyDescent="0.3">
      <c r="A5102" s="42"/>
      <c r="B5102" s="728"/>
      <c r="C5102" s="728"/>
      <c r="D5102" s="728"/>
      <c r="E5102" s="728"/>
      <c r="F5102" s="306" t="s">
        <v>16</v>
      </c>
      <c r="G5102" s="306" t="s">
        <v>17</v>
      </c>
      <c r="H5102" s="597"/>
      <c r="I5102" s="597"/>
      <c r="J5102" s="306" t="s">
        <v>16</v>
      </c>
      <c r="K5102" s="306" t="s">
        <v>17</v>
      </c>
    </row>
    <row r="5103" spans="1:11" s="43" customFormat="1" ht="15.75" thickBot="1" x14ac:dyDescent="0.3">
      <c r="A5103" s="42"/>
      <c r="B5103" s="306" t="s">
        <v>1360</v>
      </c>
      <c r="C5103" s="306">
        <v>2</v>
      </c>
      <c r="D5103" s="306">
        <v>3</v>
      </c>
      <c r="E5103" s="306">
        <v>4</v>
      </c>
      <c r="F5103" s="306">
        <v>5</v>
      </c>
      <c r="G5103" s="306">
        <v>6</v>
      </c>
      <c r="H5103" s="306">
        <v>7</v>
      </c>
      <c r="I5103" s="306">
        <v>8</v>
      </c>
      <c r="J5103" s="306">
        <v>9</v>
      </c>
      <c r="K5103" s="306">
        <v>10</v>
      </c>
    </row>
    <row r="5104" spans="1:11" s="43" customFormat="1" ht="60" x14ac:dyDescent="0.25">
      <c r="A5104" s="42"/>
      <c r="B5104" s="307" t="s">
        <v>1370</v>
      </c>
      <c r="C5104" s="308" t="s">
        <v>76</v>
      </c>
      <c r="D5104" s="308" t="s">
        <v>1371</v>
      </c>
      <c r="E5104" s="308" t="s">
        <v>1372</v>
      </c>
      <c r="F5104" s="308"/>
      <c r="G5104" s="308"/>
      <c r="H5104" s="51" t="s">
        <v>212</v>
      </c>
      <c r="I5104" s="308" t="s">
        <v>1373</v>
      </c>
      <c r="J5104" s="107"/>
      <c r="K5104" s="309"/>
    </row>
    <row r="5105" spans="1:11" s="43" customFormat="1" ht="15.75" thickBot="1" x14ac:dyDescent="0.3">
      <c r="A5105" s="42"/>
      <c r="B5105" s="321"/>
      <c r="C5105" s="313"/>
      <c r="D5105" s="313" t="s">
        <v>76</v>
      </c>
      <c r="E5105" s="313" t="s">
        <v>76</v>
      </c>
      <c r="F5105" s="313"/>
      <c r="G5105" s="313"/>
      <c r="H5105" s="313" t="s">
        <v>71</v>
      </c>
      <c r="I5105" s="313" t="s">
        <v>71</v>
      </c>
      <c r="J5105" s="107"/>
      <c r="K5105" s="309"/>
    </row>
    <row r="5106" spans="1:11" s="43" customFormat="1" x14ac:dyDescent="0.25">
      <c r="A5106" s="42"/>
      <c r="B5106" s="716" t="s">
        <v>19</v>
      </c>
      <c r="C5106" s="720"/>
      <c r="D5106" s="720"/>
      <c r="E5106" s="720"/>
      <c r="F5106" s="720"/>
      <c r="G5106" s="720"/>
      <c r="H5106" s="720"/>
      <c r="I5106" s="720"/>
      <c r="J5106" s="720"/>
      <c r="K5106" s="717"/>
    </row>
    <row r="5107" spans="1:11" s="43" customFormat="1" x14ac:dyDescent="0.25">
      <c r="A5107" s="42"/>
      <c r="B5107" s="313" t="s">
        <v>76</v>
      </c>
      <c r="C5107" s="313" t="s">
        <v>76</v>
      </c>
      <c r="D5107" s="313" t="s">
        <v>76</v>
      </c>
      <c r="E5107" s="313" t="s">
        <v>76</v>
      </c>
      <c r="F5107" s="313"/>
      <c r="G5107" s="313" t="s">
        <v>76</v>
      </c>
      <c r="H5107" s="313"/>
      <c r="I5107" s="313"/>
      <c r="J5107" s="313"/>
      <c r="K5107" s="313"/>
    </row>
    <row r="5108" spans="1:11" s="43" customFormat="1" x14ac:dyDescent="0.25">
      <c r="A5108" s="42"/>
      <c r="B5108" s="105"/>
      <c r="C5108" s="105"/>
      <c r="D5108" s="105"/>
      <c r="E5108" s="105"/>
      <c r="F5108" s="105"/>
      <c r="G5108" s="105"/>
      <c r="H5108" s="105"/>
      <c r="I5108" s="105"/>
      <c r="J5108" s="105"/>
      <c r="K5108" s="105"/>
    </row>
    <row r="5109" spans="1:11" s="43" customFormat="1" x14ac:dyDescent="0.25">
      <c r="A5109" s="42"/>
      <c r="B5109" s="722" t="s">
        <v>0</v>
      </c>
      <c r="C5109" s="722"/>
    </row>
    <row r="5110" spans="1:11" s="43" customFormat="1" x14ac:dyDescent="0.25">
      <c r="A5110" s="42"/>
      <c r="B5110" s="722" t="s">
        <v>1</v>
      </c>
      <c r="C5110" s="722"/>
      <c r="D5110" s="722"/>
      <c r="E5110" s="722"/>
      <c r="F5110" s="722"/>
      <c r="G5110" s="722"/>
      <c r="H5110" s="722"/>
      <c r="I5110" s="722"/>
      <c r="J5110" s="722"/>
      <c r="K5110" s="722"/>
    </row>
    <row r="5111" spans="1:11" s="43" customFormat="1" ht="15.75" thickBot="1" x14ac:dyDescent="0.3">
      <c r="A5111" s="42"/>
      <c r="B5111" s="105"/>
      <c r="C5111" s="105"/>
      <c r="D5111" s="105"/>
      <c r="E5111" s="105"/>
      <c r="F5111" s="105"/>
      <c r="G5111" s="105"/>
      <c r="H5111" s="105"/>
      <c r="I5111" s="105"/>
      <c r="J5111" s="105"/>
      <c r="K5111" s="105"/>
    </row>
    <row r="5112" spans="1:11" s="43" customFormat="1" ht="15.75" thickBot="1" x14ac:dyDescent="0.3">
      <c r="A5112" s="42"/>
      <c r="B5112" s="615" t="s">
        <v>1374</v>
      </c>
      <c r="C5112" s="616"/>
      <c r="D5112" s="617"/>
      <c r="E5112" s="615" t="s">
        <v>1375</v>
      </c>
      <c r="F5112" s="616"/>
      <c r="G5112" s="617"/>
      <c r="H5112" s="585" t="s">
        <v>4</v>
      </c>
      <c r="I5112" s="586"/>
      <c r="J5112" s="586"/>
      <c r="K5112" s="587"/>
    </row>
    <row r="5113" spans="1:11" s="43" customFormat="1" ht="15.75" thickBot="1" x14ac:dyDescent="0.3">
      <c r="A5113" s="42"/>
      <c r="B5113" s="615" t="s">
        <v>1376</v>
      </c>
      <c r="C5113" s="616"/>
      <c r="D5113" s="617"/>
      <c r="E5113" s="615" t="s">
        <v>1348</v>
      </c>
      <c r="F5113" s="616"/>
      <c r="G5113" s="617"/>
      <c r="H5113" s="615" t="s">
        <v>1377</v>
      </c>
      <c r="I5113" s="616"/>
      <c r="J5113" s="616"/>
      <c r="K5113" s="617"/>
    </row>
    <row r="5114" spans="1:11" s="43" customFormat="1" x14ac:dyDescent="0.25">
      <c r="A5114" s="42"/>
      <c r="B5114" s="716" t="s">
        <v>1378</v>
      </c>
      <c r="C5114" s="717"/>
      <c r="D5114" s="716" t="s">
        <v>1379</v>
      </c>
      <c r="E5114" s="720"/>
      <c r="F5114" s="720"/>
      <c r="G5114" s="717"/>
      <c r="H5114" s="618" t="s">
        <v>6</v>
      </c>
      <c r="I5114" s="624"/>
      <c r="J5114" s="716" t="s">
        <v>940</v>
      </c>
      <c r="K5114" s="717"/>
    </row>
    <row r="5115" spans="1:11" s="43" customFormat="1" ht="15.75" thickBot="1" x14ac:dyDescent="0.3">
      <c r="A5115" s="42"/>
      <c r="B5115" s="718"/>
      <c r="C5115" s="719"/>
      <c r="D5115" s="718"/>
      <c r="E5115" s="721"/>
      <c r="F5115" s="721"/>
      <c r="G5115" s="719"/>
      <c r="H5115" s="625"/>
      <c r="I5115" s="626"/>
      <c r="J5115" s="718"/>
      <c r="K5115" s="719"/>
    </row>
    <row r="5116" spans="1:11" s="43" customFormat="1" ht="15.75" thickBot="1" x14ac:dyDescent="0.3">
      <c r="A5116" s="42"/>
      <c r="B5116" s="615" t="s">
        <v>7</v>
      </c>
      <c r="C5116" s="616"/>
      <c r="D5116" s="616"/>
      <c r="E5116" s="616"/>
      <c r="F5116" s="616"/>
      <c r="G5116" s="616"/>
      <c r="H5116" s="616"/>
      <c r="I5116" s="616"/>
      <c r="J5116" s="616"/>
      <c r="K5116" s="617"/>
    </row>
    <row r="5117" spans="1:11" s="43" customFormat="1" ht="15.75" thickBot="1" x14ac:dyDescent="0.3">
      <c r="A5117" s="42"/>
      <c r="B5117" s="726" t="s">
        <v>8</v>
      </c>
      <c r="C5117" s="726" t="s">
        <v>9</v>
      </c>
      <c r="D5117" s="615" t="s">
        <v>10</v>
      </c>
      <c r="E5117" s="616"/>
      <c r="F5117" s="616"/>
      <c r="G5117" s="617"/>
      <c r="H5117" s="615" t="s">
        <v>11</v>
      </c>
      <c r="I5117" s="616"/>
      <c r="J5117" s="616"/>
      <c r="K5117" s="617"/>
    </row>
    <row r="5118" spans="1:11" s="43" customFormat="1" ht="15.75" thickBot="1" x14ac:dyDescent="0.3">
      <c r="A5118" s="42"/>
      <c r="B5118" s="727"/>
      <c r="C5118" s="727"/>
      <c r="D5118" s="726" t="s">
        <v>12</v>
      </c>
      <c r="E5118" s="726" t="s">
        <v>210</v>
      </c>
      <c r="F5118" s="615" t="s">
        <v>14</v>
      </c>
      <c r="G5118" s="617"/>
      <c r="H5118" s="726" t="s">
        <v>12</v>
      </c>
      <c r="I5118" s="726" t="s">
        <v>15</v>
      </c>
      <c r="J5118" s="615" t="s">
        <v>14</v>
      </c>
      <c r="K5118" s="617"/>
    </row>
    <row r="5119" spans="1:11" s="43" customFormat="1" ht="45.75" thickBot="1" x14ac:dyDescent="0.3">
      <c r="A5119" s="42"/>
      <c r="B5119" s="728"/>
      <c r="C5119" s="728"/>
      <c r="D5119" s="728"/>
      <c r="E5119" s="728"/>
      <c r="F5119" s="306" t="s">
        <v>16</v>
      </c>
      <c r="G5119" s="306" t="s">
        <v>17</v>
      </c>
      <c r="H5119" s="597"/>
      <c r="I5119" s="597"/>
      <c r="J5119" s="306" t="s">
        <v>16</v>
      </c>
      <c r="K5119" s="306" t="s">
        <v>17</v>
      </c>
    </row>
    <row r="5120" spans="1:11" s="43" customFormat="1" ht="15.75" thickBot="1" x14ac:dyDescent="0.3">
      <c r="A5120" s="42"/>
      <c r="B5120" s="306">
        <v>1</v>
      </c>
      <c r="C5120" s="306">
        <v>2</v>
      </c>
      <c r="D5120" s="306">
        <v>3</v>
      </c>
      <c r="E5120" s="306">
        <v>4</v>
      </c>
      <c r="F5120" s="306">
        <v>5</v>
      </c>
      <c r="G5120" s="306">
        <v>6</v>
      </c>
      <c r="H5120" s="306" t="s">
        <v>1380</v>
      </c>
      <c r="I5120" s="306">
        <v>8</v>
      </c>
      <c r="J5120" s="306">
        <v>9</v>
      </c>
      <c r="K5120" s="306">
        <v>10</v>
      </c>
    </row>
    <row r="5121" spans="1:11" s="43" customFormat="1" x14ac:dyDescent="0.25">
      <c r="A5121" s="42"/>
      <c r="B5121" s="325">
        <f>27568.3+70000</f>
        <v>97568.3</v>
      </c>
      <c r="C5121" s="326" t="s">
        <v>1381</v>
      </c>
      <c r="D5121" s="327" t="s">
        <v>1382</v>
      </c>
      <c r="E5121" s="326" t="s">
        <v>1383</v>
      </c>
      <c r="F5121" s="326"/>
      <c r="G5121" s="326"/>
      <c r="H5121" s="326" t="s">
        <v>111</v>
      </c>
      <c r="I5121" s="326" t="s">
        <v>111</v>
      </c>
      <c r="J5121" s="326"/>
      <c r="K5121" s="328"/>
    </row>
    <row r="5122" spans="1:11" s="43" customFormat="1" x14ac:dyDescent="0.25">
      <c r="A5122" s="42"/>
      <c r="B5122" s="313"/>
      <c r="C5122" s="313"/>
      <c r="D5122" s="313" t="s">
        <v>1384</v>
      </c>
      <c r="E5122" s="313" t="s">
        <v>1372</v>
      </c>
      <c r="F5122" s="313"/>
      <c r="G5122" s="313"/>
      <c r="H5122" s="313" t="s">
        <v>43</v>
      </c>
      <c r="I5122" s="313" t="s">
        <v>43</v>
      </c>
      <c r="J5122" s="313"/>
      <c r="K5122" s="313"/>
    </row>
    <row r="5123" spans="1:11" s="43" customFormat="1" x14ac:dyDescent="0.25">
      <c r="A5123" s="42"/>
      <c r="B5123" s="313"/>
      <c r="C5123" s="313"/>
      <c r="D5123" s="313" t="s">
        <v>1385</v>
      </c>
      <c r="E5123" s="313" t="s">
        <v>1372</v>
      </c>
      <c r="F5123" s="313"/>
      <c r="G5123" s="313"/>
      <c r="H5123" s="313"/>
      <c r="I5123" s="313"/>
      <c r="J5123" s="313"/>
      <c r="K5123" s="313"/>
    </row>
    <row r="5124" spans="1:11" s="43" customFormat="1" x14ac:dyDescent="0.25">
      <c r="A5124" s="42"/>
      <c r="B5124" s="521" t="s">
        <v>19</v>
      </c>
      <c r="C5124" s="521"/>
      <c r="D5124" s="521"/>
      <c r="E5124" s="521"/>
      <c r="F5124" s="521"/>
      <c r="G5124" s="521"/>
      <c r="H5124" s="521"/>
      <c r="I5124" s="521"/>
      <c r="J5124" s="521"/>
      <c r="K5124" s="521"/>
    </row>
    <row r="5125" spans="1:11" s="43" customFormat="1" x14ac:dyDescent="0.25">
      <c r="A5125" s="42"/>
      <c r="B5125" s="150">
        <v>123487</v>
      </c>
      <c r="C5125" s="313" t="s">
        <v>1386</v>
      </c>
      <c r="D5125" s="313" t="s">
        <v>1385</v>
      </c>
      <c r="E5125" s="313" t="s">
        <v>1372</v>
      </c>
      <c r="F5125" s="313"/>
      <c r="G5125" s="313"/>
      <c r="H5125" s="313"/>
      <c r="I5125" s="313"/>
      <c r="J5125" s="313"/>
      <c r="K5125" s="313"/>
    </row>
    <row r="5126" spans="1:11" s="43" customFormat="1" x14ac:dyDescent="0.25">
      <c r="A5126" s="42"/>
      <c r="B5126" s="105"/>
      <c r="C5126" s="105"/>
      <c r="D5126" s="105"/>
      <c r="E5126" s="105"/>
      <c r="F5126" s="105"/>
      <c r="G5126" s="105"/>
      <c r="H5126" s="105"/>
      <c r="I5126" s="105"/>
      <c r="J5126" s="105"/>
      <c r="K5126" s="105"/>
    </row>
    <row r="5127" spans="1:11" s="43" customFormat="1" x14ac:dyDescent="0.25">
      <c r="A5127" s="42"/>
      <c r="B5127" s="722" t="s">
        <v>0</v>
      </c>
      <c r="C5127" s="722"/>
    </row>
    <row r="5128" spans="1:11" s="43" customFormat="1" x14ac:dyDescent="0.25">
      <c r="A5128" s="42"/>
      <c r="B5128" s="722" t="s">
        <v>1</v>
      </c>
      <c r="C5128" s="722"/>
      <c r="D5128" s="722"/>
      <c r="E5128" s="722"/>
      <c r="F5128" s="722"/>
      <c r="G5128" s="722"/>
      <c r="H5128" s="722"/>
      <c r="I5128" s="722"/>
      <c r="J5128" s="722"/>
      <c r="K5128" s="722"/>
    </row>
    <row r="5129" spans="1:11" s="43" customFormat="1" x14ac:dyDescent="0.25">
      <c r="A5129" s="42"/>
      <c r="B5129" s="105"/>
      <c r="C5129" s="105"/>
      <c r="D5129" s="105"/>
      <c r="E5129" s="105"/>
      <c r="F5129" s="105"/>
      <c r="G5129" s="105"/>
      <c r="H5129" s="105"/>
      <c r="I5129" s="105"/>
      <c r="J5129" s="105"/>
      <c r="K5129" s="105"/>
    </row>
    <row r="5130" spans="1:11" s="43" customFormat="1" ht="15.75" thickBot="1" x14ac:dyDescent="0.3">
      <c r="A5130" s="42"/>
      <c r="B5130" s="521" t="s">
        <v>1387</v>
      </c>
      <c r="C5130" s="521"/>
      <c r="D5130" s="521"/>
      <c r="E5130" s="521" t="s">
        <v>1388</v>
      </c>
      <c r="F5130" s="521"/>
      <c r="G5130" s="521"/>
      <c r="H5130" s="452" t="s">
        <v>4</v>
      </c>
      <c r="I5130" s="452"/>
      <c r="J5130" s="452"/>
      <c r="K5130" s="452"/>
    </row>
    <row r="5131" spans="1:11" s="43" customFormat="1" ht="15.75" thickBot="1" x14ac:dyDescent="0.3">
      <c r="A5131" s="42"/>
      <c r="B5131" s="718" t="s">
        <v>1389</v>
      </c>
      <c r="C5131" s="721"/>
      <c r="D5131" s="719"/>
      <c r="E5131" s="615" t="s">
        <v>1348</v>
      </c>
      <c r="F5131" s="616"/>
      <c r="G5131" s="617"/>
      <c r="H5131" s="718" t="s">
        <v>1390</v>
      </c>
      <c r="I5131" s="721"/>
      <c r="J5131" s="721"/>
      <c r="K5131" s="719"/>
    </row>
    <row r="5132" spans="1:11" s="43" customFormat="1" x14ac:dyDescent="0.25">
      <c r="A5132" s="42"/>
      <c r="B5132" s="716" t="s">
        <v>1391</v>
      </c>
      <c r="C5132" s="717"/>
      <c r="D5132" s="716" t="s">
        <v>1392</v>
      </c>
      <c r="E5132" s="720"/>
      <c r="F5132" s="720"/>
      <c r="G5132" s="717"/>
      <c r="H5132" s="618" t="s">
        <v>6</v>
      </c>
      <c r="I5132" s="624"/>
      <c r="J5132" s="716" t="s">
        <v>1390</v>
      </c>
      <c r="K5132" s="717"/>
    </row>
    <row r="5133" spans="1:11" s="43" customFormat="1" ht="15.75" thickBot="1" x14ac:dyDescent="0.3">
      <c r="A5133" s="42"/>
      <c r="B5133" s="718"/>
      <c r="C5133" s="719"/>
      <c r="D5133" s="718"/>
      <c r="E5133" s="721"/>
      <c r="F5133" s="721"/>
      <c r="G5133" s="719"/>
      <c r="H5133" s="625"/>
      <c r="I5133" s="626"/>
      <c r="J5133" s="718"/>
      <c r="K5133" s="719"/>
    </row>
    <row r="5134" spans="1:11" s="43" customFormat="1" ht="15.75" thickBot="1" x14ac:dyDescent="0.3">
      <c r="A5134" s="42"/>
      <c r="B5134" s="615" t="s">
        <v>7</v>
      </c>
      <c r="C5134" s="616"/>
      <c r="D5134" s="616"/>
      <c r="E5134" s="616"/>
      <c r="F5134" s="616"/>
      <c r="G5134" s="616"/>
      <c r="H5134" s="616"/>
      <c r="I5134" s="616"/>
      <c r="J5134" s="616"/>
      <c r="K5134" s="617"/>
    </row>
    <row r="5135" spans="1:11" s="43" customFormat="1" ht="15.75" thickBot="1" x14ac:dyDescent="0.3">
      <c r="A5135" s="42"/>
      <c r="B5135" s="726" t="s">
        <v>8</v>
      </c>
      <c r="C5135" s="726" t="s">
        <v>9</v>
      </c>
      <c r="D5135" s="615" t="s">
        <v>10</v>
      </c>
      <c r="E5135" s="616"/>
      <c r="F5135" s="616"/>
      <c r="G5135" s="617"/>
      <c r="H5135" s="615" t="s">
        <v>11</v>
      </c>
      <c r="I5135" s="616"/>
      <c r="J5135" s="616"/>
      <c r="K5135" s="617"/>
    </row>
    <row r="5136" spans="1:11" s="43" customFormat="1" ht="15.75" thickBot="1" x14ac:dyDescent="0.3">
      <c r="A5136" s="42"/>
      <c r="B5136" s="727"/>
      <c r="C5136" s="727"/>
      <c r="D5136" s="726" t="s">
        <v>12</v>
      </c>
      <c r="E5136" s="726" t="s">
        <v>210</v>
      </c>
      <c r="F5136" s="615" t="s">
        <v>14</v>
      </c>
      <c r="G5136" s="617"/>
      <c r="H5136" s="726" t="s">
        <v>12</v>
      </c>
      <c r="I5136" s="726" t="s">
        <v>15</v>
      </c>
      <c r="J5136" s="615" t="s">
        <v>14</v>
      </c>
      <c r="K5136" s="617"/>
    </row>
    <row r="5137" spans="1:11" s="43" customFormat="1" ht="45.75" thickBot="1" x14ac:dyDescent="0.3">
      <c r="A5137" s="42"/>
      <c r="B5137" s="728"/>
      <c r="C5137" s="728"/>
      <c r="D5137" s="728"/>
      <c r="E5137" s="728"/>
      <c r="F5137" s="306" t="s">
        <v>16</v>
      </c>
      <c r="G5137" s="306" t="s">
        <v>17</v>
      </c>
      <c r="H5137" s="597"/>
      <c r="I5137" s="597"/>
      <c r="J5137" s="306" t="s">
        <v>16</v>
      </c>
      <c r="K5137" s="306" t="s">
        <v>17</v>
      </c>
    </row>
    <row r="5138" spans="1:11" s="43" customFormat="1" ht="15.75" thickBot="1" x14ac:dyDescent="0.3">
      <c r="A5138" s="42"/>
      <c r="B5138" s="306">
        <v>1</v>
      </c>
      <c r="C5138" s="306">
        <v>2</v>
      </c>
      <c r="D5138" s="306">
        <v>3</v>
      </c>
      <c r="E5138" s="306">
        <v>4</v>
      </c>
      <c r="F5138" s="306">
        <v>5</v>
      </c>
      <c r="G5138" s="306">
        <v>6</v>
      </c>
      <c r="H5138" s="306">
        <v>7</v>
      </c>
      <c r="I5138" s="306">
        <v>8</v>
      </c>
      <c r="J5138" s="306">
        <v>9</v>
      </c>
      <c r="K5138" s="306">
        <v>10</v>
      </c>
    </row>
    <row r="5139" spans="1:11" s="43" customFormat="1" ht="15.75" thickBot="1" x14ac:dyDescent="0.3">
      <c r="A5139" s="42"/>
      <c r="B5139" s="329">
        <f>67191.84</f>
        <v>67191.839999999997</v>
      </c>
      <c r="C5139" s="330" t="s">
        <v>1393</v>
      </c>
      <c r="D5139" s="313"/>
      <c r="E5139" s="330"/>
      <c r="F5139" s="330"/>
      <c r="G5139" s="330"/>
      <c r="H5139" s="330"/>
      <c r="I5139" s="330"/>
      <c r="J5139" s="330"/>
      <c r="K5139" s="331"/>
    </row>
    <row r="5140" spans="1:11" s="43" customFormat="1" x14ac:dyDescent="0.25">
      <c r="A5140" s="42"/>
      <c r="B5140" s="606" t="s">
        <v>19</v>
      </c>
      <c r="C5140" s="607"/>
      <c r="D5140" s="607"/>
      <c r="E5140" s="607"/>
      <c r="F5140" s="607"/>
      <c r="G5140" s="607"/>
      <c r="H5140" s="607"/>
      <c r="I5140" s="607"/>
      <c r="J5140" s="607"/>
      <c r="K5140" s="608"/>
    </row>
    <row r="5141" spans="1:11" s="43" customFormat="1" x14ac:dyDescent="0.25">
      <c r="A5141" s="42"/>
      <c r="B5141" s="313"/>
      <c r="C5141" s="313"/>
      <c r="D5141" s="313"/>
      <c r="E5141" s="313"/>
      <c r="F5141" s="313"/>
      <c r="G5141" s="313"/>
      <c r="H5141" s="313"/>
      <c r="I5141" s="313"/>
      <c r="J5141" s="313"/>
      <c r="K5141" s="313"/>
    </row>
    <row r="5142" spans="1:11" s="43" customFormat="1" x14ac:dyDescent="0.25">
      <c r="A5142" s="42"/>
      <c r="B5142" s="105"/>
      <c r="C5142" s="105"/>
      <c r="D5142" s="105"/>
      <c r="E5142" s="105"/>
      <c r="F5142" s="105"/>
      <c r="G5142" s="105"/>
      <c r="H5142" s="105"/>
      <c r="I5142" s="105"/>
      <c r="J5142" s="105"/>
      <c r="K5142" s="105"/>
    </row>
    <row r="5143" spans="1:11" s="43" customFormat="1" x14ac:dyDescent="0.25">
      <c r="A5143" s="42"/>
      <c r="B5143" s="722" t="s">
        <v>0</v>
      </c>
      <c r="C5143" s="722"/>
    </row>
    <row r="5144" spans="1:11" s="43" customFormat="1" x14ac:dyDescent="0.25">
      <c r="A5144" s="42"/>
      <c r="B5144" s="722" t="s">
        <v>1</v>
      </c>
      <c r="C5144" s="722"/>
      <c r="D5144" s="722"/>
      <c r="E5144" s="722"/>
      <c r="F5144" s="722"/>
      <c r="G5144" s="722"/>
      <c r="H5144" s="722"/>
      <c r="I5144" s="722"/>
      <c r="J5144" s="722"/>
      <c r="K5144" s="722"/>
    </row>
    <row r="5145" spans="1:11" s="43" customFormat="1" x14ac:dyDescent="0.25">
      <c r="A5145" s="42"/>
      <c r="B5145" s="105"/>
      <c r="C5145" s="105"/>
      <c r="D5145" s="105"/>
      <c r="E5145" s="105"/>
      <c r="F5145" s="105"/>
      <c r="G5145" s="105"/>
      <c r="H5145" s="105"/>
      <c r="I5145" s="105"/>
      <c r="J5145" s="105"/>
      <c r="K5145" s="105"/>
    </row>
    <row r="5146" spans="1:11" s="43" customFormat="1" ht="15.75" thickBot="1" x14ac:dyDescent="0.3">
      <c r="A5146" s="42"/>
      <c r="B5146" s="521" t="s">
        <v>1394</v>
      </c>
      <c r="C5146" s="521"/>
      <c r="D5146" s="521"/>
      <c r="E5146" s="521" t="s">
        <v>1395</v>
      </c>
      <c r="F5146" s="521"/>
      <c r="G5146" s="521"/>
      <c r="H5146" s="452" t="s">
        <v>4</v>
      </c>
      <c r="I5146" s="452"/>
      <c r="J5146" s="452"/>
      <c r="K5146" s="452"/>
    </row>
    <row r="5147" spans="1:11" s="43" customFormat="1" ht="15.75" thickBot="1" x14ac:dyDescent="0.3">
      <c r="A5147" s="42"/>
      <c r="B5147" s="718" t="s">
        <v>1396</v>
      </c>
      <c r="C5147" s="721"/>
      <c r="D5147" s="719"/>
      <c r="E5147" s="615" t="s">
        <v>1348</v>
      </c>
      <c r="F5147" s="616"/>
      <c r="G5147" s="617"/>
      <c r="H5147" s="718" t="s">
        <v>1397</v>
      </c>
      <c r="I5147" s="721"/>
      <c r="J5147" s="721"/>
      <c r="K5147" s="719"/>
    </row>
    <row r="5148" spans="1:11" s="43" customFormat="1" x14ac:dyDescent="0.25">
      <c r="A5148" s="42"/>
      <c r="B5148" s="716" t="s">
        <v>1398</v>
      </c>
      <c r="C5148" s="717"/>
      <c r="D5148" s="716" t="s">
        <v>1399</v>
      </c>
      <c r="E5148" s="720"/>
      <c r="F5148" s="720"/>
      <c r="G5148" s="717"/>
      <c r="H5148" s="618" t="s">
        <v>6</v>
      </c>
      <c r="I5148" s="624"/>
      <c r="J5148" s="716" t="s">
        <v>788</v>
      </c>
      <c r="K5148" s="717"/>
    </row>
    <row r="5149" spans="1:11" s="43" customFormat="1" ht="15.75" thickBot="1" x14ac:dyDescent="0.3">
      <c r="A5149" s="42"/>
      <c r="B5149" s="718"/>
      <c r="C5149" s="719"/>
      <c r="D5149" s="718"/>
      <c r="E5149" s="721"/>
      <c r="F5149" s="721"/>
      <c r="G5149" s="719"/>
      <c r="H5149" s="625"/>
      <c r="I5149" s="626"/>
      <c r="J5149" s="718"/>
      <c r="K5149" s="719"/>
    </row>
    <row r="5150" spans="1:11" s="43" customFormat="1" ht="15.75" thickBot="1" x14ac:dyDescent="0.3">
      <c r="A5150" s="42"/>
      <c r="B5150" s="615"/>
      <c r="C5150" s="616"/>
      <c r="D5150" s="616"/>
      <c r="E5150" s="616"/>
      <c r="F5150" s="616"/>
      <c r="G5150" s="616"/>
      <c r="H5150" s="616"/>
      <c r="I5150" s="616"/>
      <c r="J5150" s="616"/>
      <c r="K5150" s="617"/>
    </row>
    <row r="5151" spans="1:11" s="43" customFormat="1" ht="15.75" thickBot="1" x14ac:dyDescent="0.3">
      <c r="A5151" s="42"/>
      <c r="B5151" s="726" t="s">
        <v>8</v>
      </c>
      <c r="C5151" s="726" t="s">
        <v>9</v>
      </c>
      <c r="D5151" s="615" t="s">
        <v>10</v>
      </c>
      <c r="E5151" s="616"/>
      <c r="F5151" s="616"/>
      <c r="G5151" s="617"/>
      <c r="H5151" s="615" t="s">
        <v>11</v>
      </c>
      <c r="I5151" s="616"/>
      <c r="J5151" s="616"/>
      <c r="K5151" s="617"/>
    </row>
    <row r="5152" spans="1:11" s="43" customFormat="1" ht="15.75" thickBot="1" x14ac:dyDescent="0.3">
      <c r="A5152" s="42"/>
      <c r="B5152" s="727"/>
      <c r="C5152" s="727"/>
      <c r="D5152" s="726" t="s">
        <v>12</v>
      </c>
      <c r="E5152" s="726" t="s">
        <v>210</v>
      </c>
      <c r="F5152" s="615" t="s">
        <v>14</v>
      </c>
      <c r="G5152" s="617"/>
      <c r="H5152" s="726" t="s">
        <v>12</v>
      </c>
      <c r="I5152" s="726" t="s">
        <v>15</v>
      </c>
      <c r="J5152" s="615" t="s">
        <v>14</v>
      </c>
      <c r="K5152" s="617"/>
    </row>
    <row r="5153" spans="1:11" s="43" customFormat="1" ht="45.75" thickBot="1" x14ac:dyDescent="0.3">
      <c r="A5153" s="42"/>
      <c r="B5153" s="728"/>
      <c r="C5153" s="728"/>
      <c r="D5153" s="728"/>
      <c r="E5153" s="728"/>
      <c r="F5153" s="306" t="s">
        <v>16</v>
      </c>
      <c r="G5153" s="306" t="s">
        <v>17</v>
      </c>
      <c r="H5153" s="597"/>
      <c r="I5153" s="597"/>
      <c r="J5153" s="306" t="s">
        <v>16</v>
      </c>
      <c r="K5153" s="306" t="s">
        <v>17</v>
      </c>
    </row>
    <row r="5154" spans="1:11" s="43" customFormat="1" ht="15.75" thickBot="1" x14ac:dyDescent="0.3">
      <c r="A5154" s="42"/>
      <c r="B5154" s="306">
        <v>1</v>
      </c>
      <c r="C5154" s="306">
        <v>2</v>
      </c>
      <c r="D5154" s="306"/>
      <c r="E5154" s="306"/>
      <c r="F5154" s="306">
        <v>5</v>
      </c>
      <c r="G5154" s="306">
        <v>6</v>
      </c>
      <c r="H5154" s="306">
        <v>7</v>
      </c>
      <c r="I5154" s="306">
        <v>8</v>
      </c>
      <c r="J5154" s="306">
        <v>9</v>
      </c>
      <c r="K5154" s="306">
        <v>10</v>
      </c>
    </row>
    <row r="5155" spans="1:11" s="43" customFormat="1" ht="30.75" thickBot="1" x14ac:dyDescent="0.3">
      <c r="A5155" s="42"/>
      <c r="B5155" s="329">
        <f>120592.2</f>
        <v>120592.2</v>
      </c>
      <c r="C5155" s="330" t="s">
        <v>1400</v>
      </c>
      <c r="D5155" s="174" t="s">
        <v>557</v>
      </c>
      <c r="E5155" s="314">
        <v>8.58</v>
      </c>
      <c r="F5155" s="330"/>
      <c r="G5155" s="330"/>
      <c r="H5155" s="330"/>
      <c r="I5155" s="330"/>
      <c r="J5155" s="330"/>
      <c r="K5155" s="331"/>
    </row>
    <row r="5156" spans="1:11" s="43" customFormat="1" x14ac:dyDescent="0.25">
      <c r="A5156" s="42"/>
      <c r="B5156" s="606" t="s">
        <v>19</v>
      </c>
      <c r="C5156" s="607"/>
      <c r="D5156" s="607"/>
      <c r="E5156" s="607"/>
      <c r="F5156" s="607"/>
      <c r="G5156" s="607"/>
      <c r="H5156" s="607"/>
      <c r="I5156" s="607"/>
      <c r="J5156" s="607"/>
      <c r="K5156" s="608"/>
    </row>
    <row r="5157" spans="1:11" s="43" customFormat="1" x14ac:dyDescent="0.25">
      <c r="A5157" s="42"/>
      <c r="B5157" s="313"/>
      <c r="C5157" s="313"/>
      <c r="D5157" s="313"/>
      <c r="E5157" s="313"/>
      <c r="F5157" s="313"/>
      <c r="G5157" s="313"/>
      <c r="H5157" s="313"/>
      <c r="I5157" s="313"/>
      <c r="J5157" s="313"/>
      <c r="K5157" s="313"/>
    </row>
    <row r="5158" spans="1:11" s="43" customFormat="1" x14ac:dyDescent="0.25">
      <c r="A5158" s="42"/>
      <c r="B5158" s="332"/>
      <c r="C5158" s="332"/>
      <c r="D5158" s="332"/>
      <c r="E5158" s="332"/>
      <c r="F5158" s="332"/>
      <c r="G5158" s="332"/>
      <c r="H5158" s="332"/>
      <c r="I5158" s="332"/>
      <c r="J5158" s="332"/>
      <c r="K5158" s="332"/>
    </row>
    <row r="5159" spans="1:11" s="43" customFormat="1" x14ac:dyDescent="0.25">
      <c r="A5159" s="42"/>
      <c r="B5159" s="722" t="s">
        <v>0</v>
      </c>
      <c r="C5159" s="722"/>
    </row>
    <row r="5160" spans="1:11" s="43" customFormat="1" x14ac:dyDescent="0.25">
      <c r="A5160" s="42"/>
      <c r="B5160" s="722" t="s">
        <v>1</v>
      </c>
      <c r="C5160" s="722"/>
      <c r="D5160" s="722"/>
      <c r="E5160" s="722"/>
      <c r="F5160" s="722"/>
      <c r="G5160" s="722"/>
      <c r="H5160" s="722"/>
      <c r="I5160" s="722"/>
      <c r="J5160" s="722"/>
      <c r="K5160" s="722"/>
    </row>
    <row r="5161" spans="1:11" s="43" customFormat="1" x14ac:dyDescent="0.25">
      <c r="A5161" s="42"/>
      <c r="B5161" s="105"/>
      <c r="C5161" s="105"/>
      <c r="D5161" s="105"/>
      <c r="E5161" s="105"/>
      <c r="F5161" s="105"/>
      <c r="G5161" s="105"/>
      <c r="H5161" s="105"/>
      <c r="I5161" s="105"/>
      <c r="J5161" s="105"/>
      <c r="K5161" s="105"/>
    </row>
    <row r="5162" spans="1:11" s="43" customFormat="1" ht="15.75" thickBot="1" x14ac:dyDescent="0.3">
      <c r="A5162" s="42"/>
      <c r="B5162" s="521" t="s">
        <v>1401</v>
      </c>
      <c r="C5162" s="521"/>
      <c r="D5162" s="521"/>
      <c r="E5162" s="521" t="s">
        <v>1402</v>
      </c>
      <c r="F5162" s="521"/>
      <c r="G5162" s="521"/>
      <c r="H5162" s="452" t="s">
        <v>4</v>
      </c>
      <c r="I5162" s="452"/>
      <c r="J5162" s="452"/>
      <c r="K5162" s="452"/>
    </row>
    <row r="5163" spans="1:11" s="43" customFormat="1" ht="15.75" thickBot="1" x14ac:dyDescent="0.3">
      <c r="A5163" s="42"/>
      <c r="B5163" s="718" t="s">
        <v>1403</v>
      </c>
      <c r="C5163" s="721"/>
      <c r="D5163" s="719"/>
      <c r="E5163" s="615" t="s">
        <v>1348</v>
      </c>
      <c r="F5163" s="616"/>
      <c r="G5163" s="617"/>
      <c r="H5163" s="718" t="s">
        <v>1397</v>
      </c>
      <c r="I5163" s="721"/>
      <c r="J5163" s="721"/>
      <c r="K5163" s="719"/>
    </row>
    <row r="5164" spans="1:11" s="43" customFormat="1" x14ac:dyDescent="0.25">
      <c r="A5164" s="42"/>
      <c r="B5164" s="716" t="s">
        <v>1404</v>
      </c>
      <c r="C5164" s="717"/>
      <c r="D5164" s="716" t="s">
        <v>1405</v>
      </c>
      <c r="E5164" s="720"/>
      <c r="F5164" s="720"/>
      <c r="G5164" s="717"/>
      <c r="H5164" s="618" t="s">
        <v>6</v>
      </c>
      <c r="I5164" s="624"/>
      <c r="J5164" s="716" t="s">
        <v>1406</v>
      </c>
      <c r="K5164" s="717"/>
    </row>
    <row r="5165" spans="1:11" s="43" customFormat="1" ht="15.75" thickBot="1" x14ac:dyDescent="0.3">
      <c r="A5165" s="42"/>
      <c r="B5165" s="718"/>
      <c r="C5165" s="719"/>
      <c r="D5165" s="718"/>
      <c r="E5165" s="721"/>
      <c r="F5165" s="721"/>
      <c r="G5165" s="719"/>
      <c r="H5165" s="625"/>
      <c r="I5165" s="626"/>
      <c r="J5165" s="718"/>
      <c r="K5165" s="719"/>
    </row>
    <row r="5166" spans="1:11" s="43" customFormat="1" ht="15.75" thickBot="1" x14ac:dyDescent="0.3">
      <c r="A5166" s="42"/>
      <c r="B5166" s="615"/>
      <c r="C5166" s="616"/>
      <c r="D5166" s="616"/>
      <c r="E5166" s="616"/>
      <c r="F5166" s="616"/>
      <c r="G5166" s="616"/>
      <c r="H5166" s="616"/>
      <c r="I5166" s="616"/>
      <c r="J5166" s="616"/>
      <c r="K5166" s="617"/>
    </row>
    <row r="5167" spans="1:11" s="43" customFormat="1" ht="15.75" thickBot="1" x14ac:dyDescent="0.3">
      <c r="A5167" s="42"/>
      <c r="B5167" s="726" t="s">
        <v>8</v>
      </c>
      <c r="C5167" s="726" t="s">
        <v>9</v>
      </c>
      <c r="D5167" s="615" t="s">
        <v>10</v>
      </c>
      <c r="E5167" s="616"/>
      <c r="F5167" s="616"/>
      <c r="G5167" s="617"/>
      <c r="H5167" s="615" t="s">
        <v>11</v>
      </c>
      <c r="I5167" s="616"/>
      <c r="J5167" s="616"/>
      <c r="K5167" s="617"/>
    </row>
    <row r="5168" spans="1:11" s="43" customFormat="1" ht="15.75" thickBot="1" x14ac:dyDescent="0.3">
      <c r="A5168" s="42"/>
      <c r="B5168" s="727"/>
      <c r="C5168" s="727"/>
      <c r="D5168" s="726" t="s">
        <v>12</v>
      </c>
      <c r="E5168" s="726" t="s">
        <v>210</v>
      </c>
      <c r="F5168" s="615" t="s">
        <v>14</v>
      </c>
      <c r="G5168" s="617"/>
      <c r="H5168" s="726" t="s">
        <v>12</v>
      </c>
      <c r="I5168" s="726" t="s">
        <v>15</v>
      </c>
      <c r="J5168" s="615" t="s">
        <v>14</v>
      </c>
      <c r="K5168" s="617"/>
    </row>
    <row r="5169" spans="1:11" s="43" customFormat="1" ht="45.75" thickBot="1" x14ac:dyDescent="0.3">
      <c r="A5169" s="42"/>
      <c r="B5169" s="728"/>
      <c r="C5169" s="728"/>
      <c r="D5169" s="728"/>
      <c r="E5169" s="728"/>
      <c r="F5169" s="306" t="s">
        <v>16</v>
      </c>
      <c r="G5169" s="306" t="s">
        <v>17</v>
      </c>
      <c r="H5169" s="597"/>
      <c r="I5169" s="597"/>
      <c r="J5169" s="306" t="s">
        <v>16</v>
      </c>
      <c r="K5169" s="306" t="s">
        <v>17</v>
      </c>
    </row>
    <row r="5170" spans="1:11" s="43" customFormat="1" ht="15.75" thickBot="1" x14ac:dyDescent="0.3">
      <c r="A5170" s="42"/>
      <c r="B5170" s="306">
        <v>1</v>
      </c>
      <c r="C5170" s="306">
        <v>2</v>
      </c>
      <c r="D5170" s="306"/>
      <c r="E5170" s="306"/>
      <c r="F5170" s="333">
        <v>5</v>
      </c>
      <c r="G5170" s="333">
        <v>6</v>
      </c>
      <c r="H5170" s="333">
        <v>7</v>
      </c>
      <c r="I5170" s="333">
        <v>8</v>
      </c>
      <c r="J5170" s="333">
        <v>9</v>
      </c>
      <c r="K5170" s="333">
        <v>10</v>
      </c>
    </row>
    <row r="5171" spans="1:11" s="43" customFormat="1" ht="30.75" thickBot="1" x14ac:dyDescent="0.3">
      <c r="A5171" s="42"/>
      <c r="B5171" s="329">
        <f>82022.2</f>
        <v>82022.2</v>
      </c>
      <c r="C5171" s="330" t="s">
        <v>1407</v>
      </c>
      <c r="D5171" s="174" t="s">
        <v>557</v>
      </c>
      <c r="E5171" s="314">
        <v>0.23</v>
      </c>
      <c r="F5171" s="313"/>
      <c r="G5171" s="313"/>
      <c r="H5171" s="313" t="s">
        <v>70</v>
      </c>
      <c r="I5171" s="313" t="s">
        <v>70</v>
      </c>
      <c r="J5171" s="313"/>
      <c r="K5171" s="313"/>
    </row>
    <row r="5172" spans="1:11" s="43" customFormat="1" x14ac:dyDescent="0.25">
      <c r="A5172" s="42"/>
      <c r="B5172" s="606" t="s">
        <v>19</v>
      </c>
      <c r="C5172" s="607"/>
      <c r="D5172" s="607"/>
      <c r="E5172" s="607"/>
      <c r="F5172" s="729"/>
      <c r="G5172" s="729"/>
      <c r="H5172" s="729"/>
      <c r="I5172" s="729"/>
      <c r="J5172" s="729"/>
      <c r="K5172" s="730"/>
    </row>
    <row r="5173" spans="1:11" s="43" customFormat="1" ht="30" x14ac:dyDescent="0.25">
      <c r="A5173" s="42"/>
      <c r="B5173" s="313" t="s">
        <v>1408</v>
      </c>
      <c r="C5173" s="313"/>
      <c r="D5173" s="174" t="s">
        <v>557</v>
      </c>
      <c r="E5173" s="314">
        <v>0.23</v>
      </c>
      <c r="F5173" s="313"/>
      <c r="G5173" s="313"/>
      <c r="H5173" s="313" t="s">
        <v>111</v>
      </c>
      <c r="I5173" s="313" t="s">
        <v>111</v>
      </c>
      <c r="J5173" s="313"/>
      <c r="K5173" s="313"/>
    </row>
    <row r="5174" spans="1:11" s="43" customFormat="1" ht="30" x14ac:dyDescent="0.25">
      <c r="A5174" s="42"/>
      <c r="B5174" s="313"/>
      <c r="C5174" s="313"/>
      <c r="D5174" s="174" t="s">
        <v>474</v>
      </c>
      <c r="E5174" s="314">
        <v>14.04</v>
      </c>
      <c r="F5174" s="313"/>
      <c r="G5174" s="313"/>
      <c r="H5174" s="313" t="s">
        <v>71</v>
      </c>
      <c r="I5174" s="313" t="s">
        <v>71</v>
      </c>
      <c r="J5174" s="313"/>
      <c r="K5174" s="313"/>
    </row>
    <row r="5175" spans="1:11" s="43" customFormat="1" x14ac:dyDescent="0.25">
      <c r="A5175" s="42"/>
      <c r="B5175" s="332"/>
      <c r="C5175" s="332"/>
      <c r="D5175" s="332"/>
      <c r="E5175" s="332"/>
      <c r="F5175" s="332"/>
      <c r="G5175" s="332"/>
      <c r="H5175" s="332"/>
      <c r="I5175" s="332"/>
      <c r="J5175" s="332"/>
      <c r="K5175" s="332"/>
    </row>
    <row r="5176" spans="1:11" s="43" customFormat="1" x14ac:dyDescent="0.25">
      <c r="A5176" s="42"/>
      <c r="B5176" s="722" t="s">
        <v>0</v>
      </c>
      <c r="C5176" s="722"/>
    </row>
    <row r="5177" spans="1:11" s="43" customFormat="1" x14ac:dyDescent="0.25">
      <c r="A5177" s="42"/>
      <c r="B5177" s="722" t="s">
        <v>1</v>
      </c>
      <c r="C5177" s="722"/>
      <c r="D5177" s="722"/>
      <c r="E5177" s="722"/>
      <c r="F5177" s="722"/>
      <c r="G5177" s="722"/>
      <c r="H5177" s="722"/>
      <c r="I5177" s="722"/>
      <c r="J5177" s="722"/>
      <c r="K5177" s="722"/>
    </row>
    <row r="5178" spans="1:11" s="43" customFormat="1" x14ac:dyDescent="0.25">
      <c r="A5178" s="42"/>
      <c r="B5178" s="332"/>
      <c r="C5178" s="332"/>
      <c r="D5178" s="332"/>
      <c r="E5178" s="332"/>
      <c r="F5178" s="332"/>
      <c r="G5178" s="332"/>
      <c r="H5178" s="332"/>
      <c r="I5178" s="332"/>
      <c r="J5178" s="332"/>
      <c r="K5178" s="332"/>
    </row>
    <row r="5179" spans="1:11" s="43" customFormat="1" ht="15.75" thickBot="1" x14ac:dyDescent="0.3">
      <c r="A5179" s="42"/>
      <c r="B5179" s="521" t="s">
        <v>1409</v>
      </c>
      <c r="C5179" s="521"/>
      <c r="D5179" s="521"/>
      <c r="E5179" s="521" t="s">
        <v>1410</v>
      </c>
      <c r="F5179" s="521"/>
      <c r="G5179" s="521"/>
      <c r="H5179" s="452" t="s">
        <v>4</v>
      </c>
      <c r="I5179" s="452"/>
      <c r="J5179" s="452"/>
      <c r="K5179" s="452"/>
    </row>
    <row r="5180" spans="1:11" s="43" customFormat="1" ht="15.75" thickBot="1" x14ac:dyDescent="0.3">
      <c r="A5180" s="42"/>
      <c r="B5180" s="718" t="s">
        <v>1411</v>
      </c>
      <c r="C5180" s="721"/>
      <c r="D5180" s="719"/>
      <c r="E5180" s="615" t="s">
        <v>1348</v>
      </c>
      <c r="F5180" s="616"/>
      <c r="G5180" s="617"/>
      <c r="H5180" s="718" t="s">
        <v>1275</v>
      </c>
      <c r="I5180" s="721"/>
      <c r="J5180" s="721"/>
      <c r="K5180" s="719"/>
    </row>
    <row r="5181" spans="1:11" s="43" customFormat="1" x14ac:dyDescent="0.25">
      <c r="A5181" s="42"/>
      <c r="B5181" s="716" t="s">
        <v>1412</v>
      </c>
      <c r="C5181" s="717"/>
      <c r="D5181" s="716" t="s">
        <v>1413</v>
      </c>
      <c r="E5181" s="720"/>
      <c r="F5181" s="720"/>
      <c r="G5181" s="717"/>
      <c r="H5181" s="618" t="s">
        <v>6</v>
      </c>
      <c r="I5181" s="624"/>
      <c r="J5181" s="716" t="s">
        <v>1414</v>
      </c>
      <c r="K5181" s="717"/>
    </row>
    <row r="5182" spans="1:11" s="43" customFormat="1" ht="15.75" thickBot="1" x14ac:dyDescent="0.3">
      <c r="A5182" s="42"/>
      <c r="B5182" s="718"/>
      <c r="C5182" s="719"/>
      <c r="D5182" s="718"/>
      <c r="E5182" s="721"/>
      <c r="F5182" s="721"/>
      <c r="G5182" s="719"/>
      <c r="H5182" s="625"/>
      <c r="I5182" s="626"/>
      <c r="J5182" s="718"/>
      <c r="K5182" s="719"/>
    </row>
    <row r="5183" spans="1:11" s="43" customFormat="1" ht="15.75" thickBot="1" x14ac:dyDescent="0.3">
      <c r="A5183" s="42"/>
      <c r="B5183" s="615"/>
      <c r="C5183" s="616"/>
      <c r="D5183" s="616"/>
      <c r="E5183" s="616"/>
      <c r="F5183" s="616"/>
      <c r="G5183" s="616"/>
      <c r="H5183" s="616"/>
      <c r="I5183" s="616"/>
      <c r="J5183" s="616"/>
      <c r="K5183" s="617"/>
    </row>
    <row r="5184" spans="1:11" s="43" customFormat="1" ht="15.75" thickBot="1" x14ac:dyDescent="0.3">
      <c r="A5184" s="42"/>
      <c r="B5184" s="726" t="s">
        <v>8</v>
      </c>
      <c r="C5184" s="726" t="s">
        <v>9</v>
      </c>
      <c r="D5184" s="615" t="s">
        <v>10</v>
      </c>
      <c r="E5184" s="616"/>
      <c r="F5184" s="616"/>
      <c r="G5184" s="617"/>
      <c r="H5184" s="615" t="s">
        <v>11</v>
      </c>
      <c r="I5184" s="616"/>
      <c r="J5184" s="616"/>
      <c r="K5184" s="617"/>
    </row>
    <row r="5185" spans="1:11" s="43" customFormat="1" ht="15.75" thickBot="1" x14ac:dyDescent="0.3">
      <c r="A5185" s="42"/>
      <c r="B5185" s="727"/>
      <c r="C5185" s="727"/>
      <c r="D5185" s="726" t="s">
        <v>12</v>
      </c>
      <c r="E5185" s="726" t="s">
        <v>210</v>
      </c>
      <c r="F5185" s="615" t="s">
        <v>14</v>
      </c>
      <c r="G5185" s="617"/>
      <c r="H5185" s="726" t="s">
        <v>12</v>
      </c>
      <c r="I5185" s="726" t="s">
        <v>15</v>
      </c>
      <c r="J5185" s="615" t="s">
        <v>14</v>
      </c>
      <c r="K5185" s="617"/>
    </row>
    <row r="5186" spans="1:11" s="43" customFormat="1" ht="45.75" thickBot="1" x14ac:dyDescent="0.3">
      <c r="A5186" s="42"/>
      <c r="B5186" s="728"/>
      <c r="C5186" s="728"/>
      <c r="D5186" s="728"/>
      <c r="E5186" s="728"/>
      <c r="F5186" s="306" t="s">
        <v>16</v>
      </c>
      <c r="G5186" s="306" t="s">
        <v>17</v>
      </c>
      <c r="H5186" s="597"/>
      <c r="I5186" s="597"/>
      <c r="J5186" s="306" t="s">
        <v>16</v>
      </c>
      <c r="K5186" s="306" t="s">
        <v>17</v>
      </c>
    </row>
    <row r="5187" spans="1:11" s="43" customFormat="1" x14ac:dyDescent="0.25">
      <c r="A5187" s="42"/>
      <c r="B5187" s="333">
        <v>1</v>
      </c>
      <c r="C5187" s="333">
        <v>2</v>
      </c>
      <c r="D5187" s="333"/>
      <c r="E5187" s="333"/>
      <c r="F5187" s="333">
        <v>5</v>
      </c>
      <c r="G5187" s="333">
        <v>6</v>
      </c>
      <c r="H5187" s="333">
        <v>7</v>
      </c>
      <c r="I5187" s="333">
        <v>8</v>
      </c>
      <c r="J5187" s="333">
        <v>9</v>
      </c>
      <c r="K5187" s="333">
        <v>10</v>
      </c>
    </row>
    <row r="5188" spans="1:11" s="43" customFormat="1" x14ac:dyDescent="0.25">
      <c r="A5188" s="42"/>
      <c r="B5188" s="313" t="s">
        <v>1415</v>
      </c>
      <c r="C5188" s="313"/>
      <c r="D5188" s="174" t="s">
        <v>1416</v>
      </c>
      <c r="E5188" s="314" t="s">
        <v>1417</v>
      </c>
      <c r="F5188" s="313"/>
      <c r="G5188" s="313"/>
      <c r="H5188" s="313"/>
      <c r="I5188" s="313"/>
      <c r="J5188" s="313"/>
      <c r="K5188" s="313"/>
    </row>
    <row r="5189" spans="1:11" s="43" customFormat="1" x14ac:dyDescent="0.25">
      <c r="A5189" s="42"/>
      <c r="B5189" s="313"/>
      <c r="C5189" s="313"/>
      <c r="D5189" s="174" t="s">
        <v>1416</v>
      </c>
      <c r="E5189" s="314" t="s">
        <v>1418</v>
      </c>
      <c r="F5189" s="313"/>
      <c r="G5189" s="313"/>
      <c r="H5189" s="313"/>
      <c r="I5189" s="313"/>
      <c r="J5189" s="313"/>
      <c r="K5189" s="313"/>
    </row>
    <row r="5190" spans="1:11" s="43" customFormat="1" x14ac:dyDescent="0.25">
      <c r="A5190" s="42"/>
      <c r="B5190" s="313"/>
      <c r="C5190" s="313"/>
      <c r="D5190" s="174"/>
      <c r="E5190" s="314"/>
      <c r="F5190" s="313"/>
      <c r="G5190" s="313"/>
      <c r="H5190" s="313"/>
      <c r="I5190" s="313"/>
      <c r="J5190" s="313"/>
      <c r="K5190" s="313"/>
    </row>
    <row r="5191" spans="1:11" s="43" customFormat="1" x14ac:dyDescent="0.25">
      <c r="A5191" s="42"/>
      <c r="B5191" s="521" t="s">
        <v>19</v>
      </c>
      <c r="C5191" s="521"/>
      <c r="D5191" s="521"/>
      <c r="E5191" s="521"/>
      <c r="F5191" s="521"/>
      <c r="G5191" s="521"/>
      <c r="H5191" s="521"/>
      <c r="I5191" s="521"/>
      <c r="J5191" s="521"/>
      <c r="K5191" s="521"/>
    </row>
    <row r="5192" spans="1:11" s="43" customFormat="1" x14ac:dyDescent="0.25">
      <c r="A5192" s="42"/>
      <c r="B5192" s="313"/>
      <c r="C5192" s="313"/>
      <c r="D5192" s="174" t="s">
        <v>1416</v>
      </c>
      <c r="E5192" s="314" t="s">
        <v>1418</v>
      </c>
      <c r="F5192" s="313"/>
      <c r="G5192" s="313"/>
      <c r="H5192" s="313"/>
      <c r="I5192" s="313"/>
      <c r="J5192" s="313"/>
      <c r="K5192" s="313"/>
    </row>
    <row r="5193" spans="1:11" s="43" customFormat="1" x14ac:dyDescent="0.25">
      <c r="A5193" s="42"/>
      <c r="B5193" s="105"/>
      <c r="C5193" s="105"/>
      <c r="D5193" s="105"/>
      <c r="E5193" s="105"/>
      <c r="F5193" s="105"/>
      <c r="G5193" s="105"/>
      <c r="H5193" s="105"/>
      <c r="I5193" s="105"/>
      <c r="J5193" s="105"/>
      <c r="K5193" s="105"/>
    </row>
    <row r="5194" spans="1:11" s="43" customFormat="1" x14ac:dyDescent="0.25">
      <c r="A5194" s="42"/>
      <c r="B5194" s="722" t="s">
        <v>0</v>
      </c>
      <c r="C5194" s="722"/>
    </row>
    <row r="5195" spans="1:11" s="43" customFormat="1" x14ac:dyDescent="0.25">
      <c r="A5195" s="42"/>
      <c r="B5195" s="722" t="s">
        <v>1</v>
      </c>
      <c r="C5195" s="722"/>
      <c r="D5195" s="722"/>
      <c r="E5195" s="722"/>
      <c r="F5195" s="722"/>
      <c r="G5195" s="722"/>
      <c r="H5195" s="722"/>
      <c r="I5195" s="722"/>
      <c r="J5195" s="722"/>
      <c r="K5195" s="722"/>
    </row>
    <row r="5196" spans="1:11" s="43" customFormat="1" x14ac:dyDescent="0.25">
      <c r="A5196" s="42"/>
      <c r="B5196" s="105"/>
      <c r="C5196" s="105"/>
      <c r="D5196" s="105"/>
      <c r="E5196" s="105"/>
      <c r="F5196" s="105"/>
      <c r="G5196" s="105"/>
      <c r="H5196" s="105"/>
      <c r="I5196" s="105"/>
      <c r="J5196" s="105"/>
      <c r="K5196" s="105"/>
    </row>
    <row r="5197" spans="1:11" s="43" customFormat="1" ht="15.75" thickBot="1" x14ac:dyDescent="0.3">
      <c r="A5197" s="42"/>
      <c r="B5197" s="521" t="s">
        <v>1419</v>
      </c>
      <c r="C5197" s="521"/>
      <c r="D5197" s="521"/>
      <c r="E5197" s="521" t="s">
        <v>1420</v>
      </c>
      <c r="F5197" s="521"/>
      <c r="G5197" s="521"/>
      <c r="H5197" s="452" t="s">
        <v>4</v>
      </c>
      <c r="I5197" s="452"/>
      <c r="J5197" s="452"/>
      <c r="K5197" s="452"/>
    </row>
    <row r="5198" spans="1:11" s="43" customFormat="1" ht="15.75" thickBot="1" x14ac:dyDescent="0.3">
      <c r="A5198" s="42"/>
      <c r="B5198" s="718" t="s">
        <v>1421</v>
      </c>
      <c r="C5198" s="721"/>
      <c r="D5198" s="719"/>
      <c r="E5198" s="615" t="s">
        <v>1348</v>
      </c>
      <c r="F5198" s="616"/>
      <c r="G5198" s="617"/>
      <c r="H5198" s="718" t="s">
        <v>1422</v>
      </c>
      <c r="I5198" s="721"/>
      <c r="J5198" s="721"/>
      <c r="K5198" s="719"/>
    </row>
    <row r="5199" spans="1:11" s="43" customFormat="1" x14ac:dyDescent="0.25">
      <c r="A5199" s="42"/>
      <c r="B5199" s="716" t="s">
        <v>1423</v>
      </c>
      <c r="C5199" s="717"/>
      <c r="D5199" s="716" t="s">
        <v>1424</v>
      </c>
      <c r="E5199" s="720"/>
      <c r="F5199" s="720"/>
      <c r="G5199" s="717"/>
      <c r="H5199" s="618" t="s">
        <v>6</v>
      </c>
      <c r="I5199" s="624"/>
      <c r="J5199" s="716" t="s">
        <v>1425</v>
      </c>
      <c r="K5199" s="717"/>
    </row>
    <row r="5200" spans="1:11" s="43" customFormat="1" ht="15.75" thickBot="1" x14ac:dyDescent="0.3">
      <c r="A5200" s="42"/>
      <c r="B5200" s="718"/>
      <c r="C5200" s="719"/>
      <c r="D5200" s="718"/>
      <c r="E5200" s="721"/>
      <c r="F5200" s="721"/>
      <c r="G5200" s="719"/>
      <c r="H5200" s="625"/>
      <c r="I5200" s="626"/>
      <c r="J5200" s="718"/>
      <c r="K5200" s="719"/>
    </row>
    <row r="5201" spans="1:11" s="43" customFormat="1" ht="15.75" thickBot="1" x14ac:dyDescent="0.3">
      <c r="A5201" s="42"/>
      <c r="B5201" s="615"/>
      <c r="C5201" s="616"/>
      <c r="D5201" s="616"/>
      <c r="E5201" s="616"/>
      <c r="F5201" s="616"/>
      <c r="G5201" s="616"/>
      <c r="H5201" s="616"/>
      <c r="I5201" s="616"/>
      <c r="J5201" s="616"/>
      <c r="K5201" s="617"/>
    </row>
    <row r="5202" spans="1:11" s="43" customFormat="1" ht="15.75" thickBot="1" x14ac:dyDescent="0.3">
      <c r="A5202" s="42"/>
      <c r="B5202" s="726" t="s">
        <v>8</v>
      </c>
      <c r="C5202" s="726" t="s">
        <v>9</v>
      </c>
      <c r="D5202" s="615" t="s">
        <v>10</v>
      </c>
      <c r="E5202" s="616"/>
      <c r="F5202" s="616"/>
      <c r="G5202" s="617"/>
      <c r="H5202" s="615" t="s">
        <v>11</v>
      </c>
      <c r="I5202" s="616"/>
      <c r="J5202" s="616"/>
      <c r="K5202" s="617"/>
    </row>
    <row r="5203" spans="1:11" s="43" customFormat="1" ht="15.75" thickBot="1" x14ac:dyDescent="0.3">
      <c r="A5203" s="42"/>
      <c r="B5203" s="727"/>
      <c r="C5203" s="727"/>
      <c r="D5203" s="726" t="s">
        <v>12</v>
      </c>
      <c r="E5203" s="726" t="s">
        <v>210</v>
      </c>
      <c r="F5203" s="615" t="s">
        <v>14</v>
      </c>
      <c r="G5203" s="617"/>
      <c r="H5203" s="726" t="s">
        <v>12</v>
      </c>
      <c r="I5203" s="726" t="s">
        <v>15</v>
      </c>
      <c r="J5203" s="615" t="s">
        <v>14</v>
      </c>
      <c r="K5203" s="617"/>
    </row>
    <row r="5204" spans="1:11" s="43" customFormat="1" ht="45.75" thickBot="1" x14ac:dyDescent="0.3">
      <c r="A5204" s="42"/>
      <c r="B5204" s="728"/>
      <c r="C5204" s="728"/>
      <c r="D5204" s="728"/>
      <c r="E5204" s="728"/>
      <c r="F5204" s="306" t="s">
        <v>16</v>
      </c>
      <c r="G5204" s="306" t="s">
        <v>17</v>
      </c>
      <c r="H5204" s="597"/>
      <c r="I5204" s="597"/>
      <c r="J5204" s="306" t="s">
        <v>16</v>
      </c>
      <c r="K5204" s="306" t="s">
        <v>17</v>
      </c>
    </row>
    <row r="5205" spans="1:11" s="43" customFormat="1" x14ac:dyDescent="0.25">
      <c r="A5205" s="42"/>
      <c r="B5205" s="333">
        <v>1</v>
      </c>
      <c r="C5205" s="333">
        <v>2</v>
      </c>
      <c r="D5205" s="333"/>
      <c r="E5205" s="333"/>
      <c r="F5205" s="333">
        <v>5</v>
      </c>
      <c r="G5205" s="333">
        <v>6</v>
      </c>
      <c r="H5205" s="333">
        <v>7</v>
      </c>
      <c r="I5205" s="333">
        <v>8</v>
      </c>
      <c r="J5205" s="333">
        <v>9</v>
      </c>
      <c r="K5205" s="333">
        <v>10</v>
      </c>
    </row>
    <row r="5206" spans="1:11" s="43" customFormat="1" x14ac:dyDescent="0.25">
      <c r="A5206" s="42"/>
      <c r="B5206" s="323">
        <f>153909.9+30360</f>
        <v>184269.9</v>
      </c>
      <c r="C5206" s="313" t="s">
        <v>1381</v>
      </c>
      <c r="D5206" s="174"/>
      <c r="E5206" s="314"/>
      <c r="F5206" s="313"/>
      <c r="G5206" s="313"/>
      <c r="H5206" s="313" t="s">
        <v>70</v>
      </c>
      <c r="I5206" s="313" t="s">
        <v>70</v>
      </c>
      <c r="J5206" s="313"/>
      <c r="K5206" s="313"/>
    </row>
    <row r="5207" spans="1:11" s="43" customFormat="1" x14ac:dyDescent="0.25">
      <c r="A5207" s="42"/>
      <c r="B5207" s="323"/>
      <c r="C5207" s="313"/>
      <c r="D5207" s="174"/>
      <c r="E5207" s="314"/>
      <c r="F5207" s="313"/>
      <c r="G5207" s="313"/>
      <c r="H5207" s="313" t="s">
        <v>111</v>
      </c>
      <c r="I5207" s="313" t="s">
        <v>111</v>
      </c>
      <c r="J5207" s="313"/>
      <c r="K5207" s="313"/>
    </row>
    <row r="5208" spans="1:11" s="43" customFormat="1" x14ac:dyDescent="0.25">
      <c r="A5208" s="42"/>
      <c r="B5208" s="606" t="s">
        <v>19</v>
      </c>
      <c r="C5208" s="607"/>
      <c r="D5208" s="607"/>
      <c r="E5208" s="607"/>
      <c r="F5208" s="607"/>
      <c r="G5208" s="607"/>
      <c r="H5208" s="607"/>
      <c r="I5208" s="607"/>
      <c r="J5208" s="607"/>
      <c r="K5208" s="608"/>
    </row>
    <row r="5209" spans="1:11" s="43" customFormat="1" x14ac:dyDescent="0.25">
      <c r="A5209" s="42"/>
      <c r="B5209" s="313" t="s">
        <v>76</v>
      </c>
      <c r="C5209" s="313" t="s">
        <v>76</v>
      </c>
      <c r="D5209" s="313" t="s">
        <v>76</v>
      </c>
      <c r="E5209" s="313" t="s">
        <v>76</v>
      </c>
      <c r="F5209" s="313" t="s">
        <v>76</v>
      </c>
      <c r="G5209" s="313" t="s">
        <v>76</v>
      </c>
      <c r="H5209" s="313" t="s">
        <v>76</v>
      </c>
      <c r="I5209" s="313" t="s">
        <v>76</v>
      </c>
      <c r="J5209" s="313" t="s">
        <v>76</v>
      </c>
      <c r="K5209" s="313" t="s">
        <v>76</v>
      </c>
    </row>
    <row r="5210" spans="1:11" s="43" customFormat="1" x14ac:dyDescent="0.25">
      <c r="A5210" s="42"/>
      <c r="B5210" s="105"/>
      <c r="C5210" s="105"/>
      <c r="D5210" s="105"/>
      <c r="E5210" s="105"/>
      <c r="F5210" s="105"/>
      <c r="G5210" s="105"/>
      <c r="H5210" s="105"/>
      <c r="I5210" s="105"/>
      <c r="J5210" s="105"/>
      <c r="K5210" s="105"/>
    </row>
    <row r="5211" spans="1:11" s="43" customFormat="1" x14ac:dyDescent="0.25">
      <c r="A5211" s="42"/>
    </row>
    <row r="5212" spans="1:11" s="43" customFormat="1" x14ac:dyDescent="0.25">
      <c r="A5212" s="42"/>
      <c r="B5212" s="722" t="s">
        <v>0</v>
      </c>
      <c r="C5212" s="722"/>
      <c r="E5212" s="305"/>
      <c r="F5212" s="305"/>
      <c r="G5212" s="305"/>
      <c r="H5212" s="305"/>
      <c r="I5212" s="305"/>
      <c r="J5212" s="305"/>
      <c r="K5212" s="305"/>
    </row>
    <row r="5213" spans="1:11" s="43" customFormat="1" x14ac:dyDescent="0.25">
      <c r="A5213" s="42"/>
      <c r="B5213" s="722" t="s">
        <v>1</v>
      </c>
      <c r="C5213" s="722"/>
      <c r="D5213" s="722"/>
      <c r="E5213" s="722"/>
      <c r="F5213" s="722"/>
      <c r="G5213" s="722"/>
      <c r="H5213" s="722"/>
      <c r="I5213" s="722"/>
      <c r="J5213" s="722"/>
      <c r="K5213" s="722"/>
    </row>
    <row r="5214" spans="1:11" s="43" customFormat="1" ht="15.75" thickBot="1" x14ac:dyDescent="0.3">
      <c r="A5214" s="42"/>
      <c r="E5214" s="305"/>
      <c r="F5214" s="305"/>
      <c r="G5214" s="305"/>
      <c r="H5214" s="305"/>
      <c r="I5214" s="305"/>
      <c r="J5214" s="305"/>
      <c r="K5214" s="305"/>
    </row>
    <row r="5215" spans="1:11" s="43" customFormat="1" ht="15.75" thickBot="1" x14ac:dyDescent="0.3">
      <c r="A5215" s="42"/>
      <c r="B5215" s="615" t="s">
        <v>2</v>
      </c>
      <c r="C5215" s="616"/>
      <c r="D5215" s="617"/>
      <c r="E5215" s="615" t="s">
        <v>3</v>
      </c>
      <c r="F5215" s="616"/>
      <c r="G5215" s="617"/>
      <c r="H5215" s="585" t="s">
        <v>4</v>
      </c>
      <c r="I5215" s="586"/>
      <c r="J5215" s="586"/>
      <c r="K5215" s="587"/>
    </row>
    <row r="5216" spans="1:11" s="43" customFormat="1" ht="15.75" thickBot="1" x14ac:dyDescent="0.3">
      <c r="A5216" s="42"/>
      <c r="B5216" s="615" t="s">
        <v>1426</v>
      </c>
      <c r="C5216" s="616"/>
      <c r="D5216" s="617"/>
      <c r="E5216" s="615" t="s">
        <v>1427</v>
      </c>
      <c r="F5216" s="616"/>
      <c r="G5216" s="617"/>
      <c r="H5216" s="615" t="s">
        <v>1428</v>
      </c>
      <c r="I5216" s="616"/>
      <c r="J5216" s="616"/>
      <c r="K5216" s="617"/>
    </row>
    <row r="5217" spans="1:11" s="43" customFormat="1" x14ac:dyDescent="0.25">
      <c r="A5217" s="42"/>
      <c r="B5217" s="716" t="s">
        <v>5</v>
      </c>
      <c r="C5217" s="717"/>
      <c r="D5217" s="716" t="s">
        <v>1429</v>
      </c>
      <c r="E5217" s="720"/>
      <c r="F5217" s="720"/>
      <c r="G5217" s="717"/>
      <c r="H5217" s="618" t="s">
        <v>6</v>
      </c>
      <c r="I5217" s="619"/>
      <c r="J5217" s="716" t="s">
        <v>245</v>
      </c>
      <c r="K5217" s="717"/>
    </row>
    <row r="5218" spans="1:11" s="43" customFormat="1" ht="15.75" thickBot="1" x14ac:dyDescent="0.3">
      <c r="A5218" s="42"/>
      <c r="B5218" s="718"/>
      <c r="C5218" s="719"/>
      <c r="D5218" s="718"/>
      <c r="E5218" s="721"/>
      <c r="F5218" s="721"/>
      <c r="G5218" s="719"/>
      <c r="H5218" s="620"/>
      <c r="I5218" s="621"/>
      <c r="J5218" s="718"/>
      <c r="K5218" s="719"/>
    </row>
    <row r="5219" spans="1:11" s="43" customFormat="1" ht="15.75" thickBot="1" x14ac:dyDescent="0.3">
      <c r="A5219" s="42"/>
      <c r="B5219" s="615" t="s">
        <v>7</v>
      </c>
      <c r="C5219" s="616"/>
      <c r="D5219" s="616"/>
      <c r="E5219" s="616"/>
      <c r="F5219" s="616"/>
      <c r="G5219" s="616"/>
      <c r="H5219" s="616"/>
      <c r="I5219" s="616"/>
      <c r="J5219" s="616"/>
      <c r="K5219" s="617"/>
    </row>
    <row r="5220" spans="1:11" s="43" customFormat="1" ht="15.75" thickBot="1" x14ac:dyDescent="0.3">
      <c r="A5220" s="42"/>
      <c r="B5220" s="726" t="s">
        <v>8</v>
      </c>
      <c r="C5220" s="726" t="s">
        <v>9</v>
      </c>
      <c r="D5220" s="615" t="s">
        <v>10</v>
      </c>
      <c r="E5220" s="616"/>
      <c r="F5220" s="616"/>
      <c r="G5220" s="617"/>
      <c r="H5220" s="615" t="s">
        <v>11</v>
      </c>
      <c r="I5220" s="616"/>
      <c r="J5220" s="616"/>
      <c r="K5220" s="617"/>
    </row>
    <row r="5221" spans="1:11" s="43" customFormat="1" ht="15.75" thickBot="1" x14ac:dyDescent="0.3">
      <c r="A5221" s="42"/>
      <c r="B5221" s="727"/>
      <c r="C5221" s="727"/>
      <c r="D5221" s="726" t="s">
        <v>12</v>
      </c>
      <c r="E5221" s="726" t="s">
        <v>210</v>
      </c>
      <c r="F5221" s="615" t="s">
        <v>14</v>
      </c>
      <c r="G5221" s="617"/>
      <c r="H5221" s="726" t="s">
        <v>12</v>
      </c>
      <c r="I5221" s="726" t="s">
        <v>15</v>
      </c>
      <c r="J5221" s="615" t="s">
        <v>14</v>
      </c>
      <c r="K5221" s="617"/>
    </row>
    <row r="5222" spans="1:11" s="43" customFormat="1" ht="45.75" thickBot="1" x14ac:dyDescent="0.3">
      <c r="A5222" s="42"/>
      <c r="B5222" s="728"/>
      <c r="C5222" s="728"/>
      <c r="D5222" s="728"/>
      <c r="E5222" s="728"/>
      <c r="F5222" s="306" t="s">
        <v>16</v>
      </c>
      <c r="G5222" s="306" t="s">
        <v>17</v>
      </c>
      <c r="H5222" s="728"/>
      <c r="I5222" s="728"/>
      <c r="J5222" s="306" t="s">
        <v>16</v>
      </c>
      <c r="K5222" s="306" t="s">
        <v>17</v>
      </c>
    </row>
    <row r="5223" spans="1:11" s="43" customFormat="1" ht="15.75" thickBot="1" x14ac:dyDescent="0.3">
      <c r="A5223" s="42"/>
      <c r="B5223" s="306">
        <v>1</v>
      </c>
      <c r="C5223" s="306">
        <v>2</v>
      </c>
      <c r="D5223" s="306">
        <v>3</v>
      </c>
      <c r="E5223" s="306">
        <v>4</v>
      </c>
      <c r="F5223" s="306">
        <v>5</v>
      </c>
      <c r="G5223" s="306">
        <v>6</v>
      </c>
      <c r="H5223" s="306">
        <v>7</v>
      </c>
      <c r="I5223" s="306">
        <v>8</v>
      </c>
      <c r="J5223" s="306">
        <v>9</v>
      </c>
      <c r="K5223" s="306">
        <v>10</v>
      </c>
    </row>
    <row r="5224" spans="1:11" s="43" customFormat="1" ht="60" x14ac:dyDescent="0.25">
      <c r="A5224" s="42"/>
      <c r="B5224" s="324">
        <f>149430.58</f>
        <v>149430.57999999999</v>
      </c>
      <c r="C5224" s="308" t="s">
        <v>76</v>
      </c>
      <c r="D5224" s="308" t="s">
        <v>232</v>
      </c>
      <c r="E5224" s="308" t="s">
        <v>1430</v>
      </c>
      <c r="F5224" s="308"/>
      <c r="G5224" s="308"/>
      <c r="H5224" s="51" t="s">
        <v>212</v>
      </c>
      <c r="I5224" s="308" t="s">
        <v>1431</v>
      </c>
      <c r="J5224" s="107"/>
      <c r="K5224" s="309"/>
    </row>
    <row r="5225" spans="1:11" s="43" customFormat="1" ht="60" x14ac:dyDescent="0.25">
      <c r="A5225" s="42"/>
      <c r="B5225" s="321"/>
      <c r="C5225" s="313"/>
      <c r="D5225" s="313" t="s">
        <v>232</v>
      </c>
      <c r="E5225" s="313" t="s">
        <v>1432</v>
      </c>
      <c r="F5225" s="313"/>
      <c r="G5225" s="313"/>
      <c r="H5225" s="51" t="s">
        <v>212</v>
      </c>
      <c r="I5225" s="313" t="s">
        <v>1433</v>
      </c>
      <c r="J5225" s="107"/>
      <c r="K5225" s="309"/>
    </row>
    <row r="5226" spans="1:11" s="43" customFormat="1" x14ac:dyDescent="0.25">
      <c r="A5226" s="42"/>
      <c r="B5226" s="321"/>
      <c r="C5226" s="313"/>
      <c r="D5226" s="313" t="s">
        <v>232</v>
      </c>
      <c r="E5226" s="313" t="s">
        <v>1434</v>
      </c>
      <c r="F5226" s="313"/>
      <c r="G5226" s="313"/>
      <c r="H5226" s="308"/>
      <c r="I5226" s="313"/>
      <c r="J5226" s="107"/>
      <c r="K5226" s="309"/>
    </row>
    <row r="5227" spans="1:11" s="43" customFormat="1" ht="30" x14ac:dyDescent="0.25">
      <c r="A5227" s="42"/>
      <c r="B5227" s="321"/>
      <c r="C5227" s="313"/>
      <c r="D5227" s="313" t="s">
        <v>1274</v>
      </c>
      <c r="E5227" s="313" t="s">
        <v>1435</v>
      </c>
      <c r="F5227" s="313"/>
      <c r="G5227" s="313"/>
      <c r="H5227" s="308"/>
      <c r="I5227" s="313"/>
      <c r="J5227" s="107"/>
      <c r="K5227" s="309"/>
    </row>
    <row r="5228" spans="1:11" s="43" customFormat="1" x14ac:dyDescent="0.25">
      <c r="A5228" s="42"/>
      <c r="B5228" s="321"/>
      <c r="C5228" s="313"/>
      <c r="D5228" s="313" t="s">
        <v>1436</v>
      </c>
      <c r="E5228" s="313" t="s">
        <v>1437</v>
      </c>
      <c r="F5228" s="313"/>
      <c r="G5228" s="313"/>
      <c r="H5228" s="313"/>
      <c r="I5228" s="313"/>
      <c r="J5228" s="107"/>
      <c r="K5228" s="309"/>
    </row>
    <row r="5229" spans="1:11" s="43" customFormat="1" x14ac:dyDescent="0.25">
      <c r="A5229" s="42"/>
      <c r="B5229" s="321"/>
      <c r="C5229" s="313"/>
      <c r="D5229" s="313" t="s">
        <v>1436</v>
      </c>
      <c r="E5229" s="313" t="s">
        <v>1438</v>
      </c>
      <c r="F5229" s="313"/>
      <c r="G5229" s="313"/>
      <c r="H5229" s="313"/>
      <c r="I5229" s="313"/>
      <c r="J5229" s="107"/>
      <c r="K5229" s="309"/>
    </row>
    <row r="5230" spans="1:11" s="43" customFormat="1" ht="30" x14ac:dyDescent="0.25">
      <c r="A5230" s="42"/>
      <c r="B5230" s="321"/>
      <c r="C5230" s="313"/>
      <c r="D5230" s="313" t="s">
        <v>557</v>
      </c>
      <c r="E5230" s="313" t="s">
        <v>1439</v>
      </c>
      <c r="F5230" s="313"/>
      <c r="G5230" s="313"/>
      <c r="H5230" s="313"/>
      <c r="I5230" s="313"/>
      <c r="J5230" s="107"/>
      <c r="K5230" s="309"/>
    </row>
    <row r="5231" spans="1:11" s="43" customFormat="1" ht="30" x14ac:dyDescent="0.25">
      <c r="A5231" s="42"/>
      <c r="B5231" s="321"/>
      <c r="C5231" s="313"/>
      <c r="D5231" s="313" t="s">
        <v>557</v>
      </c>
      <c r="E5231" s="313" t="s">
        <v>1440</v>
      </c>
      <c r="F5231" s="313"/>
      <c r="G5231" s="313"/>
      <c r="H5231" s="313"/>
      <c r="I5231" s="313"/>
      <c r="J5231" s="107"/>
      <c r="K5231" s="309"/>
    </row>
    <row r="5232" spans="1:11" s="43" customFormat="1" ht="30" x14ac:dyDescent="0.25">
      <c r="A5232" s="42"/>
      <c r="B5232" s="321"/>
      <c r="C5232" s="313"/>
      <c r="D5232" s="313" t="s">
        <v>557</v>
      </c>
      <c r="E5232" s="313" t="s">
        <v>1441</v>
      </c>
      <c r="F5232" s="313"/>
      <c r="G5232" s="313"/>
      <c r="H5232" s="313"/>
      <c r="I5232" s="313"/>
      <c r="J5232" s="107"/>
      <c r="K5232" s="309"/>
    </row>
    <row r="5233" spans="1:11" s="43" customFormat="1" ht="30.75" thickBot="1" x14ac:dyDescent="0.3">
      <c r="A5233" s="42"/>
      <c r="B5233" s="321"/>
      <c r="C5233" s="313"/>
      <c r="D5233" s="313" t="s">
        <v>557</v>
      </c>
      <c r="E5233" s="313" t="s">
        <v>1442</v>
      </c>
      <c r="F5233" s="313"/>
      <c r="G5233" s="313"/>
      <c r="H5233" s="313"/>
      <c r="I5233" s="313"/>
      <c r="J5233" s="107"/>
      <c r="K5233" s="309"/>
    </row>
    <row r="5234" spans="1:11" s="43" customFormat="1" x14ac:dyDescent="0.25">
      <c r="A5234" s="42"/>
      <c r="B5234" s="716" t="s">
        <v>19</v>
      </c>
      <c r="C5234" s="720"/>
      <c r="D5234" s="720"/>
      <c r="E5234" s="720"/>
      <c r="F5234" s="720"/>
      <c r="G5234" s="720"/>
      <c r="H5234" s="720"/>
      <c r="I5234" s="720"/>
      <c r="J5234" s="720"/>
      <c r="K5234" s="717"/>
    </row>
    <row r="5235" spans="1:11" s="43" customFormat="1" ht="30" x14ac:dyDescent="0.25">
      <c r="A5235" s="42"/>
      <c r="B5235" s="313"/>
      <c r="C5235" s="313"/>
      <c r="D5235" s="313" t="s">
        <v>557</v>
      </c>
      <c r="E5235" s="313" t="s">
        <v>1440</v>
      </c>
      <c r="F5235" s="313"/>
      <c r="G5235" s="313"/>
      <c r="H5235" s="313"/>
      <c r="I5235" s="313"/>
      <c r="J5235" s="313"/>
      <c r="K5235" s="313"/>
    </row>
    <row r="5236" spans="1:11" s="43" customFormat="1" ht="30" x14ac:dyDescent="0.25">
      <c r="A5236" s="42"/>
      <c r="B5236" s="313"/>
      <c r="C5236" s="313"/>
      <c r="D5236" s="313" t="s">
        <v>557</v>
      </c>
      <c r="E5236" s="313" t="s">
        <v>1441</v>
      </c>
      <c r="F5236" s="313"/>
      <c r="G5236" s="313"/>
      <c r="H5236" s="313"/>
      <c r="I5236" s="313"/>
      <c r="J5236" s="313"/>
      <c r="K5236" s="313"/>
    </row>
    <row r="5237" spans="1:11" s="43" customFormat="1" x14ac:dyDescent="0.25">
      <c r="A5237" s="42"/>
      <c r="B5237" s="105"/>
      <c r="C5237" s="105"/>
      <c r="D5237" s="105"/>
      <c r="E5237" s="105"/>
      <c r="F5237" s="105"/>
      <c r="G5237" s="105"/>
      <c r="H5237" s="105"/>
      <c r="I5237" s="105"/>
      <c r="J5237" s="105"/>
      <c r="K5237" s="105"/>
    </row>
    <row r="5238" spans="1:11" s="43" customFormat="1" x14ac:dyDescent="0.25">
      <c r="A5238" s="42"/>
      <c r="B5238" s="722" t="s">
        <v>0</v>
      </c>
      <c r="C5238" s="722"/>
      <c r="E5238" s="305"/>
      <c r="F5238" s="305"/>
      <c r="G5238" s="305"/>
      <c r="H5238" s="305"/>
      <c r="I5238" s="305"/>
      <c r="J5238" s="305"/>
      <c r="K5238" s="305"/>
    </row>
    <row r="5239" spans="1:11" s="43" customFormat="1" x14ac:dyDescent="0.25">
      <c r="A5239" s="42"/>
      <c r="B5239" s="722" t="s">
        <v>1</v>
      </c>
      <c r="C5239" s="722"/>
      <c r="D5239" s="722"/>
      <c r="E5239" s="722"/>
      <c r="F5239" s="722"/>
      <c r="G5239" s="722"/>
      <c r="H5239" s="722"/>
      <c r="I5239" s="722"/>
      <c r="J5239" s="722"/>
      <c r="K5239" s="722"/>
    </row>
    <row r="5240" spans="1:11" s="43" customFormat="1" ht="15.75" thickBot="1" x14ac:dyDescent="0.3">
      <c r="A5240" s="42"/>
      <c r="E5240" s="305"/>
      <c r="F5240" s="305"/>
      <c r="G5240" s="305"/>
      <c r="H5240" s="305"/>
      <c r="I5240" s="305"/>
      <c r="J5240" s="305"/>
      <c r="K5240" s="305"/>
    </row>
    <row r="5241" spans="1:11" s="43" customFormat="1" ht="15.75" thickBot="1" x14ac:dyDescent="0.3">
      <c r="A5241" s="42"/>
      <c r="B5241" s="615" t="s">
        <v>2</v>
      </c>
      <c r="C5241" s="616"/>
      <c r="D5241" s="617"/>
      <c r="E5241" s="615" t="s">
        <v>3</v>
      </c>
      <c r="F5241" s="616"/>
      <c r="G5241" s="617"/>
      <c r="H5241" s="585" t="s">
        <v>4</v>
      </c>
      <c r="I5241" s="586"/>
      <c r="J5241" s="586"/>
      <c r="K5241" s="587"/>
    </row>
    <row r="5242" spans="1:11" s="43" customFormat="1" ht="15.75" thickBot="1" x14ac:dyDescent="0.3">
      <c r="A5242" s="42"/>
      <c r="B5242" s="615" t="s">
        <v>1443</v>
      </c>
      <c r="C5242" s="616"/>
      <c r="D5242" s="617"/>
      <c r="E5242" s="615" t="s">
        <v>1444</v>
      </c>
      <c r="F5242" s="616"/>
      <c r="G5242" s="617"/>
      <c r="H5242" s="615" t="s">
        <v>1445</v>
      </c>
      <c r="I5242" s="616"/>
      <c r="J5242" s="616"/>
      <c r="K5242" s="617"/>
    </row>
    <row r="5243" spans="1:11" s="43" customFormat="1" x14ac:dyDescent="0.25">
      <c r="A5243" s="42"/>
      <c r="B5243" s="716" t="s">
        <v>5</v>
      </c>
      <c r="C5243" s="717"/>
      <c r="D5243" s="716" t="s">
        <v>1446</v>
      </c>
      <c r="E5243" s="720"/>
      <c r="F5243" s="720"/>
      <c r="G5243" s="717"/>
      <c r="H5243" s="618" t="s">
        <v>6</v>
      </c>
      <c r="I5243" s="619"/>
      <c r="J5243" s="716" t="s">
        <v>327</v>
      </c>
      <c r="K5243" s="717"/>
    </row>
    <row r="5244" spans="1:11" s="43" customFormat="1" ht="15.75" thickBot="1" x14ac:dyDescent="0.3">
      <c r="A5244" s="42"/>
      <c r="B5244" s="718"/>
      <c r="C5244" s="719"/>
      <c r="D5244" s="718"/>
      <c r="E5244" s="721"/>
      <c r="F5244" s="721"/>
      <c r="G5244" s="719"/>
      <c r="H5244" s="620"/>
      <c r="I5244" s="621"/>
      <c r="J5244" s="718"/>
      <c r="K5244" s="719"/>
    </row>
    <row r="5245" spans="1:11" s="43" customFormat="1" ht="15.75" thickBot="1" x14ac:dyDescent="0.3">
      <c r="A5245" s="42"/>
      <c r="B5245" s="615" t="s">
        <v>7</v>
      </c>
      <c r="C5245" s="616"/>
      <c r="D5245" s="616"/>
      <c r="E5245" s="616"/>
      <c r="F5245" s="616"/>
      <c r="G5245" s="616"/>
      <c r="H5245" s="616"/>
      <c r="I5245" s="616"/>
      <c r="J5245" s="616"/>
      <c r="K5245" s="617"/>
    </row>
    <row r="5246" spans="1:11" s="43" customFormat="1" ht="15.75" thickBot="1" x14ac:dyDescent="0.3">
      <c r="A5246" s="42"/>
      <c r="B5246" s="726" t="s">
        <v>8</v>
      </c>
      <c r="C5246" s="726" t="s">
        <v>9</v>
      </c>
      <c r="D5246" s="615" t="s">
        <v>10</v>
      </c>
      <c r="E5246" s="616"/>
      <c r="F5246" s="616"/>
      <c r="G5246" s="617"/>
      <c r="H5246" s="615" t="s">
        <v>11</v>
      </c>
      <c r="I5246" s="616"/>
      <c r="J5246" s="616"/>
      <c r="K5246" s="617"/>
    </row>
    <row r="5247" spans="1:11" s="43" customFormat="1" ht="15.75" thickBot="1" x14ac:dyDescent="0.3">
      <c r="A5247" s="42"/>
      <c r="B5247" s="727"/>
      <c r="C5247" s="727"/>
      <c r="D5247" s="726" t="s">
        <v>12</v>
      </c>
      <c r="E5247" s="726" t="s">
        <v>210</v>
      </c>
      <c r="F5247" s="615" t="s">
        <v>14</v>
      </c>
      <c r="G5247" s="617"/>
      <c r="H5247" s="726" t="s">
        <v>12</v>
      </c>
      <c r="I5247" s="726" t="s">
        <v>15</v>
      </c>
      <c r="J5247" s="615" t="s">
        <v>14</v>
      </c>
      <c r="K5247" s="617"/>
    </row>
    <row r="5248" spans="1:11" s="43" customFormat="1" ht="45.75" thickBot="1" x14ac:dyDescent="0.3">
      <c r="A5248" s="42"/>
      <c r="B5248" s="728"/>
      <c r="C5248" s="728"/>
      <c r="D5248" s="728"/>
      <c r="E5248" s="728"/>
      <c r="F5248" s="306" t="s">
        <v>16</v>
      </c>
      <c r="G5248" s="306" t="s">
        <v>17</v>
      </c>
      <c r="H5248" s="728"/>
      <c r="I5248" s="728"/>
      <c r="J5248" s="306" t="s">
        <v>16</v>
      </c>
      <c r="K5248" s="306" t="s">
        <v>17</v>
      </c>
    </row>
    <row r="5249" spans="1:11" s="43" customFormat="1" ht="15.75" thickBot="1" x14ac:dyDescent="0.3">
      <c r="A5249" s="42"/>
      <c r="B5249" s="306">
        <v>1</v>
      </c>
      <c r="C5249" s="306">
        <v>2</v>
      </c>
      <c r="D5249" s="306">
        <v>3</v>
      </c>
      <c r="E5249" s="306">
        <v>4</v>
      </c>
      <c r="F5249" s="306">
        <v>5</v>
      </c>
      <c r="G5249" s="306">
        <v>6</v>
      </c>
      <c r="H5249" s="306">
        <v>7</v>
      </c>
      <c r="I5249" s="306">
        <v>8</v>
      </c>
      <c r="J5249" s="306">
        <v>9</v>
      </c>
      <c r="K5249" s="306">
        <v>10</v>
      </c>
    </row>
    <row r="5250" spans="1:11" s="43" customFormat="1" ht="30" x14ac:dyDescent="0.25">
      <c r="A5250" s="42"/>
      <c r="B5250" s="324">
        <f>115163.94+950000</f>
        <v>1065163.94</v>
      </c>
      <c r="C5250" s="308" t="s">
        <v>76</v>
      </c>
      <c r="D5250" s="308" t="s">
        <v>557</v>
      </c>
      <c r="E5250" s="308" t="s">
        <v>1447</v>
      </c>
      <c r="F5250" s="308"/>
      <c r="G5250" s="308"/>
      <c r="H5250" s="308" t="s">
        <v>829</v>
      </c>
      <c r="I5250" s="308" t="s">
        <v>829</v>
      </c>
      <c r="J5250" s="107"/>
      <c r="K5250" s="309"/>
    </row>
    <row r="5251" spans="1:11" s="43" customFormat="1" ht="30" x14ac:dyDescent="0.25">
      <c r="A5251" s="42"/>
      <c r="B5251" s="321"/>
      <c r="C5251" s="313"/>
      <c r="D5251" s="313" t="s">
        <v>474</v>
      </c>
      <c r="E5251" s="313" t="s">
        <v>1448</v>
      </c>
      <c r="F5251" s="313"/>
      <c r="G5251" s="313"/>
      <c r="H5251" s="313" t="s">
        <v>351</v>
      </c>
      <c r="I5251" s="313" t="s">
        <v>351</v>
      </c>
      <c r="J5251" s="107"/>
      <c r="K5251" s="309"/>
    </row>
    <row r="5252" spans="1:11" s="43" customFormat="1" ht="15.75" thickBot="1" x14ac:dyDescent="0.3">
      <c r="A5252" s="42"/>
      <c r="B5252" s="321"/>
      <c r="C5252" s="313"/>
      <c r="E5252" s="313"/>
      <c r="F5252" s="313"/>
      <c r="G5252" s="313"/>
      <c r="H5252" s="313" t="s">
        <v>583</v>
      </c>
      <c r="I5252" s="313" t="s">
        <v>583</v>
      </c>
      <c r="J5252" s="107"/>
      <c r="K5252" s="309"/>
    </row>
    <row r="5253" spans="1:11" s="43" customFormat="1" ht="15.75" thickBot="1" x14ac:dyDescent="0.3">
      <c r="A5253" s="42"/>
      <c r="B5253" s="615" t="s">
        <v>19</v>
      </c>
      <c r="C5253" s="616"/>
      <c r="D5253" s="616"/>
      <c r="E5253" s="616"/>
      <c r="F5253" s="616"/>
      <c r="G5253" s="616"/>
      <c r="H5253" s="616"/>
      <c r="I5253" s="616"/>
      <c r="J5253" s="616"/>
      <c r="K5253" s="617"/>
    </row>
    <row r="5254" spans="1:11" s="43" customFormat="1" ht="15.75" thickBot="1" x14ac:dyDescent="0.3">
      <c r="A5254" s="42"/>
      <c r="B5254" s="334" t="s">
        <v>76</v>
      </c>
      <c r="C5254" s="317" t="s">
        <v>76</v>
      </c>
      <c r="D5254" s="317" t="s">
        <v>76</v>
      </c>
      <c r="E5254" s="317" t="s">
        <v>76</v>
      </c>
      <c r="F5254" s="317" t="s">
        <v>76</v>
      </c>
      <c r="G5254" s="317" t="s">
        <v>76</v>
      </c>
      <c r="H5254" s="317" t="s">
        <v>76</v>
      </c>
      <c r="I5254" s="317" t="s">
        <v>76</v>
      </c>
      <c r="J5254" s="317" t="s">
        <v>76</v>
      </c>
      <c r="K5254" s="318"/>
    </row>
    <row r="5255" spans="1:11" s="43" customFormat="1" x14ac:dyDescent="0.25">
      <c r="A5255" s="42"/>
      <c r="B5255" s="105"/>
      <c r="C5255" s="105"/>
      <c r="D5255" s="105"/>
      <c r="E5255" s="105"/>
      <c r="F5255" s="105"/>
      <c r="G5255" s="105"/>
      <c r="H5255" s="105"/>
      <c r="I5255" s="105"/>
      <c r="J5255" s="105"/>
      <c r="K5255" s="105"/>
    </row>
    <row r="5256" spans="1:11" s="43" customFormat="1" x14ac:dyDescent="0.25">
      <c r="A5256" s="42"/>
      <c r="B5256" s="722" t="s">
        <v>0</v>
      </c>
      <c r="C5256" s="722"/>
      <c r="E5256" s="305"/>
      <c r="F5256" s="305"/>
      <c r="G5256" s="305"/>
      <c r="H5256" s="305"/>
      <c r="I5256" s="305"/>
      <c r="J5256" s="305"/>
      <c r="K5256" s="305"/>
    </row>
    <row r="5257" spans="1:11" s="43" customFormat="1" x14ac:dyDescent="0.25">
      <c r="A5257" s="42"/>
      <c r="B5257" s="722" t="s">
        <v>1</v>
      </c>
      <c r="C5257" s="722"/>
      <c r="D5257" s="722"/>
      <c r="E5257" s="722"/>
      <c r="F5257" s="722"/>
      <c r="G5257" s="722"/>
      <c r="H5257" s="722"/>
      <c r="I5257" s="722"/>
      <c r="J5257" s="722"/>
      <c r="K5257" s="722"/>
    </row>
    <row r="5258" spans="1:11" s="43" customFormat="1" ht="15.75" thickBot="1" x14ac:dyDescent="0.3">
      <c r="A5258" s="42"/>
      <c r="E5258" s="305"/>
      <c r="F5258" s="305"/>
      <c r="G5258" s="305"/>
      <c r="H5258" s="305"/>
      <c r="I5258" s="305"/>
      <c r="J5258" s="305"/>
      <c r="K5258" s="305"/>
    </row>
    <row r="5259" spans="1:11" s="43" customFormat="1" ht="15.75" thickBot="1" x14ac:dyDescent="0.3">
      <c r="A5259" s="42"/>
      <c r="B5259" s="615" t="s">
        <v>2</v>
      </c>
      <c r="C5259" s="616"/>
      <c r="D5259" s="617"/>
      <c r="E5259" s="615" t="s">
        <v>3</v>
      </c>
      <c r="F5259" s="616"/>
      <c r="G5259" s="617"/>
      <c r="H5259" s="585" t="s">
        <v>4</v>
      </c>
      <c r="I5259" s="586"/>
      <c r="J5259" s="586"/>
      <c r="K5259" s="587"/>
    </row>
    <row r="5260" spans="1:11" s="43" customFormat="1" ht="15.75" thickBot="1" x14ac:dyDescent="0.3">
      <c r="A5260" s="42"/>
      <c r="B5260" s="615" t="s">
        <v>1449</v>
      </c>
      <c r="C5260" s="616"/>
      <c r="D5260" s="617"/>
      <c r="E5260" s="615" t="s">
        <v>1444</v>
      </c>
      <c r="F5260" s="616"/>
      <c r="G5260" s="617"/>
      <c r="H5260" s="615" t="s">
        <v>1450</v>
      </c>
      <c r="I5260" s="616"/>
      <c r="J5260" s="616"/>
      <c r="K5260" s="617"/>
    </row>
    <row r="5261" spans="1:11" s="43" customFormat="1" x14ac:dyDescent="0.25">
      <c r="A5261" s="42"/>
      <c r="B5261" s="716" t="s">
        <v>5</v>
      </c>
      <c r="C5261" s="720"/>
      <c r="D5261" s="720"/>
      <c r="E5261" s="716" t="s">
        <v>1451</v>
      </c>
      <c r="F5261" s="720"/>
      <c r="G5261" s="717"/>
      <c r="H5261" s="618" t="s">
        <v>6</v>
      </c>
      <c r="I5261" s="619"/>
      <c r="J5261" s="716" t="s">
        <v>327</v>
      </c>
      <c r="K5261" s="717"/>
    </row>
    <row r="5262" spans="1:11" s="43" customFormat="1" ht="15.75" thickBot="1" x14ac:dyDescent="0.3">
      <c r="A5262" s="42"/>
      <c r="B5262" s="718"/>
      <c r="C5262" s="721"/>
      <c r="D5262" s="721"/>
      <c r="E5262" s="718"/>
      <c r="F5262" s="721"/>
      <c r="G5262" s="719"/>
      <c r="H5262" s="620"/>
      <c r="I5262" s="621"/>
      <c r="J5262" s="718"/>
      <c r="K5262" s="719"/>
    </row>
    <row r="5263" spans="1:11" s="43" customFormat="1" ht="15.75" thickBot="1" x14ac:dyDescent="0.3">
      <c r="A5263" s="42"/>
      <c r="B5263" s="615" t="s">
        <v>7</v>
      </c>
      <c r="C5263" s="616"/>
      <c r="D5263" s="616"/>
      <c r="E5263" s="616"/>
      <c r="F5263" s="616"/>
      <c r="G5263" s="616"/>
      <c r="H5263" s="616"/>
      <c r="I5263" s="616"/>
      <c r="J5263" s="616"/>
      <c r="K5263" s="617"/>
    </row>
    <row r="5264" spans="1:11" s="43" customFormat="1" ht="15.75" thickBot="1" x14ac:dyDescent="0.3">
      <c r="A5264" s="42"/>
      <c r="B5264" s="726" t="s">
        <v>8</v>
      </c>
      <c r="C5264" s="726" t="s">
        <v>9</v>
      </c>
      <c r="D5264" s="615" t="s">
        <v>10</v>
      </c>
      <c r="E5264" s="616"/>
      <c r="F5264" s="616"/>
      <c r="G5264" s="617"/>
      <c r="H5264" s="615" t="s">
        <v>11</v>
      </c>
      <c r="I5264" s="616"/>
      <c r="J5264" s="616"/>
      <c r="K5264" s="617"/>
    </row>
    <row r="5265" spans="1:11" s="43" customFormat="1" ht="15.75" thickBot="1" x14ac:dyDescent="0.3">
      <c r="A5265" s="42"/>
      <c r="B5265" s="727"/>
      <c r="C5265" s="727"/>
      <c r="D5265" s="726" t="s">
        <v>12</v>
      </c>
      <c r="E5265" s="726" t="s">
        <v>210</v>
      </c>
      <c r="F5265" s="615" t="s">
        <v>14</v>
      </c>
      <c r="G5265" s="617"/>
      <c r="H5265" s="726" t="s">
        <v>12</v>
      </c>
      <c r="I5265" s="726" t="s">
        <v>15</v>
      </c>
      <c r="J5265" s="615" t="s">
        <v>14</v>
      </c>
      <c r="K5265" s="617"/>
    </row>
    <row r="5266" spans="1:11" s="43" customFormat="1" ht="45.75" thickBot="1" x14ac:dyDescent="0.3">
      <c r="A5266" s="42"/>
      <c r="B5266" s="728"/>
      <c r="C5266" s="728"/>
      <c r="D5266" s="728"/>
      <c r="E5266" s="728"/>
      <c r="F5266" s="306" t="s">
        <v>16</v>
      </c>
      <c r="G5266" s="306" t="s">
        <v>17</v>
      </c>
      <c r="H5266" s="728"/>
      <c r="I5266" s="728"/>
      <c r="J5266" s="306" t="s">
        <v>16</v>
      </c>
      <c r="K5266" s="306" t="s">
        <v>17</v>
      </c>
    </row>
    <row r="5267" spans="1:11" s="43" customFormat="1" ht="15.75" thickBot="1" x14ac:dyDescent="0.3">
      <c r="A5267" s="42"/>
      <c r="B5267" s="306">
        <v>1</v>
      </c>
      <c r="C5267" s="306">
        <v>2</v>
      </c>
      <c r="D5267" s="306">
        <v>3</v>
      </c>
      <c r="E5267" s="306">
        <v>4</v>
      </c>
      <c r="F5267" s="306">
        <v>5</v>
      </c>
      <c r="G5267" s="306">
        <v>6</v>
      </c>
      <c r="H5267" s="306">
        <v>7</v>
      </c>
      <c r="I5267" s="306">
        <v>8</v>
      </c>
      <c r="J5267" s="306">
        <v>9</v>
      </c>
      <c r="K5267" s="306">
        <v>10</v>
      </c>
    </row>
    <row r="5268" spans="1:11" s="43" customFormat="1" ht="60" x14ac:dyDescent="0.25">
      <c r="A5268" s="42"/>
      <c r="B5268" s="322">
        <v>175334.14</v>
      </c>
      <c r="C5268" s="308" t="s">
        <v>76</v>
      </c>
      <c r="D5268" s="308" t="s">
        <v>1452</v>
      </c>
      <c r="E5268" s="308" t="s">
        <v>1453</v>
      </c>
      <c r="F5268" s="308"/>
      <c r="G5268" s="308"/>
      <c r="H5268" s="51" t="s">
        <v>212</v>
      </c>
      <c r="I5268" s="308" t="s">
        <v>1454</v>
      </c>
      <c r="J5268" s="107"/>
      <c r="K5268" s="309"/>
    </row>
    <row r="5269" spans="1:11" s="43" customFormat="1" ht="30" x14ac:dyDescent="0.25">
      <c r="A5269" s="42"/>
      <c r="B5269" s="321"/>
      <c r="C5269" s="313"/>
      <c r="D5269" s="308" t="s">
        <v>1455</v>
      </c>
      <c r="E5269" s="313" t="s">
        <v>1456</v>
      </c>
      <c r="F5269" s="313"/>
      <c r="G5269" s="313"/>
      <c r="H5269" s="308" t="s">
        <v>111</v>
      </c>
      <c r="I5269" s="313" t="s">
        <v>111</v>
      </c>
      <c r="J5269" s="107"/>
      <c r="K5269" s="309"/>
    </row>
    <row r="5270" spans="1:11" s="43" customFormat="1" ht="30.75" thickBot="1" x14ac:dyDescent="0.3">
      <c r="A5270" s="42"/>
      <c r="B5270" s="321"/>
      <c r="C5270" s="313"/>
      <c r="D5270" s="308" t="s">
        <v>1457</v>
      </c>
      <c r="E5270" s="313" t="s">
        <v>1352</v>
      </c>
      <c r="F5270" s="313"/>
      <c r="G5270" s="313"/>
      <c r="H5270" s="313" t="s">
        <v>70</v>
      </c>
      <c r="I5270" s="313" t="s">
        <v>70</v>
      </c>
      <c r="J5270" s="107"/>
      <c r="K5270" s="309"/>
    </row>
    <row r="5271" spans="1:11" s="43" customFormat="1" ht="15.75" thickBot="1" x14ac:dyDescent="0.3">
      <c r="A5271" s="42"/>
      <c r="B5271" s="615" t="s">
        <v>19</v>
      </c>
      <c r="C5271" s="616"/>
      <c r="D5271" s="616"/>
      <c r="E5271" s="616"/>
      <c r="F5271" s="616"/>
      <c r="G5271" s="616"/>
      <c r="H5271" s="616"/>
      <c r="I5271" s="616"/>
      <c r="J5271" s="616"/>
      <c r="K5271" s="617"/>
    </row>
    <row r="5272" spans="1:11" s="43" customFormat="1" ht="15.75" thickBot="1" x14ac:dyDescent="0.3">
      <c r="A5272" s="42"/>
      <c r="B5272" s="334" t="s">
        <v>76</v>
      </c>
      <c r="C5272" s="317" t="s">
        <v>76</v>
      </c>
      <c r="D5272" s="317" t="s">
        <v>76</v>
      </c>
      <c r="E5272" s="317" t="s">
        <v>76</v>
      </c>
      <c r="F5272" s="317" t="s">
        <v>76</v>
      </c>
      <c r="G5272" s="317" t="s">
        <v>76</v>
      </c>
      <c r="H5272" s="317" t="s">
        <v>76</v>
      </c>
      <c r="I5272" s="317" t="s">
        <v>76</v>
      </c>
      <c r="J5272" s="317" t="s">
        <v>76</v>
      </c>
      <c r="K5272" s="318" t="s">
        <v>76</v>
      </c>
    </row>
    <row r="5273" spans="1:11" s="43" customFormat="1" x14ac:dyDescent="0.25">
      <c r="A5273" s="42"/>
      <c r="B5273" s="105"/>
      <c r="C5273" s="105"/>
      <c r="D5273" s="105"/>
      <c r="E5273" s="105"/>
      <c r="F5273" s="105"/>
      <c r="G5273" s="105"/>
      <c r="H5273" s="105"/>
      <c r="I5273" s="105"/>
      <c r="J5273" s="105"/>
      <c r="K5273" s="105"/>
    </row>
    <row r="5274" spans="1:11" s="43" customFormat="1" x14ac:dyDescent="0.25">
      <c r="A5274" s="42"/>
      <c r="B5274" s="722" t="s">
        <v>0</v>
      </c>
      <c r="C5274" s="722"/>
      <c r="E5274" s="305"/>
      <c r="F5274" s="305"/>
      <c r="G5274" s="305"/>
      <c r="H5274" s="305"/>
      <c r="I5274" s="305"/>
      <c r="J5274" s="305"/>
      <c r="K5274" s="305"/>
    </row>
    <row r="5275" spans="1:11" s="43" customFormat="1" x14ac:dyDescent="0.25">
      <c r="A5275" s="42"/>
      <c r="B5275" s="722" t="s">
        <v>1</v>
      </c>
      <c r="C5275" s="722"/>
      <c r="D5275" s="722"/>
      <c r="E5275" s="722"/>
      <c r="F5275" s="722"/>
      <c r="G5275" s="722"/>
      <c r="H5275" s="722"/>
      <c r="I5275" s="722"/>
      <c r="J5275" s="722"/>
      <c r="K5275" s="722"/>
    </row>
    <row r="5276" spans="1:11" s="43" customFormat="1" ht="15.75" thickBot="1" x14ac:dyDescent="0.3">
      <c r="A5276" s="42"/>
      <c r="E5276" s="305"/>
      <c r="F5276" s="305"/>
      <c r="G5276" s="305"/>
      <c r="H5276" s="305"/>
      <c r="I5276" s="305"/>
      <c r="J5276" s="305"/>
      <c r="K5276" s="305"/>
    </row>
    <row r="5277" spans="1:11" s="43" customFormat="1" ht="15.75" thickBot="1" x14ac:dyDescent="0.3">
      <c r="A5277" s="42"/>
      <c r="B5277" s="615" t="s">
        <v>2</v>
      </c>
      <c r="C5277" s="616"/>
      <c r="D5277" s="617"/>
      <c r="E5277" s="615" t="s">
        <v>3</v>
      </c>
      <c r="F5277" s="616"/>
      <c r="G5277" s="617"/>
      <c r="H5277" s="585" t="s">
        <v>4</v>
      </c>
      <c r="I5277" s="586"/>
      <c r="J5277" s="586"/>
      <c r="K5277" s="587"/>
    </row>
    <row r="5278" spans="1:11" s="43" customFormat="1" ht="15.75" thickBot="1" x14ac:dyDescent="0.3">
      <c r="A5278" s="42"/>
      <c r="B5278" s="615" t="s">
        <v>1458</v>
      </c>
      <c r="C5278" s="616"/>
      <c r="D5278" s="617"/>
      <c r="E5278" s="615" t="s">
        <v>1444</v>
      </c>
      <c r="F5278" s="616"/>
      <c r="G5278" s="617"/>
      <c r="H5278" s="615" t="s">
        <v>1459</v>
      </c>
      <c r="I5278" s="616"/>
      <c r="J5278" s="616"/>
      <c r="K5278" s="617"/>
    </row>
    <row r="5279" spans="1:11" s="43" customFormat="1" x14ac:dyDescent="0.25">
      <c r="A5279" s="42"/>
      <c r="B5279" s="716" t="s">
        <v>5</v>
      </c>
      <c r="C5279" s="720"/>
      <c r="D5279" s="720"/>
      <c r="E5279" s="716" t="s">
        <v>1460</v>
      </c>
      <c r="F5279" s="720"/>
      <c r="G5279" s="717"/>
      <c r="H5279" s="618" t="s">
        <v>6</v>
      </c>
      <c r="I5279" s="619"/>
      <c r="J5279" s="716" t="s">
        <v>327</v>
      </c>
      <c r="K5279" s="717"/>
    </row>
    <row r="5280" spans="1:11" s="43" customFormat="1" ht="15.75" thickBot="1" x14ac:dyDescent="0.3">
      <c r="A5280" s="42"/>
      <c r="B5280" s="718"/>
      <c r="C5280" s="721"/>
      <c r="D5280" s="721"/>
      <c r="E5280" s="718"/>
      <c r="F5280" s="721"/>
      <c r="G5280" s="719"/>
      <c r="H5280" s="620"/>
      <c r="I5280" s="621"/>
      <c r="J5280" s="718"/>
      <c r="K5280" s="719"/>
    </row>
    <row r="5281" spans="1:11" s="43" customFormat="1" ht="15.75" thickBot="1" x14ac:dyDescent="0.3">
      <c r="A5281" s="42"/>
      <c r="B5281" s="615" t="s">
        <v>7</v>
      </c>
      <c r="C5281" s="616"/>
      <c r="D5281" s="616"/>
      <c r="E5281" s="616"/>
      <c r="F5281" s="616"/>
      <c r="G5281" s="616"/>
      <c r="H5281" s="616"/>
      <c r="I5281" s="616"/>
      <c r="J5281" s="616"/>
      <c r="K5281" s="617"/>
    </row>
    <row r="5282" spans="1:11" s="43" customFormat="1" ht="15.75" thickBot="1" x14ac:dyDescent="0.3">
      <c r="A5282" s="42"/>
      <c r="B5282" s="726" t="s">
        <v>8</v>
      </c>
      <c r="C5282" s="726" t="s">
        <v>9</v>
      </c>
      <c r="D5282" s="615" t="s">
        <v>10</v>
      </c>
      <c r="E5282" s="616"/>
      <c r="F5282" s="616"/>
      <c r="G5282" s="617"/>
      <c r="H5282" s="615" t="s">
        <v>11</v>
      </c>
      <c r="I5282" s="616"/>
      <c r="J5282" s="616"/>
      <c r="K5282" s="617"/>
    </row>
    <row r="5283" spans="1:11" s="43" customFormat="1" ht="15.75" thickBot="1" x14ac:dyDescent="0.3">
      <c r="A5283" s="42"/>
      <c r="B5283" s="727"/>
      <c r="C5283" s="727"/>
      <c r="D5283" s="726" t="s">
        <v>12</v>
      </c>
      <c r="E5283" s="726" t="s">
        <v>210</v>
      </c>
      <c r="F5283" s="615" t="s">
        <v>14</v>
      </c>
      <c r="G5283" s="617"/>
      <c r="H5283" s="726" t="s">
        <v>12</v>
      </c>
      <c r="I5283" s="726" t="s">
        <v>15</v>
      </c>
      <c r="J5283" s="615" t="s">
        <v>14</v>
      </c>
      <c r="K5283" s="617"/>
    </row>
    <row r="5284" spans="1:11" s="43" customFormat="1" ht="45.75" thickBot="1" x14ac:dyDescent="0.3">
      <c r="A5284" s="42"/>
      <c r="B5284" s="728"/>
      <c r="C5284" s="728"/>
      <c r="D5284" s="728"/>
      <c r="E5284" s="728"/>
      <c r="F5284" s="306" t="s">
        <v>16</v>
      </c>
      <c r="G5284" s="306" t="s">
        <v>17</v>
      </c>
      <c r="H5284" s="728"/>
      <c r="I5284" s="728"/>
      <c r="J5284" s="306" t="s">
        <v>16</v>
      </c>
      <c r="K5284" s="306" t="s">
        <v>17</v>
      </c>
    </row>
    <row r="5285" spans="1:11" s="43" customFormat="1" ht="15.75" thickBot="1" x14ac:dyDescent="0.3">
      <c r="A5285" s="42"/>
      <c r="B5285" s="306">
        <v>1</v>
      </c>
      <c r="C5285" s="306">
        <v>2</v>
      </c>
      <c r="D5285" s="306">
        <v>3</v>
      </c>
      <c r="E5285" s="306">
        <v>4</v>
      </c>
      <c r="F5285" s="306">
        <v>5</v>
      </c>
      <c r="G5285" s="306">
        <v>6</v>
      </c>
      <c r="H5285" s="306">
        <v>7</v>
      </c>
      <c r="I5285" s="306">
        <v>8</v>
      </c>
      <c r="J5285" s="306">
        <v>9</v>
      </c>
      <c r="K5285" s="306">
        <v>10</v>
      </c>
    </row>
    <row r="5286" spans="1:11" s="43" customFormat="1" ht="15.75" thickBot="1" x14ac:dyDescent="0.3">
      <c r="A5286" s="42"/>
      <c r="B5286" s="324">
        <f>155814</f>
        <v>155814</v>
      </c>
      <c r="C5286" s="308" t="s">
        <v>76</v>
      </c>
      <c r="D5286" s="308"/>
      <c r="E5286" s="308"/>
      <c r="F5286" s="308"/>
      <c r="G5286" s="308"/>
      <c r="H5286" s="308"/>
      <c r="I5286" s="308"/>
      <c r="J5286" s="107"/>
      <c r="K5286" s="309"/>
    </row>
    <row r="5287" spans="1:11" s="43" customFormat="1" ht="15.75" thickBot="1" x14ac:dyDescent="0.3">
      <c r="A5287" s="42"/>
      <c r="B5287" s="615" t="s">
        <v>19</v>
      </c>
      <c r="C5287" s="616"/>
      <c r="D5287" s="616"/>
      <c r="E5287" s="616"/>
      <c r="F5287" s="616"/>
      <c r="G5287" s="616"/>
      <c r="H5287" s="616"/>
      <c r="I5287" s="616"/>
      <c r="J5287" s="616"/>
      <c r="K5287" s="617"/>
    </row>
    <row r="5288" spans="1:11" s="43" customFormat="1" ht="15.75" thickBot="1" x14ac:dyDescent="0.3">
      <c r="A5288" s="42"/>
      <c r="B5288" s="334" t="s">
        <v>76</v>
      </c>
      <c r="C5288" s="317" t="s">
        <v>76</v>
      </c>
      <c r="D5288" s="317" t="s">
        <v>76</v>
      </c>
      <c r="E5288" s="317" t="s">
        <v>76</v>
      </c>
      <c r="F5288" s="317" t="s">
        <v>76</v>
      </c>
      <c r="G5288" s="317" t="s">
        <v>76</v>
      </c>
      <c r="H5288" s="317" t="s">
        <v>76</v>
      </c>
      <c r="I5288" s="317" t="s">
        <v>76</v>
      </c>
      <c r="J5288" s="317" t="s">
        <v>76</v>
      </c>
      <c r="K5288" s="318"/>
    </row>
    <row r="5289" spans="1:11" s="43" customFormat="1" x14ac:dyDescent="0.25">
      <c r="A5289" s="42"/>
      <c r="B5289" s="105"/>
      <c r="C5289" s="105"/>
      <c r="D5289" s="105"/>
      <c r="E5289" s="105"/>
      <c r="F5289" s="105"/>
      <c r="G5289" s="105"/>
      <c r="H5289" s="105"/>
      <c r="I5289" s="105"/>
      <c r="J5289" s="105"/>
      <c r="K5289" s="105"/>
    </row>
    <row r="5290" spans="1:11" s="43" customFormat="1" x14ac:dyDescent="0.25">
      <c r="A5290" s="42"/>
    </row>
    <row r="5291" spans="1:11" s="43" customFormat="1" x14ac:dyDescent="0.25">
      <c r="A5291" s="42"/>
      <c r="B5291" s="722" t="s">
        <v>0</v>
      </c>
      <c r="C5291" s="722"/>
      <c r="E5291" s="305"/>
      <c r="F5291" s="305"/>
      <c r="G5291" s="305"/>
      <c r="H5291" s="305"/>
      <c r="I5291" s="305"/>
      <c r="J5291" s="305"/>
      <c r="K5291" s="305"/>
    </row>
    <row r="5292" spans="1:11" s="43" customFormat="1" x14ac:dyDescent="0.25">
      <c r="A5292" s="42"/>
      <c r="B5292" s="722" t="s">
        <v>1</v>
      </c>
      <c r="C5292" s="722"/>
      <c r="D5292" s="722"/>
      <c r="E5292" s="722"/>
      <c r="F5292" s="722"/>
      <c r="G5292" s="722"/>
      <c r="H5292" s="722"/>
      <c r="I5292" s="722"/>
      <c r="J5292" s="722"/>
      <c r="K5292" s="722"/>
    </row>
    <row r="5293" spans="1:11" s="43" customFormat="1" ht="15.75" thickBot="1" x14ac:dyDescent="0.3">
      <c r="A5293" s="42"/>
      <c r="E5293" s="305"/>
      <c r="F5293" s="305"/>
      <c r="G5293" s="305"/>
      <c r="H5293" s="305"/>
      <c r="I5293" s="305"/>
      <c r="J5293" s="305"/>
      <c r="K5293" s="305"/>
    </row>
    <row r="5294" spans="1:11" s="43" customFormat="1" ht="15.75" thickBot="1" x14ac:dyDescent="0.3">
      <c r="A5294" s="42"/>
      <c r="B5294" s="615" t="s">
        <v>2</v>
      </c>
      <c r="C5294" s="616"/>
      <c r="D5294" s="617"/>
      <c r="E5294" s="615" t="s">
        <v>3</v>
      </c>
      <c r="F5294" s="616"/>
      <c r="G5294" s="617"/>
      <c r="H5294" s="585" t="s">
        <v>4</v>
      </c>
      <c r="I5294" s="586"/>
      <c r="J5294" s="586"/>
      <c r="K5294" s="587"/>
    </row>
    <row r="5295" spans="1:11" s="43" customFormat="1" ht="15.75" thickBot="1" x14ac:dyDescent="0.3">
      <c r="A5295" s="42"/>
      <c r="B5295" s="615" t="s">
        <v>1461</v>
      </c>
      <c r="C5295" s="616"/>
      <c r="D5295" s="617"/>
      <c r="E5295" s="615" t="s">
        <v>1444</v>
      </c>
      <c r="F5295" s="616"/>
      <c r="G5295" s="617"/>
      <c r="H5295" s="615" t="s">
        <v>1462</v>
      </c>
      <c r="I5295" s="616"/>
      <c r="J5295" s="616"/>
      <c r="K5295" s="617"/>
    </row>
    <row r="5296" spans="1:11" s="43" customFormat="1" x14ac:dyDescent="0.25">
      <c r="A5296" s="42"/>
      <c r="B5296" s="716" t="s">
        <v>5</v>
      </c>
      <c r="C5296" s="720"/>
      <c r="D5296" s="720"/>
      <c r="E5296" s="716" t="s">
        <v>1463</v>
      </c>
      <c r="F5296" s="720"/>
      <c r="G5296" s="717"/>
      <c r="H5296" s="618" t="s">
        <v>6</v>
      </c>
      <c r="I5296" s="619"/>
      <c r="J5296" s="716" t="s">
        <v>327</v>
      </c>
      <c r="K5296" s="717"/>
    </row>
    <row r="5297" spans="1:11" s="43" customFormat="1" ht="15.75" thickBot="1" x14ac:dyDescent="0.3">
      <c r="A5297" s="42"/>
      <c r="B5297" s="718"/>
      <c r="C5297" s="721"/>
      <c r="D5297" s="721"/>
      <c r="E5297" s="718"/>
      <c r="F5297" s="721"/>
      <c r="G5297" s="719"/>
      <c r="H5297" s="620"/>
      <c r="I5297" s="621"/>
      <c r="J5297" s="718"/>
      <c r="K5297" s="719"/>
    </row>
    <row r="5298" spans="1:11" s="43" customFormat="1" ht="15.75" thickBot="1" x14ac:dyDescent="0.3">
      <c r="A5298" s="42"/>
      <c r="B5298" s="615" t="s">
        <v>7</v>
      </c>
      <c r="C5298" s="616"/>
      <c r="D5298" s="616"/>
      <c r="E5298" s="616"/>
      <c r="F5298" s="616"/>
      <c r="G5298" s="616"/>
      <c r="H5298" s="616"/>
      <c r="I5298" s="616"/>
      <c r="J5298" s="616"/>
      <c r="K5298" s="617"/>
    </row>
    <row r="5299" spans="1:11" s="43" customFormat="1" ht="15.75" thickBot="1" x14ac:dyDescent="0.3">
      <c r="A5299" s="42"/>
      <c r="B5299" s="726" t="s">
        <v>8</v>
      </c>
      <c r="C5299" s="726" t="s">
        <v>9</v>
      </c>
      <c r="D5299" s="615" t="s">
        <v>10</v>
      </c>
      <c r="E5299" s="616"/>
      <c r="F5299" s="616"/>
      <c r="G5299" s="617"/>
      <c r="H5299" s="615" t="s">
        <v>11</v>
      </c>
      <c r="I5299" s="616"/>
      <c r="J5299" s="616"/>
      <c r="K5299" s="617"/>
    </row>
    <row r="5300" spans="1:11" s="43" customFormat="1" ht="15.75" thickBot="1" x14ac:dyDescent="0.3">
      <c r="A5300" s="42"/>
      <c r="B5300" s="727"/>
      <c r="C5300" s="727"/>
      <c r="D5300" s="726" t="s">
        <v>12</v>
      </c>
      <c r="E5300" s="726" t="s">
        <v>210</v>
      </c>
      <c r="F5300" s="615" t="s">
        <v>14</v>
      </c>
      <c r="G5300" s="617"/>
      <c r="H5300" s="726" t="s">
        <v>12</v>
      </c>
      <c r="I5300" s="726" t="s">
        <v>15</v>
      </c>
      <c r="J5300" s="615" t="s">
        <v>14</v>
      </c>
      <c r="K5300" s="617"/>
    </row>
    <row r="5301" spans="1:11" s="43" customFormat="1" ht="45.75" thickBot="1" x14ac:dyDescent="0.3">
      <c r="A5301" s="42"/>
      <c r="B5301" s="728"/>
      <c r="C5301" s="728"/>
      <c r="D5301" s="728"/>
      <c r="E5301" s="728"/>
      <c r="F5301" s="306" t="s">
        <v>16</v>
      </c>
      <c r="G5301" s="306" t="s">
        <v>17</v>
      </c>
      <c r="H5301" s="728"/>
      <c r="I5301" s="728"/>
      <c r="J5301" s="306" t="s">
        <v>16</v>
      </c>
      <c r="K5301" s="306" t="s">
        <v>17</v>
      </c>
    </row>
    <row r="5302" spans="1:11" s="43" customFormat="1" ht="15.75" thickBot="1" x14ac:dyDescent="0.3">
      <c r="A5302" s="42"/>
      <c r="B5302" s="306">
        <v>1</v>
      </c>
      <c r="C5302" s="306">
        <v>2</v>
      </c>
      <c r="D5302" s="306">
        <v>3</v>
      </c>
      <c r="E5302" s="306">
        <v>4</v>
      </c>
      <c r="F5302" s="306">
        <v>5</v>
      </c>
      <c r="G5302" s="306">
        <v>6</v>
      </c>
      <c r="H5302" s="306">
        <v>7</v>
      </c>
      <c r="I5302" s="306">
        <v>8</v>
      </c>
      <c r="J5302" s="306">
        <v>9</v>
      </c>
      <c r="K5302" s="306">
        <v>10</v>
      </c>
    </row>
    <row r="5303" spans="1:11" s="43" customFormat="1" ht="15.75" thickBot="1" x14ac:dyDescent="0.3">
      <c r="A5303" s="42"/>
      <c r="B5303" s="324">
        <f>128147.7</f>
        <v>128147.7</v>
      </c>
      <c r="C5303" s="308" t="s">
        <v>76</v>
      </c>
      <c r="D5303" s="308"/>
      <c r="E5303" s="308"/>
      <c r="F5303" s="308"/>
      <c r="G5303" s="308"/>
      <c r="H5303" s="308"/>
      <c r="I5303" s="308"/>
      <c r="J5303" s="107"/>
      <c r="K5303" s="309"/>
    </row>
    <row r="5304" spans="1:11" s="43" customFormat="1" ht="15.75" thickBot="1" x14ac:dyDescent="0.3">
      <c r="A5304" s="42"/>
      <c r="B5304" s="615" t="s">
        <v>19</v>
      </c>
      <c r="C5304" s="616"/>
      <c r="D5304" s="616"/>
      <c r="E5304" s="616"/>
      <c r="F5304" s="616"/>
      <c r="G5304" s="616"/>
      <c r="H5304" s="616"/>
      <c r="I5304" s="616"/>
      <c r="J5304" s="616"/>
      <c r="K5304" s="617"/>
    </row>
    <row r="5305" spans="1:11" s="43" customFormat="1" ht="15.75" thickBot="1" x14ac:dyDescent="0.3">
      <c r="A5305" s="42"/>
      <c r="B5305" s="334"/>
      <c r="C5305" s="317"/>
      <c r="D5305" s="317"/>
      <c r="E5305" s="317"/>
      <c r="F5305" s="317"/>
      <c r="G5305" s="317"/>
      <c r="H5305" s="317"/>
      <c r="I5305" s="317"/>
      <c r="J5305" s="317"/>
      <c r="K5305" s="318"/>
    </row>
    <row r="5306" spans="1:11" s="43" customFormat="1" x14ac:dyDescent="0.25">
      <c r="A5306" s="42"/>
      <c r="B5306" s="105"/>
      <c r="C5306" s="105"/>
      <c r="D5306" s="105"/>
      <c r="E5306" s="105"/>
      <c r="F5306" s="105"/>
      <c r="G5306" s="105"/>
      <c r="H5306" s="105"/>
      <c r="I5306" s="105"/>
      <c r="J5306" s="105"/>
      <c r="K5306" s="105"/>
    </row>
    <row r="5307" spans="1:11" s="43" customFormat="1" x14ac:dyDescent="0.25">
      <c r="A5307" s="42"/>
    </row>
    <row r="5308" spans="1:11" s="43" customFormat="1" x14ac:dyDescent="0.25">
      <c r="A5308" s="42"/>
      <c r="B5308" s="722" t="s">
        <v>0</v>
      </c>
      <c r="C5308" s="722"/>
      <c r="E5308" s="305"/>
      <c r="F5308" s="305"/>
      <c r="G5308" s="305"/>
      <c r="H5308" s="305"/>
      <c r="I5308" s="305"/>
      <c r="J5308" s="305"/>
      <c r="K5308" s="305"/>
    </row>
    <row r="5309" spans="1:11" s="43" customFormat="1" x14ac:dyDescent="0.25">
      <c r="A5309" s="42"/>
      <c r="B5309" s="722" t="s">
        <v>1</v>
      </c>
      <c r="C5309" s="722"/>
      <c r="D5309" s="722"/>
      <c r="E5309" s="722"/>
      <c r="F5309" s="722"/>
      <c r="G5309" s="722"/>
      <c r="H5309" s="722"/>
      <c r="I5309" s="722"/>
      <c r="J5309" s="722"/>
      <c r="K5309" s="722"/>
    </row>
    <row r="5310" spans="1:11" s="43" customFormat="1" ht="15.75" thickBot="1" x14ac:dyDescent="0.3">
      <c r="A5310" s="42"/>
      <c r="E5310" s="305"/>
      <c r="F5310" s="305"/>
      <c r="G5310" s="305"/>
      <c r="H5310" s="305"/>
      <c r="I5310" s="305"/>
      <c r="J5310" s="305"/>
      <c r="K5310" s="305"/>
    </row>
    <row r="5311" spans="1:11" s="43" customFormat="1" ht="15.75" thickBot="1" x14ac:dyDescent="0.3">
      <c r="A5311" s="42"/>
      <c r="B5311" s="615" t="s">
        <v>2</v>
      </c>
      <c r="C5311" s="616"/>
      <c r="D5311" s="617"/>
      <c r="E5311" s="615" t="s">
        <v>3</v>
      </c>
      <c r="F5311" s="616"/>
      <c r="G5311" s="617"/>
      <c r="H5311" s="585" t="s">
        <v>4</v>
      </c>
      <c r="I5311" s="586"/>
      <c r="J5311" s="586"/>
      <c r="K5311" s="587"/>
    </row>
    <row r="5312" spans="1:11" s="43" customFormat="1" ht="15.75" thickBot="1" x14ac:dyDescent="0.3">
      <c r="A5312" s="42"/>
      <c r="B5312" s="615" t="s">
        <v>1464</v>
      </c>
      <c r="C5312" s="616"/>
      <c r="D5312" s="617"/>
      <c r="E5312" s="615" t="s">
        <v>1444</v>
      </c>
      <c r="F5312" s="616"/>
      <c r="G5312" s="617"/>
      <c r="H5312" s="615" t="s">
        <v>1465</v>
      </c>
      <c r="I5312" s="616"/>
      <c r="J5312" s="616"/>
      <c r="K5312" s="617"/>
    </row>
    <row r="5313" spans="1:11" s="43" customFormat="1" x14ac:dyDescent="0.25">
      <c r="A5313" s="42"/>
      <c r="B5313" s="716" t="s">
        <v>5</v>
      </c>
      <c r="C5313" s="720"/>
      <c r="D5313" s="720"/>
      <c r="E5313" s="716" t="s">
        <v>1466</v>
      </c>
      <c r="F5313" s="720"/>
      <c r="G5313" s="717"/>
      <c r="H5313" s="618" t="s">
        <v>6</v>
      </c>
      <c r="I5313" s="619"/>
      <c r="J5313" s="716" t="s">
        <v>327</v>
      </c>
      <c r="K5313" s="717"/>
    </row>
    <row r="5314" spans="1:11" s="43" customFormat="1" ht="15.75" thickBot="1" x14ac:dyDescent="0.3">
      <c r="A5314" s="42"/>
      <c r="B5314" s="718"/>
      <c r="C5314" s="721"/>
      <c r="D5314" s="721"/>
      <c r="E5314" s="718"/>
      <c r="F5314" s="721"/>
      <c r="G5314" s="719"/>
      <c r="H5314" s="620"/>
      <c r="I5314" s="621"/>
      <c r="J5314" s="718"/>
      <c r="K5314" s="719"/>
    </row>
    <row r="5315" spans="1:11" s="43" customFormat="1" ht="15.75" thickBot="1" x14ac:dyDescent="0.3">
      <c r="A5315" s="42"/>
      <c r="B5315" s="615" t="s">
        <v>7</v>
      </c>
      <c r="C5315" s="616"/>
      <c r="D5315" s="616"/>
      <c r="E5315" s="616"/>
      <c r="F5315" s="616"/>
      <c r="G5315" s="616"/>
      <c r="H5315" s="616"/>
      <c r="I5315" s="616"/>
      <c r="J5315" s="616"/>
      <c r="K5315" s="617"/>
    </row>
    <row r="5316" spans="1:11" s="43" customFormat="1" ht="15.75" thickBot="1" x14ac:dyDescent="0.3">
      <c r="A5316" s="42"/>
      <c r="B5316" s="726" t="s">
        <v>8</v>
      </c>
      <c r="C5316" s="726" t="s">
        <v>9</v>
      </c>
      <c r="D5316" s="615" t="s">
        <v>10</v>
      </c>
      <c r="E5316" s="616"/>
      <c r="F5316" s="616"/>
      <c r="G5316" s="617"/>
      <c r="H5316" s="615" t="s">
        <v>11</v>
      </c>
      <c r="I5316" s="616"/>
      <c r="J5316" s="616"/>
      <c r="K5316" s="617"/>
    </row>
    <row r="5317" spans="1:11" s="43" customFormat="1" ht="15.75" thickBot="1" x14ac:dyDescent="0.3">
      <c r="A5317" s="42"/>
      <c r="B5317" s="727"/>
      <c r="C5317" s="727"/>
      <c r="D5317" s="726" t="s">
        <v>12</v>
      </c>
      <c r="E5317" s="726" t="s">
        <v>210</v>
      </c>
      <c r="F5317" s="615" t="s">
        <v>14</v>
      </c>
      <c r="G5317" s="617"/>
      <c r="H5317" s="726" t="s">
        <v>12</v>
      </c>
      <c r="I5317" s="726" t="s">
        <v>15</v>
      </c>
      <c r="J5317" s="615" t="s">
        <v>14</v>
      </c>
      <c r="K5317" s="617"/>
    </row>
    <row r="5318" spans="1:11" s="43" customFormat="1" ht="45.75" thickBot="1" x14ac:dyDescent="0.3">
      <c r="A5318" s="42"/>
      <c r="B5318" s="728"/>
      <c r="C5318" s="728"/>
      <c r="D5318" s="728"/>
      <c r="E5318" s="728"/>
      <c r="F5318" s="306" t="s">
        <v>16</v>
      </c>
      <c r="G5318" s="306" t="s">
        <v>17</v>
      </c>
      <c r="H5318" s="728"/>
      <c r="I5318" s="728"/>
      <c r="J5318" s="306" t="s">
        <v>16</v>
      </c>
      <c r="K5318" s="306" t="s">
        <v>17</v>
      </c>
    </row>
    <row r="5319" spans="1:11" s="43" customFormat="1" ht="15.75" thickBot="1" x14ac:dyDescent="0.3">
      <c r="A5319" s="42"/>
      <c r="B5319" s="306">
        <v>1</v>
      </c>
      <c r="C5319" s="306">
        <v>2</v>
      </c>
      <c r="D5319" s="306">
        <v>3</v>
      </c>
      <c r="E5319" s="306">
        <v>4</v>
      </c>
      <c r="F5319" s="306">
        <v>5</v>
      </c>
      <c r="G5319" s="306">
        <v>6</v>
      </c>
      <c r="H5319" s="306">
        <v>7</v>
      </c>
      <c r="I5319" s="306">
        <v>8</v>
      </c>
      <c r="J5319" s="306">
        <v>9</v>
      </c>
      <c r="K5319" s="306">
        <v>10</v>
      </c>
    </row>
    <row r="5320" spans="1:11" s="43" customFormat="1" ht="15.75" thickBot="1" x14ac:dyDescent="0.3">
      <c r="A5320" s="42"/>
      <c r="B5320" s="324">
        <f>132117</f>
        <v>132117</v>
      </c>
      <c r="C5320" s="308" t="s">
        <v>76</v>
      </c>
      <c r="D5320" s="308"/>
      <c r="E5320" s="308"/>
      <c r="F5320" s="308"/>
      <c r="G5320" s="308"/>
      <c r="H5320" s="308"/>
      <c r="I5320" s="308"/>
      <c r="J5320" s="107"/>
      <c r="K5320" s="309"/>
    </row>
    <row r="5321" spans="1:11" s="43" customFormat="1" ht="15.75" thickBot="1" x14ac:dyDescent="0.3">
      <c r="A5321" s="42"/>
      <c r="B5321" s="615" t="s">
        <v>19</v>
      </c>
      <c r="C5321" s="616"/>
      <c r="D5321" s="616"/>
      <c r="E5321" s="616"/>
      <c r="F5321" s="616"/>
      <c r="G5321" s="616"/>
      <c r="H5321" s="616"/>
      <c r="I5321" s="616"/>
      <c r="J5321" s="616"/>
      <c r="K5321" s="617"/>
    </row>
    <row r="5322" spans="1:11" s="43" customFormat="1" ht="15.75" thickBot="1" x14ac:dyDescent="0.3">
      <c r="A5322" s="42"/>
      <c r="B5322" s="334"/>
      <c r="C5322" s="317"/>
      <c r="D5322" s="317"/>
      <c r="E5322" s="317"/>
      <c r="F5322" s="317"/>
      <c r="G5322" s="317"/>
      <c r="H5322" s="317"/>
      <c r="I5322" s="317"/>
      <c r="J5322" s="317"/>
      <c r="K5322" s="318"/>
    </row>
    <row r="5323" spans="1:11" s="43" customFormat="1" x14ac:dyDescent="0.25">
      <c r="A5323" s="42"/>
      <c r="B5323" s="105"/>
      <c r="C5323" s="105"/>
      <c r="D5323" s="105"/>
      <c r="E5323" s="105"/>
      <c r="F5323" s="105"/>
      <c r="G5323" s="105"/>
      <c r="H5323" s="105"/>
      <c r="I5323" s="105"/>
      <c r="J5323" s="105"/>
      <c r="K5323" s="105"/>
    </row>
    <row r="5324" spans="1:11" s="43" customFormat="1" x14ac:dyDescent="0.25">
      <c r="A5324" s="42"/>
    </row>
    <row r="5325" spans="1:11" s="43" customFormat="1" x14ac:dyDescent="0.25">
      <c r="A5325" s="42"/>
      <c r="B5325" s="722" t="s">
        <v>0</v>
      </c>
      <c r="C5325" s="722"/>
      <c r="E5325" s="305"/>
      <c r="F5325" s="305"/>
      <c r="G5325" s="305"/>
      <c r="H5325" s="305"/>
      <c r="I5325" s="305"/>
      <c r="J5325" s="305"/>
      <c r="K5325" s="305"/>
    </row>
    <row r="5326" spans="1:11" s="43" customFormat="1" x14ac:dyDescent="0.25">
      <c r="A5326" s="42"/>
      <c r="B5326" s="722" t="s">
        <v>1</v>
      </c>
      <c r="C5326" s="722"/>
      <c r="D5326" s="722"/>
      <c r="E5326" s="722"/>
      <c r="F5326" s="722"/>
      <c r="G5326" s="722"/>
      <c r="H5326" s="722"/>
      <c r="I5326" s="722"/>
      <c r="J5326" s="722"/>
      <c r="K5326" s="722"/>
    </row>
    <row r="5327" spans="1:11" s="43" customFormat="1" ht="15.75" thickBot="1" x14ac:dyDescent="0.3">
      <c r="A5327" s="42"/>
      <c r="E5327" s="305"/>
      <c r="F5327" s="305"/>
      <c r="G5327" s="305"/>
      <c r="H5327" s="305"/>
      <c r="I5327" s="305"/>
      <c r="J5327" s="305"/>
      <c r="K5327" s="305"/>
    </row>
    <row r="5328" spans="1:11" s="43" customFormat="1" ht="15.75" thickBot="1" x14ac:dyDescent="0.3">
      <c r="A5328" s="42"/>
      <c r="B5328" s="615" t="s">
        <v>2</v>
      </c>
      <c r="C5328" s="616"/>
      <c r="D5328" s="617"/>
      <c r="E5328" s="615" t="s">
        <v>3</v>
      </c>
      <c r="F5328" s="616"/>
      <c r="G5328" s="617"/>
      <c r="H5328" s="585" t="s">
        <v>4</v>
      </c>
      <c r="I5328" s="586"/>
      <c r="J5328" s="586"/>
      <c r="K5328" s="587"/>
    </row>
    <row r="5329" spans="1:11" s="43" customFormat="1" ht="15.75" thickBot="1" x14ac:dyDescent="0.3">
      <c r="A5329" s="42"/>
      <c r="B5329" s="615" t="s">
        <v>1467</v>
      </c>
      <c r="C5329" s="616"/>
      <c r="D5329" s="617"/>
      <c r="E5329" s="615" t="s">
        <v>1444</v>
      </c>
      <c r="F5329" s="616"/>
      <c r="G5329" s="617"/>
      <c r="H5329" s="615" t="s">
        <v>1468</v>
      </c>
      <c r="I5329" s="616"/>
      <c r="J5329" s="616"/>
      <c r="K5329" s="617"/>
    </row>
    <row r="5330" spans="1:11" s="43" customFormat="1" x14ac:dyDescent="0.25">
      <c r="A5330" s="42"/>
      <c r="B5330" s="716" t="s">
        <v>5</v>
      </c>
      <c r="C5330" s="720"/>
      <c r="D5330" s="720"/>
      <c r="E5330" s="716" t="s">
        <v>1469</v>
      </c>
      <c r="F5330" s="720"/>
      <c r="G5330" s="717"/>
      <c r="H5330" s="618" t="s">
        <v>6</v>
      </c>
      <c r="I5330" s="619"/>
      <c r="J5330" s="716" t="s">
        <v>327</v>
      </c>
      <c r="K5330" s="717"/>
    </row>
    <row r="5331" spans="1:11" s="43" customFormat="1" ht="15.75" thickBot="1" x14ac:dyDescent="0.3">
      <c r="A5331" s="42"/>
      <c r="B5331" s="718"/>
      <c r="C5331" s="721"/>
      <c r="D5331" s="721"/>
      <c r="E5331" s="718"/>
      <c r="F5331" s="721"/>
      <c r="G5331" s="719"/>
      <c r="H5331" s="620"/>
      <c r="I5331" s="621"/>
      <c r="J5331" s="718"/>
      <c r="K5331" s="719"/>
    </row>
    <row r="5332" spans="1:11" s="43" customFormat="1" ht="15.75" thickBot="1" x14ac:dyDescent="0.3">
      <c r="A5332" s="42"/>
      <c r="B5332" s="615" t="s">
        <v>7</v>
      </c>
      <c r="C5332" s="616"/>
      <c r="D5332" s="616"/>
      <c r="E5332" s="616"/>
      <c r="F5332" s="616"/>
      <c r="G5332" s="616"/>
      <c r="H5332" s="616"/>
      <c r="I5332" s="616"/>
      <c r="J5332" s="616"/>
      <c r="K5332" s="617"/>
    </row>
    <row r="5333" spans="1:11" s="43" customFormat="1" ht="15.75" thickBot="1" x14ac:dyDescent="0.3">
      <c r="A5333" s="42"/>
      <c r="B5333" s="726" t="s">
        <v>8</v>
      </c>
      <c r="C5333" s="726" t="s">
        <v>9</v>
      </c>
      <c r="D5333" s="615" t="s">
        <v>10</v>
      </c>
      <c r="E5333" s="616"/>
      <c r="F5333" s="616"/>
      <c r="G5333" s="617"/>
      <c r="H5333" s="615" t="s">
        <v>11</v>
      </c>
      <c r="I5333" s="616"/>
      <c r="J5333" s="616"/>
      <c r="K5333" s="617"/>
    </row>
    <row r="5334" spans="1:11" s="43" customFormat="1" ht="15.75" thickBot="1" x14ac:dyDescent="0.3">
      <c r="A5334" s="42"/>
      <c r="B5334" s="727"/>
      <c r="C5334" s="727"/>
      <c r="D5334" s="726" t="s">
        <v>12</v>
      </c>
      <c r="E5334" s="726" t="s">
        <v>210</v>
      </c>
      <c r="F5334" s="615" t="s">
        <v>14</v>
      </c>
      <c r="G5334" s="617"/>
      <c r="H5334" s="726" t="s">
        <v>12</v>
      </c>
      <c r="I5334" s="726" t="s">
        <v>15</v>
      </c>
      <c r="J5334" s="615" t="s">
        <v>14</v>
      </c>
      <c r="K5334" s="617"/>
    </row>
    <row r="5335" spans="1:11" s="43" customFormat="1" ht="45.75" thickBot="1" x14ac:dyDescent="0.3">
      <c r="A5335" s="42"/>
      <c r="B5335" s="728"/>
      <c r="C5335" s="728"/>
      <c r="D5335" s="728"/>
      <c r="E5335" s="728"/>
      <c r="F5335" s="306" t="s">
        <v>16</v>
      </c>
      <c r="G5335" s="306" t="s">
        <v>17</v>
      </c>
      <c r="H5335" s="728"/>
      <c r="I5335" s="728"/>
      <c r="J5335" s="306" t="s">
        <v>16</v>
      </c>
      <c r="K5335" s="306" t="s">
        <v>17</v>
      </c>
    </row>
    <row r="5336" spans="1:11" s="43" customFormat="1" ht="15.75" thickBot="1" x14ac:dyDescent="0.3">
      <c r="A5336" s="42"/>
      <c r="B5336" s="306">
        <v>1</v>
      </c>
      <c r="C5336" s="306">
        <v>2</v>
      </c>
      <c r="D5336" s="306">
        <v>3</v>
      </c>
      <c r="E5336" s="306">
        <v>4</v>
      </c>
      <c r="F5336" s="306">
        <v>5</v>
      </c>
      <c r="G5336" s="306">
        <v>6</v>
      </c>
      <c r="H5336" s="306">
        <v>7</v>
      </c>
      <c r="I5336" s="306">
        <v>8</v>
      </c>
      <c r="J5336" s="306">
        <v>9</v>
      </c>
      <c r="K5336" s="306">
        <v>10</v>
      </c>
    </row>
    <row r="5337" spans="1:11" s="43" customFormat="1" ht="15.75" thickBot="1" x14ac:dyDescent="0.3">
      <c r="A5337" s="42"/>
      <c r="B5337" s="324">
        <f>138165.52</f>
        <v>138165.51999999999</v>
      </c>
      <c r="C5337" s="308" t="s">
        <v>1470</v>
      </c>
      <c r="D5337" s="308"/>
      <c r="E5337" s="308"/>
      <c r="F5337" s="308"/>
      <c r="G5337" s="308"/>
      <c r="H5337" s="308"/>
      <c r="I5337" s="308"/>
      <c r="J5337" s="107"/>
      <c r="K5337" s="309"/>
    </row>
    <row r="5338" spans="1:11" s="43" customFormat="1" ht="15.75" thickBot="1" x14ac:dyDescent="0.3">
      <c r="A5338" s="42"/>
      <c r="B5338" s="615" t="s">
        <v>19</v>
      </c>
      <c r="C5338" s="616"/>
      <c r="D5338" s="616"/>
      <c r="E5338" s="616"/>
      <c r="F5338" s="616"/>
      <c r="G5338" s="616"/>
      <c r="H5338" s="616"/>
      <c r="I5338" s="616"/>
      <c r="J5338" s="616"/>
      <c r="K5338" s="617"/>
    </row>
    <row r="5339" spans="1:11" s="43" customFormat="1" ht="15.75" thickBot="1" x14ac:dyDescent="0.3">
      <c r="A5339" s="42"/>
      <c r="B5339" s="334"/>
      <c r="C5339" s="317"/>
      <c r="D5339" s="317"/>
      <c r="E5339" s="317"/>
      <c r="F5339" s="317"/>
      <c r="G5339" s="317"/>
      <c r="H5339" s="317"/>
      <c r="I5339" s="317"/>
      <c r="J5339" s="317"/>
      <c r="K5339" s="318"/>
    </row>
    <row r="5340" spans="1:11" s="43" customFormat="1" x14ac:dyDescent="0.25">
      <c r="A5340" s="42"/>
      <c r="B5340" s="105"/>
      <c r="C5340" s="105"/>
      <c r="D5340" s="105"/>
      <c r="E5340" s="105"/>
      <c r="F5340" s="105"/>
      <c r="G5340" s="105"/>
      <c r="H5340" s="105"/>
      <c r="I5340" s="105"/>
      <c r="J5340" s="105"/>
      <c r="K5340" s="105"/>
    </row>
    <row r="5341" spans="1:11" s="43" customFormat="1" x14ac:dyDescent="0.25">
      <c r="A5341" s="42"/>
    </row>
    <row r="5342" spans="1:11" s="43" customFormat="1" x14ac:dyDescent="0.25">
      <c r="A5342" s="42"/>
      <c r="B5342" s="722" t="s">
        <v>0</v>
      </c>
      <c r="C5342" s="722"/>
      <c r="E5342" s="305"/>
      <c r="F5342" s="305"/>
      <c r="G5342" s="305"/>
      <c r="H5342" s="305"/>
      <c r="I5342" s="305"/>
      <c r="J5342" s="305"/>
      <c r="K5342" s="305"/>
    </row>
    <row r="5343" spans="1:11" s="43" customFormat="1" x14ac:dyDescent="0.25">
      <c r="A5343" s="42"/>
      <c r="B5343" s="722" t="s">
        <v>1</v>
      </c>
      <c r="C5343" s="722"/>
      <c r="D5343" s="722"/>
      <c r="E5343" s="722"/>
      <c r="F5343" s="722"/>
      <c r="G5343" s="722"/>
      <c r="H5343" s="722"/>
      <c r="I5343" s="722"/>
      <c r="J5343" s="722"/>
      <c r="K5343" s="722"/>
    </row>
    <row r="5344" spans="1:11" s="43" customFormat="1" ht="15.75" thickBot="1" x14ac:dyDescent="0.3">
      <c r="A5344" s="42"/>
      <c r="E5344" s="305"/>
      <c r="F5344" s="305"/>
      <c r="G5344" s="305"/>
      <c r="H5344" s="305"/>
      <c r="I5344" s="305"/>
      <c r="J5344" s="305"/>
      <c r="K5344" s="305"/>
    </row>
    <row r="5345" spans="1:11" s="43" customFormat="1" ht="15.75" thickBot="1" x14ac:dyDescent="0.3">
      <c r="A5345" s="42"/>
      <c r="B5345" s="615" t="s">
        <v>2</v>
      </c>
      <c r="C5345" s="616"/>
      <c r="D5345" s="617"/>
      <c r="E5345" s="615" t="s">
        <v>3</v>
      </c>
      <c r="F5345" s="616"/>
      <c r="G5345" s="617"/>
      <c r="H5345" s="585" t="s">
        <v>4</v>
      </c>
      <c r="I5345" s="586"/>
      <c r="J5345" s="586"/>
      <c r="K5345" s="587"/>
    </row>
    <row r="5346" spans="1:11" s="43" customFormat="1" ht="15.75" thickBot="1" x14ac:dyDescent="0.3">
      <c r="A5346" s="42"/>
      <c r="B5346" s="615" t="s">
        <v>1471</v>
      </c>
      <c r="C5346" s="616"/>
      <c r="D5346" s="617"/>
      <c r="E5346" s="615" t="s">
        <v>1444</v>
      </c>
      <c r="F5346" s="616"/>
      <c r="G5346" s="617"/>
      <c r="H5346" s="615" t="s">
        <v>1472</v>
      </c>
      <c r="I5346" s="616"/>
      <c r="J5346" s="616"/>
      <c r="K5346" s="617"/>
    </row>
    <row r="5347" spans="1:11" s="43" customFormat="1" x14ac:dyDescent="0.25">
      <c r="A5347" s="42"/>
      <c r="B5347" s="716" t="s">
        <v>5</v>
      </c>
      <c r="C5347" s="720"/>
      <c r="D5347" s="720"/>
      <c r="E5347" s="716" t="s">
        <v>1473</v>
      </c>
      <c r="F5347" s="720"/>
      <c r="G5347" s="717"/>
      <c r="H5347" s="618" t="s">
        <v>6</v>
      </c>
      <c r="I5347" s="619"/>
      <c r="J5347" s="716" t="s">
        <v>327</v>
      </c>
      <c r="K5347" s="717"/>
    </row>
    <row r="5348" spans="1:11" s="43" customFormat="1" ht="15.75" thickBot="1" x14ac:dyDescent="0.3">
      <c r="A5348" s="42"/>
      <c r="B5348" s="718"/>
      <c r="C5348" s="721"/>
      <c r="D5348" s="721"/>
      <c r="E5348" s="718"/>
      <c r="F5348" s="721"/>
      <c r="G5348" s="719"/>
      <c r="H5348" s="620"/>
      <c r="I5348" s="621"/>
      <c r="J5348" s="718"/>
      <c r="K5348" s="719"/>
    </row>
    <row r="5349" spans="1:11" s="43" customFormat="1" ht="15.75" thickBot="1" x14ac:dyDescent="0.3">
      <c r="A5349" s="42"/>
      <c r="B5349" s="615" t="s">
        <v>7</v>
      </c>
      <c r="C5349" s="616"/>
      <c r="D5349" s="616"/>
      <c r="E5349" s="616"/>
      <c r="F5349" s="616"/>
      <c r="G5349" s="616"/>
      <c r="H5349" s="616"/>
      <c r="I5349" s="616"/>
      <c r="J5349" s="616"/>
      <c r="K5349" s="617"/>
    </row>
    <row r="5350" spans="1:11" s="43" customFormat="1" ht="15.75" thickBot="1" x14ac:dyDescent="0.3">
      <c r="A5350" s="42"/>
      <c r="B5350" s="726" t="s">
        <v>8</v>
      </c>
      <c r="C5350" s="726" t="s">
        <v>9</v>
      </c>
      <c r="D5350" s="615" t="s">
        <v>10</v>
      </c>
      <c r="E5350" s="616"/>
      <c r="F5350" s="616"/>
      <c r="G5350" s="617"/>
      <c r="H5350" s="615" t="s">
        <v>11</v>
      </c>
      <c r="I5350" s="616"/>
      <c r="J5350" s="616"/>
      <c r="K5350" s="617"/>
    </row>
    <row r="5351" spans="1:11" s="43" customFormat="1" ht="15.75" thickBot="1" x14ac:dyDescent="0.3">
      <c r="A5351" s="42"/>
      <c r="B5351" s="727"/>
      <c r="C5351" s="727"/>
      <c r="D5351" s="726" t="s">
        <v>12</v>
      </c>
      <c r="E5351" s="726" t="s">
        <v>210</v>
      </c>
      <c r="F5351" s="615" t="s">
        <v>14</v>
      </c>
      <c r="G5351" s="617"/>
      <c r="H5351" s="726" t="s">
        <v>12</v>
      </c>
      <c r="I5351" s="726" t="s">
        <v>15</v>
      </c>
      <c r="J5351" s="615" t="s">
        <v>14</v>
      </c>
      <c r="K5351" s="617"/>
    </row>
    <row r="5352" spans="1:11" s="43" customFormat="1" ht="45.75" thickBot="1" x14ac:dyDescent="0.3">
      <c r="A5352" s="42"/>
      <c r="B5352" s="728"/>
      <c r="C5352" s="728"/>
      <c r="D5352" s="728"/>
      <c r="E5352" s="728"/>
      <c r="F5352" s="306" t="s">
        <v>16</v>
      </c>
      <c r="G5352" s="306" t="s">
        <v>17</v>
      </c>
      <c r="H5352" s="728"/>
      <c r="I5352" s="728"/>
      <c r="J5352" s="306" t="s">
        <v>16</v>
      </c>
      <c r="K5352" s="306" t="s">
        <v>17</v>
      </c>
    </row>
    <row r="5353" spans="1:11" s="43" customFormat="1" ht="15.75" thickBot="1" x14ac:dyDescent="0.3">
      <c r="A5353" s="42"/>
      <c r="B5353" s="306">
        <v>1</v>
      </c>
      <c r="C5353" s="306">
        <v>2</v>
      </c>
      <c r="D5353" s="306">
        <v>3</v>
      </c>
      <c r="E5353" s="306">
        <v>4</v>
      </c>
      <c r="F5353" s="306">
        <v>5</v>
      </c>
      <c r="G5353" s="306">
        <v>6</v>
      </c>
      <c r="H5353" s="306">
        <v>7</v>
      </c>
      <c r="I5353" s="306">
        <v>8</v>
      </c>
      <c r="J5353" s="306">
        <v>9</v>
      </c>
      <c r="K5353" s="306">
        <v>10</v>
      </c>
    </row>
    <row r="5354" spans="1:11" s="43" customFormat="1" ht="15.75" thickBot="1" x14ac:dyDescent="0.3">
      <c r="A5354" s="42"/>
      <c r="B5354" s="324">
        <f>219639.6</f>
        <v>219639.6</v>
      </c>
      <c r="C5354" s="308" t="s">
        <v>76</v>
      </c>
      <c r="D5354" s="308"/>
      <c r="E5354" s="308"/>
      <c r="F5354" s="308"/>
      <c r="G5354" s="308"/>
      <c r="H5354" s="308"/>
      <c r="I5354" s="308"/>
      <c r="J5354" s="107"/>
      <c r="K5354" s="309"/>
    </row>
    <row r="5355" spans="1:11" s="43" customFormat="1" ht="15.75" thickBot="1" x14ac:dyDescent="0.3">
      <c r="A5355" s="42"/>
      <c r="B5355" s="615" t="s">
        <v>19</v>
      </c>
      <c r="C5355" s="616"/>
      <c r="D5355" s="616"/>
      <c r="E5355" s="616"/>
      <c r="F5355" s="616"/>
      <c r="G5355" s="616"/>
      <c r="H5355" s="616"/>
      <c r="I5355" s="616"/>
      <c r="J5355" s="616"/>
      <c r="K5355" s="617"/>
    </row>
    <row r="5356" spans="1:11" s="43" customFormat="1" ht="15.75" thickBot="1" x14ac:dyDescent="0.3">
      <c r="A5356" s="42"/>
      <c r="B5356" s="334"/>
      <c r="C5356" s="317"/>
      <c r="D5356" s="317"/>
      <c r="E5356" s="317"/>
      <c r="F5356" s="317"/>
      <c r="G5356" s="317"/>
      <c r="H5356" s="317"/>
      <c r="I5356" s="317"/>
      <c r="J5356" s="317"/>
      <c r="K5356" s="318"/>
    </row>
    <row r="5357" spans="1:11" s="43" customFormat="1" x14ac:dyDescent="0.25">
      <c r="A5357" s="42"/>
      <c r="B5357" s="105"/>
      <c r="C5357" s="105"/>
      <c r="D5357" s="105"/>
      <c r="E5357" s="105"/>
      <c r="F5357" s="105"/>
      <c r="G5357" s="105"/>
      <c r="H5357" s="105"/>
      <c r="I5357" s="105"/>
      <c r="J5357" s="105"/>
      <c r="K5357" s="105"/>
    </row>
    <row r="5358" spans="1:11" s="43" customFormat="1" x14ac:dyDescent="0.25">
      <c r="A5358" s="42"/>
    </row>
    <row r="5359" spans="1:11" s="43" customFormat="1" x14ac:dyDescent="0.25">
      <c r="A5359" s="42"/>
      <c r="B5359" s="722" t="s">
        <v>0</v>
      </c>
      <c r="C5359" s="722"/>
      <c r="E5359" s="305"/>
      <c r="F5359" s="305"/>
      <c r="G5359" s="305"/>
      <c r="H5359" s="305"/>
      <c r="I5359" s="305"/>
      <c r="J5359" s="305"/>
      <c r="K5359" s="305"/>
    </row>
    <row r="5360" spans="1:11" s="43" customFormat="1" x14ac:dyDescent="0.25">
      <c r="A5360" s="42"/>
      <c r="B5360" s="722" t="s">
        <v>1</v>
      </c>
      <c r="C5360" s="722"/>
      <c r="D5360" s="722"/>
      <c r="E5360" s="722"/>
      <c r="F5360" s="722"/>
      <c r="G5360" s="722"/>
      <c r="H5360" s="722"/>
      <c r="I5360" s="722"/>
      <c r="J5360" s="722"/>
      <c r="K5360" s="722"/>
    </row>
    <row r="5361" spans="1:11" s="43" customFormat="1" ht="15.75" thickBot="1" x14ac:dyDescent="0.3">
      <c r="A5361" s="42"/>
      <c r="E5361" s="305"/>
      <c r="F5361" s="305"/>
      <c r="G5361" s="305"/>
      <c r="H5361" s="305"/>
      <c r="I5361" s="305"/>
      <c r="J5361" s="305"/>
      <c r="K5361" s="305"/>
    </row>
    <row r="5362" spans="1:11" s="43" customFormat="1" ht="15.75" thickBot="1" x14ac:dyDescent="0.3">
      <c r="A5362" s="42"/>
      <c r="B5362" s="615" t="s">
        <v>2</v>
      </c>
      <c r="C5362" s="616"/>
      <c r="D5362" s="617"/>
      <c r="E5362" s="615" t="s">
        <v>3</v>
      </c>
      <c r="F5362" s="616"/>
      <c r="G5362" s="617"/>
      <c r="H5362" s="585" t="s">
        <v>4</v>
      </c>
      <c r="I5362" s="586"/>
      <c r="J5362" s="586"/>
      <c r="K5362" s="587"/>
    </row>
    <row r="5363" spans="1:11" s="43" customFormat="1" ht="15.75" thickBot="1" x14ac:dyDescent="0.3">
      <c r="A5363" s="42"/>
      <c r="B5363" s="615" t="s">
        <v>1474</v>
      </c>
      <c r="C5363" s="616"/>
      <c r="D5363" s="617"/>
      <c r="E5363" s="615" t="s">
        <v>1444</v>
      </c>
      <c r="F5363" s="616"/>
      <c r="G5363" s="617"/>
      <c r="H5363" s="615" t="s">
        <v>1475</v>
      </c>
      <c r="I5363" s="616"/>
      <c r="J5363" s="616"/>
      <c r="K5363" s="617"/>
    </row>
    <row r="5364" spans="1:11" s="43" customFormat="1" x14ac:dyDescent="0.25">
      <c r="A5364" s="42"/>
      <c r="B5364" s="716" t="s">
        <v>5</v>
      </c>
      <c r="C5364" s="720"/>
      <c r="D5364" s="720"/>
      <c r="E5364" s="716" t="s">
        <v>1476</v>
      </c>
      <c r="F5364" s="720"/>
      <c r="G5364" s="717"/>
      <c r="H5364" s="618" t="s">
        <v>6</v>
      </c>
      <c r="I5364" s="619"/>
      <c r="J5364" s="716" t="s">
        <v>327</v>
      </c>
      <c r="K5364" s="717"/>
    </row>
    <row r="5365" spans="1:11" s="43" customFormat="1" ht="15.75" thickBot="1" x14ac:dyDescent="0.3">
      <c r="A5365" s="42"/>
      <c r="B5365" s="718"/>
      <c r="C5365" s="721"/>
      <c r="D5365" s="721"/>
      <c r="E5365" s="718"/>
      <c r="F5365" s="721"/>
      <c r="G5365" s="719"/>
      <c r="H5365" s="620"/>
      <c r="I5365" s="621"/>
      <c r="J5365" s="718"/>
      <c r="K5365" s="719"/>
    </row>
    <row r="5366" spans="1:11" s="43" customFormat="1" ht="15.75" thickBot="1" x14ac:dyDescent="0.3">
      <c r="A5366" s="42"/>
      <c r="B5366" s="615" t="s">
        <v>7</v>
      </c>
      <c r="C5366" s="616"/>
      <c r="D5366" s="616"/>
      <c r="E5366" s="616"/>
      <c r="F5366" s="616"/>
      <c r="G5366" s="616"/>
      <c r="H5366" s="616"/>
      <c r="I5366" s="616"/>
      <c r="J5366" s="616"/>
      <c r="K5366" s="617"/>
    </row>
    <row r="5367" spans="1:11" s="43" customFormat="1" ht="15.75" thickBot="1" x14ac:dyDescent="0.3">
      <c r="A5367" s="42"/>
      <c r="B5367" s="726" t="s">
        <v>8</v>
      </c>
      <c r="C5367" s="726" t="s">
        <v>9</v>
      </c>
      <c r="D5367" s="615" t="s">
        <v>10</v>
      </c>
      <c r="E5367" s="616"/>
      <c r="F5367" s="616"/>
      <c r="G5367" s="617"/>
      <c r="H5367" s="615" t="s">
        <v>11</v>
      </c>
      <c r="I5367" s="616"/>
      <c r="J5367" s="616"/>
      <c r="K5367" s="617"/>
    </row>
    <row r="5368" spans="1:11" s="43" customFormat="1" ht="15.75" thickBot="1" x14ac:dyDescent="0.3">
      <c r="A5368" s="42"/>
      <c r="B5368" s="727"/>
      <c r="C5368" s="727"/>
      <c r="D5368" s="726" t="s">
        <v>12</v>
      </c>
      <c r="E5368" s="726" t="s">
        <v>210</v>
      </c>
      <c r="F5368" s="615" t="s">
        <v>14</v>
      </c>
      <c r="G5368" s="617"/>
      <c r="H5368" s="726" t="s">
        <v>12</v>
      </c>
      <c r="I5368" s="726" t="s">
        <v>15</v>
      </c>
      <c r="J5368" s="615" t="s">
        <v>14</v>
      </c>
      <c r="K5368" s="617"/>
    </row>
    <row r="5369" spans="1:11" s="43" customFormat="1" ht="45.75" thickBot="1" x14ac:dyDescent="0.3">
      <c r="A5369" s="42"/>
      <c r="B5369" s="728"/>
      <c r="C5369" s="728"/>
      <c r="D5369" s="728"/>
      <c r="E5369" s="728"/>
      <c r="F5369" s="306" t="s">
        <v>16</v>
      </c>
      <c r="G5369" s="306" t="s">
        <v>17</v>
      </c>
      <c r="H5369" s="728"/>
      <c r="I5369" s="728"/>
      <c r="J5369" s="306" t="s">
        <v>16</v>
      </c>
      <c r="K5369" s="306" t="s">
        <v>17</v>
      </c>
    </row>
    <row r="5370" spans="1:11" s="43" customFormat="1" ht="15.75" thickBot="1" x14ac:dyDescent="0.3">
      <c r="A5370" s="42"/>
      <c r="B5370" s="306">
        <v>1</v>
      </c>
      <c r="C5370" s="306">
        <v>2</v>
      </c>
      <c r="D5370" s="306">
        <v>3</v>
      </c>
      <c r="E5370" s="306">
        <v>4</v>
      </c>
      <c r="F5370" s="306">
        <v>5</v>
      </c>
      <c r="G5370" s="306">
        <v>6</v>
      </c>
      <c r="H5370" s="306">
        <v>7</v>
      </c>
      <c r="I5370" s="306">
        <v>8</v>
      </c>
      <c r="J5370" s="306">
        <v>9</v>
      </c>
      <c r="K5370" s="306">
        <v>10</v>
      </c>
    </row>
    <row r="5371" spans="1:11" s="43" customFormat="1" ht="15.75" thickBot="1" x14ac:dyDescent="0.3">
      <c r="A5371" s="42"/>
      <c r="B5371" s="324">
        <v>185201.61</v>
      </c>
      <c r="C5371" s="308" t="s">
        <v>76</v>
      </c>
      <c r="D5371" s="308"/>
      <c r="E5371" s="308"/>
      <c r="F5371" s="308"/>
      <c r="G5371" s="308"/>
      <c r="H5371" s="308"/>
      <c r="I5371" s="308"/>
      <c r="J5371" s="107"/>
      <c r="K5371" s="309"/>
    </row>
    <row r="5372" spans="1:11" s="43" customFormat="1" ht="15.75" thickBot="1" x14ac:dyDescent="0.3">
      <c r="A5372" s="42"/>
      <c r="B5372" s="615" t="s">
        <v>19</v>
      </c>
      <c r="C5372" s="616"/>
      <c r="D5372" s="616"/>
      <c r="E5372" s="616"/>
      <c r="F5372" s="616"/>
      <c r="G5372" s="616"/>
      <c r="H5372" s="616"/>
      <c r="I5372" s="616"/>
      <c r="J5372" s="616"/>
      <c r="K5372" s="617"/>
    </row>
    <row r="5373" spans="1:11" s="43" customFormat="1" ht="15.75" thickBot="1" x14ac:dyDescent="0.3">
      <c r="A5373" s="42"/>
      <c r="B5373" s="334" t="s">
        <v>76</v>
      </c>
      <c r="C5373" s="317" t="s">
        <v>76</v>
      </c>
      <c r="D5373" s="317" t="s">
        <v>76</v>
      </c>
      <c r="E5373" s="317" t="s">
        <v>76</v>
      </c>
      <c r="F5373" s="317" t="s">
        <v>1477</v>
      </c>
      <c r="G5373" s="317" t="s">
        <v>1477</v>
      </c>
      <c r="H5373" s="317" t="s">
        <v>76</v>
      </c>
      <c r="I5373" s="317" t="s">
        <v>76</v>
      </c>
      <c r="J5373" s="317" t="s">
        <v>76</v>
      </c>
      <c r="K5373" s="318" t="s">
        <v>76</v>
      </c>
    </row>
    <row r="5374" spans="1:11" s="43" customFormat="1" x14ac:dyDescent="0.25">
      <c r="A5374" s="42"/>
      <c r="B5374" s="105"/>
      <c r="C5374" s="105"/>
      <c r="D5374" s="105"/>
      <c r="E5374" s="105"/>
      <c r="F5374" s="105"/>
      <c r="G5374" s="105"/>
      <c r="H5374" s="105"/>
      <c r="I5374" s="105"/>
      <c r="J5374" s="105"/>
      <c r="K5374" s="105"/>
    </row>
    <row r="5375" spans="1:11" s="43" customFormat="1" x14ac:dyDescent="0.25">
      <c r="A5375" s="42"/>
    </row>
    <row r="5376" spans="1:11" s="43" customFormat="1" x14ac:dyDescent="0.25">
      <c r="A5376" s="42"/>
      <c r="B5376" s="722" t="s">
        <v>0</v>
      </c>
      <c r="C5376" s="722"/>
      <c r="E5376" s="305"/>
      <c r="F5376" s="305"/>
      <c r="G5376" s="305"/>
      <c r="H5376" s="305"/>
      <c r="I5376" s="305"/>
      <c r="J5376" s="305"/>
      <c r="K5376" s="305"/>
    </row>
    <row r="5377" spans="1:11" s="43" customFormat="1" x14ac:dyDescent="0.25">
      <c r="A5377" s="42"/>
      <c r="B5377" s="722" t="s">
        <v>1</v>
      </c>
      <c r="C5377" s="722"/>
      <c r="D5377" s="722"/>
      <c r="E5377" s="722"/>
      <c r="F5377" s="722"/>
      <c r="G5377" s="722"/>
      <c r="H5377" s="722"/>
      <c r="I5377" s="722"/>
      <c r="J5377" s="722"/>
      <c r="K5377" s="722"/>
    </row>
    <row r="5378" spans="1:11" s="43" customFormat="1" ht="15.75" thickBot="1" x14ac:dyDescent="0.3">
      <c r="A5378" s="42"/>
      <c r="E5378" s="305"/>
      <c r="F5378" s="305"/>
      <c r="G5378" s="305"/>
      <c r="H5378" s="305"/>
      <c r="I5378" s="305"/>
      <c r="J5378" s="305"/>
      <c r="K5378" s="305"/>
    </row>
    <row r="5379" spans="1:11" s="43" customFormat="1" ht="15.75" thickBot="1" x14ac:dyDescent="0.3">
      <c r="A5379" s="42"/>
      <c r="B5379" s="615" t="s">
        <v>2</v>
      </c>
      <c r="C5379" s="616"/>
      <c r="D5379" s="617"/>
      <c r="E5379" s="615" t="s">
        <v>3</v>
      </c>
      <c r="F5379" s="616"/>
      <c r="G5379" s="617"/>
      <c r="H5379" s="585" t="s">
        <v>4</v>
      </c>
      <c r="I5379" s="586"/>
      <c r="J5379" s="586"/>
      <c r="K5379" s="587"/>
    </row>
    <row r="5380" spans="1:11" s="43" customFormat="1" ht="15.75" thickBot="1" x14ac:dyDescent="0.3">
      <c r="A5380" s="42"/>
      <c r="B5380" s="615" t="s">
        <v>1478</v>
      </c>
      <c r="C5380" s="616"/>
      <c r="D5380" s="617"/>
      <c r="E5380" s="615" t="s">
        <v>1444</v>
      </c>
      <c r="F5380" s="616"/>
      <c r="G5380" s="617"/>
      <c r="H5380" s="615" t="s">
        <v>1479</v>
      </c>
      <c r="I5380" s="616"/>
      <c r="J5380" s="616"/>
      <c r="K5380" s="617"/>
    </row>
    <row r="5381" spans="1:11" s="43" customFormat="1" x14ac:dyDescent="0.25">
      <c r="A5381" s="42"/>
      <c r="B5381" s="716" t="s">
        <v>5</v>
      </c>
      <c r="C5381" s="720"/>
      <c r="D5381" s="720"/>
      <c r="E5381" s="716" t="s">
        <v>1480</v>
      </c>
      <c r="F5381" s="720"/>
      <c r="G5381" s="717"/>
      <c r="H5381" s="618" t="s">
        <v>6</v>
      </c>
      <c r="I5381" s="619"/>
      <c r="J5381" s="716" t="s">
        <v>327</v>
      </c>
      <c r="K5381" s="717"/>
    </row>
    <row r="5382" spans="1:11" s="43" customFormat="1" ht="15.75" thickBot="1" x14ac:dyDescent="0.3">
      <c r="A5382" s="42"/>
      <c r="B5382" s="718"/>
      <c r="C5382" s="721"/>
      <c r="D5382" s="721"/>
      <c r="E5382" s="718"/>
      <c r="F5382" s="721"/>
      <c r="G5382" s="719"/>
      <c r="H5382" s="620"/>
      <c r="I5382" s="621"/>
      <c r="J5382" s="718"/>
      <c r="K5382" s="719"/>
    </row>
    <row r="5383" spans="1:11" s="43" customFormat="1" ht="15.75" thickBot="1" x14ac:dyDescent="0.3">
      <c r="A5383" s="42"/>
      <c r="B5383" s="615" t="s">
        <v>7</v>
      </c>
      <c r="C5383" s="616"/>
      <c r="D5383" s="616"/>
      <c r="E5383" s="616"/>
      <c r="F5383" s="616"/>
      <c r="G5383" s="616"/>
      <c r="H5383" s="616"/>
      <c r="I5383" s="616"/>
      <c r="J5383" s="616"/>
      <c r="K5383" s="617"/>
    </row>
    <row r="5384" spans="1:11" s="43" customFormat="1" ht="15.75" thickBot="1" x14ac:dyDescent="0.3">
      <c r="A5384" s="42"/>
      <c r="B5384" s="726" t="s">
        <v>8</v>
      </c>
      <c r="C5384" s="726" t="s">
        <v>9</v>
      </c>
      <c r="D5384" s="615" t="s">
        <v>10</v>
      </c>
      <c r="E5384" s="616"/>
      <c r="F5384" s="616"/>
      <c r="G5384" s="617"/>
      <c r="H5384" s="615" t="s">
        <v>11</v>
      </c>
      <c r="I5384" s="616"/>
      <c r="J5384" s="616"/>
      <c r="K5384" s="617"/>
    </row>
    <row r="5385" spans="1:11" s="43" customFormat="1" ht="15.75" thickBot="1" x14ac:dyDescent="0.3">
      <c r="A5385" s="42"/>
      <c r="B5385" s="727"/>
      <c r="C5385" s="727"/>
      <c r="D5385" s="726" t="s">
        <v>12</v>
      </c>
      <c r="E5385" s="726" t="s">
        <v>210</v>
      </c>
      <c r="F5385" s="615" t="s">
        <v>14</v>
      </c>
      <c r="G5385" s="617"/>
      <c r="H5385" s="726" t="s">
        <v>12</v>
      </c>
      <c r="I5385" s="726" t="s">
        <v>15</v>
      </c>
      <c r="J5385" s="615" t="s">
        <v>14</v>
      </c>
      <c r="K5385" s="617"/>
    </row>
    <row r="5386" spans="1:11" s="43" customFormat="1" ht="45.75" thickBot="1" x14ac:dyDescent="0.3">
      <c r="A5386" s="42"/>
      <c r="B5386" s="728"/>
      <c r="C5386" s="728"/>
      <c r="D5386" s="728"/>
      <c r="E5386" s="728"/>
      <c r="F5386" s="306" t="s">
        <v>16</v>
      </c>
      <c r="G5386" s="306" t="s">
        <v>17</v>
      </c>
      <c r="H5386" s="728"/>
      <c r="I5386" s="728"/>
      <c r="J5386" s="306" t="s">
        <v>16</v>
      </c>
      <c r="K5386" s="306" t="s">
        <v>17</v>
      </c>
    </row>
    <row r="5387" spans="1:11" s="43" customFormat="1" ht="15.75" thickBot="1" x14ac:dyDescent="0.3">
      <c r="A5387" s="42"/>
      <c r="B5387" s="306">
        <v>1</v>
      </c>
      <c r="C5387" s="306">
        <v>2</v>
      </c>
      <c r="D5387" s="306">
        <v>3</v>
      </c>
      <c r="E5387" s="306">
        <v>4</v>
      </c>
      <c r="F5387" s="306">
        <v>5</v>
      </c>
      <c r="G5387" s="306">
        <v>6</v>
      </c>
      <c r="H5387" s="306">
        <v>7</v>
      </c>
      <c r="I5387" s="306">
        <v>8</v>
      </c>
      <c r="J5387" s="306">
        <v>9</v>
      </c>
      <c r="K5387" s="306">
        <v>10</v>
      </c>
    </row>
    <row r="5388" spans="1:11" s="43" customFormat="1" ht="30.75" thickBot="1" x14ac:dyDescent="0.3">
      <c r="A5388" s="42"/>
      <c r="B5388" s="324">
        <f>119769</f>
        <v>119769</v>
      </c>
      <c r="C5388" s="308" t="s">
        <v>76</v>
      </c>
      <c r="D5388" s="308" t="s">
        <v>1481</v>
      </c>
      <c r="E5388" s="308" t="s">
        <v>1482</v>
      </c>
      <c r="F5388" s="308"/>
      <c r="G5388" s="308"/>
      <c r="H5388" s="308"/>
      <c r="I5388" s="308"/>
      <c r="J5388" s="107"/>
      <c r="K5388" s="309"/>
    </row>
    <row r="5389" spans="1:11" s="43" customFormat="1" ht="15.75" thickBot="1" x14ac:dyDescent="0.3">
      <c r="A5389" s="42"/>
      <c r="B5389" s="615" t="s">
        <v>19</v>
      </c>
      <c r="C5389" s="616"/>
      <c r="D5389" s="616"/>
      <c r="E5389" s="616"/>
      <c r="F5389" s="616"/>
      <c r="G5389" s="616"/>
      <c r="H5389" s="616"/>
      <c r="I5389" s="616"/>
      <c r="J5389" s="616"/>
      <c r="K5389" s="617"/>
    </row>
    <row r="5390" spans="1:11" s="43" customFormat="1" ht="15.75" thickBot="1" x14ac:dyDescent="0.3">
      <c r="A5390" s="42"/>
      <c r="B5390" s="334"/>
      <c r="C5390" s="317"/>
      <c r="D5390" s="317"/>
      <c r="E5390" s="317"/>
      <c r="F5390" s="317"/>
      <c r="G5390" s="317"/>
      <c r="H5390" s="317"/>
      <c r="I5390" s="317"/>
      <c r="J5390" s="317"/>
      <c r="K5390" s="318"/>
    </row>
    <row r="5391" spans="1:11" s="43" customFormat="1" x14ac:dyDescent="0.25">
      <c r="A5391" s="42"/>
      <c r="B5391" s="105"/>
      <c r="C5391" s="105"/>
      <c r="D5391" s="105"/>
      <c r="E5391" s="105"/>
      <c r="F5391" s="105"/>
      <c r="G5391" s="105"/>
      <c r="H5391" s="105"/>
      <c r="I5391" s="105"/>
      <c r="J5391" s="105"/>
      <c r="K5391" s="105"/>
    </row>
    <row r="5392" spans="1:11" s="43" customFormat="1" x14ac:dyDescent="0.25">
      <c r="A5392" s="42"/>
    </row>
    <row r="5393" spans="1:11" s="43" customFormat="1" x14ac:dyDescent="0.25">
      <c r="A5393" s="42"/>
      <c r="B5393" s="722" t="s">
        <v>0</v>
      </c>
      <c r="C5393" s="722"/>
      <c r="E5393" s="305"/>
      <c r="F5393" s="305"/>
      <c r="G5393" s="305"/>
      <c r="H5393" s="305"/>
      <c r="I5393" s="305"/>
      <c r="J5393" s="305"/>
      <c r="K5393" s="305"/>
    </row>
    <row r="5394" spans="1:11" s="43" customFormat="1" x14ac:dyDescent="0.25">
      <c r="A5394" s="42"/>
      <c r="B5394" s="722" t="s">
        <v>1</v>
      </c>
      <c r="C5394" s="722"/>
      <c r="D5394" s="722"/>
      <c r="E5394" s="722"/>
      <c r="F5394" s="722"/>
      <c r="G5394" s="722"/>
      <c r="H5394" s="722"/>
      <c r="I5394" s="722"/>
      <c r="J5394" s="722"/>
      <c r="K5394" s="722"/>
    </row>
    <row r="5395" spans="1:11" s="43" customFormat="1" ht="15.75" thickBot="1" x14ac:dyDescent="0.3">
      <c r="A5395" s="42"/>
      <c r="E5395" s="305"/>
      <c r="F5395" s="305"/>
      <c r="G5395" s="305"/>
      <c r="H5395" s="305"/>
      <c r="I5395" s="305"/>
      <c r="J5395" s="305"/>
      <c r="K5395" s="305"/>
    </row>
    <row r="5396" spans="1:11" s="43" customFormat="1" ht="15.75" thickBot="1" x14ac:dyDescent="0.3">
      <c r="A5396" s="42"/>
      <c r="B5396" s="615" t="s">
        <v>2</v>
      </c>
      <c r="C5396" s="616"/>
      <c r="D5396" s="617"/>
      <c r="E5396" s="615" t="s">
        <v>3</v>
      </c>
      <c r="F5396" s="616"/>
      <c r="G5396" s="617"/>
      <c r="H5396" s="585" t="s">
        <v>4</v>
      </c>
      <c r="I5396" s="586"/>
      <c r="J5396" s="586"/>
      <c r="K5396" s="587"/>
    </row>
    <row r="5397" spans="1:11" s="43" customFormat="1" ht="15.75" thickBot="1" x14ac:dyDescent="0.3">
      <c r="A5397" s="42"/>
      <c r="B5397" s="615" t="s">
        <v>1483</v>
      </c>
      <c r="C5397" s="616"/>
      <c r="D5397" s="617"/>
      <c r="E5397" s="615" t="s">
        <v>1444</v>
      </c>
      <c r="F5397" s="616"/>
      <c r="G5397" s="617"/>
      <c r="H5397" s="615" t="s">
        <v>1484</v>
      </c>
      <c r="I5397" s="616"/>
      <c r="J5397" s="616"/>
      <c r="K5397" s="617"/>
    </row>
    <row r="5398" spans="1:11" s="43" customFormat="1" x14ac:dyDescent="0.25">
      <c r="A5398" s="42"/>
      <c r="B5398" s="716" t="s">
        <v>5</v>
      </c>
      <c r="C5398" s="720"/>
      <c r="D5398" s="720"/>
      <c r="E5398" s="716" t="s">
        <v>1485</v>
      </c>
      <c r="F5398" s="720"/>
      <c r="G5398" s="717"/>
      <c r="H5398" s="618" t="s">
        <v>6</v>
      </c>
      <c r="I5398" s="619"/>
      <c r="J5398" s="716" t="s">
        <v>327</v>
      </c>
      <c r="K5398" s="717"/>
    </row>
    <row r="5399" spans="1:11" s="43" customFormat="1" ht="15.75" thickBot="1" x14ac:dyDescent="0.3">
      <c r="A5399" s="42"/>
      <c r="B5399" s="718"/>
      <c r="C5399" s="721"/>
      <c r="D5399" s="721"/>
      <c r="E5399" s="718"/>
      <c r="F5399" s="721"/>
      <c r="G5399" s="719"/>
      <c r="H5399" s="620"/>
      <c r="I5399" s="621"/>
      <c r="J5399" s="718"/>
      <c r="K5399" s="719"/>
    </row>
    <row r="5400" spans="1:11" s="43" customFormat="1" ht="15.75" thickBot="1" x14ac:dyDescent="0.3">
      <c r="A5400" s="42"/>
      <c r="B5400" s="615" t="s">
        <v>7</v>
      </c>
      <c r="C5400" s="616"/>
      <c r="D5400" s="616"/>
      <c r="E5400" s="616"/>
      <c r="F5400" s="616"/>
      <c r="G5400" s="616"/>
      <c r="H5400" s="616"/>
      <c r="I5400" s="616"/>
      <c r="J5400" s="616"/>
      <c r="K5400" s="617"/>
    </row>
    <row r="5401" spans="1:11" s="43" customFormat="1" ht="15.75" thickBot="1" x14ac:dyDescent="0.3">
      <c r="A5401" s="42"/>
      <c r="B5401" s="726" t="s">
        <v>8</v>
      </c>
      <c r="C5401" s="726" t="s">
        <v>9</v>
      </c>
      <c r="D5401" s="615" t="s">
        <v>10</v>
      </c>
      <c r="E5401" s="616"/>
      <c r="F5401" s="616"/>
      <c r="G5401" s="617"/>
      <c r="H5401" s="615" t="s">
        <v>11</v>
      </c>
      <c r="I5401" s="616"/>
      <c r="J5401" s="616"/>
      <c r="K5401" s="617"/>
    </row>
    <row r="5402" spans="1:11" s="43" customFormat="1" ht="15.75" thickBot="1" x14ac:dyDescent="0.3">
      <c r="A5402" s="42"/>
      <c r="B5402" s="727"/>
      <c r="C5402" s="727"/>
      <c r="D5402" s="726" t="s">
        <v>12</v>
      </c>
      <c r="E5402" s="726" t="s">
        <v>210</v>
      </c>
      <c r="F5402" s="615" t="s">
        <v>14</v>
      </c>
      <c r="G5402" s="617"/>
      <c r="H5402" s="726" t="s">
        <v>12</v>
      </c>
      <c r="I5402" s="726" t="s">
        <v>15</v>
      </c>
      <c r="J5402" s="615" t="s">
        <v>14</v>
      </c>
      <c r="K5402" s="617"/>
    </row>
    <row r="5403" spans="1:11" s="43" customFormat="1" ht="45.75" thickBot="1" x14ac:dyDescent="0.3">
      <c r="A5403" s="42"/>
      <c r="B5403" s="728"/>
      <c r="C5403" s="728"/>
      <c r="D5403" s="728"/>
      <c r="E5403" s="728"/>
      <c r="F5403" s="306" t="s">
        <v>16</v>
      </c>
      <c r="G5403" s="306" t="s">
        <v>17</v>
      </c>
      <c r="H5403" s="728"/>
      <c r="I5403" s="728"/>
      <c r="J5403" s="306" t="s">
        <v>16</v>
      </c>
      <c r="K5403" s="306" t="s">
        <v>17</v>
      </c>
    </row>
    <row r="5404" spans="1:11" s="43" customFormat="1" ht="15.75" thickBot="1" x14ac:dyDescent="0.3">
      <c r="A5404" s="42"/>
      <c r="B5404" s="306">
        <v>1</v>
      </c>
      <c r="C5404" s="306">
        <v>2</v>
      </c>
      <c r="D5404" s="306">
        <v>3</v>
      </c>
      <c r="E5404" s="306">
        <v>4</v>
      </c>
      <c r="F5404" s="306">
        <v>5</v>
      </c>
      <c r="G5404" s="306">
        <v>6</v>
      </c>
      <c r="H5404" s="306">
        <v>7</v>
      </c>
      <c r="I5404" s="306">
        <v>8</v>
      </c>
      <c r="J5404" s="306">
        <v>9</v>
      </c>
      <c r="K5404" s="306">
        <v>10</v>
      </c>
    </row>
    <row r="5405" spans="1:11" s="43" customFormat="1" ht="60" x14ac:dyDescent="0.25">
      <c r="A5405" s="42"/>
      <c r="B5405" s="324">
        <v>230370</v>
      </c>
      <c r="C5405" s="308" t="s">
        <v>76</v>
      </c>
      <c r="D5405" s="308" t="s">
        <v>1481</v>
      </c>
      <c r="E5405" s="308" t="s">
        <v>1486</v>
      </c>
      <c r="F5405" s="308"/>
      <c r="G5405" s="308"/>
      <c r="H5405" s="51" t="s">
        <v>212</v>
      </c>
      <c r="I5405" s="308" t="s">
        <v>1487</v>
      </c>
      <c r="J5405" s="107"/>
      <c r="K5405" s="309"/>
    </row>
    <row r="5406" spans="1:11" s="43" customFormat="1" x14ac:dyDescent="0.25">
      <c r="A5406" s="42"/>
      <c r="B5406" s="323"/>
      <c r="C5406" s="313"/>
      <c r="D5406" s="313" t="s">
        <v>232</v>
      </c>
      <c r="E5406" s="313" t="s">
        <v>1488</v>
      </c>
      <c r="F5406" s="313"/>
      <c r="G5406" s="313"/>
      <c r="H5406" s="313"/>
      <c r="I5406" s="313"/>
      <c r="J5406" s="107"/>
      <c r="K5406" s="313"/>
    </row>
    <row r="5407" spans="1:11" s="43" customFormat="1" ht="15.75" thickBot="1" x14ac:dyDescent="0.3">
      <c r="A5407" s="42"/>
      <c r="B5407" s="718" t="s">
        <v>19</v>
      </c>
      <c r="C5407" s="721"/>
      <c r="D5407" s="721"/>
      <c r="E5407" s="721"/>
      <c r="F5407" s="721"/>
      <c r="G5407" s="721"/>
      <c r="H5407" s="721"/>
      <c r="I5407" s="721"/>
      <c r="J5407" s="721"/>
      <c r="K5407" s="719"/>
    </row>
    <row r="5408" spans="1:11" s="43" customFormat="1" ht="15.75" thickBot="1" x14ac:dyDescent="0.3">
      <c r="A5408" s="42"/>
      <c r="B5408" s="334" t="s">
        <v>76</v>
      </c>
      <c r="C5408" s="317" t="s">
        <v>76</v>
      </c>
      <c r="D5408" s="317" t="s">
        <v>76</v>
      </c>
      <c r="E5408" s="317" t="s">
        <v>76</v>
      </c>
      <c r="F5408" s="317" t="s">
        <v>76</v>
      </c>
      <c r="G5408" s="317" t="s">
        <v>76</v>
      </c>
      <c r="H5408" s="317" t="s">
        <v>76</v>
      </c>
      <c r="I5408" s="317" t="s">
        <v>76</v>
      </c>
      <c r="J5408" s="317" t="s">
        <v>76</v>
      </c>
      <c r="K5408" s="318" t="s">
        <v>76</v>
      </c>
    </row>
    <row r="5409" spans="1:11" s="43" customFormat="1" x14ac:dyDescent="0.25">
      <c r="A5409" s="42"/>
    </row>
    <row r="5410" spans="1:11" s="43" customFormat="1" x14ac:dyDescent="0.25">
      <c r="A5410" s="42"/>
    </row>
    <row r="5411" spans="1:11" s="43" customFormat="1" x14ac:dyDescent="0.25">
      <c r="A5411" s="42"/>
      <c r="B5411" s="420" t="s">
        <v>0</v>
      </c>
      <c r="C5411" s="420"/>
    </row>
    <row r="5412" spans="1:11" s="43" customFormat="1" x14ac:dyDescent="0.25">
      <c r="A5412" s="42"/>
      <c r="B5412" s="383" t="s">
        <v>1</v>
      </c>
      <c r="C5412" s="383"/>
      <c r="D5412" s="383"/>
      <c r="E5412" s="383"/>
      <c r="F5412" s="383"/>
      <c r="G5412" s="383"/>
      <c r="H5412" s="383"/>
      <c r="I5412" s="383"/>
      <c r="J5412" s="383"/>
      <c r="K5412" s="383"/>
    </row>
    <row r="5413" spans="1:11" s="43" customFormat="1" ht="15.75" thickBot="1" x14ac:dyDescent="0.3">
      <c r="A5413" s="42"/>
    </row>
    <row r="5414" spans="1:11" s="43" customFormat="1" ht="15.75" thickBot="1" x14ac:dyDescent="0.3">
      <c r="A5414" s="42"/>
      <c r="B5414" s="384" t="s">
        <v>205</v>
      </c>
      <c r="C5414" s="385"/>
      <c r="D5414" s="386"/>
      <c r="E5414" s="384" t="s">
        <v>3</v>
      </c>
      <c r="F5414" s="385"/>
      <c r="G5414" s="386"/>
      <c r="H5414" s="387" t="s">
        <v>4</v>
      </c>
      <c r="I5414" s="388"/>
      <c r="J5414" s="388"/>
      <c r="K5414" s="389"/>
    </row>
    <row r="5415" spans="1:11" s="43" customFormat="1" ht="15.75" thickBot="1" x14ac:dyDescent="0.3">
      <c r="A5415" s="42"/>
      <c r="B5415" s="390">
        <v>20708197800246</v>
      </c>
      <c r="C5415" s="391"/>
      <c r="D5415" s="392"/>
      <c r="E5415" s="424" t="s">
        <v>1489</v>
      </c>
      <c r="F5415" s="731"/>
      <c r="G5415" s="732"/>
      <c r="H5415" s="393" t="s">
        <v>1490</v>
      </c>
      <c r="I5415" s="394"/>
      <c r="J5415" s="394"/>
      <c r="K5415" s="395"/>
    </row>
    <row r="5416" spans="1:11" s="43" customFormat="1" x14ac:dyDescent="0.25">
      <c r="A5416" s="42"/>
      <c r="B5416" s="401" t="s">
        <v>5</v>
      </c>
      <c r="C5416" s="402"/>
      <c r="D5416" s="402"/>
      <c r="E5416" s="405" t="s">
        <v>1491</v>
      </c>
      <c r="F5416" s="406"/>
      <c r="G5416" s="407"/>
      <c r="H5416" s="411" t="s">
        <v>1492</v>
      </c>
      <c r="I5416" s="412"/>
      <c r="J5416" s="405" t="s">
        <v>1493</v>
      </c>
      <c r="K5416" s="407"/>
    </row>
    <row r="5417" spans="1:11" s="43" customFormat="1" ht="15.75" thickBot="1" x14ac:dyDescent="0.3">
      <c r="A5417" s="42"/>
      <c r="B5417" s="403"/>
      <c r="C5417" s="404"/>
      <c r="D5417" s="404"/>
      <c r="E5417" s="408"/>
      <c r="F5417" s="409"/>
      <c r="G5417" s="410"/>
      <c r="H5417" s="413"/>
      <c r="I5417" s="414"/>
      <c r="J5417" s="44"/>
      <c r="K5417" s="45"/>
    </row>
    <row r="5418" spans="1:11" s="43" customFormat="1" ht="15.75" thickBot="1" x14ac:dyDescent="0.3">
      <c r="A5418" s="42"/>
      <c r="B5418" s="393" t="s">
        <v>7</v>
      </c>
      <c r="C5418" s="394"/>
      <c r="D5418" s="394"/>
      <c r="E5418" s="394"/>
      <c r="F5418" s="394"/>
      <c r="G5418" s="394"/>
      <c r="H5418" s="394"/>
      <c r="I5418" s="394"/>
      <c r="J5418" s="394"/>
      <c r="K5418" s="395"/>
    </row>
    <row r="5419" spans="1:11" s="43" customFormat="1" ht="15.75" thickBot="1" x14ac:dyDescent="0.3">
      <c r="A5419" s="42"/>
      <c r="B5419" s="399" t="s">
        <v>8</v>
      </c>
      <c r="C5419" s="416" t="s">
        <v>9</v>
      </c>
      <c r="D5419" s="417" t="s">
        <v>10</v>
      </c>
      <c r="E5419" s="418"/>
      <c r="F5419" s="418"/>
      <c r="G5419" s="419"/>
      <c r="H5419" s="417" t="s">
        <v>11</v>
      </c>
      <c r="I5419" s="418"/>
      <c r="J5419" s="418"/>
      <c r="K5419" s="419"/>
    </row>
    <row r="5420" spans="1:11" s="43" customFormat="1" ht="15.75" thickBot="1" x14ac:dyDescent="0.3">
      <c r="A5420" s="42"/>
      <c r="B5420" s="415"/>
      <c r="C5420" s="416"/>
      <c r="D5420" s="416" t="s">
        <v>12</v>
      </c>
      <c r="E5420" s="396" t="s">
        <v>210</v>
      </c>
      <c r="F5420" s="387" t="s">
        <v>14</v>
      </c>
      <c r="G5420" s="389"/>
      <c r="H5420" s="397" t="s">
        <v>12</v>
      </c>
      <c r="I5420" s="399" t="s">
        <v>15</v>
      </c>
      <c r="J5420" s="387" t="s">
        <v>14</v>
      </c>
      <c r="K5420" s="389"/>
    </row>
    <row r="5421" spans="1:11" s="43" customFormat="1" ht="45.75" thickBot="1" x14ac:dyDescent="0.3">
      <c r="A5421" s="42"/>
      <c r="B5421" s="400"/>
      <c r="C5421" s="416"/>
      <c r="D5421" s="416"/>
      <c r="E5421" s="396"/>
      <c r="F5421" s="46" t="s">
        <v>16</v>
      </c>
      <c r="G5421" s="47" t="s">
        <v>17</v>
      </c>
      <c r="H5421" s="398"/>
      <c r="I5421" s="400"/>
      <c r="J5421" s="46" t="s">
        <v>16</v>
      </c>
      <c r="K5421" s="47" t="s">
        <v>17</v>
      </c>
    </row>
    <row r="5422" spans="1:11" s="43" customFormat="1" ht="15.75" thickBot="1" x14ac:dyDescent="0.3">
      <c r="A5422" s="42"/>
      <c r="B5422" s="47">
        <v>1</v>
      </c>
      <c r="C5422" s="47">
        <v>2</v>
      </c>
      <c r="D5422" s="47">
        <v>3</v>
      </c>
      <c r="E5422" s="47">
        <v>4</v>
      </c>
      <c r="F5422" s="47">
        <v>5</v>
      </c>
      <c r="G5422" s="47">
        <v>6</v>
      </c>
      <c r="H5422" s="47">
        <v>7</v>
      </c>
      <c r="I5422" s="47">
        <v>8</v>
      </c>
      <c r="J5422" s="47">
        <v>9</v>
      </c>
      <c r="K5422" s="47">
        <v>10</v>
      </c>
    </row>
    <row r="5423" spans="1:11" s="43" customFormat="1" ht="15.75" thickBot="1" x14ac:dyDescent="0.3">
      <c r="A5423" s="42"/>
      <c r="B5423" s="233">
        <f>145135.5</f>
        <v>145135.5</v>
      </c>
      <c r="C5423" s="201">
        <v>0</v>
      </c>
      <c r="D5423" s="49" t="s">
        <v>226</v>
      </c>
      <c r="E5423" s="335">
        <v>0.32</v>
      </c>
      <c r="F5423" s="49"/>
      <c r="G5423" s="49"/>
      <c r="H5423" s="290"/>
      <c r="I5423" s="51"/>
      <c r="J5423" s="49"/>
      <c r="K5423" s="52"/>
    </row>
    <row r="5424" spans="1:11" s="43" customFormat="1" ht="15.75" thickBot="1" x14ac:dyDescent="0.3">
      <c r="A5424" s="42"/>
      <c r="B5424" s="393" t="s">
        <v>19</v>
      </c>
      <c r="C5424" s="394"/>
      <c r="D5424" s="394"/>
      <c r="E5424" s="394"/>
      <c r="F5424" s="394"/>
      <c r="G5424" s="394"/>
      <c r="H5424" s="394"/>
      <c r="I5424" s="394"/>
      <c r="J5424" s="394"/>
      <c r="K5424" s="395"/>
    </row>
    <row r="5425" spans="1:11" s="43" customFormat="1" x14ac:dyDescent="0.25">
      <c r="A5425" s="42"/>
      <c r="B5425" s="66">
        <v>0</v>
      </c>
      <c r="C5425" s="49">
        <v>0</v>
      </c>
      <c r="D5425" s="49">
        <v>0</v>
      </c>
      <c r="E5425" s="49">
        <v>0</v>
      </c>
      <c r="F5425" s="49">
        <v>0</v>
      </c>
      <c r="G5425" s="49">
        <v>0</v>
      </c>
      <c r="H5425" s="49">
        <v>0</v>
      </c>
      <c r="I5425" s="49">
        <v>0</v>
      </c>
      <c r="J5425" s="49">
        <v>0</v>
      </c>
      <c r="K5425" s="52">
        <v>0</v>
      </c>
    </row>
    <row r="5426" spans="1:11" s="43" customFormat="1" x14ac:dyDescent="0.25">
      <c r="A5426" s="42"/>
      <c r="B5426" s="105"/>
      <c r="C5426" s="105"/>
      <c r="D5426" s="105"/>
      <c r="E5426" s="105"/>
      <c r="F5426" s="105"/>
      <c r="G5426" s="105"/>
      <c r="H5426" s="105"/>
      <c r="I5426" s="105"/>
      <c r="J5426" s="105"/>
      <c r="K5426" s="105"/>
    </row>
    <row r="5427" spans="1:11" s="43" customFormat="1" x14ac:dyDescent="0.25">
      <c r="A5427" s="42"/>
    </row>
    <row r="5428" spans="1:11" s="43" customFormat="1" x14ac:dyDescent="0.25">
      <c r="A5428" s="42"/>
      <c r="B5428" s="420" t="s">
        <v>0</v>
      </c>
      <c r="C5428" s="420"/>
    </row>
    <row r="5429" spans="1:11" s="43" customFormat="1" x14ac:dyDescent="0.25">
      <c r="A5429" s="42"/>
      <c r="B5429" s="383" t="s">
        <v>1</v>
      </c>
      <c r="C5429" s="383"/>
      <c r="D5429" s="383"/>
      <c r="E5429" s="383"/>
      <c r="F5429" s="383"/>
      <c r="G5429" s="383"/>
      <c r="H5429" s="383"/>
      <c r="I5429" s="383"/>
      <c r="J5429" s="383"/>
      <c r="K5429" s="383"/>
    </row>
    <row r="5430" spans="1:11" s="43" customFormat="1" ht="15.75" thickBot="1" x14ac:dyDescent="0.3">
      <c r="A5430" s="42"/>
    </row>
    <row r="5431" spans="1:11" s="43" customFormat="1" ht="15.75" thickBot="1" x14ac:dyDescent="0.3">
      <c r="A5431" s="42"/>
      <c r="B5431" s="384" t="s">
        <v>205</v>
      </c>
      <c r="C5431" s="385"/>
      <c r="D5431" s="386"/>
      <c r="E5431" s="384" t="s">
        <v>3</v>
      </c>
      <c r="F5431" s="385"/>
      <c r="G5431" s="386"/>
      <c r="H5431" s="387" t="s">
        <v>4</v>
      </c>
      <c r="I5431" s="388"/>
      <c r="J5431" s="388"/>
      <c r="K5431" s="389"/>
    </row>
    <row r="5432" spans="1:11" s="43" customFormat="1" ht="15.75" thickBot="1" x14ac:dyDescent="0.3">
      <c r="A5432" s="42"/>
      <c r="B5432" s="390">
        <v>21002196300558</v>
      </c>
      <c r="C5432" s="391"/>
      <c r="D5432" s="392"/>
      <c r="E5432" s="424" t="s">
        <v>1489</v>
      </c>
      <c r="F5432" s="731"/>
      <c r="G5432" s="732"/>
      <c r="H5432" s="393" t="s">
        <v>1494</v>
      </c>
      <c r="I5432" s="394"/>
      <c r="J5432" s="394"/>
      <c r="K5432" s="395"/>
    </row>
    <row r="5433" spans="1:11" s="43" customFormat="1" x14ac:dyDescent="0.25">
      <c r="A5433" s="42"/>
      <c r="B5433" s="401" t="s">
        <v>5</v>
      </c>
      <c r="C5433" s="402"/>
      <c r="D5433" s="402"/>
      <c r="E5433" s="405" t="s">
        <v>1495</v>
      </c>
      <c r="F5433" s="406"/>
      <c r="G5433" s="407"/>
      <c r="H5433" s="411" t="s">
        <v>1492</v>
      </c>
      <c r="I5433" s="412"/>
      <c r="J5433" s="405" t="s">
        <v>1496</v>
      </c>
      <c r="K5433" s="407"/>
    </row>
    <row r="5434" spans="1:11" s="43" customFormat="1" ht="15.75" thickBot="1" x14ac:dyDescent="0.3">
      <c r="A5434" s="42"/>
      <c r="B5434" s="403"/>
      <c r="C5434" s="404"/>
      <c r="D5434" s="404"/>
      <c r="E5434" s="408"/>
      <c r="F5434" s="409"/>
      <c r="G5434" s="410"/>
      <c r="H5434" s="413"/>
      <c r="I5434" s="414"/>
      <c r="J5434" s="44"/>
      <c r="K5434" s="45"/>
    </row>
    <row r="5435" spans="1:11" s="43" customFormat="1" ht="15.75" thickBot="1" x14ac:dyDescent="0.3">
      <c r="A5435" s="42"/>
      <c r="B5435" s="393" t="s">
        <v>7</v>
      </c>
      <c r="C5435" s="394"/>
      <c r="D5435" s="394"/>
      <c r="E5435" s="394"/>
      <c r="F5435" s="394"/>
      <c r="G5435" s="394"/>
      <c r="H5435" s="394"/>
      <c r="I5435" s="394"/>
      <c r="J5435" s="394"/>
      <c r="K5435" s="395"/>
    </row>
    <row r="5436" spans="1:11" s="43" customFormat="1" ht="15.75" thickBot="1" x14ac:dyDescent="0.3">
      <c r="A5436" s="42"/>
      <c r="B5436" s="399" t="s">
        <v>8</v>
      </c>
      <c r="C5436" s="416" t="s">
        <v>9</v>
      </c>
      <c r="D5436" s="417" t="s">
        <v>10</v>
      </c>
      <c r="E5436" s="418"/>
      <c r="F5436" s="418"/>
      <c r="G5436" s="419"/>
      <c r="H5436" s="417" t="s">
        <v>11</v>
      </c>
      <c r="I5436" s="418"/>
      <c r="J5436" s="418"/>
      <c r="K5436" s="419"/>
    </row>
    <row r="5437" spans="1:11" s="43" customFormat="1" ht="15.75" thickBot="1" x14ac:dyDescent="0.3">
      <c r="A5437" s="42"/>
      <c r="B5437" s="415"/>
      <c r="C5437" s="416"/>
      <c r="D5437" s="416" t="s">
        <v>12</v>
      </c>
      <c r="E5437" s="396" t="s">
        <v>210</v>
      </c>
      <c r="F5437" s="387" t="s">
        <v>14</v>
      </c>
      <c r="G5437" s="389"/>
      <c r="H5437" s="397" t="s">
        <v>12</v>
      </c>
      <c r="I5437" s="399" t="s">
        <v>15</v>
      </c>
      <c r="J5437" s="387" t="s">
        <v>14</v>
      </c>
      <c r="K5437" s="389"/>
    </row>
    <row r="5438" spans="1:11" s="43" customFormat="1" ht="45.75" thickBot="1" x14ac:dyDescent="0.3">
      <c r="A5438" s="42"/>
      <c r="B5438" s="400"/>
      <c r="C5438" s="416"/>
      <c r="D5438" s="416"/>
      <c r="E5438" s="396"/>
      <c r="F5438" s="46" t="s">
        <v>16</v>
      </c>
      <c r="G5438" s="47" t="s">
        <v>17</v>
      </c>
      <c r="H5438" s="398"/>
      <c r="I5438" s="400"/>
      <c r="J5438" s="46" t="s">
        <v>16</v>
      </c>
      <c r="K5438" s="47" t="s">
        <v>17</v>
      </c>
    </row>
    <row r="5439" spans="1:11" s="43" customFormat="1" ht="15.75" thickBot="1" x14ac:dyDescent="0.3">
      <c r="A5439" s="42"/>
      <c r="B5439" s="47">
        <v>1</v>
      </c>
      <c r="C5439" s="47">
        <v>2</v>
      </c>
      <c r="D5439" s="47">
        <v>3</v>
      </c>
      <c r="E5439" s="47">
        <v>4</v>
      </c>
      <c r="F5439" s="47">
        <v>5</v>
      </c>
      <c r="G5439" s="47">
        <v>6</v>
      </c>
      <c r="H5439" s="47">
        <v>7</v>
      </c>
      <c r="I5439" s="47">
        <v>8</v>
      </c>
      <c r="J5439" s="47">
        <v>9</v>
      </c>
      <c r="K5439" s="47">
        <v>10</v>
      </c>
    </row>
    <row r="5440" spans="1:11" s="43" customFormat="1" ht="60" x14ac:dyDescent="0.25">
      <c r="A5440" s="42"/>
      <c r="B5440" s="233">
        <f>168964.79</f>
        <v>168964.79</v>
      </c>
      <c r="C5440" s="201">
        <v>0</v>
      </c>
      <c r="D5440" s="49" t="s">
        <v>226</v>
      </c>
      <c r="E5440" s="335">
        <v>0.11</v>
      </c>
      <c r="F5440" s="49"/>
      <c r="G5440" s="49"/>
      <c r="H5440" s="51" t="s">
        <v>212</v>
      </c>
      <c r="I5440" s="290" t="s">
        <v>1497</v>
      </c>
      <c r="J5440" s="49"/>
      <c r="K5440" s="52"/>
    </row>
    <row r="5441" spans="1:11" s="43" customFormat="1" ht="15.75" thickBot="1" x14ac:dyDescent="0.3">
      <c r="A5441" s="42"/>
      <c r="B5441" s="53"/>
      <c r="C5441" s="54"/>
      <c r="D5441" s="49" t="s">
        <v>226</v>
      </c>
      <c r="E5441" s="336" t="s">
        <v>1498</v>
      </c>
      <c r="F5441" s="54"/>
      <c r="G5441" s="49"/>
      <c r="H5441" s="54"/>
      <c r="I5441" s="54"/>
      <c r="J5441" s="54"/>
      <c r="K5441" s="56"/>
    </row>
    <row r="5442" spans="1:11" s="43" customFormat="1" ht="15.75" thickBot="1" x14ac:dyDescent="0.3">
      <c r="A5442" s="42"/>
      <c r="B5442" s="393" t="s">
        <v>19</v>
      </c>
      <c r="C5442" s="394"/>
      <c r="D5442" s="394"/>
      <c r="E5442" s="394"/>
      <c r="F5442" s="394"/>
      <c r="G5442" s="394"/>
      <c r="H5442" s="394"/>
      <c r="I5442" s="394"/>
      <c r="J5442" s="394"/>
      <c r="K5442" s="395"/>
    </row>
    <row r="5443" spans="1:11" s="43" customFormat="1" x14ac:dyDescent="0.25">
      <c r="A5443" s="42"/>
      <c r="B5443" s="66"/>
      <c r="C5443" s="49"/>
      <c r="D5443" s="49" t="s">
        <v>211</v>
      </c>
      <c r="E5443" s="49">
        <v>52.2</v>
      </c>
      <c r="F5443" s="49"/>
      <c r="G5443" s="49"/>
      <c r="H5443" s="49"/>
      <c r="I5443" s="49"/>
      <c r="J5443" s="49"/>
      <c r="K5443" s="52"/>
    </row>
    <row r="5444" spans="1:11" s="43" customFormat="1" x14ac:dyDescent="0.25">
      <c r="A5444" s="42"/>
      <c r="B5444" s="105"/>
      <c r="C5444" s="105"/>
      <c r="D5444" s="105"/>
      <c r="E5444" s="105"/>
      <c r="F5444" s="105"/>
      <c r="G5444" s="105"/>
      <c r="H5444" s="105"/>
      <c r="I5444" s="105"/>
      <c r="J5444" s="105"/>
      <c r="K5444" s="105"/>
    </row>
    <row r="5445" spans="1:11" s="43" customFormat="1" x14ac:dyDescent="0.25">
      <c r="A5445" s="42"/>
    </row>
    <row r="5446" spans="1:11" s="43" customFormat="1" x14ac:dyDescent="0.25">
      <c r="A5446" s="42"/>
      <c r="B5446" s="420" t="s">
        <v>0</v>
      </c>
      <c r="C5446" s="420"/>
    </row>
    <row r="5447" spans="1:11" s="43" customFormat="1" x14ac:dyDescent="0.25">
      <c r="A5447" s="42"/>
      <c r="B5447" s="383" t="s">
        <v>1</v>
      </c>
      <c r="C5447" s="383"/>
      <c r="D5447" s="383"/>
      <c r="E5447" s="383"/>
      <c r="F5447" s="383"/>
      <c r="G5447" s="383"/>
      <c r="H5447" s="383"/>
      <c r="I5447" s="383"/>
      <c r="J5447" s="383"/>
      <c r="K5447" s="383"/>
    </row>
    <row r="5448" spans="1:11" s="43" customFormat="1" ht="15.75" thickBot="1" x14ac:dyDescent="0.3">
      <c r="A5448" s="42"/>
    </row>
    <row r="5449" spans="1:11" s="43" customFormat="1" ht="15.75" thickBot="1" x14ac:dyDescent="0.3">
      <c r="A5449" s="42"/>
      <c r="B5449" s="384" t="s">
        <v>205</v>
      </c>
      <c r="C5449" s="385"/>
      <c r="D5449" s="386"/>
      <c r="E5449" s="384" t="s">
        <v>3</v>
      </c>
      <c r="F5449" s="385"/>
      <c r="G5449" s="386"/>
      <c r="H5449" s="387" t="s">
        <v>4</v>
      </c>
      <c r="I5449" s="388"/>
      <c r="J5449" s="388"/>
      <c r="K5449" s="389"/>
    </row>
    <row r="5450" spans="1:11" s="43" customFormat="1" ht="15.75" thickBot="1" x14ac:dyDescent="0.3">
      <c r="A5450" s="42"/>
      <c r="B5450" s="390">
        <v>21406196010051</v>
      </c>
      <c r="C5450" s="391"/>
      <c r="D5450" s="392"/>
      <c r="E5450" s="424" t="s">
        <v>1489</v>
      </c>
      <c r="F5450" s="731"/>
      <c r="G5450" s="732"/>
      <c r="H5450" s="393" t="s">
        <v>1499</v>
      </c>
      <c r="I5450" s="394"/>
      <c r="J5450" s="394"/>
      <c r="K5450" s="395"/>
    </row>
    <row r="5451" spans="1:11" s="43" customFormat="1" x14ac:dyDescent="0.25">
      <c r="A5451" s="42"/>
      <c r="B5451" s="401" t="s">
        <v>5</v>
      </c>
      <c r="C5451" s="402"/>
      <c r="D5451" s="402"/>
      <c r="E5451" s="405" t="s">
        <v>1500</v>
      </c>
      <c r="F5451" s="406"/>
      <c r="G5451" s="407"/>
      <c r="H5451" s="411" t="s">
        <v>1492</v>
      </c>
      <c r="I5451" s="412"/>
      <c r="J5451" s="405" t="s">
        <v>1501</v>
      </c>
      <c r="K5451" s="407"/>
    </row>
    <row r="5452" spans="1:11" s="43" customFormat="1" ht="15.75" thickBot="1" x14ac:dyDescent="0.3">
      <c r="A5452" s="42"/>
      <c r="B5452" s="403"/>
      <c r="C5452" s="404"/>
      <c r="D5452" s="404"/>
      <c r="E5452" s="408"/>
      <c r="F5452" s="409"/>
      <c r="G5452" s="410"/>
      <c r="H5452" s="413"/>
      <c r="I5452" s="414"/>
      <c r="J5452" s="44"/>
      <c r="K5452" s="45"/>
    </row>
    <row r="5453" spans="1:11" s="43" customFormat="1" ht="15.75" thickBot="1" x14ac:dyDescent="0.3">
      <c r="A5453" s="42"/>
      <c r="B5453" s="393" t="s">
        <v>7</v>
      </c>
      <c r="C5453" s="394"/>
      <c r="D5453" s="394"/>
      <c r="E5453" s="394"/>
      <c r="F5453" s="394"/>
      <c r="G5453" s="394"/>
      <c r="H5453" s="394"/>
      <c r="I5453" s="394"/>
      <c r="J5453" s="394"/>
      <c r="K5453" s="395"/>
    </row>
    <row r="5454" spans="1:11" s="43" customFormat="1" ht="15.75" thickBot="1" x14ac:dyDescent="0.3">
      <c r="A5454" s="42"/>
      <c r="B5454" s="399" t="s">
        <v>8</v>
      </c>
      <c r="C5454" s="416" t="s">
        <v>9</v>
      </c>
      <c r="D5454" s="417" t="s">
        <v>10</v>
      </c>
      <c r="E5454" s="418"/>
      <c r="F5454" s="418"/>
      <c r="G5454" s="419"/>
      <c r="H5454" s="417" t="s">
        <v>11</v>
      </c>
      <c r="I5454" s="418"/>
      <c r="J5454" s="418"/>
      <c r="K5454" s="419"/>
    </row>
    <row r="5455" spans="1:11" s="43" customFormat="1" ht="15.75" thickBot="1" x14ac:dyDescent="0.3">
      <c r="A5455" s="42"/>
      <c r="B5455" s="415"/>
      <c r="C5455" s="416"/>
      <c r="D5455" s="416" t="s">
        <v>12</v>
      </c>
      <c r="E5455" s="396" t="s">
        <v>210</v>
      </c>
      <c r="F5455" s="387" t="s">
        <v>14</v>
      </c>
      <c r="G5455" s="389"/>
      <c r="H5455" s="397" t="s">
        <v>12</v>
      </c>
      <c r="I5455" s="399" t="s">
        <v>15</v>
      </c>
      <c r="J5455" s="387" t="s">
        <v>14</v>
      </c>
      <c r="K5455" s="389"/>
    </row>
    <row r="5456" spans="1:11" s="43" customFormat="1" ht="45.75" thickBot="1" x14ac:dyDescent="0.3">
      <c r="A5456" s="42"/>
      <c r="B5456" s="400"/>
      <c r="C5456" s="416"/>
      <c r="D5456" s="416"/>
      <c r="E5456" s="396"/>
      <c r="F5456" s="46" t="s">
        <v>16</v>
      </c>
      <c r="G5456" s="47" t="s">
        <v>17</v>
      </c>
      <c r="H5456" s="398"/>
      <c r="I5456" s="400"/>
      <c r="J5456" s="46" t="s">
        <v>16</v>
      </c>
      <c r="K5456" s="47" t="s">
        <v>17</v>
      </c>
    </row>
    <row r="5457" spans="1:11" s="43" customFormat="1" ht="15.75" thickBot="1" x14ac:dyDescent="0.3">
      <c r="A5457" s="42"/>
      <c r="B5457" s="47">
        <v>1</v>
      </c>
      <c r="C5457" s="47">
        <v>2</v>
      </c>
      <c r="D5457" s="47">
        <v>3</v>
      </c>
      <c r="E5457" s="47">
        <v>4</v>
      </c>
      <c r="F5457" s="47">
        <v>5</v>
      </c>
      <c r="G5457" s="47">
        <v>6</v>
      </c>
      <c r="H5457" s="47">
        <v>7</v>
      </c>
      <c r="I5457" s="47">
        <v>8</v>
      </c>
      <c r="J5457" s="47">
        <v>9</v>
      </c>
      <c r="K5457" s="47">
        <v>10</v>
      </c>
    </row>
    <row r="5458" spans="1:11" s="43" customFormat="1" x14ac:dyDescent="0.25">
      <c r="A5458" s="42"/>
      <c r="B5458" s="233">
        <f>148968</f>
        <v>148968</v>
      </c>
      <c r="C5458" s="201">
        <v>0</v>
      </c>
      <c r="D5458" s="49" t="s">
        <v>211</v>
      </c>
      <c r="E5458" s="50">
        <v>85.5</v>
      </c>
      <c r="F5458" s="49"/>
      <c r="G5458" s="49"/>
      <c r="H5458" s="290"/>
      <c r="I5458" s="51"/>
      <c r="J5458" s="49"/>
      <c r="K5458" s="52"/>
    </row>
    <row r="5459" spans="1:11" s="43" customFormat="1" x14ac:dyDescent="0.25">
      <c r="A5459" s="42"/>
      <c r="B5459" s="53"/>
      <c r="C5459" s="54"/>
      <c r="D5459" s="54" t="s">
        <v>211</v>
      </c>
      <c r="E5459" s="55">
        <v>36.5</v>
      </c>
      <c r="F5459" s="54"/>
      <c r="G5459" s="49"/>
      <c r="H5459" s="54"/>
      <c r="I5459" s="54"/>
      <c r="J5459" s="54"/>
      <c r="K5459" s="56"/>
    </row>
    <row r="5460" spans="1:11" s="43" customFormat="1" x14ac:dyDescent="0.25">
      <c r="A5460" s="42"/>
      <c r="B5460" s="53"/>
      <c r="C5460" s="54"/>
      <c r="D5460" s="54" t="s">
        <v>1502</v>
      </c>
      <c r="E5460" s="55">
        <v>0.41</v>
      </c>
      <c r="F5460" s="54"/>
      <c r="G5460" s="49"/>
      <c r="H5460" s="54"/>
      <c r="I5460" s="54"/>
      <c r="J5460" s="54"/>
      <c r="K5460" s="56"/>
    </row>
    <row r="5461" spans="1:11" s="43" customFormat="1" x14ac:dyDescent="0.25">
      <c r="A5461" s="42"/>
      <c r="B5461" s="53"/>
      <c r="C5461" s="54"/>
      <c r="D5461" s="54" t="s">
        <v>1503</v>
      </c>
      <c r="E5461" s="57">
        <v>1616</v>
      </c>
      <c r="F5461" s="54"/>
      <c r="G5461" s="49"/>
      <c r="H5461" s="54"/>
      <c r="I5461" s="54"/>
      <c r="J5461" s="54"/>
      <c r="K5461" s="56"/>
    </row>
    <row r="5462" spans="1:11" s="43" customFormat="1" ht="15.75" thickBot="1" x14ac:dyDescent="0.3">
      <c r="A5462" s="42"/>
      <c r="B5462" s="70"/>
      <c r="C5462" s="58"/>
      <c r="D5462" s="54" t="s">
        <v>1503</v>
      </c>
      <c r="E5462" s="82">
        <v>3000</v>
      </c>
      <c r="F5462" s="58"/>
      <c r="G5462" s="58"/>
      <c r="H5462" s="58"/>
      <c r="I5462" s="58"/>
      <c r="J5462" s="58"/>
      <c r="K5462" s="72"/>
    </row>
    <row r="5463" spans="1:11" s="43" customFormat="1" ht="15.75" thickBot="1" x14ac:dyDescent="0.3">
      <c r="A5463" s="42"/>
      <c r="B5463" s="393" t="s">
        <v>19</v>
      </c>
      <c r="C5463" s="394"/>
      <c r="D5463" s="394"/>
      <c r="E5463" s="394"/>
      <c r="F5463" s="394"/>
      <c r="G5463" s="394"/>
      <c r="H5463" s="394"/>
      <c r="I5463" s="394"/>
      <c r="J5463" s="394"/>
      <c r="K5463" s="395"/>
    </row>
    <row r="5464" spans="1:11" s="43" customFormat="1" ht="60" x14ac:dyDescent="0.25">
      <c r="A5464" s="42"/>
      <c r="B5464" s="66"/>
      <c r="C5464" s="49"/>
      <c r="D5464" s="54" t="s">
        <v>1502</v>
      </c>
      <c r="E5464" s="49">
        <v>0.41</v>
      </c>
      <c r="F5464" s="49"/>
      <c r="G5464" s="49"/>
      <c r="H5464" s="51" t="s">
        <v>212</v>
      </c>
      <c r="I5464" s="49" t="s">
        <v>1504</v>
      </c>
      <c r="J5464" s="49"/>
      <c r="K5464" s="52"/>
    </row>
    <row r="5465" spans="1:11" s="43" customFormat="1" x14ac:dyDescent="0.25">
      <c r="A5465" s="42"/>
      <c r="B5465" s="105"/>
      <c r="C5465" s="105"/>
      <c r="D5465" s="105"/>
      <c r="E5465" s="105"/>
      <c r="F5465" s="105"/>
      <c r="G5465" s="105"/>
      <c r="H5465" s="105"/>
      <c r="I5465" s="105"/>
      <c r="J5465" s="105"/>
      <c r="K5465" s="105"/>
    </row>
    <row r="5466" spans="1:11" s="43" customFormat="1" x14ac:dyDescent="0.25">
      <c r="A5466" s="42"/>
    </row>
    <row r="5467" spans="1:11" s="43" customFormat="1" x14ac:dyDescent="0.25">
      <c r="A5467" s="42"/>
      <c r="B5467" s="420" t="s">
        <v>0</v>
      </c>
      <c r="C5467" s="420"/>
    </row>
    <row r="5468" spans="1:11" s="43" customFormat="1" x14ac:dyDescent="0.25">
      <c r="A5468" s="42"/>
      <c r="B5468" s="383" t="s">
        <v>1</v>
      </c>
      <c r="C5468" s="383"/>
      <c r="D5468" s="383"/>
      <c r="E5468" s="383"/>
      <c r="F5468" s="383"/>
      <c r="G5468" s="383"/>
      <c r="H5468" s="383"/>
      <c r="I5468" s="383"/>
      <c r="J5468" s="383"/>
      <c r="K5468" s="383"/>
    </row>
    <row r="5469" spans="1:11" s="43" customFormat="1" ht="15.75" thickBot="1" x14ac:dyDescent="0.3">
      <c r="A5469" s="42"/>
    </row>
    <row r="5470" spans="1:11" s="43" customFormat="1" ht="15.75" thickBot="1" x14ac:dyDescent="0.3">
      <c r="A5470" s="42"/>
      <c r="B5470" s="384" t="s">
        <v>205</v>
      </c>
      <c r="C5470" s="385"/>
      <c r="D5470" s="386"/>
      <c r="E5470" s="384" t="s">
        <v>3</v>
      </c>
      <c r="F5470" s="385"/>
      <c r="G5470" s="386"/>
      <c r="H5470" s="387" t="s">
        <v>4</v>
      </c>
      <c r="I5470" s="388"/>
      <c r="J5470" s="388"/>
      <c r="K5470" s="389"/>
    </row>
    <row r="5471" spans="1:11" s="43" customFormat="1" ht="15.75" thickBot="1" x14ac:dyDescent="0.3">
      <c r="A5471" s="42"/>
      <c r="B5471" s="390">
        <v>21201198201506</v>
      </c>
      <c r="C5471" s="391"/>
      <c r="D5471" s="392"/>
      <c r="E5471" s="424" t="s">
        <v>1489</v>
      </c>
      <c r="F5471" s="731"/>
      <c r="G5471" s="732"/>
      <c r="H5471" s="393" t="s">
        <v>1505</v>
      </c>
      <c r="I5471" s="394"/>
      <c r="J5471" s="394"/>
      <c r="K5471" s="395"/>
    </row>
    <row r="5472" spans="1:11" s="43" customFormat="1" x14ac:dyDescent="0.25">
      <c r="A5472" s="42"/>
      <c r="B5472" s="401" t="s">
        <v>5</v>
      </c>
      <c r="C5472" s="402"/>
      <c r="D5472" s="402"/>
      <c r="E5472" s="405" t="s">
        <v>1506</v>
      </c>
      <c r="F5472" s="406"/>
      <c r="G5472" s="407"/>
      <c r="H5472" s="411" t="s">
        <v>1492</v>
      </c>
      <c r="I5472" s="412"/>
      <c r="J5472" s="405" t="s">
        <v>245</v>
      </c>
      <c r="K5472" s="407"/>
    </row>
    <row r="5473" spans="1:11" s="43" customFormat="1" ht="15.75" thickBot="1" x14ac:dyDescent="0.3">
      <c r="A5473" s="42"/>
      <c r="B5473" s="403"/>
      <c r="C5473" s="404"/>
      <c r="D5473" s="404"/>
      <c r="E5473" s="408"/>
      <c r="F5473" s="409"/>
      <c r="G5473" s="410"/>
      <c r="H5473" s="413"/>
      <c r="I5473" s="414"/>
      <c r="J5473" s="44"/>
      <c r="K5473" s="45"/>
    </row>
    <row r="5474" spans="1:11" s="43" customFormat="1" ht="15.75" thickBot="1" x14ac:dyDescent="0.3">
      <c r="A5474" s="42"/>
      <c r="B5474" s="393" t="s">
        <v>7</v>
      </c>
      <c r="C5474" s="394"/>
      <c r="D5474" s="394"/>
      <c r="E5474" s="394"/>
      <c r="F5474" s="394"/>
      <c r="G5474" s="394"/>
      <c r="H5474" s="394"/>
      <c r="I5474" s="394"/>
      <c r="J5474" s="394"/>
      <c r="K5474" s="395"/>
    </row>
    <row r="5475" spans="1:11" s="43" customFormat="1" ht="15.75" thickBot="1" x14ac:dyDescent="0.3">
      <c r="A5475" s="42"/>
      <c r="B5475" s="399" t="s">
        <v>8</v>
      </c>
      <c r="C5475" s="416" t="s">
        <v>9</v>
      </c>
      <c r="D5475" s="417" t="s">
        <v>10</v>
      </c>
      <c r="E5475" s="418"/>
      <c r="F5475" s="418"/>
      <c r="G5475" s="419"/>
      <c r="H5475" s="417" t="s">
        <v>11</v>
      </c>
      <c r="I5475" s="418"/>
      <c r="J5475" s="418"/>
      <c r="K5475" s="419"/>
    </row>
    <row r="5476" spans="1:11" s="43" customFormat="1" ht="15.75" thickBot="1" x14ac:dyDescent="0.3">
      <c r="A5476" s="42"/>
      <c r="B5476" s="415"/>
      <c r="C5476" s="416"/>
      <c r="D5476" s="416" t="s">
        <v>12</v>
      </c>
      <c r="E5476" s="396" t="s">
        <v>210</v>
      </c>
      <c r="F5476" s="387" t="s">
        <v>14</v>
      </c>
      <c r="G5476" s="389"/>
      <c r="H5476" s="397" t="s">
        <v>12</v>
      </c>
      <c r="I5476" s="399" t="s">
        <v>15</v>
      </c>
      <c r="J5476" s="387" t="s">
        <v>14</v>
      </c>
      <c r="K5476" s="389"/>
    </row>
    <row r="5477" spans="1:11" s="43" customFormat="1" ht="45.75" thickBot="1" x14ac:dyDescent="0.3">
      <c r="A5477" s="42"/>
      <c r="B5477" s="400"/>
      <c r="C5477" s="416"/>
      <c r="D5477" s="416"/>
      <c r="E5477" s="396"/>
      <c r="F5477" s="46" t="s">
        <v>16</v>
      </c>
      <c r="G5477" s="47" t="s">
        <v>17</v>
      </c>
      <c r="H5477" s="398"/>
      <c r="I5477" s="400"/>
      <c r="J5477" s="46" t="s">
        <v>16</v>
      </c>
      <c r="K5477" s="47" t="s">
        <v>17</v>
      </c>
    </row>
    <row r="5478" spans="1:11" s="43" customFormat="1" ht="15.75" thickBot="1" x14ac:dyDescent="0.3">
      <c r="A5478" s="42"/>
      <c r="B5478" s="47">
        <v>1</v>
      </c>
      <c r="C5478" s="47">
        <v>2</v>
      </c>
      <c r="D5478" s="47">
        <v>3</v>
      </c>
      <c r="E5478" s="47">
        <v>4</v>
      </c>
      <c r="F5478" s="47">
        <v>5</v>
      </c>
      <c r="G5478" s="47">
        <v>6</v>
      </c>
      <c r="H5478" s="47">
        <v>7</v>
      </c>
      <c r="I5478" s="47">
        <v>8</v>
      </c>
      <c r="J5478" s="47">
        <v>9</v>
      </c>
      <c r="K5478" s="47">
        <v>10</v>
      </c>
    </row>
    <row r="5479" spans="1:11" s="43" customFormat="1" ht="15.75" thickBot="1" x14ac:dyDescent="0.3">
      <c r="A5479" s="42"/>
      <c r="B5479" s="233">
        <v>171578.23</v>
      </c>
      <c r="C5479" s="201">
        <v>0</v>
      </c>
      <c r="D5479" s="49"/>
      <c r="E5479" s="81"/>
      <c r="F5479" s="49"/>
      <c r="G5479" s="49"/>
      <c r="H5479" s="290"/>
      <c r="I5479" s="51"/>
      <c r="J5479" s="49"/>
      <c r="K5479" s="52"/>
    </row>
    <row r="5480" spans="1:11" s="43" customFormat="1" ht="15.75" thickBot="1" x14ac:dyDescent="0.3">
      <c r="A5480" s="42"/>
      <c r="B5480" s="393" t="s">
        <v>19</v>
      </c>
      <c r="C5480" s="394"/>
      <c r="D5480" s="394"/>
      <c r="E5480" s="394"/>
      <c r="F5480" s="394"/>
      <c r="G5480" s="394"/>
      <c r="H5480" s="394"/>
      <c r="I5480" s="394"/>
      <c r="J5480" s="394"/>
      <c r="K5480" s="395"/>
    </row>
    <row r="5481" spans="1:11" s="43" customFormat="1" x14ac:dyDescent="0.25">
      <c r="A5481" s="42"/>
      <c r="B5481" s="66"/>
      <c r="C5481" s="49"/>
      <c r="D5481" s="49"/>
      <c r="E5481" s="49"/>
      <c r="F5481" s="49"/>
      <c r="G5481" s="49"/>
      <c r="H5481" s="49"/>
      <c r="I5481" s="49"/>
      <c r="J5481" s="49"/>
      <c r="K5481" s="52"/>
    </row>
    <row r="5482" spans="1:11" s="43" customFormat="1" x14ac:dyDescent="0.25">
      <c r="A5482" s="42"/>
      <c r="B5482" s="105"/>
      <c r="C5482" s="105"/>
      <c r="D5482" s="105"/>
      <c r="E5482" s="105"/>
      <c r="F5482" s="105"/>
      <c r="G5482" s="105"/>
      <c r="H5482" s="105"/>
      <c r="I5482" s="105"/>
      <c r="J5482" s="105"/>
      <c r="K5482" s="105"/>
    </row>
    <row r="5483" spans="1:11" s="43" customFormat="1" x14ac:dyDescent="0.25">
      <c r="A5483" s="42"/>
    </row>
    <row r="5484" spans="1:11" s="43" customFormat="1" x14ac:dyDescent="0.25">
      <c r="A5484" s="42"/>
      <c r="B5484" s="420" t="s">
        <v>0</v>
      </c>
      <c r="C5484" s="420"/>
    </row>
    <row r="5485" spans="1:11" s="43" customFormat="1" x14ac:dyDescent="0.25">
      <c r="A5485" s="42"/>
      <c r="B5485" s="383" t="s">
        <v>1</v>
      </c>
      <c r="C5485" s="383"/>
      <c r="D5485" s="383"/>
      <c r="E5485" s="383"/>
      <c r="F5485" s="383"/>
      <c r="G5485" s="383"/>
      <c r="H5485" s="383"/>
      <c r="I5485" s="383"/>
      <c r="J5485" s="383"/>
      <c r="K5485" s="383"/>
    </row>
    <row r="5486" spans="1:11" s="43" customFormat="1" ht="15.75" thickBot="1" x14ac:dyDescent="0.3">
      <c r="A5486" s="42"/>
    </row>
    <row r="5487" spans="1:11" s="43" customFormat="1" ht="15.75" thickBot="1" x14ac:dyDescent="0.3">
      <c r="A5487" s="42"/>
      <c r="B5487" s="384" t="s">
        <v>205</v>
      </c>
      <c r="C5487" s="385"/>
      <c r="D5487" s="386"/>
      <c r="E5487" s="384" t="s">
        <v>3</v>
      </c>
      <c r="F5487" s="385"/>
      <c r="G5487" s="386"/>
      <c r="H5487" s="387" t="s">
        <v>4</v>
      </c>
      <c r="I5487" s="388"/>
      <c r="J5487" s="388"/>
      <c r="K5487" s="389"/>
    </row>
    <row r="5488" spans="1:11" s="43" customFormat="1" ht="15.75" thickBot="1" x14ac:dyDescent="0.3">
      <c r="A5488" s="42"/>
      <c r="B5488" s="390">
        <v>23107198601795</v>
      </c>
      <c r="C5488" s="391"/>
      <c r="D5488" s="392"/>
      <c r="E5488" s="424" t="s">
        <v>1489</v>
      </c>
      <c r="F5488" s="731"/>
      <c r="G5488" s="732"/>
      <c r="H5488" s="393" t="s">
        <v>1507</v>
      </c>
      <c r="I5488" s="394"/>
      <c r="J5488" s="394"/>
      <c r="K5488" s="395"/>
    </row>
    <row r="5489" spans="1:11" s="43" customFormat="1" x14ac:dyDescent="0.25">
      <c r="A5489" s="42"/>
      <c r="B5489" s="401" t="s">
        <v>5</v>
      </c>
      <c r="C5489" s="402"/>
      <c r="D5489" s="402"/>
      <c r="E5489" s="405" t="s">
        <v>1508</v>
      </c>
      <c r="F5489" s="406"/>
      <c r="G5489" s="407"/>
      <c r="H5489" s="411" t="s">
        <v>1492</v>
      </c>
      <c r="I5489" s="412"/>
      <c r="J5489" s="405" t="s">
        <v>1509</v>
      </c>
      <c r="K5489" s="407"/>
    </row>
    <row r="5490" spans="1:11" s="43" customFormat="1" ht="15.75" thickBot="1" x14ac:dyDescent="0.3">
      <c r="A5490" s="42"/>
      <c r="B5490" s="403"/>
      <c r="C5490" s="404"/>
      <c r="D5490" s="404"/>
      <c r="E5490" s="408"/>
      <c r="F5490" s="409"/>
      <c r="G5490" s="410"/>
      <c r="H5490" s="413"/>
      <c r="I5490" s="414"/>
      <c r="J5490" s="44"/>
      <c r="K5490" s="45"/>
    </row>
    <row r="5491" spans="1:11" s="43" customFormat="1" ht="15.75" thickBot="1" x14ac:dyDescent="0.3">
      <c r="A5491" s="42"/>
      <c r="B5491" s="393" t="s">
        <v>7</v>
      </c>
      <c r="C5491" s="394"/>
      <c r="D5491" s="394"/>
      <c r="E5491" s="394"/>
      <c r="F5491" s="394"/>
      <c r="G5491" s="394"/>
      <c r="H5491" s="394"/>
      <c r="I5491" s="394"/>
      <c r="J5491" s="394"/>
      <c r="K5491" s="395"/>
    </row>
    <row r="5492" spans="1:11" s="43" customFormat="1" ht="15.75" thickBot="1" x14ac:dyDescent="0.3">
      <c r="A5492" s="42"/>
      <c r="B5492" s="399" t="s">
        <v>8</v>
      </c>
      <c r="C5492" s="416" t="s">
        <v>9</v>
      </c>
      <c r="D5492" s="417" t="s">
        <v>10</v>
      </c>
      <c r="E5492" s="418"/>
      <c r="F5492" s="418"/>
      <c r="G5492" s="419"/>
      <c r="H5492" s="417" t="s">
        <v>11</v>
      </c>
      <c r="I5492" s="418"/>
      <c r="J5492" s="418"/>
      <c r="K5492" s="419"/>
    </row>
    <row r="5493" spans="1:11" s="43" customFormat="1" ht="15.75" thickBot="1" x14ac:dyDescent="0.3">
      <c r="A5493" s="42"/>
      <c r="B5493" s="415"/>
      <c r="C5493" s="416"/>
      <c r="D5493" s="416" t="s">
        <v>12</v>
      </c>
      <c r="E5493" s="396" t="s">
        <v>210</v>
      </c>
      <c r="F5493" s="387" t="s">
        <v>14</v>
      </c>
      <c r="G5493" s="389"/>
      <c r="H5493" s="397" t="s">
        <v>12</v>
      </c>
      <c r="I5493" s="399" t="s">
        <v>15</v>
      </c>
      <c r="J5493" s="387" t="s">
        <v>14</v>
      </c>
      <c r="K5493" s="389"/>
    </row>
    <row r="5494" spans="1:11" s="43" customFormat="1" ht="45.75" thickBot="1" x14ac:dyDescent="0.3">
      <c r="A5494" s="42"/>
      <c r="B5494" s="400"/>
      <c r="C5494" s="416"/>
      <c r="D5494" s="416"/>
      <c r="E5494" s="396"/>
      <c r="F5494" s="46" t="s">
        <v>16</v>
      </c>
      <c r="G5494" s="47" t="s">
        <v>17</v>
      </c>
      <c r="H5494" s="398"/>
      <c r="I5494" s="400"/>
      <c r="J5494" s="46" t="s">
        <v>16</v>
      </c>
      <c r="K5494" s="47" t="s">
        <v>17</v>
      </c>
    </row>
    <row r="5495" spans="1:11" s="43" customFormat="1" ht="15.75" thickBot="1" x14ac:dyDescent="0.3">
      <c r="A5495" s="42"/>
      <c r="B5495" s="47">
        <v>1</v>
      </c>
      <c r="C5495" s="47">
        <v>2</v>
      </c>
      <c r="D5495" s="47">
        <v>3</v>
      </c>
      <c r="E5495" s="47">
        <v>4</v>
      </c>
      <c r="F5495" s="47">
        <v>5</v>
      </c>
      <c r="G5495" s="47">
        <v>6</v>
      </c>
      <c r="H5495" s="47">
        <v>7</v>
      </c>
      <c r="I5495" s="47">
        <v>8</v>
      </c>
      <c r="J5495" s="47">
        <v>9</v>
      </c>
      <c r="K5495" s="47">
        <v>10</v>
      </c>
    </row>
    <row r="5496" spans="1:11" s="43" customFormat="1" ht="15.75" thickBot="1" x14ac:dyDescent="0.3">
      <c r="A5496" s="42"/>
      <c r="B5496" s="233">
        <f>173465.52</f>
        <v>173465.52</v>
      </c>
      <c r="C5496" s="201">
        <v>0</v>
      </c>
      <c r="D5496" s="49"/>
      <c r="E5496" s="50"/>
      <c r="F5496" s="49"/>
      <c r="G5496" s="49"/>
      <c r="H5496" s="290"/>
      <c r="I5496" s="51"/>
      <c r="J5496" s="49"/>
      <c r="K5496" s="52"/>
    </row>
    <row r="5497" spans="1:11" s="43" customFormat="1" ht="15.75" thickBot="1" x14ac:dyDescent="0.3">
      <c r="A5497" s="42"/>
      <c r="B5497" s="393" t="s">
        <v>19</v>
      </c>
      <c r="C5497" s="394"/>
      <c r="D5497" s="394"/>
      <c r="E5497" s="394"/>
      <c r="F5497" s="394"/>
      <c r="G5497" s="394"/>
      <c r="H5497" s="394"/>
      <c r="I5497" s="394"/>
      <c r="J5497" s="394"/>
      <c r="K5497" s="395"/>
    </row>
    <row r="5498" spans="1:11" s="43" customFormat="1" x14ac:dyDescent="0.25">
      <c r="A5498" s="42"/>
      <c r="B5498" s="66"/>
      <c r="C5498" s="49"/>
      <c r="D5498" s="49"/>
      <c r="E5498" s="49"/>
      <c r="F5498" s="49"/>
      <c r="G5498" s="49"/>
      <c r="H5498" s="49"/>
      <c r="I5498" s="49"/>
      <c r="J5498" s="49"/>
      <c r="K5498" s="52"/>
    </row>
    <row r="5499" spans="1:11" s="43" customFormat="1" x14ac:dyDescent="0.25">
      <c r="A5499" s="42"/>
      <c r="B5499" s="105"/>
      <c r="C5499" s="105"/>
      <c r="D5499" s="105"/>
      <c r="E5499" s="105"/>
      <c r="F5499" s="105"/>
      <c r="G5499" s="105"/>
      <c r="H5499" s="105"/>
      <c r="I5499" s="105"/>
      <c r="J5499" s="105"/>
      <c r="K5499" s="105"/>
    </row>
    <row r="5500" spans="1:11" s="43" customFormat="1" x14ac:dyDescent="0.25">
      <c r="A5500" s="42"/>
    </row>
    <row r="5501" spans="1:11" s="43" customFormat="1" x14ac:dyDescent="0.25">
      <c r="A5501" s="42"/>
      <c r="B5501" s="420" t="s">
        <v>0</v>
      </c>
      <c r="C5501" s="420"/>
    </row>
    <row r="5502" spans="1:11" s="43" customFormat="1" x14ac:dyDescent="0.25">
      <c r="A5502" s="42"/>
      <c r="B5502" s="383" t="s">
        <v>1</v>
      </c>
      <c r="C5502" s="383"/>
      <c r="D5502" s="383"/>
      <c r="E5502" s="383"/>
      <c r="F5502" s="383"/>
      <c r="G5502" s="383"/>
      <c r="H5502" s="383"/>
      <c r="I5502" s="383"/>
      <c r="J5502" s="383"/>
      <c r="K5502" s="383"/>
    </row>
    <row r="5503" spans="1:11" s="43" customFormat="1" ht="15.75" thickBot="1" x14ac:dyDescent="0.3">
      <c r="A5503" s="42"/>
    </row>
    <row r="5504" spans="1:11" s="43" customFormat="1" ht="15.75" thickBot="1" x14ac:dyDescent="0.3">
      <c r="A5504" s="42"/>
      <c r="B5504" s="384" t="s">
        <v>2</v>
      </c>
      <c r="C5504" s="385"/>
      <c r="D5504" s="386"/>
      <c r="E5504" s="384" t="s">
        <v>3</v>
      </c>
      <c r="F5504" s="385"/>
      <c r="G5504" s="386"/>
      <c r="H5504" s="387" t="s">
        <v>4</v>
      </c>
      <c r="I5504" s="388"/>
      <c r="J5504" s="388"/>
      <c r="K5504" s="389"/>
    </row>
    <row r="5505" spans="1:11" s="43" customFormat="1" ht="15.75" thickBot="1" x14ac:dyDescent="0.3">
      <c r="A5505" s="42"/>
      <c r="B5505" s="390">
        <v>20208198500294</v>
      </c>
      <c r="C5505" s="391"/>
      <c r="D5505" s="392"/>
      <c r="E5505" s="424" t="s">
        <v>1489</v>
      </c>
      <c r="F5505" s="731"/>
      <c r="G5505" s="732"/>
      <c r="H5505" s="393" t="s">
        <v>1510</v>
      </c>
      <c r="I5505" s="394"/>
      <c r="J5505" s="394"/>
      <c r="K5505" s="395"/>
    </row>
    <row r="5506" spans="1:11" s="43" customFormat="1" x14ac:dyDescent="0.25">
      <c r="A5506" s="42"/>
      <c r="B5506" s="401" t="s">
        <v>5</v>
      </c>
      <c r="C5506" s="402"/>
      <c r="D5506" s="402"/>
      <c r="E5506" s="405" t="s">
        <v>1511</v>
      </c>
      <c r="F5506" s="406"/>
      <c r="G5506" s="407"/>
      <c r="H5506" s="411" t="s">
        <v>1492</v>
      </c>
      <c r="I5506" s="412"/>
      <c r="J5506" s="405" t="s">
        <v>245</v>
      </c>
      <c r="K5506" s="407"/>
    </row>
    <row r="5507" spans="1:11" s="43" customFormat="1" ht="15.75" thickBot="1" x14ac:dyDescent="0.3">
      <c r="A5507" s="42"/>
      <c r="B5507" s="403"/>
      <c r="C5507" s="404"/>
      <c r="D5507" s="404"/>
      <c r="E5507" s="408"/>
      <c r="F5507" s="409"/>
      <c r="G5507" s="410"/>
      <c r="H5507" s="413"/>
      <c r="I5507" s="414"/>
      <c r="J5507" s="44"/>
      <c r="K5507" s="45"/>
    </row>
    <row r="5508" spans="1:11" s="43" customFormat="1" ht="15.75" thickBot="1" x14ac:dyDescent="0.3">
      <c r="A5508" s="42"/>
      <c r="B5508" s="393" t="s">
        <v>7</v>
      </c>
      <c r="C5508" s="394"/>
      <c r="D5508" s="394"/>
      <c r="E5508" s="394"/>
      <c r="F5508" s="394"/>
      <c r="G5508" s="394"/>
      <c r="H5508" s="394"/>
      <c r="I5508" s="394"/>
      <c r="J5508" s="394"/>
      <c r="K5508" s="395"/>
    </row>
    <row r="5509" spans="1:11" s="43" customFormat="1" ht="15.75" thickBot="1" x14ac:dyDescent="0.3">
      <c r="A5509" s="42"/>
      <c r="B5509" s="399" t="s">
        <v>8</v>
      </c>
      <c r="C5509" s="416" t="s">
        <v>9</v>
      </c>
      <c r="D5509" s="417" t="s">
        <v>10</v>
      </c>
      <c r="E5509" s="418"/>
      <c r="F5509" s="418"/>
      <c r="G5509" s="419"/>
      <c r="H5509" s="417" t="s">
        <v>11</v>
      </c>
      <c r="I5509" s="418"/>
      <c r="J5509" s="418"/>
      <c r="K5509" s="419"/>
    </row>
    <row r="5510" spans="1:11" s="43" customFormat="1" ht="15.75" thickBot="1" x14ac:dyDescent="0.3">
      <c r="A5510" s="42"/>
      <c r="B5510" s="415"/>
      <c r="C5510" s="416"/>
      <c r="D5510" s="416" t="s">
        <v>12</v>
      </c>
      <c r="E5510" s="396" t="s">
        <v>210</v>
      </c>
      <c r="F5510" s="387" t="s">
        <v>14</v>
      </c>
      <c r="G5510" s="389"/>
      <c r="H5510" s="397" t="s">
        <v>12</v>
      </c>
      <c r="I5510" s="399" t="s">
        <v>15</v>
      </c>
      <c r="J5510" s="387" t="s">
        <v>14</v>
      </c>
      <c r="K5510" s="389"/>
    </row>
    <row r="5511" spans="1:11" s="43" customFormat="1" ht="45.75" thickBot="1" x14ac:dyDescent="0.3">
      <c r="A5511" s="42"/>
      <c r="B5511" s="400"/>
      <c r="C5511" s="416"/>
      <c r="D5511" s="416"/>
      <c r="E5511" s="396"/>
      <c r="F5511" s="46" t="s">
        <v>16</v>
      </c>
      <c r="G5511" s="47" t="s">
        <v>17</v>
      </c>
      <c r="H5511" s="398"/>
      <c r="I5511" s="400"/>
      <c r="J5511" s="46" t="s">
        <v>16</v>
      </c>
      <c r="K5511" s="47" t="s">
        <v>17</v>
      </c>
    </row>
    <row r="5512" spans="1:11" s="43" customFormat="1" ht="15.75" thickBot="1" x14ac:dyDescent="0.3">
      <c r="A5512" s="42"/>
      <c r="B5512" s="47">
        <v>1</v>
      </c>
      <c r="C5512" s="47">
        <v>2</v>
      </c>
      <c r="D5512" s="47">
        <v>3</v>
      </c>
      <c r="E5512" s="47">
        <v>4</v>
      </c>
      <c r="F5512" s="47">
        <v>5</v>
      </c>
      <c r="G5512" s="47">
        <v>6</v>
      </c>
      <c r="H5512" s="47">
        <v>7</v>
      </c>
      <c r="I5512" s="47">
        <v>8</v>
      </c>
      <c r="J5512" s="47">
        <v>9</v>
      </c>
      <c r="K5512" s="47">
        <v>10</v>
      </c>
    </row>
    <row r="5513" spans="1:11" s="43" customFormat="1" ht="15.75" thickBot="1" x14ac:dyDescent="0.3">
      <c r="A5513" s="42"/>
      <c r="B5513" s="233">
        <f>98967</f>
        <v>98967</v>
      </c>
      <c r="C5513" s="201">
        <v>0</v>
      </c>
      <c r="D5513" s="49"/>
      <c r="E5513" s="81"/>
      <c r="F5513" s="49"/>
      <c r="G5513" s="49"/>
      <c r="H5513" s="290"/>
      <c r="I5513" s="51"/>
      <c r="J5513" s="49"/>
      <c r="K5513" s="52"/>
    </row>
    <row r="5514" spans="1:11" s="43" customFormat="1" ht="15.75" thickBot="1" x14ac:dyDescent="0.3">
      <c r="A5514" s="42"/>
      <c r="B5514" s="393" t="s">
        <v>19</v>
      </c>
      <c r="C5514" s="394"/>
      <c r="D5514" s="394"/>
      <c r="E5514" s="394"/>
      <c r="F5514" s="394"/>
      <c r="G5514" s="394"/>
      <c r="H5514" s="394"/>
      <c r="I5514" s="394"/>
      <c r="J5514" s="394"/>
      <c r="K5514" s="395"/>
    </row>
    <row r="5515" spans="1:11" s="43" customFormat="1" x14ac:dyDescent="0.25">
      <c r="A5515" s="42"/>
      <c r="B5515" s="66"/>
      <c r="C5515" s="49"/>
      <c r="D5515" s="49"/>
      <c r="E5515" s="49"/>
      <c r="F5515" s="49"/>
      <c r="G5515" s="49"/>
      <c r="H5515" s="49"/>
      <c r="I5515" s="49"/>
      <c r="J5515" s="49"/>
      <c r="K5515" s="52"/>
    </row>
    <row r="5516" spans="1:11" s="43" customFormat="1" x14ac:dyDescent="0.25">
      <c r="A5516" s="42"/>
      <c r="B5516" s="105"/>
      <c r="C5516" s="105"/>
      <c r="D5516" s="105"/>
      <c r="E5516" s="105"/>
      <c r="F5516" s="105"/>
      <c r="G5516" s="105"/>
      <c r="H5516" s="105"/>
      <c r="I5516" s="105"/>
      <c r="J5516" s="105"/>
      <c r="K5516" s="105"/>
    </row>
    <row r="5517" spans="1:11" s="43" customFormat="1" x14ac:dyDescent="0.25">
      <c r="A5517" s="42"/>
    </row>
    <row r="5518" spans="1:11" s="43" customFormat="1" x14ac:dyDescent="0.25">
      <c r="A5518" s="42"/>
      <c r="B5518" s="420" t="s">
        <v>0</v>
      </c>
      <c r="C5518" s="420"/>
    </row>
    <row r="5519" spans="1:11" s="43" customFormat="1" x14ac:dyDescent="0.25">
      <c r="A5519" s="42"/>
      <c r="B5519" s="383" t="s">
        <v>1</v>
      </c>
      <c r="C5519" s="383"/>
      <c r="D5519" s="383"/>
      <c r="E5519" s="383"/>
      <c r="F5519" s="383"/>
      <c r="G5519" s="383"/>
      <c r="H5519" s="383"/>
      <c r="I5519" s="383"/>
      <c r="J5519" s="383"/>
      <c r="K5519" s="383"/>
    </row>
    <row r="5520" spans="1:11" s="43" customFormat="1" ht="15.75" thickBot="1" x14ac:dyDescent="0.3">
      <c r="A5520" s="42"/>
    </row>
    <row r="5521" spans="1:11" s="43" customFormat="1" ht="15.75" thickBot="1" x14ac:dyDescent="0.3">
      <c r="A5521" s="42"/>
      <c r="B5521" s="384" t="s">
        <v>2</v>
      </c>
      <c r="C5521" s="385"/>
      <c r="D5521" s="386"/>
      <c r="E5521" s="384" t="s">
        <v>3</v>
      </c>
      <c r="F5521" s="385"/>
      <c r="G5521" s="386"/>
      <c r="H5521" s="387" t="s">
        <v>4</v>
      </c>
      <c r="I5521" s="388"/>
      <c r="J5521" s="388"/>
      <c r="K5521" s="389"/>
    </row>
    <row r="5522" spans="1:11" s="43" customFormat="1" ht="15.75" thickBot="1" x14ac:dyDescent="0.3">
      <c r="A5522" s="42"/>
      <c r="B5522" s="390">
        <v>23006195200263</v>
      </c>
      <c r="C5522" s="391"/>
      <c r="D5522" s="392"/>
      <c r="E5522" s="424" t="s">
        <v>1489</v>
      </c>
      <c r="F5522" s="731"/>
      <c r="G5522" s="732"/>
      <c r="H5522" s="393" t="s">
        <v>1507</v>
      </c>
      <c r="I5522" s="394"/>
      <c r="J5522" s="394"/>
      <c r="K5522" s="395"/>
    </row>
    <row r="5523" spans="1:11" s="43" customFormat="1" x14ac:dyDescent="0.25">
      <c r="A5523" s="42"/>
      <c r="B5523" s="401" t="s">
        <v>5</v>
      </c>
      <c r="C5523" s="402"/>
      <c r="D5523" s="402"/>
      <c r="E5523" s="405" t="s">
        <v>1512</v>
      </c>
      <c r="F5523" s="406"/>
      <c r="G5523" s="407"/>
      <c r="H5523" s="411" t="s">
        <v>1492</v>
      </c>
      <c r="I5523" s="412"/>
      <c r="J5523" s="405" t="s">
        <v>1509</v>
      </c>
      <c r="K5523" s="407"/>
    </row>
    <row r="5524" spans="1:11" s="43" customFormat="1" ht="15.75" thickBot="1" x14ac:dyDescent="0.3">
      <c r="A5524" s="42"/>
      <c r="B5524" s="403"/>
      <c r="C5524" s="404"/>
      <c r="D5524" s="404"/>
      <c r="E5524" s="408"/>
      <c r="F5524" s="409"/>
      <c r="G5524" s="410"/>
      <c r="H5524" s="413"/>
      <c r="I5524" s="414"/>
      <c r="J5524" s="44"/>
      <c r="K5524" s="45"/>
    </row>
    <row r="5525" spans="1:11" s="43" customFormat="1" ht="15.75" thickBot="1" x14ac:dyDescent="0.3">
      <c r="A5525" s="42"/>
      <c r="B5525" s="393" t="s">
        <v>7</v>
      </c>
      <c r="C5525" s="394"/>
      <c r="D5525" s="394"/>
      <c r="E5525" s="394"/>
      <c r="F5525" s="394"/>
      <c r="G5525" s="394"/>
      <c r="H5525" s="394"/>
      <c r="I5525" s="394"/>
      <c r="J5525" s="394"/>
      <c r="K5525" s="395"/>
    </row>
    <row r="5526" spans="1:11" s="43" customFormat="1" ht="15.75" thickBot="1" x14ac:dyDescent="0.3">
      <c r="A5526" s="42"/>
      <c r="B5526" s="399" t="s">
        <v>8</v>
      </c>
      <c r="C5526" s="416" t="s">
        <v>9</v>
      </c>
      <c r="D5526" s="417" t="s">
        <v>10</v>
      </c>
      <c r="E5526" s="418"/>
      <c r="F5526" s="418"/>
      <c r="G5526" s="419"/>
      <c r="H5526" s="417" t="s">
        <v>11</v>
      </c>
      <c r="I5526" s="418"/>
      <c r="J5526" s="418"/>
      <c r="K5526" s="419"/>
    </row>
    <row r="5527" spans="1:11" s="43" customFormat="1" ht="15.75" thickBot="1" x14ac:dyDescent="0.3">
      <c r="A5527" s="42"/>
      <c r="B5527" s="415"/>
      <c r="C5527" s="416"/>
      <c r="D5527" s="416" t="s">
        <v>12</v>
      </c>
      <c r="E5527" s="396" t="s">
        <v>210</v>
      </c>
      <c r="F5527" s="387" t="s">
        <v>14</v>
      </c>
      <c r="G5527" s="389"/>
      <c r="H5527" s="397" t="s">
        <v>12</v>
      </c>
      <c r="I5527" s="399" t="s">
        <v>15</v>
      </c>
      <c r="J5527" s="387" t="s">
        <v>14</v>
      </c>
      <c r="K5527" s="389"/>
    </row>
    <row r="5528" spans="1:11" s="43" customFormat="1" ht="45.75" thickBot="1" x14ac:dyDescent="0.3">
      <c r="A5528" s="42"/>
      <c r="B5528" s="400"/>
      <c r="C5528" s="416"/>
      <c r="D5528" s="416"/>
      <c r="E5528" s="396"/>
      <c r="F5528" s="46" t="s">
        <v>16</v>
      </c>
      <c r="G5528" s="47" t="s">
        <v>17</v>
      </c>
      <c r="H5528" s="398"/>
      <c r="I5528" s="400"/>
      <c r="J5528" s="46" t="s">
        <v>16</v>
      </c>
      <c r="K5528" s="47" t="s">
        <v>17</v>
      </c>
    </row>
    <row r="5529" spans="1:11" s="43" customFormat="1" ht="15.75" thickBot="1" x14ac:dyDescent="0.3">
      <c r="A5529" s="42"/>
      <c r="B5529" s="47">
        <v>1</v>
      </c>
      <c r="C5529" s="47">
        <v>2</v>
      </c>
      <c r="D5529" s="47">
        <v>3</v>
      </c>
      <c r="E5529" s="47">
        <v>4</v>
      </c>
      <c r="F5529" s="47">
        <v>5</v>
      </c>
      <c r="G5529" s="47">
        <v>6</v>
      </c>
      <c r="H5529" s="47">
        <v>7</v>
      </c>
      <c r="I5529" s="47">
        <v>8</v>
      </c>
      <c r="J5529" s="47">
        <v>9</v>
      </c>
      <c r="K5529" s="47">
        <v>10</v>
      </c>
    </row>
    <row r="5530" spans="1:11" s="43" customFormat="1" ht="15.75" thickBot="1" x14ac:dyDescent="0.3">
      <c r="A5530" s="42"/>
      <c r="B5530" s="233">
        <f>26389.1</f>
        <v>26389.1</v>
      </c>
      <c r="C5530" s="201">
        <v>0</v>
      </c>
      <c r="D5530" s="49"/>
      <c r="E5530" s="335" t="s">
        <v>76</v>
      </c>
      <c r="F5530" s="49"/>
      <c r="G5530" s="49"/>
      <c r="H5530" s="290"/>
      <c r="I5530" s="51"/>
      <c r="J5530" s="49"/>
      <c r="K5530" s="52"/>
    </row>
    <row r="5531" spans="1:11" s="43" customFormat="1" ht="15.75" thickBot="1" x14ac:dyDescent="0.3">
      <c r="A5531" s="42"/>
      <c r="B5531" s="393" t="s">
        <v>19</v>
      </c>
      <c r="C5531" s="394"/>
      <c r="D5531" s="394"/>
      <c r="E5531" s="394"/>
      <c r="F5531" s="394"/>
      <c r="G5531" s="394"/>
      <c r="H5531" s="394"/>
      <c r="I5531" s="394"/>
      <c r="J5531" s="394"/>
      <c r="K5531" s="395"/>
    </row>
    <row r="5532" spans="1:11" s="43" customFormat="1" x14ac:dyDescent="0.25">
      <c r="A5532" s="42"/>
      <c r="B5532" s="66"/>
      <c r="C5532" s="49"/>
      <c r="D5532" s="49"/>
      <c r="E5532" s="49"/>
      <c r="F5532" s="49"/>
      <c r="G5532" s="49"/>
      <c r="H5532" s="49"/>
      <c r="I5532" s="49"/>
      <c r="J5532" s="49"/>
      <c r="K5532" s="52"/>
    </row>
    <row r="5533" spans="1:11" s="43" customFormat="1" x14ac:dyDescent="0.25">
      <c r="A5533" s="42"/>
      <c r="B5533" s="105"/>
      <c r="C5533" s="105"/>
      <c r="D5533" s="105"/>
      <c r="E5533" s="105"/>
      <c r="F5533" s="105"/>
      <c r="G5533" s="105"/>
      <c r="H5533" s="105"/>
      <c r="I5533" s="105"/>
      <c r="J5533" s="105"/>
      <c r="K5533" s="105"/>
    </row>
    <row r="5534" spans="1:11" s="43" customFormat="1" x14ac:dyDescent="0.25">
      <c r="A5534" s="42"/>
    </row>
    <row r="5535" spans="1:11" s="43" customFormat="1" x14ac:dyDescent="0.25">
      <c r="A5535" s="42"/>
      <c r="B5535" s="420" t="s">
        <v>0</v>
      </c>
      <c r="C5535" s="420"/>
    </row>
    <row r="5536" spans="1:11" s="43" customFormat="1" x14ac:dyDescent="0.25">
      <c r="A5536" s="42"/>
      <c r="B5536" s="383" t="s">
        <v>1</v>
      </c>
      <c r="C5536" s="383"/>
      <c r="D5536" s="383"/>
      <c r="E5536" s="383"/>
      <c r="F5536" s="383"/>
      <c r="G5536" s="383"/>
      <c r="H5536" s="383"/>
      <c r="I5536" s="383"/>
      <c r="J5536" s="383"/>
      <c r="K5536" s="383"/>
    </row>
    <row r="5537" spans="1:11" s="43" customFormat="1" ht="15.75" thickBot="1" x14ac:dyDescent="0.3">
      <c r="A5537" s="42"/>
    </row>
    <row r="5538" spans="1:11" s="43" customFormat="1" ht="15.75" thickBot="1" x14ac:dyDescent="0.3">
      <c r="A5538" s="42"/>
      <c r="B5538" s="384" t="s">
        <v>2</v>
      </c>
      <c r="C5538" s="385"/>
      <c r="D5538" s="386"/>
      <c r="E5538" s="384" t="s">
        <v>3</v>
      </c>
      <c r="F5538" s="385"/>
      <c r="G5538" s="386"/>
      <c r="H5538" s="387" t="s">
        <v>4</v>
      </c>
      <c r="I5538" s="388"/>
      <c r="J5538" s="388"/>
      <c r="K5538" s="389"/>
    </row>
    <row r="5539" spans="1:11" s="43" customFormat="1" ht="15.75" thickBot="1" x14ac:dyDescent="0.3">
      <c r="A5539" s="42"/>
      <c r="B5539" s="390">
        <v>21812198300117</v>
      </c>
      <c r="C5539" s="391"/>
      <c r="D5539" s="392"/>
      <c r="E5539" s="424" t="s">
        <v>1489</v>
      </c>
      <c r="F5539" s="731"/>
      <c r="G5539" s="732"/>
      <c r="H5539" s="393" t="s">
        <v>1513</v>
      </c>
      <c r="I5539" s="394"/>
      <c r="J5539" s="394"/>
      <c r="K5539" s="395"/>
    </row>
    <row r="5540" spans="1:11" s="43" customFormat="1" x14ac:dyDescent="0.25">
      <c r="A5540" s="42"/>
      <c r="B5540" s="401" t="s">
        <v>5</v>
      </c>
      <c r="C5540" s="402"/>
      <c r="D5540" s="402"/>
      <c r="E5540" s="405" t="s">
        <v>1514</v>
      </c>
      <c r="F5540" s="406"/>
      <c r="G5540" s="407"/>
      <c r="H5540" s="411" t="s">
        <v>1492</v>
      </c>
      <c r="I5540" s="412"/>
      <c r="J5540" s="405" t="s">
        <v>1515</v>
      </c>
      <c r="K5540" s="407"/>
    </row>
    <row r="5541" spans="1:11" s="43" customFormat="1" ht="15.75" thickBot="1" x14ac:dyDescent="0.3">
      <c r="A5541" s="42"/>
      <c r="B5541" s="403"/>
      <c r="C5541" s="404"/>
      <c r="D5541" s="404"/>
      <c r="E5541" s="408"/>
      <c r="F5541" s="409"/>
      <c r="G5541" s="410"/>
      <c r="H5541" s="413"/>
      <c r="I5541" s="414"/>
      <c r="J5541" s="44"/>
      <c r="K5541" s="45"/>
    </row>
    <row r="5542" spans="1:11" s="43" customFormat="1" ht="15.75" thickBot="1" x14ac:dyDescent="0.3">
      <c r="A5542" s="42"/>
      <c r="B5542" s="393" t="s">
        <v>7</v>
      </c>
      <c r="C5542" s="394"/>
      <c r="D5542" s="394"/>
      <c r="E5542" s="394"/>
      <c r="F5542" s="394"/>
      <c r="G5542" s="394"/>
      <c r="H5542" s="394"/>
      <c r="I5542" s="394"/>
      <c r="J5542" s="394"/>
      <c r="K5542" s="395"/>
    </row>
    <row r="5543" spans="1:11" s="43" customFormat="1" ht="15.75" thickBot="1" x14ac:dyDescent="0.3">
      <c r="A5543" s="42"/>
      <c r="B5543" s="399" t="s">
        <v>8</v>
      </c>
      <c r="C5543" s="416" t="s">
        <v>9</v>
      </c>
      <c r="D5543" s="417" t="s">
        <v>10</v>
      </c>
      <c r="E5543" s="418"/>
      <c r="F5543" s="418"/>
      <c r="G5543" s="419"/>
      <c r="H5543" s="417" t="s">
        <v>11</v>
      </c>
      <c r="I5543" s="418"/>
      <c r="J5543" s="418"/>
      <c r="K5543" s="419"/>
    </row>
    <row r="5544" spans="1:11" s="43" customFormat="1" ht="15.75" thickBot="1" x14ac:dyDescent="0.3">
      <c r="A5544" s="42"/>
      <c r="B5544" s="415"/>
      <c r="C5544" s="416"/>
      <c r="D5544" s="416" t="s">
        <v>12</v>
      </c>
      <c r="E5544" s="396" t="s">
        <v>210</v>
      </c>
      <c r="F5544" s="387" t="s">
        <v>14</v>
      </c>
      <c r="G5544" s="389"/>
      <c r="H5544" s="397" t="s">
        <v>12</v>
      </c>
      <c r="I5544" s="399" t="s">
        <v>15</v>
      </c>
      <c r="J5544" s="387" t="s">
        <v>14</v>
      </c>
      <c r="K5544" s="389"/>
    </row>
    <row r="5545" spans="1:11" s="43" customFormat="1" ht="45.75" thickBot="1" x14ac:dyDescent="0.3">
      <c r="A5545" s="42"/>
      <c r="B5545" s="400"/>
      <c r="C5545" s="416"/>
      <c r="D5545" s="416"/>
      <c r="E5545" s="396"/>
      <c r="F5545" s="46" t="s">
        <v>16</v>
      </c>
      <c r="G5545" s="47" t="s">
        <v>17</v>
      </c>
      <c r="H5545" s="398"/>
      <c r="I5545" s="400"/>
      <c r="J5545" s="46" t="s">
        <v>16</v>
      </c>
      <c r="K5545" s="47" t="s">
        <v>17</v>
      </c>
    </row>
    <row r="5546" spans="1:11" s="43" customFormat="1" ht="15.75" thickBot="1" x14ac:dyDescent="0.3">
      <c r="A5546" s="42"/>
      <c r="B5546" s="47">
        <v>1</v>
      </c>
      <c r="C5546" s="47">
        <v>2</v>
      </c>
      <c r="D5546" s="47">
        <v>3</v>
      </c>
      <c r="E5546" s="47">
        <v>4</v>
      </c>
      <c r="F5546" s="47">
        <v>5</v>
      </c>
      <c r="G5546" s="47">
        <v>6</v>
      </c>
      <c r="H5546" s="47">
        <v>7</v>
      </c>
      <c r="I5546" s="47">
        <v>8</v>
      </c>
      <c r="J5546" s="47">
        <v>9</v>
      </c>
      <c r="K5546" s="47">
        <v>10</v>
      </c>
    </row>
    <row r="5547" spans="1:11" s="43" customFormat="1" ht="15.75" thickBot="1" x14ac:dyDescent="0.3">
      <c r="A5547" s="42"/>
      <c r="B5547" s="233">
        <f>209580</f>
        <v>209580</v>
      </c>
      <c r="C5547" s="201">
        <v>0</v>
      </c>
      <c r="D5547" s="49"/>
      <c r="E5547" s="50"/>
      <c r="F5547" s="49"/>
      <c r="G5547" s="49"/>
      <c r="H5547" s="290"/>
      <c r="I5547" s="51"/>
      <c r="J5547" s="49"/>
      <c r="K5547" s="52"/>
    </row>
    <row r="5548" spans="1:11" s="43" customFormat="1" ht="15.75" thickBot="1" x14ac:dyDescent="0.3">
      <c r="A5548" s="42"/>
      <c r="B5548" s="393" t="s">
        <v>19</v>
      </c>
      <c r="C5548" s="394"/>
      <c r="D5548" s="394"/>
      <c r="E5548" s="394"/>
      <c r="F5548" s="394"/>
      <c r="G5548" s="394"/>
      <c r="H5548" s="394"/>
      <c r="I5548" s="394"/>
      <c r="J5548" s="394"/>
      <c r="K5548" s="395"/>
    </row>
    <row r="5549" spans="1:11" s="43" customFormat="1" x14ac:dyDescent="0.25">
      <c r="A5549" s="42"/>
      <c r="B5549" s="66"/>
      <c r="C5549" s="49"/>
      <c r="D5549" s="49"/>
      <c r="E5549" s="49"/>
      <c r="F5549" s="49"/>
      <c r="G5549" s="49"/>
      <c r="H5549" s="49"/>
      <c r="I5549" s="49"/>
      <c r="J5549" s="49"/>
      <c r="K5549" s="52"/>
    </row>
    <row r="5550" spans="1:11" s="43" customFormat="1" x14ac:dyDescent="0.25">
      <c r="A5550" s="42"/>
      <c r="B5550" s="105"/>
      <c r="C5550" s="105"/>
      <c r="D5550" s="105"/>
      <c r="E5550" s="105"/>
      <c r="F5550" s="105"/>
      <c r="G5550" s="105"/>
      <c r="H5550" s="105"/>
      <c r="I5550" s="105"/>
      <c r="J5550" s="105"/>
      <c r="K5550" s="105"/>
    </row>
    <row r="5551" spans="1:11" s="43" customFormat="1" x14ac:dyDescent="0.25">
      <c r="A5551" s="42"/>
    </row>
    <row r="5552" spans="1:11" s="43" customFormat="1" x14ac:dyDescent="0.25">
      <c r="A5552" s="42"/>
      <c r="B5552" s="420" t="s">
        <v>0</v>
      </c>
      <c r="C5552" s="420"/>
    </row>
    <row r="5553" spans="1:11" s="43" customFormat="1" x14ac:dyDescent="0.25">
      <c r="A5553" s="42"/>
      <c r="B5553" s="383" t="s">
        <v>1</v>
      </c>
      <c r="C5553" s="383"/>
      <c r="D5553" s="383"/>
      <c r="E5553" s="383"/>
      <c r="F5553" s="383"/>
      <c r="G5553" s="383"/>
      <c r="H5553" s="383"/>
      <c r="I5553" s="383"/>
      <c r="J5553" s="383"/>
      <c r="K5553" s="383"/>
    </row>
    <row r="5554" spans="1:11" s="43" customFormat="1" ht="15.75" thickBot="1" x14ac:dyDescent="0.3">
      <c r="A5554" s="42"/>
    </row>
    <row r="5555" spans="1:11" s="43" customFormat="1" ht="15.75" thickBot="1" x14ac:dyDescent="0.3">
      <c r="A5555" s="42"/>
      <c r="B5555" s="384" t="s">
        <v>2</v>
      </c>
      <c r="C5555" s="385"/>
      <c r="D5555" s="386"/>
      <c r="E5555" s="384" t="s">
        <v>3</v>
      </c>
      <c r="F5555" s="385"/>
      <c r="G5555" s="386"/>
      <c r="H5555" s="387" t="s">
        <v>4</v>
      </c>
      <c r="I5555" s="388"/>
      <c r="J5555" s="388"/>
      <c r="K5555" s="389"/>
    </row>
    <row r="5556" spans="1:11" s="43" customFormat="1" ht="15.75" thickBot="1" x14ac:dyDescent="0.3">
      <c r="A5556" s="42"/>
      <c r="B5556" s="390">
        <v>20102197800747</v>
      </c>
      <c r="C5556" s="391"/>
      <c r="D5556" s="392"/>
      <c r="E5556" s="424" t="s">
        <v>1489</v>
      </c>
      <c r="F5556" s="731"/>
      <c r="G5556" s="732"/>
      <c r="H5556" s="393" t="s">
        <v>1516</v>
      </c>
      <c r="I5556" s="394"/>
      <c r="J5556" s="394"/>
      <c r="K5556" s="395"/>
    </row>
    <row r="5557" spans="1:11" s="43" customFormat="1" x14ac:dyDescent="0.25">
      <c r="A5557" s="42"/>
      <c r="B5557" s="401" t="s">
        <v>5</v>
      </c>
      <c r="C5557" s="402"/>
      <c r="D5557" s="402"/>
      <c r="E5557" s="405" t="s">
        <v>1517</v>
      </c>
      <c r="F5557" s="406"/>
      <c r="G5557" s="407"/>
      <c r="H5557" s="411" t="s">
        <v>1492</v>
      </c>
      <c r="I5557" s="412"/>
      <c r="J5557" s="405" t="s">
        <v>1518</v>
      </c>
      <c r="K5557" s="407"/>
    </row>
    <row r="5558" spans="1:11" s="43" customFormat="1" ht="15.75" thickBot="1" x14ac:dyDescent="0.3">
      <c r="A5558" s="42"/>
      <c r="B5558" s="403"/>
      <c r="C5558" s="404"/>
      <c r="D5558" s="404"/>
      <c r="E5558" s="408"/>
      <c r="F5558" s="409"/>
      <c r="G5558" s="410"/>
      <c r="H5558" s="413"/>
      <c r="I5558" s="414"/>
      <c r="J5558" s="44"/>
      <c r="K5558" s="45"/>
    </row>
    <row r="5559" spans="1:11" s="43" customFormat="1" ht="15.75" thickBot="1" x14ac:dyDescent="0.3">
      <c r="A5559" s="42"/>
      <c r="B5559" s="393" t="s">
        <v>7</v>
      </c>
      <c r="C5559" s="394"/>
      <c r="D5559" s="394"/>
      <c r="E5559" s="394"/>
      <c r="F5559" s="394"/>
      <c r="G5559" s="394"/>
      <c r="H5559" s="394"/>
      <c r="I5559" s="394"/>
      <c r="J5559" s="394"/>
      <c r="K5559" s="395"/>
    </row>
    <row r="5560" spans="1:11" s="43" customFormat="1" ht="15.75" thickBot="1" x14ac:dyDescent="0.3">
      <c r="A5560" s="42"/>
      <c r="B5560" s="399" t="s">
        <v>8</v>
      </c>
      <c r="C5560" s="416" t="s">
        <v>9</v>
      </c>
      <c r="D5560" s="417" t="s">
        <v>10</v>
      </c>
      <c r="E5560" s="418"/>
      <c r="F5560" s="418"/>
      <c r="G5560" s="419"/>
      <c r="H5560" s="417" t="s">
        <v>11</v>
      </c>
      <c r="I5560" s="418"/>
      <c r="J5560" s="418"/>
      <c r="K5560" s="419"/>
    </row>
    <row r="5561" spans="1:11" s="43" customFormat="1" ht="15.75" thickBot="1" x14ac:dyDescent="0.3">
      <c r="A5561" s="42"/>
      <c r="B5561" s="415"/>
      <c r="C5561" s="416"/>
      <c r="D5561" s="416" t="s">
        <v>12</v>
      </c>
      <c r="E5561" s="396" t="s">
        <v>210</v>
      </c>
      <c r="F5561" s="387" t="s">
        <v>14</v>
      </c>
      <c r="G5561" s="389"/>
      <c r="H5561" s="397" t="s">
        <v>12</v>
      </c>
      <c r="I5561" s="399" t="s">
        <v>15</v>
      </c>
      <c r="J5561" s="387" t="s">
        <v>14</v>
      </c>
      <c r="K5561" s="389"/>
    </row>
    <row r="5562" spans="1:11" s="43" customFormat="1" ht="45.75" thickBot="1" x14ac:dyDescent="0.3">
      <c r="A5562" s="42"/>
      <c r="B5562" s="400"/>
      <c r="C5562" s="416"/>
      <c r="D5562" s="416"/>
      <c r="E5562" s="396"/>
      <c r="F5562" s="46" t="s">
        <v>16</v>
      </c>
      <c r="G5562" s="47" t="s">
        <v>17</v>
      </c>
      <c r="H5562" s="398"/>
      <c r="I5562" s="400"/>
      <c r="J5562" s="46" t="s">
        <v>16</v>
      </c>
      <c r="K5562" s="47" t="s">
        <v>17</v>
      </c>
    </row>
    <row r="5563" spans="1:11" s="43" customFormat="1" ht="15.75" thickBot="1" x14ac:dyDescent="0.3">
      <c r="A5563" s="42"/>
      <c r="B5563" s="47">
        <v>1</v>
      </c>
      <c r="C5563" s="47">
        <v>2</v>
      </c>
      <c r="D5563" s="47">
        <v>3</v>
      </c>
      <c r="E5563" s="47">
        <v>4</v>
      </c>
      <c r="F5563" s="47">
        <v>5</v>
      </c>
      <c r="G5563" s="47">
        <v>6</v>
      </c>
      <c r="H5563" s="47">
        <v>7</v>
      </c>
      <c r="I5563" s="47">
        <v>8</v>
      </c>
      <c r="J5563" s="47">
        <v>9</v>
      </c>
      <c r="K5563" s="47">
        <v>10</v>
      </c>
    </row>
    <row r="5564" spans="1:11" s="43" customFormat="1" ht="15.75" thickBot="1" x14ac:dyDescent="0.3">
      <c r="A5564" s="42"/>
      <c r="B5564" s="233">
        <f>223865.7</f>
        <v>223865.7</v>
      </c>
      <c r="C5564" s="201">
        <v>0</v>
      </c>
      <c r="D5564" s="49"/>
      <c r="E5564" s="50"/>
      <c r="F5564" s="49"/>
      <c r="G5564" s="49"/>
      <c r="H5564" s="290"/>
      <c r="I5564" s="51"/>
      <c r="J5564" s="49"/>
      <c r="K5564" s="52"/>
    </row>
    <row r="5565" spans="1:11" s="43" customFormat="1" ht="15.75" thickBot="1" x14ac:dyDescent="0.3">
      <c r="A5565" s="42"/>
      <c r="B5565" s="393" t="s">
        <v>19</v>
      </c>
      <c r="C5565" s="394"/>
      <c r="D5565" s="394"/>
      <c r="E5565" s="394"/>
      <c r="F5565" s="394"/>
      <c r="G5565" s="394"/>
      <c r="H5565" s="394"/>
      <c r="I5565" s="394"/>
      <c r="J5565" s="394"/>
      <c r="K5565" s="395"/>
    </row>
    <row r="5566" spans="1:11" s="43" customFormat="1" x14ac:dyDescent="0.25">
      <c r="A5566" s="42"/>
      <c r="B5566" s="66"/>
      <c r="C5566" s="49"/>
      <c r="D5566" s="49"/>
      <c r="E5566" s="49"/>
      <c r="F5566" s="49"/>
      <c r="G5566" s="49"/>
      <c r="H5566" s="49"/>
      <c r="I5566" s="49"/>
      <c r="J5566" s="49"/>
      <c r="K5566" s="52"/>
    </row>
    <row r="5567" spans="1:11" s="43" customFormat="1" x14ac:dyDescent="0.25">
      <c r="A5567" s="42"/>
      <c r="B5567" s="105"/>
      <c r="C5567" s="105"/>
      <c r="D5567" s="105"/>
      <c r="E5567" s="105"/>
      <c r="F5567" s="105"/>
      <c r="G5567" s="105"/>
      <c r="H5567" s="105"/>
      <c r="I5567" s="105"/>
      <c r="J5567" s="105"/>
      <c r="K5567" s="105"/>
    </row>
    <row r="5568" spans="1:11" s="43" customFormat="1" x14ac:dyDescent="0.25">
      <c r="A5568" s="42"/>
    </row>
    <row r="5569" spans="1:11" s="43" customFormat="1" x14ac:dyDescent="0.25">
      <c r="A5569" s="42"/>
      <c r="B5569" s="420" t="s">
        <v>0</v>
      </c>
      <c r="C5569" s="420"/>
    </row>
    <row r="5570" spans="1:11" s="43" customFormat="1" x14ac:dyDescent="0.25">
      <c r="A5570" s="42"/>
      <c r="B5570" s="383" t="s">
        <v>1</v>
      </c>
      <c r="C5570" s="383"/>
      <c r="D5570" s="383"/>
      <c r="E5570" s="383"/>
      <c r="F5570" s="383"/>
      <c r="G5570" s="383"/>
      <c r="H5570" s="383"/>
      <c r="I5570" s="383"/>
      <c r="J5570" s="383"/>
      <c r="K5570" s="383"/>
    </row>
    <row r="5571" spans="1:11" s="43" customFormat="1" ht="15.75" thickBot="1" x14ac:dyDescent="0.3">
      <c r="A5571" s="42"/>
    </row>
    <row r="5572" spans="1:11" s="43" customFormat="1" ht="15.75" thickBot="1" x14ac:dyDescent="0.3">
      <c r="A5572" s="42"/>
      <c r="B5572" s="384" t="s">
        <v>2</v>
      </c>
      <c r="C5572" s="385"/>
      <c r="D5572" s="386"/>
      <c r="E5572" s="384" t="s">
        <v>3</v>
      </c>
      <c r="F5572" s="385"/>
      <c r="G5572" s="386"/>
      <c r="H5572" s="387" t="s">
        <v>4</v>
      </c>
      <c r="I5572" s="388"/>
      <c r="J5572" s="388"/>
      <c r="K5572" s="389"/>
    </row>
    <row r="5573" spans="1:11" s="43" customFormat="1" ht="15.75" thickBot="1" x14ac:dyDescent="0.3">
      <c r="A5573" s="42"/>
      <c r="B5573" s="390">
        <v>21001198401391</v>
      </c>
      <c r="C5573" s="391"/>
      <c r="D5573" s="392"/>
      <c r="E5573" s="424" t="s">
        <v>1489</v>
      </c>
      <c r="F5573" s="731"/>
      <c r="G5573" s="732"/>
      <c r="H5573" s="393" t="s">
        <v>1519</v>
      </c>
      <c r="I5573" s="394"/>
      <c r="J5573" s="394"/>
      <c r="K5573" s="395"/>
    </row>
    <row r="5574" spans="1:11" s="43" customFormat="1" x14ac:dyDescent="0.25">
      <c r="A5574" s="42"/>
      <c r="B5574" s="401" t="s">
        <v>5</v>
      </c>
      <c r="C5574" s="402"/>
      <c r="D5574" s="402"/>
      <c r="E5574" s="405" t="s">
        <v>1520</v>
      </c>
      <c r="F5574" s="406"/>
      <c r="G5574" s="407"/>
      <c r="H5574" s="411" t="s">
        <v>1492</v>
      </c>
      <c r="I5574" s="412"/>
      <c r="J5574" s="405" t="s">
        <v>1521</v>
      </c>
      <c r="K5574" s="407"/>
    </row>
    <row r="5575" spans="1:11" s="43" customFormat="1" ht="15.75" thickBot="1" x14ac:dyDescent="0.3">
      <c r="A5575" s="42"/>
      <c r="B5575" s="403"/>
      <c r="C5575" s="404"/>
      <c r="D5575" s="404"/>
      <c r="E5575" s="408"/>
      <c r="F5575" s="409"/>
      <c r="G5575" s="410"/>
      <c r="H5575" s="413"/>
      <c r="I5575" s="414"/>
      <c r="J5575" s="44"/>
      <c r="K5575" s="45"/>
    </row>
    <row r="5576" spans="1:11" s="43" customFormat="1" ht="15.75" thickBot="1" x14ac:dyDescent="0.3">
      <c r="A5576" s="42"/>
      <c r="B5576" s="393" t="s">
        <v>7</v>
      </c>
      <c r="C5576" s="394"/>
      <c r="D5576" s="394"/>
      <c r="E5576" s="394"/>
      <c r="F5576" s="394"/>
      <c r="G5576" s="394"/>
      <c r="H5576" s="394"/>
      <c r="I5576" s="394"/>
      <c r="J5576" s="394"/>
      <c r="K5576" s="395"/>
    </row>
    <row r="5577" spans="1:11" s="43" customFormat="1" ht="15.75" thickBot="1" x14ac:dyDescent="0.3">
      <c r="A5577" s="42"/>
      <c r="B5577" s="399" t="s">
        <v>8</v>
      </c>
      <c r="C5577" s="416" t="s">
        <v>9</v>
      </c>
      <c r="D5577" s="417" t="s">
        <v>10</v>
      </c>
      <c r="E5577" s="418"/>
      <c r="F5577" s="418"/>
      <c r="G5577" s="419"/>
      <c r="H5577" s="417" t="s">
        <v>11</v>
      </c>
      <c r="I5577" s="418"/>
      <c r="J5577" s="418"/>
      <c r="K5577" s="419"/>
    </row>
    <row r="5578" spans="1:11" s="43" customFormat="1" ht="15.75" thickBot="1" x14ac:dyDescent="0.3">
      <c r="A5578" s="42"/>
      <c r="B5578" s="415"/>
      <c r="C5578" s="416"/>
      <c r="D5578" s="416" t="s">
        <v>12</v>
      </c>
      <c r="E5578" s="396" t="s">
        <v>210</v>
      </c>
      <c r="F5578" s="387" t="s">
        <v>14</v>
      </c>
      <c r="G5578" s="389"/>
      <c r="H5578" s="397" t="s">
        <v>12</v>
      </c>
      <c r="I5578" s="399" t="s">
        <v>15</v>
      </c>
      <c r="J5578" s="387" t="s">
        <v>14</v>
      </c>
      <c r="K5578" s="389"/>
    </row>
    <row r="5579" spans="1:11" s="43" customFormat="1" ht="45.75" thickBot="1" x14ac:dyDescent="0.3">
      <c r="A5579" s="42"/>
      <c r="B5579" s="400"/>
      <c r="C5579" s="416"/>
      <c r="D5579" s="416"/>
      <c r="E5579" s="396"/>
      <c r="F5579" s="46" t="s">
        <v>16</v>
      </c>
      <c r="G5579" s="47" t="s">
        <v>17</v>
      </c>
      <c r="H5579" s="398"/>
      <c r="I5579" s="400"/>
      <c r="J5579" s="46" t="s">
        <v>16</v>
      </c>
      <c r="K5579" s="47" t="s">
        <v>17</v>
      </c>
    </row>
    <row r="5580" spans="1:11" s="43" customFormat="1" ht="15.75" thickBot="1" x14ac:dyDescent="0.3">
      <c r="A5580" s="42"/>
      <c r="B5580" s="47">
        <v>1</v>
      </c>
      <c r="C5580" s="47">
        <v>2</v>
      </c>
      <c r="D5580" s="47">
        <v>3</v>
      </c>
      <c r="E5580" s="47">
        <v>4</v>
      </c>
      <c r="F5580" s="47">
        <v>5</v>
      </c>
      <c r="G5580" s="47">
        <v>6</v>
      </c>
      <c r="H5580" s="47">
        <v>7</v>
      </c>
      <c r="I5580" s="47">
        <v>8</v>
      </c>
      <c r="J5580" s="47">
        <v>9</v>
      </c>
      <c r="K5580" s="47">
        <v>10</v>
      </c>
    </row>
    <row r="5581" spans="1:11" s="43" customFormat="1" ht="15.75" thickBot="1" x14ac:dyDescent="0.3">
      <c r="A5581" s="42"/>
      <c r="B5581" s="233">
        <f>134347.2</f>
        <v>134347.20000000001</v>
      </c>
      <c r="C5581" s="201">
        <v>0</v>
      </c>
      <c r="D5581" s="49"/>
      <c r="E5581" s="81"/>
      <c r="F5581" s="49"/>
      <c r="G5581" s="49"/>
      <c r="H5581" s="290"/>
      <c r="I5581" s="51"/>
      <c r="J5581" s="49"/>
      <c r="K5581" s="52"/>
    </row>
    <row r="5582" spans="1:11" s="43" customFormat="1" ht="15.75" thickBot="1" x14ac:dyDescent="0.3">
      <c r="A5582" s="42"/>
      <c r="B5582" s="393" t="s">
        <v>19</v>
      </c>
      <c r="C5582" s="394"/>
      <c r="D5582" s="394"/>
      <c r="E5582" s="394"/>
      <c r="F5582" s="394"/>
      <c r="G5582" s="394"/>
      <c r="H5582" s="394"/>
      <c r="I5582" s="394"/>
      <c r="J5582" s="394"/>
      <c r="K5582" s="395"/>
    </row>
    <row r="5583" spans="1:11" s="43" customFormat="1" x14ac:dyDescent="0.25">
      <c r="A5583" s="42"/>
      <c r="B5583" s="66"/>
      <c r="C5583" s="49"/>
      <c r="D5583" s="49"/>
      <c r="E5583" s="49"/>
      <c r="F5583" s="49"/>
      <c r="G5583" s="49"/>
      <c r="H5583" s="49"/>
      <c r="I5583" s="49"/>
      <c r="J5583" s="49"/>
      <c r="K5583" s="52"/>
    </row>
    <row r="5584" spans="1:11" s="43" customFormat="1" x14ac:dyDescent="0.25">
      <c r="A5584" s="42"/>
      <c r="B5584" s="105"/>
      <c r="C5584" s="105"/>
      <c r="D5584" s="105"/>
      <c r="E5584" s="105"/>
      <c r="F5584" s="105"/>
      <c r="G5584" s="105"/>
      <c r="H5584" s="105"/>
      <c r="I5584" s="105"/>
      <c r="J5584" s="105"/>
      <c r="K5584" s="105"/>
    </row>
    <row r="5585" spans="1:11" s="43" customFormat="1" x14ac:dyDescent="0.25">
      <c r="A5585" s="42"/>
    </row>
    <row r="5586" spans="1:11" s="43" customFormat="1" x14ac:dyDescent="0.25">
      <c r="A5586" s="42"/>
      <c r="B5586" s="420" t="s">
        <v>0</v>
      </c>
      <c r="C5586" s="420"/>
    </row>
    <row r="5587" spans="1:11" s="43" customFormat="1" x14ac:dyDescent="0.25">
      <c r="A5587" s="42"/>
      <c r="B5587" s="383" t="s">
        <v>1</v>
      </c>
      <c r="C5587" s="383"/>
      <c r="D5587" s="383"/>
      <c r="E5587" s="383"/>
      <c r="F5587" s="383"/>
      <c r="G5587" s="383"/>
      <c r="H5587" s="383"/>
      <c r="I5587" s="383"/>
      <c r="J5587" s="383"/>
      <c r="K5587" s="383"/>
    </row>
    <row r="5588" spans="1:11" s="43" customFormat="1" ht="15.75" thickBot="1" x14ac:dyDescent="0.3">
      <c r="A5588" s="42"/>
    </row>
    <row r="5589" spans="1:11" s="43" customFormat="1" ht="15.75" thickBot="1" x14ac:dyDescent="0.3">
      <c r="A5589" s="42"/>
      <c r="B5589" s="384" t="s">
        <v>2</v>
      </c>
      <c r="C5589" s="385"/>
      <c r="D5589" s="386"/>
      <c r="E5589" s="384" t="s">
        <v>3</v>
      </c>
      <c r="F5589" s="385"/>
      <c r="G5589" s="386"/>
      <c r="H5589" s="387" t="s">
        <v>4</v>
      </c>
      <c r="I5589" s="388"/>
      <c r="J5589" s="388"/>
      <c r="K5589" s="389"/>
    </row>
    <row r="5590" spans="1:11" s="43" customFormat="1" ht="15.75" thickBot="1" x14ac:dyDescent="0.3">
      <c r="A5590" s="42"/>
      <c r="B5590" s="390">
        <v>22203198300542</v>
      </c>
      <c r="C5590" s="391"/>
      <c r="D5590" s="392"/>
      <c r="E5590" s="424" t="s">
        <v>1489</v>
      </c>
      <c r="F5590" s="731"/>
      <c r="G5590" s="732"/>
      <c r="H5590" s="393" t="s">
        <v>1522</v>
      </c>
      <c r="I5590" s="394"/>
      <c r="J5590" s="394"/>
      <c r="K5590" s="395"/>
    </row>
    <row r="5591" spans="1:11" s="43" customFormat="1" x14ac:dyDescent="0.25">
      <c r="A5591" s="42"/>
      <c r="B5591" s="401" t="s">
        <v>5</v>
      </c>
      <c r="C5591" s="402"/>
      <c r="D5591" s="431"/>
      <c r="E5591" s="406" t="s">
        <v>1523</v>
      </c>
      <c r="F5591" s="406"/>
      <c r="G5591" s="407"/>
      <c r="H5591" s="411" t="s">
        <v>1492</v>
      </c>
      <c r="I5591" s="412"/>
      <c r="J5591" s="405" t="s">
        <v>327</v>
      </c>
      <c r="K5591" s="407"/>
    </row>
    <row r="5592" spans="1:11" s="43" customFormat="1" ht="15.75" thickBot="1" x14ac:dyDescent="0.3">
      <c r="A5592" s="42"/>
      <c r="B5592" s="403"/>
      <c r="C5592" s="404"/>
      <c r="D5592" s="432"/>
      <c r="E5592" s="409"/>
      <c r="F5592" s="409"/>
      <c r="G5592" s="410"/>
      <c r="H5592" s="413"/>
      <c r="I5592" s="414"/>
      <c r="J5592" s="44"/>
      <c r="K5592" s="45"/>
    </row>
    <row r="5593" spans="1:11" s="43" customFormat="1" ht="15.75" thickBot="1" x14ac:dyDescent="0.3">
      <c r="A5593" s="42"/>
      <c r="B5593" s="393" t="s">
        <v>7</v>
      </c>
      <c r="C5593" s="394"/>
      <c r="D5593" s="394"/>
      <c r="E5593" s="394"/>
      <c r="F5593" s="394"/>
      <c r="G5593" s="394"/>
      <c r="H5593" s="394"/>
      <c r="I5593" s="394"/>
      <c r="J5593" s="394"/>
      <c r="K5593" s="395"/>
    </row>
    <row r="5594" spans="1:11" s="43" customFormat="1" ht="15.75" thickBot="1" x14ac:dyDescent="0.3">
      <c r="A5594" s="42"/>
      <c r="B5594" s="399" t="s">
        <v>8</v>
      </c>
      <c r="C5594" s="416" t="s">
        <v>9</v>
      </c>
      <c r="D5594" s="417" t="s">
        <v>10</v>
      </c>
      <c r="E5594" s="418"/>
      <c r="F5594" s="418"/>
      <c r="G5594" s="419"/>
      <c r="H5594" s="417" t="s">
        <v>11</v>
      </c>
      <c r="I5594" s="418"/>
      <c r="J5594" s="418"/>
      <c r="K5594" s="419"/>
    </row>
    <row r="5595" spans="1:11" s="43" customFormat="1" ht="15.75" thickBot="1" x14ac:dyDescent="0.3">
      <c r="A5595" s="42"/>
      <c r="B5595" s="415"/>
      <c r="C5595" s="416"/>
      <c r="D5595" s="416" t="s">
        <v>12</v>
      </c>
      <c r="E5595" s="396" t="s">
        <v>210</v>
      </c>
      <c r="F5595" s="387" t="s">
        <v>14</v>
      </c>
      <c r="G5595" s="389"/>
      <c r="H5595" s="397" t="s">
        <v>12</v>
      </c>
      <c r="I5595" s="399" t="s">
        <v>15</v>
      </c>
      <c r="J5595" s="387" t="s">
        <v>14</v>
      </c>
      <c r="K5595" s="389"/>
    </row>
    <row r="5596" spans="1:11" s="43" customFormat="1" ht="45.75" thickBot="1" x14ac:dyDescent="0.3">
      <c r="A5596" s="42"/>
      <c r="B5596" s="400"/>
      <c r="C5596" s="416"/>
      <c r="D5596" s="416"/>
      <c r="E5596" s="396"/>
      <c r="F5596" s="46" t="s">
        <v>16</v>
      </c>
      <c r="G5596" s="47" t="s">
        <v>17</v>
      </c>
      <c r="H5596" s="398"/>
      <c r="I5596" s="400"/>
      <c r="J5596" s="46" t="s">
        <v>16</v>
      </c>
      <c r="K5596" s="47" t="s">
        <v>17</v>
      </c>
    </row>
    <row r="5597" spans="1:11" s="43" customFormat="1" ht="15.75" thickBot="1" x14ac:dyDescent="0.3">
      <c r="A5597" s="42"/>
      <c r="B5597" s="47">
        <v>1</v>
      </c>
      <c r="C5597" s="47">
        <v>2</v>
      </c>
      <c r="D5597" s="47">
        <v>3</v>
      </c>
      <c r="E5597" s="47">
        <v>4</v>
      </c>
      <c r="F5597" s="47">
        <v>5</v>
      </c>
      <c r="G5597" s="47">
        <v>6</v>
      </c>
      <c r="H5597" s="47">
        <v>7</v>
      </c>
      <c r="I5597" s="47">
        <v>8</v>
      </c>
      <c r="J5597" s="47">
        <v>9</v>
      </c>
      <c r="K5597" s="47">
        <v>10</v>
      </c>
    </row>
    <row r="5598" spans="1:11" s="43" customFormat="1" ht="60.75" thickBot="1" x14ac:dyDescent="0.3">
      <c r="A5598" s="42"/>
      <c r="B5598" s="233">
        <f>202547.13</f>
        <v>202547.13</v>
      </c>
      <c r="C5598" s="201">
        <v>0</v>
      </c>
      <c r="D5598" s="49"/>
      <c r="E5598" s="335" t="s">
        <v>76</v>
      </c>
      <c r="F5598" s="49"/>
      <c r="G5598" s="49"/>
      <c r="H5598" s="51" t="s">
        <v>212</v>
      </c>
      <c r="I5598" s="51" t="s">
        <v>1524</v>
      </c>
      <c r="J5598" s="49"/>
      <c r="K5598" s="52"/>
    </row>
    <row r="5599" spans="1:11" s="43" customFormat="1" ht="15.75" thickBot="1" x14ac:dyDescent="0.3">
      <c r="A5599" s="42"/>
      <c r="B5599" s="393" t="s">
        <v>19</v>
      </c>
      <c r="C5599" s="394"/>
      <c r="D5599" s="394"/>
      <c r="E5599" s="394"/>
      <c r="F5599" s="394"/>
      <c r="G5599" s="394"/>
      <c r="H5599" s="394"/>
      <c r="I5599" s="394"/>
      <c r="J5599" s="394"/>
      <c r="K5599" s="395"/>
    </row>
    <row r="5600" spans="1:11" s="43" customFormat="1" x14ac:dyDescent="0.25">
      <c r="A5600" s="42"/>
      <c r="B5600" s="66"/>
      <c r="C5600" s="49"/>
      <c r="D5600" s="49"/>
      <c r="E5600" s="49"/>
      <c r="F5600" s="49"/>
      <c r="G5600" s="49"/>
      <c r="H5600" s="49"/>
      <c r="I5600" s="49"/>
      <c r="J5600" s="49"/>
      <c r="K5600" s="52"/>
    </row>
    <row r="5601" spans="1:11" s="43" customFormat="1" x14ac:dyDescent="0.25">
      <c r="A5601" s="42"/>
      <c r="B5601" s="105"/>
      <c r="C5601" s="105"/>
      <c r="D5601" s="105"/>
      <c r="E5601" s="105"/>
      <c r="F5601" s="105"/>
      <c r="G5601" s="105"/>
      <c r="H5601" s="105"/>
      <c r="I5601" s="105"/>
      <c r="J5601" s="105"/>
      <c r="K5601" s="105"/>
    </row>
    <row r="5602" spans="1:11" s="43" customFormat="1" x14ac:dyDescent="0.25">
      <c r="A5602" s="42"/>
    </row>
    <row r="5603" spans="1:11" s="43" customFormat="1" x14ac:dyDescent="0.25">
      <c r="A5603" s="42"/>
      <c r="B5603" s="420" t="s">
        <v>0</v>
      </c>
      <c r="C5603" s="420"/>
    </row>
    <row r="5604" spans="1:11" s="43" customFormat="1" x14ac:dyDescent="0.25">
      <c r="A5604" s="42"/>
      <c r="B5604" s="383" t="s">
        <v>1</v>
      </c>
      <c r="C5604" s="383"/>
      <c r="D5604" s="383"/>
      <c r="E5604" s="383"/>
      <c r="F5604" s="383"/>
      <c r="G5604" s="383"/>
      <c r="H5604" s="383"/>
      <c r="I5604" s="383"/>
      <c r="J5604" s="383"/>
      <c r="K5604" s="383"/>
    </row>
    <row r="5605" spans="1:11" s="43" customFormat="1" ht="15.75" thickBot="1" x14ac:dyDescent="0.3">
      <c r="A5605" s="42"/>
    </row>
    <row r="5606" spans="1:11" s="43" customFormat="1" ht="15.75" thickBot="1" x14ac:dyDescent="0.3">
      <c r="A5606" s="42"/>
      <c r="B5606" s="384" t="s">
        <v>2</v>
      </c>
      <c r="C5606" s="385"/>
      <c r="D5606" s="386"/>
      <c r="E5606" s="384" t="s">
        <v>3</v>
      </c>
      <c r="F5606" s="385"/>
      <c r="G5606" s="386"/>
      <c r="H5606" s="387" t="s">
        <v>4</v>
      </c>
      <c r="I5606" s="388"/>
      <c r="J5606" s="388"/>
      <c r="K5606" s="389"/>
    </row>
    <row r="5607" spans="1:11" s="43" customFormat="1" ht="15.75" thickBot="1" x14ac:dyDescent="0.3">
      <c r="A5607" s="42"/>
      <c r="B5607" s="390">
        <v>21604198400277</v>
      </c>
      <c r="C5607" s="391"/>
      <c r="D5607" s="392"/>
      <c r="E5607" s="424" t="s">
        <v>1489</v>
      </c>
      <c r="F5607" s="731"/>
      <c r="G5607" s="732"/>
      <c r="H5607" s="393" t="s">
        <v>1525</v>
      </c>
      <c r="I5607" s="394"/>
      <c r="J5607" s="394"/>
      <c r="K5607" s="395"/>
    </row>
    <row r="5608" spans="1:11" s="43" customFormat="1" x14ac:dyDescent="0.25">
      <c r="A5608" s="42"/>
      <c r="B5608" s="401" t="s">
        <v>5</v>
      </c>
      <c r="C5608" s="402"/>
      <c r="D5608" s="431"/>
      <c r="E5608" s="406" t="s">
        <v>1526</v>
      </c>
      <c r="F5608" s="406"/>
      <c r="G5608" s="407"/>
      <c r="H5608" s="411" t="s">
        <v>1492</v>
      </c>
      <c r="I5608" s="412"/>
      <c r="J5608" s="405" t="s">
        <v>1527</v>
      </c>
      <c r="K5608" s="407"/>
    </row>
    <row r="5609" spans="1:11" s="43" customFormat="1" ht="15.75" thickBot="1" x14ac:dyDescent="0.3">
      <c r="A5609" s="42"/>
      <c r="B5609" s="403"/>
      <c r="C5609" s="404"/>
      <c r="D5609" s="432"/>
      <c r="E5609" s="409"/>
      <c r="F5609" s="409"/>
      <c r="G5609" s="410"/>
      <c r="H5609" s="413"/>
      <c r="I5609" s="414"/>
      <c r="J5609" s="44"/>
      <c r="K5609" s="45"/>
    </row>
    <row r="5610" spans="1:11" s="43" customFormat="1" ht="15.75" thickBot="1" x14ac:dyDescent="0.3">
      <c r="A5610" s="42"/>
      <c r="B5610" s="393" t="s">
        <v>7</v>
      </c>
      <c r="C5610" s="394"/>
      <c r="D5610" s="394"/>
      <c r="E5610" s="394"/>
      <c r="F5610" s="394"/>
      <c r="G5610" s="394"/>
      <c r="H5610" s="394"/>
      <c r="I5610" s="394"/>
      <c r="J5610" s="394"/>
      <c r="K5610" s="395"/>
    </row>
    <row r="5611" spans="1:11" s="43" customFormat="1" ht="15.75" thickBot="1" x14ac:dyDescent="0.3">
      <c r="A5611" s="42"/>
      <c r="B5611" s="399" t="s">
        <v>8</v>
      </c>
      <c r="C5611" s="416" t="s">
        <v>9</v>
      </c>
      <c r="D5611" s="417" t="s">
        <v>10</v>
      </c>
      <c r="E5611" s="418"/>
      <c r="F5611" s="418"/>
      <c r="G5611" s="419"/>
      <c r="H5611" s="417" t="s">
        <v>11</v>
      </c>
      <c r="I5611" s="418"/>
      <c r="J5611" s="418"/>
      <c r="K5611" s="419"/>
    </row>
    <row r="5612" spans="1:11" s="43" customFormat="1" ht="15.75" thickBot="1" x14ac:dyDescent="0.3">
      <c r="A5612" s="42"/>
      <c r="B5612" s="415"/>
      <c r="C5612" s="416"/>
      <c r="D5612" s="416" t="s">
        <v>12</v>
      </c>
      <c r="E5612" s="396" t="s">
        <v>210</v>
      </c>
      <c r="F5612" s="387" t="s">
        <v>14</v>
      </c>
      <c r="G5612" s="389"/>
      <c r="H5612" s="397" t="s">
        <v>12</v>
      </c>
      <c r="I5612" s="399" t="s">
        <v>15</v>
      </c>
      <c r="J5612" s="387" t="s">
        <v>14</v>
      </c>
      <c r="K5612" s="389"/>
    </row>
    <row r="5613" spans="1:11" s="43" customFormat="1" ht="45.75" thickBot="1" x14ac:dyDescent="0.3">
      <c r="A5613" s="42"/>
      <c r="B5613" s="400"/>
      <c r="C5613" s="416"/>
      <c r="D5613" s="416"/>
      <c r="E5613" s="396"/>
      <c r="F5613" s="46" t="s">
        <v>16</v>
      </c>
      <c r="G5613" s="47" t="s">
        <v>17</v>
      </c>
      <c r="H5613" s="398"/>
      <c r="I5613" s="400"/>
      <c r="J5613" s="46" t="s">
        <v>16</v>
      </c>
      <c r="K5613" s="47" t="s">
        <v>17</v>
      </c>
    </row>
    <row r="5614" spans="1:11" s="43" customFormat="1" ht="15.75" thickBot="1" x14ac:dyDescent="0.3">
      <c r="A5614" s="42"/>
      <c r="B5614" s="47">
        <v>1</v>
      </c>
      <c r="C5614" s="47">
        <v>2</v>
      </c>
      <c r="D5614" s="47">
        <v>3</v>
      </c>
      <c r="E5614" s="47">
        <v>4</v>
      </c>
      <c r="F5614" s="47">
        <v>5</v>
      </c>
      <c r="G5614" s="47">
        <v>6</v>
      </c>
      <c r="H5614" s="47">
        <v>7</v>
      </c>
      <c r="I5614" s="47">
        <v>8</v>
      </c>
      <c r="J5614" s="47">
        <v>9</v>
      </c>
      <c r="K5614" s="47">
        <v>10</v>
      </c>
    </row>
    <row r="5615" spans="1:11" s="43" customFormat="1" ht="15.75" thickBot="1" x14ac:dyDescent="0.3">
      <c r="A5615" s="42"/>
      <c r="B5615" s="233">
        <f>173977.66</f>
        <v>173977.66</v>
      </c>
      <c r="C5615" s="201">
        <v>0</v>
      </c>
      <c r="D5615" s="49" t="s">
        <v>226</v>
      </c>
      <c r="E5615" s="50">
        <v>600</v>
      </c>
      <c r="F5615" s="49"/>
      <c r="G5615" s="49"/>
      <c r="H5615" s="290"/>
      <c r="I5615" s="51"/>
      <c r="J5615" s="49"/>
      <c r="K5615" s="52"/>
    </row>
    <row r="5616" spans="1:11" s="43" customFormat="1" ht="15.75" thickBot="1" x14ac:dyDescent="0.3">
      <c r="A5616" s="42"/>
      <c r="B5616" s="393" t="s">
        <v>19</v>
      </c>
      <c r="C5616" s="394"/>
      <c r="D5616" s="394"/>
      <c r="E5616" s="394"/>
      <c r="F5616" s="394"/>
      <c r="G5616" s="394"/>
      <c r="H5616" s="394"/>
      <c r="I5616" s="394"/>
      <c r="J5616" s="394"/>
      <c r="K5616" s="395"/>
    </row>
    <row r="5617" spans="1:11" s="43" customFormat="1" x14ac:dyDescent="0.25">
      <c r="A5617" s="42"/>
      <c r="B5617" s="66"/>
      <c r="C5617" s="49"/>
      <c r="D5617" s="49"/>
      <c r="E5617" s="49"/>
      <c r="F5617" s="49"/>
      <c r="G5617" s="49"/>
      <c r="H5617" s="49"/>
      <c r="I5617" s="49"/>
      <c r="J5617" s="49"/>
      <c r="K5617" s="52"/>
    </row>
    <row r="5618" spans="1:11" s="43" customFormat="1" x14ac:dyDescent="0.25">
      <c r="A5618" s="42"/>
      <c r="B5618" s="105"/>
      <c r="C5618" s="105"/>
      <c r="D5618" s="105"/>
      <c r="E5618" s="105"/>
      <c r="F5618" s="105"/>
      <c r="G5618" s="105"/>
      <c r="H5618" s="105"/>
      <c r="I5618" s="105"/>
      <c r="J5618" s="105"/>
      <c r="K5618" s="105"/>
    </row>
    <row r="5619" spans="1:11" s="43" customFormat="1" x14ac:dyDescent="0.25">
      <c r="A5619" s="42"/>
      <c r="B5619" s="115"/>
      <c r="C5619" s="115"/>
      <c r="D5619" s="115"/>
      <c r="E5619" s="115"/>
      <c r="F5619" s="115"/>
      <c r="G5619" s="115"/>
      <c r="H5619" s="115"/>
      <c r="I5619" s="115"/>
      <c r="J5619" s="115"/>
      <c r="K5619" s="115"/>
    </row>
    <row r="5620" spans="1:11" s="43" customFormat="1" x14ac:dyDescent="0.25">
      <c r="A5620" s="42"/>
      <c r="B5620" s="449" t="s">
        <v>0</v>
      </c>
      <c r="C5620" s="449"/>
      <c r="D5620" s="115"/>
      <c r="E5620" s="115"/>
      <c r="F5620" s="115"/>
      <c r="G5620" s="115"/>
      <c r="H5620" s="115"/>
      <c r="I5620" s="115"/>
      <c r="J5620" s="115"/>
      <c r="K5620" s="115"/>
    </row>
    <row r="5621" spans="1:11" s="43" customFormat="1" x14ac:dyDescent="0.25">
      <c r="A5621" s="42"/>
      <c r="B5621" s="449" t="s">
        <v>1</v>
      </c>
      <c r="C5621" s="449"/>
      <c r="D5621" s="449"/>
      <c r="E5621" s="449"/>
      <c r="F5621" s="449"/>
      <c r="G5621" s="449"/>
      <c r="H5621" s="449"/>
      <c r="I5621" s="449"/>
      <c r="J5621" s="449"/>
      <c r="K5621" s="449"/>
    </row>
    <row r="5622" spans="1:11" s="43" customFormat="1" x14ac:dyDescent="0.25">
      <c r="A5622" s="42"/>
      <c r="B5622" s="115"/>
      <c r="C5622" s="115"/>
      <c r="D5622" s="115"/>
      <c r="E5622" s="115"/>
      <c r="F5622" s="115"/>
      <c r="G5622" s="115"/>
      <c r="H5622" s="115"/>
      <c r="I5622" s="115"/>
      <c r="J5622" s="115"/>
      <c r="K5622" s="115"/>
    </row>
    <row r="5623" spans="1:11" s="43" customFormat="1" x14ac:dyDescent="0.25">
      <c r="A5623" s="42"/>
      <c r="B5623" s="450" t="s">
        <v>2</v>
      </c>
      <c r="C5623" s="450"/>
      <c r="D5623" s="450"/>
      <c r="E5623" s="450" t="s">
        <v>3</v>
      </c>
      <c r="F5623" s="450"/>
      <c r="G5623" s="450"/>
      <c r="H5623" s="450" t="s">
        <v>323</v>
      </c>
      <c r="I5623" s="450"/>
      <c r="J5623" s="450"/>
      <c r="K5623" s="450"/>
    </row>
    <row r="5624" spans="1:11" s="43" customFormat="1" x14ac:dyDescent="0.25">
      <c r="A5624" s="42"/>
      <c r="B5624" s="451">
        <v>20404197100104</v>
      </c>
      <c r="C5624" s="451"/>
      <c r="D5624" s="451"/>
      <c r="E5624" s="450" t="s">
        <v>1528</v>
      </c>
      <c r="F5624" s="450"/>
      <c r="G5624" s="450"/>
      <c r="H5624" s="450" t="s">
        <v>1529</v>
      </c>
      <c r="I5624" s="450"/>
      <c r="J5624" s="450"/>
      <c r="K5624" s="450"/>
    </row>
    <row r="5625" spans="1:11" s="43" customFormat="1" x14ac:dyDescent="0.25">
      <c r="A5625" s="42"/>
      <c r="B5625" s="462" t="s">
        <v>5</v>
      </c>
      <c r="C5625" s="463"/>
      <c r="D5625" s="463"/>
      <c r="E5625" s="463" t="s">
        <v>1530</v>
      </c>
      <c r="F5625" s="463"/>
      <c r="G5625" s="518"/>
      <c r="H5625" s="450" t="s">
        <v>6</v>
      </c>
      <c r="I5625" s="450"/>
      <c r="J5625" s="450" t="s">
        <v>940</v>
      </c>
      <c r="K5625" s="450"/>
    </row>
    <row r="5626" spans="1:11" s="43" customFormat="1" x14ac:dyDescent="0.25">
      <c r="A5626" s="42"/>
      <c r="B5626" s="464"/>
      <c r="C5626" s="465"/>
      <c r="D5626" s="465"/>
      <c r="E5626" s="465"/>
      <c r="F5626" s="465"/>
      <c r="G5626" s="519"/>
      <c r="H5626" s="450"/>
      <c r="I5626" s="450"/>
      <c r="J5626" s="450"/>
      <c r="K5626" s="450"/>
    </row>
    <row r="5627" spans="1:11" s="43" customFormat="1" x14ac:dyDescent="0.25">
      <c r="A5627" s="42"/>
      <c r="B5627" s="450" t="s">
        <v>7</v>
      </c>
      <c r="C5627" s="450"/>
      <c r="D5627" s="450"/>
      <c r="E5627" s="450"/>
      <c r="F5627" s="450"/>
      <c r="G5627" s="450"/>
      <c r="H5627" s="450"/>
      <c r="I5627" s="450"/>
      <c r="J5627" s="450"/>
      <c r="K5627" s="450"/>
    </row>
    <row r="5628" spans="1:11" s="43" customFormat="1" x14ac:dyDescent="0.25">
      <c r="A5628" s="42"/>
      <c r="B5628" s="450" t="s">
        <v>8</v>
      </c>
      <c r="C5628" s="450" t="s">
        <v>9</v>
      </c>
      <c r="D5628" s="450" t="s">
        <v>10</v>
      </c>
      <c r="E5628" s="450"/>
      <c r="F5628" s="450"/>
      <c r="G5628" s="450"/>
      <c r="H5628" s="450" t="s">
        <v>11</v>
      </c>
      <c r="I5628" s="450"/>
      <c r="J5628" s="450"/>
      <c r="K5628" s="450"/>
    </row>
    <row r="5629" spans="1:11" s="43" customFormat="1" x14ac:dyDescent="0.25">
      <c r="A5629" s="42"/>
      <c r="B5629" s="450"/>
      <c r="C5629" s="450"/>
      <c r="D5629" s="450" t="s">
        <v>12</v>
      </c>
      <c r="E5629" s="450" t="s">
        <v>328</v>
      </c>
      <c r="F5629" s="450" t="s">
        <v>14</v>
      </c>
      <c r="G5629" s="450"/>
      <c r="H5629" s="450" t="s">
        <v>12</v>
      </c>
      <c r="I5629" s="450" t="s">
        <v>15</v>
      </c>
      <c r="J5629" s="450" t="s">
        <v>14</v>
      </c>
      <c r="K5629" s="450"/>
    </row>
    <row r="5630" spans="1:11" s="43" customFormat="1" ht="45" x14ac:dyDescent="0.25">
      <c r="A5630" s="42"/>
      <c r="B5630" s="450"/>
      <c r="C5630" s="450"/>
      <c r="D5630" s="450"/>
      <c r="E5630" s="450"/>
      <c r="F5630" s="116" t="s">
        <v>16</v>
      </c>
      <c r="G5630" s="116" t="s">
        <v>17</v>
      </c>
      <c r="H5630" s="450"/>
      <c r="I5630" s="450"/>
      <c r="J5630" s="116" t="s">
        <v>16</v>
      </c>
      <c r="K5630" s="116" t="s">
        <v>17</v>
      </c>
    </row>
    <row r="5631" spans="1:11" s="43" customFormat="1" x14ac:dyDescent="0.25">
      <c r="A5631" s="42"/>
      <c r="B5631" s="116">
        <v>1</v>
      </c>
      <c r="C5631" s="116">
        <v>2</v>
      </c>
      <c r="D5631" s="116">
        <v>3</v>
      </c>
      <c r="E5631" s="116">
        <v>4</v>
      </c>
      <c r="F5631" s="116">
        <v>5</v>
      </c>
      <c r="G5631" s="116">
        <v>6</v>
      </c>
      <c r="H5631" s="116">
        <v>7</v>
      </c>
      <c r="I5631" s="116">
        <v>8</v>
      </c>
      <c r="J5631" s="116">
        <v>9</v>
      </c>
      <c r="K5631" s="116">
        <v>10</v>
      </c>
    </row>
    <row r="5632" spans="1:11" s="43" customFormat="1" ht="60" x14ac:dyDescent="0.25">
      <c r="A5632" s="42"/>
      <c r="B5632" s="116">
        <f>237871.5+97321</f>
        <v>335192.5</v>
      </c>
      <c r="C5632" s="116">
        <v>0</v>
      </c>
      <c r="D5632" s="116" t="s">
        <v>1531</v>
      </c>
      <c r="E5632" s="116">
        <v>1.6</v>
      </c>
      <c r="F5632" s="116" t="s">
        <v>335</v>
      </c>
      <c r="G5632" s="116"/>
      <c r="H5632" s="51" t="s">
        <v>212</v>
      </c>
      <c r="I5632" s="116" t="s">
        <v>1532</v>
      </c>
      <c r="J5632" s="116" t="s">
        <v>335</v>
      </c>
      <c r="K5632" s="116" t="s">
        <v>335</v>
      </c>
    </row>
    <row r="5633" spans="1:11" s="43" customFormat="1" ht="30" x14ac:dyDescent="0.25">
      <c r="A5633" s="42"/>
      <c r="B5633" s="116"/>
      <c r="C5633" s="116"/>
      <c r="D5633" s="116" t="s">
        <v>1531</v>
      </c>
      <c r="E5633" s="116">
        <v>0.5</v>
      </c>
      <c r="F5633" s="116"/>
      <c r="G5633" s="116"/>
      <c r="H5633" s="118" t="s">
        <v>111</v>
      </c>
      <c r="I5633" s="118" t="s">
        <v>111</v>
      </c>
      <c r="J5633" s="116"/>
      <c r="K5633" s="116"/>
    </row>
    <row r="5634" spans="1:11" s="43" customFormat="1" x14ac:dyDescent="0.25">
      <c r="A5634" s="42"/>
      <c r="B5634" s="116"/>
      <c r="C5634" s="116"/>
      <c r="D5634" s="116"/>
      <c r="E5634" s="116"/>
      <c r="F5634" s="116"/>
      <c r="G5634" s="116"/>
      <c r="H5634" s="118" t="s">
        <v>71</v>
      </c>
      <c r="I5634" s="118" t="s">
        <v>71</v>
      </c>
      <c r="J5634" s="116"/>
      <c r="K5634" s="116"/>
    </row>
    <row r="5635" spans="1:11" s="43" customFormat="1" ht="30" x14ac:dyDescent="0.25">
      <c r="A5635" s="42"/>
      <c r="B5635" s="116"/>
      <c r="C5635" s="116"/>
      <c r="D5635" s="116"/>
      <c r="E5635" s="116"/>
      <c r="F5635" s="116"/>
      <c r="G5635" s="116"/>
      <c r="H5635" s="118" t="s">
        <v>57</v>
      </c>
      <c r="I5635" s="118" t="s">
        <v>57</v>
      </c>
      <c r="J5635" s="116"/>
      <c r="K5635" s="116"/>
    </row>
    <row r="5636" spans="1:11" s="43" customFormat="1" x14ac:dyDescent="0.25">
      <c r="A5636" s="42"/>
      <c r="B5636" s="116"/>
      <c r="C5636" s="116"/>
      <c r="D5636" s="116"/>
      <c r="E5636" s="116"/>
      <c r="F5636" s="116"/>
      <c r="G5636" s="116"/>
      <c r="H5636" s="118" t="s">
        <v>112</v>
      </c>
      <c r="I5636" s="118" t="s">
        <v>112</v>
      </c>
      <c r="J5636" s="116"/>
      <c r="K5636" s="116"/>
    </row>
    <row r="5637" spans="1:11" s="43" customFormat="1" x14ac:dyDescent="0.25">
      <c r="A5637" s="42"/>
      <c r="B5637" s="450" t="s">
        <v>19</v>
      </c>
      <c r="C5637" s="450"/>
      <c r="D5637" s="450"/>
      <c r="E5637" s="450"/>
      <c r="F5637" s="450"/>
      <c r="G5637" s="450"/>
      <c r="H5637" s="450"/>
      <c r="I5637" s="450"/>
      <c r="J5637" s="450"/>
      <c r="K5637" s="450"/>
    </row>
    <row r="5638" spans="1:11" s="43" customFormat="1" x14ac:dyDescent="0.25">
      <c r="A5638" s="42"/>
      <c r="B5638" s="116">
        <v>543410</v>
      </c>
      <c r="C5638" s="116">
        <v>0</v>
      </c>
      <c r="D5638" s="116"/>
      <c r="E5638" s="116"/>
      <c r="F5638" s="116"/>
      <c r="G5638" s="116"/>
      <c r="H5638" s="116" t="s">
        <v>335</v>
      </c>
      <c r="I5638" s="116" t="s">
        <v>335</v>
      </c>
      <c r="J5638" s="116"/>
      <c r="K5638" s="116" t="s">
        <v>335</v>
      </c>
    </row>
    <row r="5639" spans="1:11" s="43" customFormat="1" x14ac:dyDescent="0.25">
      <c r="A5639" s="42"/>
      <c r="B5639" s="105"/>
      <c r="C5639" s="105"/>
      <c r="D5639" s="105"/>
      <c r="E5639" s="105"/>
      <c r="F5639" s="105"/>
      <c r="G5639" s="105"/>
      <c r="H5639" s="105"/>
      <c r="I5639" s="105"/>
      <c r="J5639" s="105"/>
      <c r="K5639" s="105"/>
    </row>
    <row r="5640" spans="1:11" s="43" customFormat="1" x14ac:dyDescent="0.25">
      <c r="A5640" s="42"/>
      <c r="B5640" s="449" t="s">
        <v>0</v>
      </c>
      <c r="C5640" s="449"/>
      <c r="D5640" s="115"/>
      <c r="E5640" s="115"/>
      <c r="F5640" s="115"/>
      <c r="G5640" s="115"/>
      <c r="H5640" s="115"/>
      <c r="I5640" s="115"/>
      <c r="J5640" s="115"/>
      <c r="K5640" s="115"/>
    </row>
    <row r="5641" spans="1:11" s="43" customFormat="1" x14ac:dyDescent="0.25">
      <c r="A5641" s="42"/>
      <c r="B5641" s="449" t="s">
        <v>1</v>
      </c>
      <c r="C5641" s="449"/>
      <c r="D5641" s="449"/>
      <c r="E5641" s="449"/>
      <c r="F5641" s="449"/>
      <c r="G5641" s="449"/>
      <c r="H5641" s="449"/>
      <c r="I5641" s="449"/>
      <c r="J5641" s="449"/>
      <c r="K5641" s="449"/>
    </row>
    <row r="5642" spans="1:11" s="43" customFormat="1" x14ac:dyDescent="0.25">
      <c r="A5642" s="42"/>
      <c r="B5642" s="115"/>
      <c r="C5642" s="115"/>
      <c r="D5642" s="115"/>
      <c r="E5642" s="115"/>
      <c r="F5642" s="115"/>
      <c r="G5642" s="115"/>
      <c r="H5642" s="115"/>
      <c r="I5642" s="115"/>
      <c r="J5642" s="115"/>
      <c r="K5642" s="115"/>
    </row>
    <row r="5643" spans="1:11" s="43" customFormat="1" x14ac:dyDescent="0.25">
      <c r="A5643" s="42"/>
      <c r="B5643" s="450" t="s">
        <v>2</v>
      </c>
      <c r="C5643" s="450"/>
      <c r="D5643" s="450"/>
      <c r="E5643" s="450" t="s">
        <v>3</v>
      </c>
      <c r="F5643" s="450"/>
      <c r="G5643" s="450"/>
      <c r="H5643" s="450" t="s">
        <v>323</v>
      </c>
      <c r="I5643" s="450"/>
      <c r="J5643" s="450"/>
      <c r="K5643" s="450"/>
    </row>
    <row r="5644" spans="1:11" s="43" customFormat="1" x14ac:dyDescent="0.25">
      <c r="A5644" s="42"/>
      <c r="B5644" s="451">
        <v>20101196601940</v>
      </c>
      <c r="C5644" s="451"/>
      <c r="D5644" s="451"/>
      <c r="E5644" s="450" t="s">
        <v>1528</v>
      </c>
      <c r="F5644" s="450"/>
      <c r="G5644" s="450"/>
      <c r="H5644" s="450" t="s">
        <v>1533</v>
      </c>
      <c r="I5644" s="450"/>
      <c r="J5644" s="450"/>
      <c r="K5644" s="450"/>
    </row>
    <row r="5645" spans="1:11" s="43" customFormat="1" x14ac:dyDescent="0.25">
      <c r="A5645" s="42"/>
      <c r="B5645" s="450" t="s">
        <v>5</v>
      </c>
      <c r="C5645" s="450"/>
      <c r="D5645" s="450" t="s">
        <v>1534</v>
      </c>
      <c r="E5645" s="450"/>
      <c r="F5645" s="450"/>
      <c r="G5645" s="450"/>
      <c r="H5645" s="450" t="s">
        <v>6</v>
      </c>
      <c r="I5645" s="450"/>
      <c r="J5645" s="450" t="s">
        <v>940</v>
      </c>
      <c r="K5645" s="450"/>
    </row>
    <row r="5646" spans="1:11" s="43" customFormat="1" x14ac:dyDescent="0.25">
      <c r="A5646" s="42"/>
      <c r="B5646" s="450"/>
      <c r="C5646" s="450"/>
      <c r="D5646" s="450"/>
      <c r="E5646" s="450"/>
      <c r="F5646" s="450"/>
      <c r="G5646" s="450"/>
      <c r="H5646" s="450"/>
      <c r="I5646" s="450"/>
      <c r="J5646" s="450"/>
      <c r="K5646" s="450"/>
    </row>
    <row r="5647" spans="1:11" s="43" customFormat="1" x14ac:dyDescent="0.25">
      <c r="A5647" s="42"/>
      <c r="B5647" s="450" t="s">
        <v>7</v>
      </c>
      <c r="C5647" s="450"/>
      <c r="D5647" s="450"/>
      <c r="E5647" s="450"/>
      <c r="F5647" s="450"/>
      <c r="G5647" s="450"/>
      <c r="H5647" s="450"/>
      <c r="I5647" s="450"/>
      <c r="J5647" s="450"/>
      <c r="K5647" s="450"/>
    </row>
    <row r="5648" spans="1:11" s="43" customFormat="1" x14ac:dyDescent="0.25">
      <c r="A5648" s="42"/>
      <c r="B5648" s="450" t="s">
        <v>8</v>
      </c>
      <c r="C5648" s="450" t="s">
        <v>9</v>
      </c>
      <c r="D5648" s="450" t="s">
        <v>10</v>
      </c>
      <c r="E5648" s="450"/>
      <c r="F5648" s="450"/>
      <c r="G5648" s="450"/>
      <c r="H5648" s="450" t="s">
        <v>11</v>
      </c>
      <c r="I5648" s="450"/>
      <c r="J5648" s="450"/>
      <c r="K5648" s="450"/>
    </row>
    <row r="5649" spans="1:11" s="43" customFormat="1" x14ac:dyDescent="0.25">
      <c r="A5649" s="42"/>
      <c r="B5649" s="450"/>
      <c r="C5649" s="450"/>
      <c r="D5649" s="450" t="s">
        <v>12</v>
      </c>
      <c r="E5649" s="450" t="s">
        <v>328</v>
      </c>
      <c r="F5649" s="450" t="s">
        <v>14</v>
      </c>
      <c r="G5649" s="450"/>
      <c r="H5649" s="450" t="s">
        <v>12</v>
      </c>
      <c r="I5649" s="450" t="s">
        <v>15</v>
      </c>
      <c r="J5649" s="450" t="s">
        <v>14</v>
      </c>
      <c r="K5649" s="450"/>
    </row>
    <row r="5650" spans="1:11" s="43" customFormat="1" ht="45" x14ac:dyDescent="0.25">
      <c r="A5650" s="42"/>
      <c r="B5650" s="450"/>
      <c r="C5650" s="450"/>
      <c r="D5650" s="450"/>
      <c r="E5650" s="450"/>
      <c r="F5650" s="116" t="s">
        <v>16</v>
      </c>
      <c r="G5650" s="116" t="s">
        <v>17</v>
      </c>
      <c r="H5650" s="450"/>
      <c r="I5650" s="450"/>
      <c r="J5650" s="116" t="s">
        <v>16</v>
      </c>
      <c r="K5650" s="116" t="s">
        <v>17</v>
      </c>
    </row>
    <row r="5651" spans="1:11" s="43" customFormat="1" x14ac:dyDescent="0.25">
      <c r="A5651" s="42"/>
      <c r="B5651" s="116">
        <v>1</v>
      </c>
      <c r="C5651" s="116">
        <v>2</v>
      </c>
      <c r="D5651" s="116">
        <v>3</v>
      </c>
      <c r="E5651" s="116">
        <v>4</v>
      </c>
      <c r="F5651" s="116">
        <v>5</v>
      </c>
      <c r="G5651" s="116">
        <v>6</v>
      </c>
      <c r="H5651" s="116">
        <v>7</v>
      </c>
      <c r="I5651" s="116">
        <v>8</v>
      </c>
      <c r="J5651" s="116">
        <v>9</v>
      </c>
      <c r="K5651" s="116">
        <v>10</v>
      </c>
    </row>
    <row r="5652" spans="1:11" s="43" customFormat="1" ht="60" x14ac:dyDescent="0.25">
      <c r="A5652" s="42"/>
      <c r="B5652" s="116">
        <f>143382.12</f>
        <v>143382.12</v>
      </c>
      <c r="C5652" s="116">
        <v>0</v>
      </c>
      <c r="D5652" s="116"/>
      <c r="E5652" s="116"/>
      <c r="F5652" s="116" t="s">
        <v>335</v>
      </c>
      <c r="G5652" s="116"/>
      <c r="H5652" s="51" t="s">
        <v>212</v>
      </c>
      <c r="I5652" s="116" t="s">
        <v>1535</v>
      </c>
      <c r="J5652" s="116" t="s">
        <v>335</v>
      </c>
      <c r="K5652" s="116" t="s">
        <v>335</v>
      </c>
    </row>
    <row r="5653" spans="1:11" s="43" customFormat="1" x14ac:dyDescent="0.25">
      <c r="A5653" s="42"/>
      <c r="B5653" s="116"/>
      <c r="C5653" s="116"/>
      <c r="D5653" s="116"/>
      <c r="E5653" s="116"/>
      <c r="F5653" s="116"/>
      <c r="G5653" s="116"/>
      <c r="H5653" s="118"/>
      <c r="I5653" s="116"/>
      <c r="J5653" s="116"/>
      <c r="K5653" s="116"/>
    </row>
    <row r="5654" spans="1:11" s="43" customFormat="1" x14ac:dyDescent="0.25">
      <c r="A5654" s="42"/>
      <c r="B5654" s="450" t="s">
        <v>19</v>
      </c>
      <c r="C5654" s="450"/>
      <c r="D5654" s="450"/>
      <c r="E5654" s="450"/>
      <c r="F5654" s="450"/>
      <c r="G5654" s="450"/>
      <c r="H5654" s="450"/>
      <c r="I5654" s="450"/>
      <c r="J5654" s="450"/>
      <c r="K5654" s="450"/>
    </row>
    <row r="5655" spans="1:11" s="43" customFormat="1" x14ac:dyDescent="0.25">
      <c r="A5655" s="42"/>
      <c r="B5655" s="116"/>
      <c r="C5655" s="116">
        <v>0</v>
      </c>
      <c r="D5655" s="116"/>
      <c r="E5655" s="116"/>
      <c r="F5655" s="116"/>
      <c r="G5655" s="116"/>
      <c r="H5655" s="116" t="s">
        <v>335</v>
      </c>
      <c r="I5655" s="116" t="s">
        <v>335</v>
      </c>
      <c r="J5655" s="116"/>
      <c r="K5655" s="116" t="s">
        <v>335</v>
      </c>
    </row>
    <row r="5656" spans="1:11" s="43" customFormat="1" x14ac:dyDescent="0.25">
      <c r="A5656" s="42"/>
      <c r="B5656" s="116">
        <v>118817</v>
      </c>
      <c r="C5656" s="116"/>
      <c r="D5656" s="116" t="s">
        <v>232</v>
      </c>
      <c r="E5656" s="116">
        <v>34.5</v>
      </c>
      <c r="F5656" s="116"/>
      <c r="G5656" s="116"/>
      <c r="H5656" s="116"/>
      <c r="I5656" s="116"/>
      <c r="J5656" s="116"/>
      <c r="K5656" s="116"/>
    </row>
    <row r="5657" spans="1:11" s="43" customFormat="1" x14ac:dyDescent="0.25">
      <c r="A5657" s="42"/>
      <c r="B5657" s="105"/>
      <c r="C5657" s="105"/>
      <c r="D5657" s="105"/>
      <c r="E5657" s="105"/>
      <c r="F5657" s="105"/>
      <c r="G5657" s="105"/>
      <c r="H5657" s="105"/>
      <c r="I5657" s="105"/>
      <c r="J5657" s="105"/>
      <c r="K5657" s="105"/>
    </row>
    <row r="5658" spans="1:11" s="43" customFormat="1" x14ac:dyDescent="0.25">
      <c r="A5658" s="42"/>
      <c r="B5658" s="449" t="s">
        <v>0</v>
      </c>
      <c r="C5658" s="449"/>
      <c r="D5658" s="115"/>
      <c r="E5658" s="115"/>
      <c r="F5658" s="115"/>
      <c r="G5658" s="115"/>
      <c r="H5658" s="115"/>
      <c r="I5658" s="115"/>
      <c r="J5658" s="115"/>
      <c r="K5658" s="115"/>
    </row>
    <row r="5659" spans="1:11" s="43" customFormat="1" x14ac:dyDescent="0.25">
      <c r="A5659" s="42"/>
      <c r="B5659" s="449" t="s">
        <v>1</v>
      </c>
      <c r="C5659" s="449"/>
      <c r="D5659" s="449"/>
      <c r="E5659" s="449"/>
      <c r="F5659" s="449"/>
      <c r="G5659" s="449"/>
      <c r="H5659" s="449"/>
      <c r="I5659" s="449"/>
      <c r="J5659" s="449"/>
      <c r="K5659" s="449"/>
    </row>
    <row r="5660" spans="1:11" s="43" customFormat="1" x14ac:dyDescent="0.25">
      <c r="A5660" s="42"/>
      <c r="B5660" s="115"/>
      <c r="C5660" s="115"/>
      <c r="D5660" s="115"/>
      <c r="E5660" s="115"/>
      <c r="F5660" s="115"/>
      <c r="G5660" s="115"/>
      <c r="H5660" s="115"/>
      <c r="I5660" s="115"/>
      <c r="J5660" s="115"/>
      <c r="K5660" s="115"/>
    </row>
    <row r="5661" spans="1:11" s="43" customFormat="1" x14ac:dyDescent="0.25">
      <c r="A5661" s="42"/>
      <c r="B5661" s="450" t="s">
        <v>2</v>
      </c>
      <c r="C5661" s="450"/>
      <c r="D5661" s="450"/>
      <c r="E5661" s="450" t="s">
        <v>3</v>
      </c>
      <c r="F5661" s="450"/>
      <c r="G5661" s="450"/>
      <c r="H5661" s="450" t="s">
        <v>323</v>
      </c>
      <c r="I5661" s="450"/>
      <c r="J5661" s="450"/>
      <c r="K5661" s="450"/>
    </row>
    <row r="5662" spans="1:11" s="43" customFormat="1" x14ac:dyDescent="0.25">
      <c r="A5662" s="42"/>
      <c r="B5662" s="451">
        <v>22611197800755</v>
      </c>
      <c r="C5662" s="451"/>
      <c r="D5662" s="451"/>
      <c r="E5662" s="450" t="s">
        <v>1528</v>
      </c>
      <c r="F5662" s="450"/>
      <c r="G5662" s="450"/>
      <c r="H5662" s="450" t="s">
        <v>1536</v>
      </c>
      <c r="I5662" s="450"/>
      <c r="J5662" s="450"/>
      <c r="K5662" s="450"/>
    </row>
    <row r="5663" spans="1:11" s="43" customFormat="1" x14ac:dyDescent="0.25">
      <c r="A5663" s="42"/>
      <c r="B5663" s="450" t="s">
        <v>5</v>
      </c>
      <c r="C5663" s="450"/>
      <c r="D5663" s="450" t="s">
        <v>1537</v>
      </c>
      <c r="E5663" s="450"/>
      <c r="F5663" s="450"/>
      <c r="G5663" s="450"/>
      <c r="H5663" s="450" t="s">
        <v>6</v>
      </c>
      <c r="I5663" s="450"/>
      <c r="J5663" s="450" t="s">
        <v>940</v>
      </c>
      <c r="K5663" s="450"/>
    </row>
    <row r="5664" spans="1:11" s="43" customFormat="1" x14ac:dyDescent="0.25">
      <c r="A5664" s="42"/>
      <c r="B5664" s="450"/>
      <c r="C5664" s="450"/>
      <c r="D5664" s="450"/>
      <c r="E5664" s="450"/>
      <c r="F5664" s="450"/>
      <c r="G5664" s="450"/>
      <c r="H5664" s="450"/>
      <c r="I5664" s="450"/>
      <c r="J5664" s="450"/>
      <c r="K5664" s="450"/>
    </row>
    <row r="5665" spans="1:11" s="43" customFormat="1" x14ac:dyDescent="0.25">
      <c r="A5665" s="42"/>
      <c r="B5665" s="450" t="s">
        <v>7</v>
      </c>
      <c r="C5665" s="450"/>
      <c r="D5665" s="450"/>
      <c r="E5665" s="450"/>
      <c r="F5665" s="450"/>
      <c r="G5665" s="450"/>
      <c r="H5665" s="450"/>
      <c r="I5665" s="450"/>
      <c r="J5665" s="450"/>
      <c r="K5665" s="450"/>
    </row>
    <row r="5666" spans="1:11" s="43" customFormat="1" x14ac:dyDescent="0.25">
      <c r="A5666" s="42"/>
      <c r="B5666" s="450" t="s">
        <v>8</v>
      </c>
      <c r="C5666" s="450" t="s">
        <v>9</v>
      </c>
      <c r="D5666" s="450" t="s">
        <v>10</v>
      </c>
      <c r="E5666" s="450"/>
      <c r="F5666" s="450"/>
      <c r="G5666" s="450"/>
      <c r="H5666" s="450" t="s">
        <v>11</v>
      </c>
      <c r="I5666" s="450"/>
      <c r="J5666" s="450"/>
      <c r="K5666" s="450"/>
    </row>
    <row r="5667" spans="1:11" s="43" customFormat="1" x14ac:dyDescent="0.25">
      <c r="A5667" s="42"/>
      <c r="B5667" s="450"/>
      <c r="C5667" s="450"/>
      <c r="D5667" s="450" t="s">
        <v>12</v>
      </c>
      <c r="E5667" s="450" t="s">
        <v>328</v>
      </c>
      <c r="F5667" s="450" t="s">
        <v>14</v>
      </c>
      <c r="G5667" s="450"/>
      <c r="H5667" s="450" t="s">
        <v>12</v>
      </c>
      <c r="I5667" s="450" t="s">
        <v>15</v>
      </c>
      <c r="J5667" s="450" t="s">
        <v>14</v>
      </c>
      <c r="K5667" s="450"/>
    </row>
    <row r="5668" spans="1:11" s="43" customFormat="1" ht="45" x14ac:dyDescent="0.25">
      <c r="A5668" s="42"/>
      <c r="B5668" s="450"/>
      <c r="C5668" s="450"/>
      <c r="D5668" s="450"/>
      <c r="E5668" s="450"/>
      <c r="F5668" s="116" t="s">
        <v>16</v>
      </c>
      <c r="G5668" s="116" t="s">
        <v>17</v>
      </c>
      <c r="H5668" s="450"/>
      <c r="I5668" s="450"/>
      <c r="J5668" s="116" t="s">
        <v>16</v>
      </c>
      <c r="K5668" s="116" t="s">
        <v>17</v>
      </c>
    </row>
    <row r="5669" spans="1:11" s="43" customFormat="1" x14ac:dyDescent="0.25">
      <c r="A5669" s="42"/>
      <c r="B5669" s="116">
        <v>1</v>
      </c>
      <c r="C5669" s="116">
        <v>2</v>
      </c>
      <c r="D5669" s="116">
        <v>3</v>
      </c>
      <c r="E5669" s="116">
        <v>4</v>
      </c>
      <c r="F5669" s="116">
        <v>5</v>
      </c>
      <c r="G5669" s="116">
        <v>6</v>
      </c>
      <c r="H5669" s="116">
        <v>7</v>
      </c>
      <c r="I5669" s="116">
        <v>8</v>
      </c>
      <c r="J5669" s="116">
        <v>9</v>
      </c>
      <c r="K5669" s="116">
        <v>10</v>
      </c>
    </row>
    <row r="5670" spans="1:11" s="43" customFormat="1" x14ac:dyDescent="0.25">
      <c r="A5670" s="42"/>
      <c r="B5670" s="116">
        <f>127348.98</f>
        <v>127348.98</v>
      </c>
      <c r="C5670" s="116">
        <v>0</v>
      </c>
      <c r="D5670" s="116"/>
      <c r="E5670" s="116"/>
      <c r="F5670" s="116" t="s">
        <v>335</v>
      </c>
      <c r="G5670" s="116"/>
      <c r="H5670" s="118"/>
      <c r="I5670" s="116"/>
      <c r="J5670" s="116" t="s">
        <v>335</v>
      </c>
      <c r="K5670" s="116" t="s">
        <v>335</v>
      </c>
    </row>
    <row r="5671" spans="1:11" s="43" customFormat="1" x14ac:dyDescent="0.25">
      <c r="A5671" s="42"/>
      <c r="B5671" s="450" t="s">
        <v>19</v>
      </c>
      <c r="C5671" s="450"/>
      <c r="D5671" s="450"/>
      <c r="E5671" s="450"/>
      <c r="F5671" s="450"/>
      <c r="G5671" s="450"/>
      <c r="H5671" s="450"/>
      <c r="I5671" s="450"/>
      <c r="J5671" s="450"/>
      <c r="K5671" s="450"/>
    </row>
    <row r="5672" spans="1:11" s="43" customFormat="1" x14ac:dyDescent="0.25">
      <c r="A5672" s="42"/>
      <c r="B5672" s="116">
        <v>0</v>
      </c>
      <c r="C5672" s="116">
        <v>0</v>
      </c>
      <c r="D5672" s="116">
        <v>0</v>
      </c>
      <c r="E5672" s="116">
        <v>0</v>
      </c>
      <c r="F5672" s="116">
        <v>0</v>
      </c>
      <c r="G5672" s="116">
        <v>0</v>
      </c>
      <c r="H5672" s="116">
        <v>0</v>
      </c>
      <c r="I5672" s="116">
        <v>0</v>
      </c>
      <c r="J5672" s="116">
        <v>0</v>
      </c>
      <c r="K5672" s="116">
        <v>0</v>
      </c>
    </row>
    <row r="5673" spans="1:11" s="43" customFormat="1" x14ac:dyDescent="0.25">
      <c r="A5673" s="42"/>
      <c r="B5673" s="105"/>
      <c r="C5673" s="105"/>
      <c r="D5673" s="105"/>
      <c r="E5673" s="105"/>
      <c r="F5673" s="105"/>
      <c r="G5673" s="105"/>
      <c r="H5673" s="105"/>
      <c r="I5673" s="105"/>
      <c r="J5673" s="105"/>
      <c r="K5673" s="105"/>
    </row>
    <row r="5674" spans="1:11" s="43" customFormat="1" x14ac:dyDescent="0.25">
      <c r="A5674" s="42"/>
      <c r="B5674" s="449" t="s">
        <v>0</v>
      </c>
      <c r="C5674" s="449"/>
      <c r="D5674" s="115"/>
      <c r="E5674" s="115"/>
      <c r="F5674" s="115"/>
      <c r="G5674" s="115"/>
      <c r="H5674" s="115"/>
      <c r="I5674" s="115"/>
      <c r="J5674" s="115"/>
      <c r="K5674" s="115"/>
    </row>
    <row r="5675" spans="1:11" s="43" customFormat="1" x14ac:dyDescent="0.25">
      <c r="A5675" s="42"/>
      <c r="B5675" s="449" t="s">
        <v>1</v>
      </c>
      <c r="C5675" s="449"/>
      <c r="D5675" s="449"/>
      <c r="E5675" s="449"/>
      <c r="F5675" s="449"/>
      <c r="G5675" s="449"/>
      <c r="H5675" s="449"/>
      <c r="I5675" s="449"/>
      <c r="J5675" s="449"/>
      <c r="K5675" s="449"/>
    </row>
    <row r="5676" spans="1:11" s="43" customFormat="1" x14ac:dyDescent="0.25">
      <c r="A5676" s="42"/>
      <c r="B5676" s="115"/>
      <c r="C5676" s="115"/>
      <c r="D5676" s="115"/>
      <c r="E5676" s="115"/>
      <c r="F5676" s="115"/>
      <c r="G5676" s="115"/>
      <c r="H5676" s="115"/>
      <c r="I5676" s="115"/>
      <c r="J5676" s="115"/>
      <c r="K5676" s="115"/>
    </row>
    <row r="5677" spans="1:11" s="43" customFormat="1" x14ac:dyDescent="0.25">
      <c r="A5677" s="42"/>
      <c r="B5677" s="450" t="s">
        <v>2</v>
      </c>
      <c r="C5677" s="450"/>
      <c r="D5677" s="450"/>
      <c r="E5677" s="450" t="s">
        <v>3</v>
      </c>
      <c r="F5677" s="450"/>
      <c r="G5677" s="450"/>
      <c r="H5677" s="450" t="s">
        <v>323</v>
      </c>
      <c r="I5677" s="450"/>
      <c r="J5677" s="450"/>
      <c r="K5677" s="450"/>
    </row>
    <row r="5678" spans="1:11" s="43" customFormat="1" x14ac:dyDescent="0.25">
      <c r="A5678" s="42"/>
      <c r="B5678" s="451">
        <v>20605198801385</v>
      </c>
      <c r="C5678" s="451"/>
      <c r="D5678" s="451"/>
      <c r="E5678" s="450" t="s">
        <v>1528</v>
      </c>
      <c r="F5678" s="450"/>
      <c r="G5678" s="450"/>
      <c r="H5678" s="450" t="s">
        <v>1538</v>
      </c>
      <c r="I5678" s="450"/>
      <c r="J5678" s="450"/>
      <c r="K5678" s="450"/>
    </row>
    <row r="5679" spans="1:11" s="43" customFormat="1" x14ac:dyDescent="0.25">
      <c r="A5679" s="42"/>
      <c r="B5679" s="450" t="s">
        <v>5</v>
      </c>
      <c r="C5679" s="450"/>
      <c r="D5679" s="450" t="s">
        <v>1539</v>
      </c>
      <c r="E5679" s="450"/>
      <c r="F5679" s="450"/>
      <c r="G5679" s="450"/>
      <c r="H5679" s="450" t="s">
        <v>6</v>
      </c>
      <c r="I5679" s="450"/>
      <c r="J5679" s="450" t="s">
        <v>940</v>
      </c>
      <c r="K5679" s="450"/>
    </row>
    <row r="5680" spans="1:11" s="43" customFormat="1" x14ac:dyDescent="0.25">
      <c r="A5680" s="42"/>
      <c r="B5680" s="450"/>
      <c r="C5680" s="450"/>
      <c r="D5680" s="450"/>
      <c r="E5680" s="450"/>
      <c r="F5680" s="450"/>
      <c r="G5680" s="450"/>
      <c r="H5680" s="450"/>
      <c r="I5680" s="450"/>
      <c r="J5680" s="450"/>
      <c r="K5680" s="450"/>
    </row>
    <row r="5681" spans="1:11" s="43" customFormat="1" x14ac:dyDescent="0.25">
      <c r="A5681" s="42"/>
      <c r="B5681" s="450" t="s">
        <v>7</v>
      </c>
      <c r="C5681" s="450"/>
      <c r="D5681" s="450"/>
      <c r="E5681" s="450"/>
      <c r="F5681" s="450"/>
      <c r="G5681" s="450"/>
      <c r="H5681" s="450"/>
      <c r="I5681" s="450"/>
      <c r="J5681" s="450"/>
      <c r="K5681" s="450"/>
    </row>
    <row r="5682" spans="1:11" s="43" customFormat="1" x14ac:dyDescent="0.25">
      <c r="A5682" s="42"/>
      <c r="B5682" s="450" t="s">
        <v>8</v>
      </c>
      <c r="C5682" s="450" t="s">
        <v>9</v>
      </c>
      <c r="D5682" s="450" t="s">
        <v>10</v>
      </c>
      <c r="E5682" s="450"/>
      <c r="F5682" s="450"/>
      <c r="G5682" s="450"/>
      <c r="H5682" s="450" t="s">
        <v>11</v>
      </c>
      <c r="I5682" s="450"/>
      <c r="J5682" s="450"/>
      <c r="K5682" s="450"/>
    </row>
    <row r="5683" spans="1:11" s="43" customFormat="1" x14ac:dyDescent="0.25">
      <c r="A5683" s="42"/>
      <c r="B5683" s="450"/>
      <c r="C5683" s="450"/>
      <c r="D5683" s="450" t="s">
        <v>12</v>
      </c>
      <c r="E5683" s="450" t="s">
        <v>328</v>
      </c>
      <c r="F5683" s="450" t="s">
        <v>14</v>
      </c>
      <c r="G5683" s="450"/>
      <c r="H5683" s="450" t="s">
        <v>12</v>
      </c>
      <c r="I5683" s="450" t="s">
        <v>15</v>
      </c>
      <c r="J5683" s="450" t="s">
        <v>14</v>
      </c>
      <c r="K5683" s="450"/>
    </row>
    <row r="5684" spans="1:11" s="43" customFormat="1" ht="45" x14ac:dyDescent="0.25">
      <c r="A5684" s="42"/>
      <c r="B5684" s="450"/>
      <c r="C5684" s="450"/>
      <c r="D5684" s="450"/>
      <c r="E5684" s="450"/>
      <c r="F5684" s="116" t="s">
        <v>16</v>
      </c>
      <c r="G5684" s="116" t="s">
        <v>17</v>
      </c>
      <c r="H5684" s="450"/>
      <c r="I5684" s="450"/>
      <c r="J5684" s="116" t="s">
        <v>16</v>
      </c>
      <c r="K5684" s="116" t="s">
        <v>17</v>
      </c>
    </row>
    <row r="5685" spans="1:11" s="43" customFormat="1" x14ac:dyDescent="0.25">
      <c r="A5685" s="42"/>
      <c r="B5685" s="116">
        <v>1</v>
      </c>
      <c r="C5685" s="116">
        <v>2</v>
      </c>
      <c r="D5685" s="116">
        <v>3</v>
      </c>
      <c r="E5685" s="116">
        <v>4</v>
      </c>
      <c r="F5685" s="116">
        <v>5</v>
      </c>
      <c r="G5685" s="116">
        <v>6</v>
      </c>
      <c r="H5685" s="116">
        <v>7</v>
      </c>
      <c r="I5685" s="116">
        <v>8</v>
      </c>
      <c r="J5685" s="116">
        <v>9</v>
      </c>
      <c r="K5685" s="116">
        <v>10</v>
      </c>
    </row>
    <row r="5686" spans="1:11" s="43" customFormat="1" x14ac:dyDescent="0.25">
      <c r="A5686" s="42"/>
      <c r="B5686" s="116">
        <f>68790</f>
        <v>68790</v>
      </c>
      <c r="C5686" s="116">
        <v>0</v>
      </c>
      <c r="D5686" s="116"/>
      <c r="E5686" s="116"/>
      <c r="F5686" s="116" t="s">
        <v>335</v>
      </c>
      <c r="G5686" s="116"/>
      <c r="H5686" s="118"/>
      <c r="I5686" s="116"/>
      <c r="J5686" s="116" t="s">
        <v>335</v>
      </c>
      <c r="K5686" s="116" t="s">
        <v>335</v>
      </c>
    </row>
    <row r="5687" spans="1:11" s="43" customFormat="1" x14ac:dyDescent="0.25">
      <c r="A5687" s="42"/>
      <c r="B5687" s="450" t="s">
        <v>19</v>
      </c>
      <c r="C5687" s="450"/>
      <c r="D5687" s="450"/>
      <c r="E5687" s="450"/>
      <c r="F5687" s="450"/>
      <c r="G5687" s="450"/>
      <c r="H5687" s="450"/>
      <c r="I5687" s="450"/>
      <c r="J5687" s="450"/>
      <c r="K5687" s="450"/>
    </row>
    <row r="5688" spans="1:11" s="43" customFormat="1" x14ac:dyDescent="0.25">
      <c r="A5688" s="42"/>
      <c r="B5688" s="116"/>
      <c r="C5688" s="116">
        <v>0</v>
      </c>
      <c r="D5688" s="116"/>
      <c r="E5688" s="116"/>
      <c r="F5688" s="116"/>
      <c r="G5688" s="116"/>
      <c r="H5688" s="116" t="s">
        <v>335</v>
      </c>
      <c r="I5688" s="116" t="s">
        <v>335</v>
      </c>
      <c r="J5688" s="116"/>
      <c r="K5688" s="116" t="s">
        <v>335</v>
      </c>
    </row>
    <row r="5689" spans="1:11" s="43" customFormat="1" x14ac:dyDescent="0.25">
      <c r="A5689" s="42"/>
      <c r="B5689" s="105"/>
      <c r="C5689" s="105"/>
      <c r="D5689" s="105"/>
      <c r="E5689" s="105"/>
      <c r="F5689" s="105"/>
      <c r="G5689" s="105"/>
      <c r="H5689" s="105"/>
      <c r="I5689" s="105"/>
      <c r="J5689" s="105"/>
      <c r="K5689" s="105"/>
    </row>
    <row r="5690" spans="1:11" s="43" customFormat="1" x14ac:dyDescent="0.25">
      <c r="A5690" s="42"/>
      <c r="B5690" s="449" t="s">
        <v>0</v>
      </c>
      <c r="C5690" s="449"/>
      <c r="D5690" s="115"/>
      <c r="E5690" s="115"/>
      <c r="F5690" s="115"/>
      <c r="G5690" s="115"/>
      <c r="H5690" s="115"/>
      <c r="I5690" s="115"/>
      <c r="J5690" s="115"/>
      <c r="K5690" s="115"/>
    </row>
    <row r="5691" spans="1:11" s="43" customFormat="1" x14ac:dyDescent="0.25">
      <c r="A5691" s="42"/>
      <c r="B5691" s="449" t="s">
        <v>1</v>
      </c>
      <c r="C5691" s="449"/>
      <c r="D5691" s="449"/>
      <c r="E5691" s="449"/>
      <c r="F5691" s="449"/>
      <c r="G5691" s="449"/>
      <c r="H5691" s="449"/>
      <c r="I5691" s="449"/>
      <c r="J5691" s="449"/>
      <c r="K5691" s="449"/>
    </row>
    <row r="5692" spans="1:11" s="43" customFormat="1" x14ac:dyDescent="0.25">
      <c r="A5692" s="42"/>
      <c r="B5692" s="115"/>
      <c r="C5692" s="115"/>
      <c r="D5692" s="115"/>
      <c r="E5692" s="115"/>
      <c r="F5692" s="115"/>
      <c r="G5692" s="115"/>
      <c r="H5692" s="115"/>
      <c r="I5692" s="115"/>
      <c r="J5692" s="115"/>
      <c r="K5692" s="115"/>
    </row>
    <row r="5693" spans="1:11" s="43" customFormat="1" x14ac:dyDescent="0.25">
      <c r="A5693" s="42"/>
      <c r="B5693" s="450" t="s">
        <v>2</v>
      </c>
      <c r="C5693" s="450"/>
      <c r="D5693" s="450"/>
      <c r="E5693" s="450" t="s">
        <v>3</v>
      </c>
      <c r="F5693" s="450"/>
      <c r="G5693" s="450"/>
      <c r="H5693" s="450" t="s">
        <v>323</v>
      </c>
      <c r="I5693" s="450"/>
      <c r="J5693" s="450"/>
      <c r="K5693" s="450"/>
    </row>
    <row r="5694" spans="1:11" s="43" customFormat="1" x14ac:dyDescent="0.25">
      <c r="A5694" s="42"/>
      <c r="B5694" s="451">
        <v>21112196800543</v>
      </c>
      <c r="C5694" s="451"/>
      <c r="D5694" s="451"/>
      <c r="E5694" s="450" t="s">
        <v>1528</v>
      </c>
      <c r="F5694" s="450"/>
      <c r="G5694" s="450"/>
      <c r="H5694" s="450" t="s">
        <v>1540</v>
      </c>
      <c r="I5694" s="450"/>
      <c r="J5694" s="450"/>
      <c r="K5694" s="450"/>
    </row>
    <row r="5695" spans="1:11" s="43" customFormat="1" x14ac:dyDescent="0.25">
      <c r="A5695" s="42"/>
      <c r="B5695" s="450" t="s">
        <v>5</v>
      </c>
      <c r="C5695" s="450"/>
      <c r="D5695" s="450" t="s">
        <v>1541</v>
      </c>
      <c r="E5695" s="450"/>
      <c r="F5695" s="450"/>
      <c r="G5695" s="450"/>
      <c r="H5695" s="450" t="s">
        <v>6</v>
      </c>
      <c r="I5695" s="450"/>
      <c r="J5695" s="450" t="s">
        <v>940</v>
      </c>
      <c r="K5695" s="450"/>
    </row>
    <row r="5696" spans="1:11" s="43" customFormat="1" x14ac:dyDescent="0.25">
      <c r="A5696" s="42"/>
      <c r="B5696" s="450"/>
      <c r="C5696" s="450"/>
      <c r="D5696" s="450"/>
      <c r="E5696" s="450"/>
      <c r="F5696" s="450"/>
      <c r="G5696" s="450"/>
      <c r="H5696" s="450"/>
      <c r="I5696" s="450"/>
      <c r="J5696" s="450"/>
      <c r="K5696" s="450"/>
    </row>
    <row r="5697" spans="1:11" s="43" customFormat="1" x14ac:dyDescent="0.25">
      <c r="A5697" s="42"/>
      <c r="B5697" s="450" t="s">
        <v>7</v>
      </c>
      <c r="C5697" s="450"/>
      <c r="D5697" s="450"/>
      <c r="E5697" s="450"/>
      <c r="F5697" s="450"/>
      <c r="G5697" s="450"/>
      <c r="H5697" s="450"/>
      <c r="I5697" s="450"/>
      <c r="J5697" s="450"/>
      <c r="K5697" s="450"/>
    </row>
    <row r="5698" spans="1:11" s="43" customFormat="1" x14ac:dyDescent="0.25">
      <c r="A5698" s="42"/>
      <c r="B5698" s="450" t="s">
        <v>8</v>
      </c>
      <c r="C5698" s="450" t="s">
        <v>9</v>
      </c>
      <c r="D5698" s="450" t="s">
        <v>10</v>
      </c>
      <c r="E5698" s="450"/>
      <c r="F5698" s="450"/>
      <c r="G5698" s="450"/>
      <c r="H5698" s="450" t="s">
        <v>11</v>
      </c>
      <c r="I5698" s="450"/>
      <c r="J5698" s="450"/>
      <c r="K5698" s="450"/>
    </row>
    <row r="5699" spans="1:11" s="43" customFormat="1" x14ac:dyDescent="0.25">
      <c r="A5699" s="42"/>
      <c r="B5699" s="450"/>
      <c r="C5699" s="450"/>
      <c r="D5699" s="450" t="s">
        <v>12</v>
      </c>
      <c r="E5699" s="450" t="s">
        <v>328</v>
      </c>
      <c r="F5699" s="450" t="s">
        <v>14</v>
      </c>
      <c r="G5699" s="450"/>
      <c r="H5699" s="450" t="s">
        <v>12</v>
      </c>
      <c r="I5699" s="450" t="s">
        <v>15</v>
      </c>
      <c r="J5699" s="450" t="s">
        <v>14</v>
      </c>
      <c r="K5699" s="450"/>
    </row>
    <row r="5700" spans="1:11" s="43" customFormat="1" ht="45" x14ac:dyDescent="0.25">
      <c r="A5700" s="42"/>
      <c r="B5700" s="450"/>
      <c r="C5700" s="450"/>
      <c r="D5700" s="450"/>
      <c r="E5700" s="450"/>
      <c r="F5700" s="116" t="s">
        <v>16</v>
      </c>
      <c r="G5700" s="116" t="s">
        <v>17</v>
      </c>
      <c r="H5700" s="450"/>
      <c r="I5700" s="450"/>
      <c r="J5700" s="116" t="s">
        <v>16</v>
      </c>
      <c r="K5700" s="116" t="s">
        <v>17</v>
      </c>
    </row>
    <row r="5701" spans="1:11" s="43" customFormat="1" x14ac:dyDescent="0.25">
      <c r="A5701" s="42"/>
      <c r="B5701" s="116">
        <v>1</v>
      </c>
      <c r="C5701" s="116">
        <v>2</v>
      </c>
      <c r="D5701" s="116">
        <v>3</v>
      </c>
      <c r="E5701" s="116">
        <v>4</v>
      </c>
      <c r="F5701" s="116">
        <v>5</v>
      </c>
      <c r="G5701" s="116">
        <v>6</v>
      </c>
      <c r="H5701" s="116">
        <v>7</v>
      </c>
      <c r="I5701" s="116">
        <v>8</v>
      </c>
      <c r="J5701" s="116">
        <v>9</v>
      </c>
      <c r="K5701" s="116">
        <v>10</v>
      </c>
    </row>
    <row r="5702" spans="1:11" s="43" customFormat="1" ht="45" x14ac:dyDescent="0.25">
      <c r="A5702" s="42"/>
      <c r="B5702" s="116">
        <f>158590.5+228800</f>
        <v>387390.5</v>
      </c>
      <c r="C5702" s="116">
        <v>0</v>
      </c>
      <c r="D5702" s="116" t="s">
        <v>1542</v>
      </c>
      <c r="E5702" s="116">
        <v>1.29</v>
      </c>
      <c r="F5702" s="116" t="s">
        <v>335</v>
      </c>
      <c r="G5702" s="116"/>
      <c r="H5702" s="51" t="s">
        <v>1543</v>
      </c>
      <c r="I5702" s="116" t="s">
        <v>1544</v>
      </c>
      <c r="J5702" s="116" t="s">
        <v>335</v>
      </c>
      <c r="K5702" s="116" t="s">
        <v>335</v>
      </c>
    </row>
    <row r="5703" spans="1:11" s="43" customFormat="1" x14ac:dyDescent="0.25">
      <c r="A5703" s="42"/>
      <c r="B5703" s="116"/>
      <c r="C5703" s="116"/>
      <c r="D5703" s="116"/>
      <c r="E5703" s="116"/>
      <c r="F5703" s="116"/>
      <c r="G5703" s="116"/>
      <c r="H5703" s="118" t="s">
        <v>111</v>
      </c>
      <c r="I5703" s="118" t="s">
        <v>111</v>
      </c>
      <c r="J5703" s="116"/>
      <c r="K5703" s="116"/>
    </row>
    <row r="5704" spans="1:11" s="43" customFormat="1" x14ac:dyDescent="0.25">
      <c r="A5704" s="42"/>
      <c r="B5704" s="116"/>
      <c r="C5704" s="116"/>
      <c r="D5704" s="116"/>
      <c r="E5704" s="116"/>
      <c r="F5704" s="116"/>
      <c r="G5704" s="116"/>
      <c r="H5704" s="118" t="s">
        <v>71</v>
      </c>
      <c r="I5704" s="118" t="s">
        <v>71</v>
      </c>
      <c r="J5704" s="116"/>
      <c r="K5704" s="116"/>
    </row>
    <row r="5705" spans="1:11" s="43" customFormat="1" x14ac:dyDescent="0.25">
      <c r="A5705" s="42"/>
      <c r="B5705" s="116"/>
      <c r="C5705" s="116"/>
      <c r="D5705" s="116"/>
      <c r="E5705" s="116"/>
      <c r="F5705" s="116"/>
      <c r="G5705" s="116"/>
      <c r="H5705" s="118" t="s">
        <v>70</v>
      </c>
      <c r="I5705" s="118" t="s">
        <v>70</v>
      </c>
      <c r="J5705" s="116"/>
      <c r="K5705" s="116"/>
    </row>
    <row r="5706" spans="1:11" s="43" customFormat="1" x14ac:dyDescent="0.25">
      <c r="A5706" s="42"/>
      <c r="B5706" s="450" t="s">
        <v>19</v>
      </c>
      <c r="C5706" s="450"/>
      <c r="D5706" s="450"/>
      <c r="E5706" s="450"/>
      <c r="F5706" s="450"/>
      <c r="G5706" s="450"/>
      <c r="H5706" s="450"/>
      <c r="I5706" s="450"/>
      <c r="J5706" s="450"/>
      <c r="K5706" s="450"/>
    </row>
    <row r="5707" spans="1:11" s="43" customFormat="1" x14ac:dyDescent="0.25">
      <c r="A5707" s="42"/>
      <c r="B5707" s="116">
        <f>39600+171204</f>
        <v>210804</v>
      </c>
      <c r="C5707" s="116">
        <v>0</v>
      </c>
      <c r="D5707" s="116"/>
      <c r="E5707" s="116"/>
      <c r="F5707" s="116"/>
      <c r="G5707" s="116"/>
      <c r="H5707" s="116"/>
      <c r="I5707" s="116" t="s">
        <v>335</v>
      </c>
      <c r="J5707" s="116"/>
      <c r="K5707" s="116" t="s">
        <v>335</v>
      </c>
    </row>
    <row r="5708" spans="1:11" s="43" customFormat="1" x14ac:dyDescent="0.25">
      <c r="A5708" s="42"/>
    </row>
    <row r="5709" spans="1:11" s="43" customFormat="1" x14ac:dyDescent="0.25">
      <c r="A5709" s="42"/>
      <c r="B5709" s="449" t="s">
        <v>0</v>
      </c>
      <c r="C5709" s="449"/>
    </row>
    <row r="5710" spans="1:11" s="43" customFormat="1" x14ac:dyDescent="0.25">
      <c r="A5710" s="42"/>
      <c r="B5710" s="722" t="s">
        <v>1</v>
      </c>
      <c r="C5710" s="722"/>
      <c r="D5710" s="722"/>
      <c r="E5710" s="722"/>
      <c r="F5710" s="722"/>
      <c r="G5710" s="722"/>
      <c r="H5710" s="722"/>
      <c r="I5710" s="722"/>
      <c r="J5710" s="722"/>
      <c r="K5710" s="722"/>
    </row>
    <row r="5711" spans="1:11" s="43" customFormat="1" ht="15.75" thickBot="1" x14ac:dyDescent="0.3">
      <c r="A5711" s="42"/>
      <c r="E5711" s="305"/>
      <c r="F5711" s="305"/>
      <c r="G5711" s="305"/>
      <c r="H5711" s="305"/>
      <c r="I5711" s="305"/>
      <c r="J5711" s="305"/>
      <c r="K5711" s="305"/>
    </row>
    <row r="5712" spans="1:11" s="43" customFormat="1" ht="15.75" thickBot="1" x14ac:dyDescent="0.3">
      <c r="A5712" s="42"/>
      <c r="B5712" s="615" t="s">
        <v>2</v>
      </c>
      <c r="C5712" s="616"/>
      <c r="D5712" s="617"/>
      <c r="E5712" s="615" t="s">
        <v>3</v>
      </c>
      <c r="F5712" s="616"/>
      <c r="G5712" s="617"/>
      <c r="H5712" s="450" t="s">
        <v>323</v>
      </c>
      <c r="I5712" s="450"/>
      <c r="J5712" s="450"/>
      <c r="K5712" s="450"/>
    </row>
    <row r="5713" spans="1:11" s="43" customFormat="1" ht="15.75" thickBot="1" x14ac:dyDescent="0.3">
      <c r="A5713" s="42"/>
      <c r="B5713" s="615" t="s">
        <v>1545</v>
      </c>
      <c r="C5713" s="616"/>
      <c r="D5713" s="617"/>
      <c r="E5713" s="615" t="s">
        <v>1348</v>
      </c>
      <c r="F5713" s="616"/>
      <c r="G5713" s="617"/>
      <c r="H5713" s="615" t="s">
        <v>1546</v>
      </c>
      <c r="I5713" s="616"/>
      <c r="J5713" s="616"/>
      <c r="K5713" s="617"/>
    </row>
    <row r="5714" spans="1:11" s="43" customFormat="1" x14ac:dyDescent="0.25">
      <c r="A5714" s="42"/>
      <c r="B5714" s="716" t="s">
        <v>5</v>
      </c>
      <c r="C5714" s="717"/>
      <c r="D5714" s="716" t="s">
        <v>1547</v>
      </c>
      <c r="E5714" s="720"/>
      <c r="F5714" s="720"/>
      <c r="G5714" s="717"/>
      <c r="H5714" s="618" t="s">
        <v>6</v>
      </c>
      <c r="I5714" s="624"/>
      <c r="J5714" s="716" t="s">
        <v>443</v>
      </c>
      <c r="K5714" s="717"/>
    </row>
    <row r="5715" spans="1:11" s="43" customFormat="1" ht="15.75" thickBot="1" x14ac:dyDescent="0.3">
      <c r="A5715" s="42"/>
      <c r="B5715" s="718"/>
      <c r="C5715" s="719"/>
      <c r="D5715" s="718"/>
      <c r="E5715" s="721"/>
      <c r="F5715" s="721"/>
      <c r="G5715" s="719"/>
      <c r="H5715" s="625"/>
      <c r="I5715" s="626"/>
      <c r="J5715" s="718"/>
      <c r="K5715" s="719"/>
    </row>
    <row r="5716" spans="1:11" s="43" customFormat="1" ht="15.75" thickBot="1" x14ac:dyDescent="0.3">
      <c r="A5716" s="42"/>
      <c r="B5716" s="615" t="s">
        <v>7</v>
      </c>
      <c r="C5716" s="616"/>
      <c r="D5716" s="616"/>
      <c r="E5716" s="616"/>
      <c r="F5716" s="616"/>
      <c r="G5716" s="616"/>
      <c r="H5716" s="616"/>
      <c r="I5716" s="616"/>
      <c r="J5716" s="616"/>
      <c r="K5716" s="617"/>
    </row>
    <row r="5717" spans="1:11" s="43" customFormat="1" ht="15.75" thickBot="1" x14ac:dyDescent="0.3">
      <c r="A5717" s="42"/>
      <c r="B5717" s="726" t="s">
        <v>8</v>
      </c>
      <c r="C5717" s="726" t="s">
        <v>9</v>
      </c>
      <c r="D5717" s="615" t="s">
        <v>10</v>
      </c>
      <c r="E5717" s="616"/>
      <c r="F5717" s="616"/>
      <c r="G5717" s="617"/>
      <c r="H5717" s="615" t="s">
        <v>11</v>
      </c>
      <c r="I5717" s="616"/>
      <c r="J5717" s="616"/>
      <c r="K5717" s="617"/>
    </row>
    <row r="5718" spans="1:11" s="43" customFormat="1" ht="15.75" thickBot="1" x14ac:dyDescent="0.3">
      <c r="A5718" s="42"/>
      <c r="B5718" s="727"/>
      <c r="C5718" s="727"/>
      <c r="D5718" s="726" t="s">
        <v>12</v>
      </c>
      <c r="E5718" s="726" t="s">
        <v>210</v>
      </c>
      <c r="F5718" s="615" t="s">
        <v>14</v>
      </c>
      <c r="G5718" s="617"/>
      <c r="H5718" s="726" t="s">
        <v>12</v>
      </c>
      <c r="I5718" s="726" t="s">
        <v>15</v>
      </c>
      <c r="J5718" s="615" t="s">
        <v>14</v>
      </c>
      <c r="K5718" s="617"/>
    </row>
    <row r="5719" spans="1:11" s="43" customFormat="1" ht="45.75" thickBot="1" x14ac:dyDescent="0.3">
      <c r="A5719" s="42"/>
      <c r="B5719" s="728"/>
      <c r="C5719" s="728"/>
      <c r="D5719" s="728"/>
      <c r="E5719" s="728"/>
      <c r="F5719" s="306" t="s">
        <v>16</v>
      </c>
      <c r="G5719" s="306" t="s">
        <v>17</v>
      </c>
      <c r="H5719" s="597"/>
      <c r="I5719" s="597"/>
      <c r="J5719" s="306" t="s">
        <v>16</v>
      </c>
      <c r="K5719" s="306" t="s">
        <v>17</v>
      </c>
    </row>
    <row r="5720" spans="1:11" s="43" customFormat="1" ht="15.75" thickBot="1" x14ac:dyDescent="0.3">
      <c r="A5720" s="42"/>
      <c r="B5720" s="306" t="s">
        <v>1360</v>
      </c>
      <c r="C5720" s="306">
        <v>2</v>
      </c>
      <c r="D5720" s="306">
        <v>3</v>
      </c>
      <c r="E5720" s="306">
        <v>4</v>
      </c>
      <c r="F5720" s="306">
        <v>5</v>
      </c>
      <c r="G5720" s="306">
        <v>6</v>
      </c>
      <c r="H5720" s="306">
        <v>7</v>
      </c>
      <c r="I5720" s="306">
        <v>8</v>
      </c>
      <c r="J5720" s="306">
        <v>9</v>
      </c>
      <c r="K5720" s="306">
        <v>10</v>
      </c>
    </row>
    <row r="5721" spans="1:11" s="43" customFormat="1" x14ac:dyDescent="0.25">
      <c r="A5721" s="42"/>
      <c r="B5721" s="174">
        <f>15306.2+70000</f>
        <v>85306.2</v>
      </c>
      <c r="C5721" s="308"/>
      <c r="D5721" s="174" t="s">
        <v>1548</v>
      </c>
      <c r="E5721" s="174">
        <v>132</v>
      </c>
      <c r="F5721" s="308"/>
      <c r="G5721" s="308"/>
      <c r="H5721" s="314" t="s">
        <v>111</v>
      </c>
      <c r="I5721" s="314" t="s">
        <v>111</v>
      </c>
      <c r="J5721" s="107"/>
      <c r="K5721" s="309"/>
    </row>
    <row r="5722" spans="1:11" s="43" customFormat="1" x14ac:dyDescent="0.25">
      <c r="A5722" s="42"/>
      <c r="B5722" s="321"/>
      <c r="C5722" s="313"/>
      <c r="D5722" s="174" t="s">
        <v>1549</v>
      </c>
      <c r="E5722" s="174">
        <v>0.4</v>
      </c>
      <c r="F5722" s="313"/>
      <c r="G5722" s="313"/>
      <c r="H5722" s="314" t="s">
        <v>70</v>
      </c>
      <c r="I5722" s="314" t="s">
        <v>695</v>
      </c>
      <c r="J5722" s="107"/>
      <c r="K5722" s="309"/>
    </row>
    <row r="5723" spans="1:11" s="43" customFormat="1" x14ac:dyDescent="0.25">
      <c r="A5723" s="42"/>
      <c r="B5723" s="321"/>
      <c r="C5723" s="313"/>
      <c r="D5723" s="174" t="s">
        <v>1549</v>
      </c>
      <c r="E5723" s="174">
        <v>0.4</v>
      </c>
      <c r="F5723" s="313"/>
      <c r="G5723" s="313"/>
      <c r="H5723" s="54"/>
      <c r="I5723" s="54"/>
      <c r="J5723" s="107"/>
      <c r="K5723" s="309"/>
    </row>
    <row r="5724" spans="1:11" s="43" customFormat="1" ht="15.75" thickBot="1" x14ac:dyDescent="0.3">
      <c r="A5724" s="42"/>
      <c r="B5724" s="321"/>
      <c r="C5724" s="313"/>
      <c r="D5724" s="174" t="s">
        <v>1550</v>
      </c>
      <c r="E5724" s="174">
        <v>2.2799999999999998</v>
      </c>
      <c r="F5724" s="313"/>
      <c r="G5724" s="313"/>
      <c r="H5724" s="313"/>
      <c r="I5724" s="313"/>
      <c r="J5724" s="107"/>
      <c r="K5724" s="309"/>
    </row>
    <row r="5725" spans="1:11" s="43" customFormat="1" ht="15.75" thickBot="1" x14ac:dyDescent="0.3">
      <c r="A5725" s="42"/>
      <c r="B5725" s="615" t="s">
        <v>19</v>
      </c>
      <c r="C5725" s="616"/>
      <c r="D5725" s="616"/>
      <c r="E5725" s="616"/>
      <c r="F5725" s="616"/>
      <c r="G5725" s="616"/>
      <c r="H5725" s="616"/>
      <c r="I5725" s="616"/>
      <c r="J5725" s="616"/>
      <c r="K5725" s="617"/>
    </row>
    <row r="5726" spans="1:11" s="43" customFormat="1" x14ac:dyDescent="0.25">
      <c r="A5726" s="42"/>
      <c r="B5726" s="310" t="s">
        <v>76</v>
      </c>
      <c r="C5726" s="311" t="s">
        <v>76</v>
      </c>
      <c r="D5726" s="308" t="s">
        <v>76</v>
      </c>
      <c r="E5726" s="311" t="s">
        <v>76</v>
      </c>
      <c r="F5726" s="311"/>
      <c r="G5726" s="311" t="s">
        <v>76</v>
      </c>
      <c r="H5726" s="311"/>
      <c r="I5726" s="311"/>
      <c r="J5726" s="311"/>
      <c r="K5726" s="312"/>
    </row>
    <row r="5727" spans="1:11" s="43" customFormat="1" ht="60" x14ac:dyDescent="0.25">
      <c r="A5727" s="42"/>
      <c r="B5727" s="54">
        <f>34800+84000</f>
        <v>118800</v>
      </c>
      <c r="C5727" s="314">
        <v>45000</v>
      </c>
      <c r="D5727" s="316"/>
      <c r="E5727" s="54"/>
      <c r="F5727" s="54"/>
      <c r="G5727" s="54"/>
      <c r="H5727" s="51" t="s">
        <v>212</v>
      </c>
      <c r="I5727" s="54" t="s">
        <v>1551</v>
      </c>
      <c r="J5727" s="54"/>
      <c r="K5727" s="54"/>
    </row>
    <row r="5728" spans="1:11" s="43" customFormat="1" x14ac:dyDescent="0.25">
      <c r="A5728" s="42"/>
    </row>
    <row r="5729" spans="1:11" s="43" customFormat="1" x14ac:dyDescent="0.25">
      <c r="A5729" s="42"/>
    </row>
    <row r="5730" spans="1:11" s="43" customFormat="1" x14ac:dyDescent="0.25">
      <c r="A5730" s="42"/>
    </row>
    <row r="5731" spans="1:11" s="43" customFormat="1" x14ac:dyDescent="0.25">
      <c r="A5731" s="42"/>
    </row>
    <row r="5732" spans="1:11" s="43" customFormat="1" x14ac:dyDescent="0.25">
      <c r="A5732" s="42"/>
      <c r="B5732" s="449" t="s">
        <v>0</v>
      </c>
      <c r="C5732" s="449"/>
    </row>
    <row r="5733" spans="1:11" s="43" customFormat="1" x14ac:dyDescent="0.25">
      <c r="A5733" s="42"/>
      <c r="B5733" s="722" t="s">
        <v>1</v>
      </c>
      <c r="C5733" s="722"/>
      <c r="D5733" s="722"/>
      <c r="E5733" s="722"/>
      <c r="F5733" s="722"/>
      <c r="G5733" s="722"/>
      <c r="H5733" s="722"/>
      <c r="I5733" s="722"/>
      <c r="J5733" s="722"/>
      <c r="K5733" s="722"/>
    </row>
    <row r="5734" spans="1:11" s="43" customFormat="1" ht="15.75" thickBot="1" x14ac:dyDescent="0.3">
      <c r="A5734" s="42"/>
      <c r="E5734" s="305"/>
      <c r="F5734" s="305"/>
      <c r="G5734" s="305"/>
      <c r="H5734" s="305"/>
      <c r="I5734" s="305"/>
      <c r="J5734" s="305"/>
      <c r="K5734" s="305"/>
    </row>
    <row r="5735" spans="1:11" s="43" customFormat="1" ht="15.75" thickBot="1" x14ac:dyDescent="0.3">
      <c r="A5735" s="42"/>
      <c r="B5735" s="615" t="s">
        <v>2</v>
      </c>
      <c r="C5735" s="616"/>
      <c r="D5735" s="617"/>
      <c r="E5735" s="615" t="s">
        <v>3</v>
      </c>
      <c r="F5735" s="616"/>
      <c r="G5735" s="617"/>
      <c r="H5735" s="450" t="s">
        <v>323</v>
      </c>
      <c r="I5735" s="450"/>
      <c r="J5735" s="450"/>
      <c r="K5735" s="450"/>
    </row>
    <row r="5736" spans="1:11" s="43" customFormat="1" ht="15.75" thickBot="1" x14ac:dyDescent="0.3">
      <c r="A5736" s="42"/>
      <c r="B5736" s="615" t="s">
        <v>1552</v>
      </c>
      <c r="C5736" s="616"/>
      <c r="D5736" s="617"/>
      <c r="E5736" s="615" t="s">
        <v>1553</v>
      </c>
      <c r="F5736" s="616"/>
      <c r="G5736" s="617"/>
      <c r="H5736" s="615" t="s">
        <v>1554</v>
      </c>
      <c r="I5736" s="616"/>
      <c r="J5736" s="616"/>
      <c r="K5736" s="617"/>
    </row>
    <row r="5737" spans="1:11" s="43" customFormat="1" x14ac:dyDescent="0.25">
      <c r="A5737" s="42"/>
      <c r="B5737" s="716" t="s">
        <v>5</v>
      </c>
      <c r="C5737" s="720"/>
      <c r="D5737" s="717"/>
      <c r="E5737" s="720" t="s">
        <v>1555</v>
      </c>
      <c r="F5737" s="720"/>
      <c r="G5737" s="717"/>
      <c r="H5737" s="618" t="s">
        <v>6</v>
      </c>
      <c r="I5737" s="624"/>
      <c r="J5737" s="716" t="s">
        <v>315</v>
      </c>
      <c r="K5737" s="717"/>
    </row>
    <row r="5738" spans="1:11" s="43" customFormat="1" ht="15.75" thickBot="1" x14ac:dyDescent="0.3">
      <c r="A5738" s="42"/>
      <c r="B5738" s="718"/>
      <c r="C5738" s="721"/>
      <c r="D5738" s="719"/>
      <c r="E5738" s="721"/>
      <c r="F5738" s="721"/>
      <c r="G5738" s="719"/>
      <c r="H5738" s="625"/>
      <c r="I5738" s="626"/>
      <c r="J5738" s="718"/>
      <c r="K5738" s="719"/>
    </row>
    <row r="5739" spans="1:11" s="43" customFormat="1" ht="15.75" thickBot="1" x14ac:dyDescent="0.3">
      <c r="A5739" s="42"/>
      <c r="B5739" s="615" t="s">
        <v>7</v>
      </c>
      <c r="C5739" s="616"/>
      <c r="D5739" s="616"/>
      <c r="E5739" s="616"/>
      <c r="F5739" s="616"/>
      <c r="G5739" s="616"/>
      <c r="H5739" s="616"/>
      <c r="I5739" s="616"/>
      <c r="J5739" s="616"/>
      <c r="K5739" s="617"/>
    </row>
    <row r="5740" spans="1:11" s="43" customFormat="1" ht="15.75" thickBot="1" x14ac:dyDescent="0.3">
      <c r="A5740" s="42"/>
      <c r="B5740" s="726" t="s">
        <v>8</v>
      </c>
      <c r="C5740" s="726" t="s">
        <v>9</v>
      </c>
      <c r="D5740" s="615" t="s">
        <v>10</v>
      </c>
      <c r="E5740" s="616"/>
      <c r="F5740" s="616"/>
      <c r="G5740" s="617"/>
      <c r="H5740" s="615" t="s">
        <v>11</v>
      </c>
      <c r="I5740" s="616"/>
      <c r="J5740" s="616"/>
      <c r="K5740" s="617"/>
    </row>
    <row r="5741" spans="1:11" s="43" customFormat="1" ht="15.75" thickBot="1" x14ac:dyDescent="0.3">
      <c r="A5741" s="42"/>
      <c r="B5741" s="727"/>
      <c r="C5741" s="727"/>
      <c r="D5741" s="726" t="s">
        <v>12</v>
      </c>
      <c r="E5741" s="726" t="s">
        <v>210</v>
      </c>
      <c r="F5741" s="615" t="s">
        <v>14</v>
      </c>
      <c r="G5741" s="617"/>
      <c r="H5741" s="726" t="s">
        <v>12</v>
      </c>
      <c r="I5741" s="726" t="s">
        <v>15</v>
      </c>
      <c r="J5741" s="615" t="s">
        <v>14</v>
      </c>
      <c r="K5741" s="617"/>
    </row>
    <row r="5742" spans="1:11" s="43" customFormat="1" ht="45.75" thickBot="1" x14ac:dyDescent="0.3">
      <c r="A5742" s="42"/>
      <c r="B5742" s="728"/>
      <c r="C5742" s="728"/>
      <c r="D5742" s="728"/>
      <c r="E5742" s="728"/>
      <c r="F5742" s="306" t="s">
        <v>16</v>
      </c>
      <c r="G5742" s="306" t="s">
        <v>17</v>
      </c>
      <c r="H5742" s="597"/>
      <c r="I5742" s="597"/>
      <c r="J5742" s="306" t="s">
        <v>16</v>
      </c>
      <c r="K5742" s="306" t="s">
        <v>17</v>
      </c>
    </row>
    <row r="5743" spans="1:11" s="43" customFormat="1" ht="15.75" thickBot="1" x14ac:dyDescent="0.3">
      <c r="A5743" s="42"/>
      <c r="B5743" s="306" t="s">
        <v>1360</v>
      </c>
      <c r="C5743" s="306">
        <v>2</v>
      </c>
      <c r="D5743" s="306">
        <v>3</v>
      </c>
      <c r="E5743" s="306">
        <v>4</v>
      </c>
      <c r="F5743" s="306">
        <v>5</v>
      </c>
      <c r="G5743" s="306">
        <v>6</v>
      </c>
      <c r="H5743" s="306">
        <v>7</v>
      </c>
      <c r="I5743" s="306">
        <v>8</v>
      </c>
      <c r="J5743" s="306">
        <v>9</v>
      </c>
      <c r="K5743" s="306">
        <v>10</v>
      </c>
    </row>
    <row r="5744" spans="1:11" s="43" customFormat="1" ht="15.75" thickBot="1" x14ac:dyDescent="0.3">
      <c r="A5744" s="42"/>
      <c r="B5744" s="174">
        <v>105951.3</v>
      </c>
      <c r="C5744" s="308"/>
      <c r="D5744" s="174"/>
      <c r="E5744" s="174"/>
      <c r="F5744" s="308"/>
      <c r="G5744" s="308"/>
      <c r="H5744" s="314"/>
      <c r="I5744" s="314"/>
      <c r="J5744" s="107"/>
      <c r="K5744" s="309"/>
    </row>
    <row r="5745" spans="1:11" s="43" customFormat="1" ht="15.75" thickBot="1" x14ac:dyDescent="0.3">
      <c r="A5745" s="42"/>
      <c r="B5745" s="615" t="s">
        <v>19</v>
      </c>
      <c r="C5745" s="616"/>
      <c r="D5745" s="616"/>
      <c r="E5745" s="616"/>
      <c r="F5745" s="616"/>
      <c r="G5745" s="616"/>
      <c r="H5745" s="616"/>
      <c r="I5745" s="616"/>
      <c r="J5745" s="616"/>
      <c r="K5745" s="617"/>
    </row>
    <row r="5746" spans="1:11" s="43" customFormat="1" x14ac:dyDescent="0.25">
      <c r="A5746" s="42"/>
      <c r="B5746" s="310" t="s">
        <v>76</v>
      </c>
      <c r="C5746" s="311" t="s">
        <v>76</v>
      </c>
      <c r="D5746" s="308" t="s">
        <v>76</v>
      </c>
      <c r="E5746" s="311" t="s">
        <v>76</v>
      </c>
      <c r="F5746" s="311"/>
      <c r="G5746" s="311" t="s">
        <v>76</v>
      </c>
      <c r="H5746" s="311"/>
      <c r="I5746" s="311"/>
      <c r="J5746" s="311"/>
      <c r="K5746" s="312"/>
    </row>
    <row r="5747" spans="1:11" s="43" customFormat="1" x14ac:dyDescent="0.25">
      <c r="A5747" s="42"/>
      <c r="B5747" s="54"/>
      <c r="C5747" s="314"/>
      <c r="D5747" s="316"/>
      <c r="E5747" s="54"/>
      <c r="F5747" s="54"/>
      <c r="G5747" s="54"/>
      <c r="H5747" s="51"/>
      <c r="I5747" s="54"/>
      <c r="J5747" s="54"/>
      <c r="K5747" s="54"/>
    </row>
    <row r="5748" spans="1:11" s="43" customFormat="1" x14ac:dyDescent="0.25">
      <c r="A5748" s="42"/>
    </row>
    <row r="5749" spans="1:11" s="43" customFormat="1" x14ac:dyDescent="0.25">
      <c r="A5749" s="42"/>
    </row>
    <row r="5750" spans="1:11" s="43" customFormat="1" x14ac:dyDescent="0.25">
      <c r="A5750" s="42"/>
    </row>
    <row r="5751" spans="1:11" s="43" customFormat="1" x14ac:dyDescent="0.25">
      <c r="A5751" s="42"/>
    </row>
    <row r="5752" spans="1:11" s="43" customFormat="1" x14ac:dyDescent="0.25">
      <c r="A5752" s="42"/>
      <c r="B5752" s="449" t="s">
        <v>0</v>
      </c>
      <c r="C5752" s="449"/>
    </row>
    <row r="5753" spans="1:11" s="43" customFormat="1" x14ac:dyDescent="0.25">
      <c r="A5753" s="42"/>
      <c r="B5753" s="722" t="s">
        <v>1</v>
      </c>
      <c r="C5753" s="722"/>
      <c r="D5753" s="722"/>
      <c r="E5753" s="722"/>
      <c r="F5753" s="722"/>
      <c r="G5753" s="722"/>
      <c r="H5753" s="722"/>
      <c r="I5753" s="722"/>
      <c r="J5753" s="722"/>
      <c r="K5753" s="722"/>
    </row>
    <row r="5754" spans="1:11" s="43" customFormat="1" ht="15.75" thickBot="1" x14ac:dyDescent="0.3">
      <c r="A5754" s="42"/>
      <c r="E5754" s="305"/>
      <c r="F5754" s="305"/>
      <c r="G5754" s="305"/>
      <c r="H5754" s="305"/>
      <c r="I5754" s="305"/>
      <c r="J5754" s="305"/>
      <c r="K5754" s="305"/>
    </row>
    <row r="5755" spans="1:11" s="43" customFormat="1" ht="15.75" thickBot="1" x14ac:dyDescent="0.3">
      <c r="A5755" s="42"/>
      <c r="B5755" s="615" t="s">
        <v>2</v>
      </c>
      <c r="C5755" s="616"/>
      <c r="D5755" s="617"/>
      <c r="E5755" s="615" t="s">
        <v>3</v>
      </c>
      <c r="F5755" s="616"/>
      <c r="G5755" s="617"/>
      <c r="H5755" s="450" t="s">
        <v>323</v>
      </c>
      <c r="I5755" s="450"/>
      <c r="J5755" s="450"/>
      <c r="K5755" s="450"/>
    </row>
    <row r="5756" spans="1:11" s="43" customFormat="1" ht="15.75" thickBot="1" x14ac:dyDescent="0.3">
      <c r="A5756" s="42"/>
      <c r="B5756" s="615" t="s">
        <v>1556</v>
      </c>
      <c r="C5756" s="616"/>
      <c r="D5756" s="617"/>
      <c r="E5756" s="615" t="s">
        <v>133</v>
      </c>
      <c r="F5756" s="616"/>
      <c r="G5756" s="617"/>
      <c r="H5756" s="615" t="s">
        <v>1557</v>
      </c>
      <c r="I5756" s="616"/>
      <c r="J5756" s="616"/>
      <c r="K5756" s="617"/>
    </row>
    <row r="5757" spans="1:11" s="43" customFormat="1" x14ac:dyDescent="0.25">
      <c r="A5757" s="42"/>
      <c r="B5757" s="716" t="s">
        <v>5</v>
      </c>
      <c r="C5757" s="720"/>
      <c r="D5757" s="717"/>
      <c r="E5757" s="720" t="s">
        <v>1558</v>
      </c>
      <c r="F5757" s="720"/>
      <c r="G5757" s="717"/>
      <c r="H5757" s="618" t="s">
        <v>6</v>
      </c>
      <c r="I5757" s="624"/>
      <c r="J5757" s="716" t="s">
        <v>315</v>
      </c>
      <c r="K5757" s="717"/>
    </row>
    <row r="5758" spans="1:11" s="43" customFormat="1" ht="15.75" thickBot="1" x14ac:dyDescent="0.3">
      <c r="A5758" s="42"/>
      <c r="B5758" s="718"/>
      <c r="C5758" s="721"/>
      <c r="D5758" s="719"/>
      <c r="E5758" s="721"/>
      <c r="F5758" s="721"/>
      <c r="G5758" s="719"/>
      <c r="H5758" s="625"/>
      <c r="I5758" s="626"/>
      <c r="J5758" s="718"/>
      <c r="K5758" s="719"/>
    </row>
    <row r="5759" spans="1:11" s="43" customFormat="1" ht="15.75" thickBot="1" x14ac:dyDescent="0.3">
      <c r="A5759" s="42"/>
      <c r="B5759" s="615" t="s">
        <v>7</v>
      </c>
      <c r="C5759" s="616"/>
      <c r="D5759" s="616"/>
      <c r="E5759" s="616"/>
      <c r="F5759" s="616"/>
      <c r="G5759" s="616"/>
      <c r="H5759" s="616"/>
      <c r="I5759" s="616"/>
      <c r="J5759" s="616"/>
      <c r="K5759" s="617"/>
    </row>
    <row r="5760" spans="1:11" s="43" customFormat="1" ht="15.75" thickBot="1" x14ac:dyDescent="0.3">
      <c r="A5760" s="42"/>
      <c r="B5760" s="726" t="s">
        <v>8</v>
      </c>
      <c r="C5760" s="726" t="s">
        <v>9</v>
      </c>
      <c r="D5760" s="615" t="s">
        <v>10</v>
      </c>
      <c r="E5760" s="616"/>
      <c r="F5760" s="616"/>
      <c r="G5760" s="617"/>
      <c r="H5760" s="615" t="s">
        <v>11</v>
      </c>
      <c r="I5760" s="616"/>
      <c r="J5760" s="616"/>
      <c r="K5760" s="617"/>
    </row>
    <row r="5761" spans="1:11" s="43" customFormat="1" ht="15.75" thickBot="1" x14ac:dyDescent="0.3">
      <c r="A5761" s="42"/>
      <c r="B5761" s="727"/>
      <c r="C5761" s="727"/>
      <c r="D5761" s="726" t="s">
        <v>12</v>
      </c>
      <c r="E5761" s="726" t="s">
        <v>210</v>
      </c>
      <c r="F5761" s="615" t="s">
        <v>14</v>
      </c>
      <c r="G5761" s="617"/>
      <c r="H5761" s="726" t="s">
        <v>12</v>
      </c>
      <c r="I5761" s="726" t="s">
        <v>15</v>
      </c>
      <c r="J5761" s="615" t="s">
        <v>14</v>
      </c>
      <c r="K5761" s="617"/>
    </row>
    <row r="5762" spans="1:11" s="43" customFormat="1" ht="45.75" thickBot="1" x14ac:dyDescent="0.3">
      <c r="A5762" s="42"/>
      <c r="B5762" s="728"/>
      <c r="C5762" s="728"/>
      <c r="D5762" s="728"/>
      <c r="E5762" s="728"/>
      <c r="F5762" s="306" t="s">
        <v>16</v>
      </c>
      <c r="G5762" s="306" t="s">
        <v>17</v>
      </c>
      <c r="H5762" s="597"/>
      <c r="I5762" s="597"/>
      <c r="J5762" s="306" t="s">
        <v>16</v>
      </c>
      <c r="K5762" s="306" t="s">
        <v>17</v>
      </c>
    </row>
    <row r="5763" spans="1:11" s="43" customFormat="1" ht="15.75" thickBot="1" x14ac:dyDescent="0.3">
      <c r="A5763" s="42"/>
      <c r="B5763" s="306" t="s">
        <v>1360</v>
      </c>
      <c r="C5763" s="306">
        <v>2</v>
      </c>
      <c r="D5763" s="306">
        <v>3</v>
      </c>
      <c r="E5763" s="306">
        <v>4</v>
      </c>
      <c r="F5763" s="306">
        <v>5</v>
      </c>
      <c r="G5763" s="306">
        <v>6</v>
      </c>
      <c r="H5763" s="306">
        <v>7</v>
      </c>
      <c r="I5763" s="306">
        <v>8</v>
      </c>
      <c r="J5763" s="306">
        <v>9</v>
      </c>
      <c r="K5763" s="306">
        <v>10</v>
      </c>
    </row>
    <row r="5764" spans="1:11" s="43" customFormat="1" ht="15.75" thickBot="1" x14ac:dyDescent="0.3">
      <c r="A5764" s="42"/>
      <c r="B5764" s="174">
        <f>143664</f>
        <v>143664</v>
      </c>
      <c r="C5764" s="308" t="s">
        <v>1559</v>
      </c>
      <c r="D5764" s="174"/>
      <c r="E5764" s="174"/>
      <c r="F5764" s="308"/>
      <c r="G5764" s="308"/>
      <c r="H5764" s="314"/>
      <c r="I5764" s="314"/>
      <c r="J5764" s="107"/>
      <c r="K5764" s="309"/>
    </row>
    <row r="5765" spans="1:11" s="43" customFormat="1" ht="15.75" thickBot="1" x14ac:dyDescent="0.3">
      <c r="A5765" s="42"/>
      <c r="B5765" s="615" t="s">
        <v>19</v>
      </c>
      <c r="C5765" s="616"/>
      <c r="D5765" s="616"/>
      <c r="E5765" s="616"/>
      <c r="F5765" s="616"/>
      <c r="G5765" s="616"/>
      <c r="H5765" s="616"/>
      <c r="I5765" s="616"/>
      <c r="J5765" s="616"/>
      <c r="K5765" s="617"/>
    </row>
    <row r="5766" spans="1:11" s="43" customFormat="1" x14ac:dyDescent="0.25">
      <c r="A5766" s="42"/>
      <c r="B5766" s="310" t="s">
        <v>76</v>
      </c>
      <c r="C5766" s="311" t="s">
        <v>76</v>
      </c>
      <c r="D5766" s="308" t="s">
        <v>76</v>
      </c>
      <c r="E5766" s="311" t="s">
        <v>76</v>
      </c>
      <c r="F5766" s="311" t="s">
        <v>76</v>
      </c>
      <c r="G5766" s="311" t="s">
        <v>76</v>
      </c>
      <c r="H5766" s="311" t="s">
        <v>76</v>
      </c>
      <c r="I5766" s="311" t="s">
        <v>76</v>
      </c>
      <c r="J5766" s="311" t="s">
        <v>76</v>
      </c>
      <c r="K5766" s="312" t="s">
        <v>76</v>
      </c>
    </row>
    <row r="5767" spans="1:11" s="43" customFormat="1" x14ac:dyDescent="0.25">
      <c r="A5767" s="42"/>
    </row>
    <row r="5768" spans="1:11" s="43" customFormat="1" x14ac:dyDescent="0.25">
      <c r="A5768" s="42"/>
      <c r="B5768" s="449" t="s">
        <v>0</v>
      </c>
      <c r="C5768" s="449"/>
    </row>
    <row r="5769" spans="1:11" s="43" customFormat="1" x14ac:dyDescent="0.25">
      <c r="A5769" s="42"/>
      <c r="B5769" s="722" t="s">
        <v>1</v>
      </c>
      <c r="C5769" s="722"/>
      <c r="D5769" s="722"/>
      <c r="E5769" s="722"/>
      <c r="F5769" s="722"/>
      <c r="G5769" s="722"/>
      <c r="H5769" s="722"/>
      <c r="I5769" s="722"/>
      <c r="J5769" s="722"/>
      <c r="K5769" s="722"/>
    </row>
    <row r="5770" spans="1:11" s="43" customFormat="1" ht="15.75" thickBot="1" x14ac:dyDescent="0.3">
      <c r="A5770" s="42"/>
      <c r="E5770" s="305"/>
      <c r="F5770" s="305"/>
      <c r="G5770" s="305"/>
      <c r="H5770" s="305"/>
      <c r="I5770" s="305"/>
      <c r="J5770" s="305"/>
      <c r="K5770" s="305"/>
    </row>
    <row r="5771" spans="1:11" s="43" customFormat="1" ht="15.75" thickBot="1" x14ac:dyDescent="0.3">
      <c r="A5771" s="42"/>
      <c r="B5771" s="615" t="s">
        <v>2</v>
      </c>
      <c r="C5771" s="616"/>
      <c r="D5771" s="617"/>
      <c r="E5771" s="615" t="s">
        <v>3</v>
      </c>
      <c r="F5771" s="616"/>
      <c r="G5771" s="617"/>
      <c r="H5771" s="450" t="s">
        <v>323</v>
      </c>
      <c r="I5771" s="450"/>
      <c r="J5771" s="450"/>
      <c r="K5771" s="450"/>
    </row>
    <row r="5772" spans="1:11" s="43" customFormat="1" ht="15.75" thickBot="1" x14ac:dyDescent="0.3">
      <c r="A5772" s="42"/>
      <c r="B5772" s="615" t="s">
        <v>1560</v>
      </c>
      <c r="C5772" s="616"/>
      <c r="D5772" s="617"/>
      <c r="E5772" s="615" t="s">
        <v>133</v>
      </c>
      <c r="F5772" s="616"/>
      <c r="G5772" s="617"/>
      <c r="H5772" s="615" t="s">
        <v>1561</v>
      </c>
      <c r="I5772" s="616"/>
      <c r="J5772" s="616"/>
      <c r="K5772" s="617"/>
    </row>
    <row r="5773" spans="1:11" s="43" customFormat="1" x14ac:dyDescent="0.25">
      <c r="A5773" s="42"/>
      <c r="B5773" s="716" t="s">
        <v>5</v>
      </c>
      <c r="C5773" s="720"/>
      <c r="D5773" s="717"/>
      <c r="E5773" s="720" t="s">
        <v>1562</v>
      </c>
      <c r="F5773" s="720"/>
      <c r="G5773" s="717"/>
      <c r="H5773" s="618" t="s">
        <v>6</v>
      </c>
      <c r="I5773" s="624"/>
      <c r="J5773" s="716" t="s">
        <v>315</v>
      </c>
      <c r="K5773" s="717"/>
    </row>
    <row r="5774" spans="1:11" s="43" customFormat="1" ht="15.75" thickBot="1" x14ac:dyDescent="0.3">
      <c r="A5774" s="42"/>
      <c r="B5774" s="718"/>
      <c r="C5774" s="721"/>
      <c r="D5774" s="719"/>
      <c r="E5774" s="721"/>
      <c r="F5774" s="721"/>
      <c r="G5774" s="719"/>
      <c r="H5774" s="625"/>
      <c r="I5774" s="626"/>
      <c r="J5774" s="718"/>
      <c r="K5774" s="719"/>
    </row>
    <row r="5775" spans="1:11" s="43" customFormat="1" ht="15.75" thickBot="1" x14ac:dyDescent="0.3">
      <c r="A5775" s="42"/>
      <c r="B5775" s="615" t="s">
        <v>7</v>
      </c>
      <c r="C5775" s="616"/>
      <c r="D5775" s="616"/>
      <c r="E5775" s="616"/>
      <c r="F5775" s="616"/>
      <c r="G5775" s="616"/>
      <c r="H5775" s="616"/>
      <c r="I5775" s="616"/>
      <c r="J5775" s="616"/>
      <c r="K5775" s="617"/>
    </row>
    <row r="5776" spans="1:11" s="43" customFormat="1" ht="15.75" thickBot="1" x14ac:dyDescent="0.3">
      <c r="A5776" s="42"/>
      <c r="B5776" s="726" t="s">
        <v>8</v>
      </c>
      <c r="C5776" s="726" t="s">
        <v>9</v>
      </c>
      <c r="D5776" s="615" t="s">
        <v>10</v>
      </c>
      <c r="E5776" s="616"/>
      <c r="F5776" s="616"/>
      <c r="G5776" s="617"/>
      <c r="H5776" s="615" t="s">
        <v>11</v>
      </c>
      <c r="I5776" s="616"/>
      <c r="J5776" s="616"/>
      <c r="K5776" s="617"/>
    </row>
    <row r="5777" spans="1:11" s="43" customFormat="1" ht="15.75" thickBot="1" x14ac:dyDescent="0.3">
      <c r="A5777" s="42"/>
      <c r="B5777" s="727"/>
      <c r="C5777" s="727"/>
      <c r="D5777" s="726" t="s">
        <v>12</v>
      </c>
      <c r="E5777" s="726" t="s">
        <v>210</v>
      </c>
      <c r="F5777" s="615" t="s">
        <v>14</v>
      </c>
      <c r="G5777" s="617"/>
      <c r="H5777" s="726" t="s">
        <v>12</v>
      </c>
      <c r="I5777" s="726" t="s">
        <v>15</v>
      </c>
      <c r="J5777" s="615" t="s">
        <v>14</v>
      </c>
      <c r="K5777" s="617"/>
    </row>
    <row r="5778" spans="1:11" s="43" customFormat="1" ht="45.75" thickBot="1" x14ac:dyDescent="0.3">
      <c r="A5778" s="42"/>
      <c r="B5778" s="728"/>
      <c r="C5778" s="728"/>
      <c r="D5778" s="728"/>
      <c r="E5778" s="728"/>
      <c r="F5778" s="306" t="s">
        <v>16</v>
      </c>
      <c r="G5778" s="306" t="s">
        <v>17</v>
      </c>
      <c r="H5778" s="597"/>
      <c r="I5778" s="597"/>
      <c r="J5778" s="306" t="s">
        <v>16</v>
      </c>
      <c r="K5778" s="306" t="s">
        <v>17</v>
      </c>
    </row>
    <row r="5779" spans="1:11" s="43" customFormat="1" ht="15.75" thickBot="1" x14ac:dyDescent="0.3">
      <c r="A5779" s="42"/>
      <c r="B5779" s="306" t="s">
        <v>1360</v>
      </c>
      <c r="C5779" s="306">
        <v>2</v>
      </c>
      <c r="D5779" s="306">
        <v>3</v>
      </c>
      <c r="E5779" s="306">
        <v>4</v>
      </c>
      <c r="F5779" s="306">
        <v>5</v>
      </c>
      <c r="G5779" s="306">
        <v>6</v>
      </c>
      <c r="H5779" s="306">
        <v>7</v>
      </c>
      <c r="I5779" s="306">
        <v>8</v>
      </c>
      <c r="J5779" s="306">
        <v>9</v>
      </c>
      <c r="K5779" s="306">
        <v>10</v>
      </c>
    </row>
    <row r="5780" spans="1:11" s="43" customFormat="1" ht="45.75" thickBot="1" x14ac:dyDescent="0.3">
      <c r="A5780" s="42"/>
      <c r="B5780" s="174">
        <f>143424.24</f>
        <v>143424.24</v>
      </c>
      <c r="C5780" s="308" t="s">
        <v>1563</v>
      </c>
      <c r="D5780" s="174" t="s">
        <v>1564</v>
      </c>
      <c r="E5780" s="174">
        <v>0.5</v>
      </c>
      <c r="F5780" s="308"/>
      <c r="G5780" s="308"/>
      <c r="H5780" s="314"/>
      <c r="I5780" s="314"/>
      <c r="J5780" s="107"/>
      <c r="K5780" s="309"/>
    </row>
    <row r="5781" spans="1:11" s="43" customFormat="1" ht="15.75" thickBot="1" x14ac:dyDescent="0.3">
      <c r="A5781" s="42"/>
      <c r="B5781" s="615" t="s">
        <v>19</v>
      </c>
      <c r="C5781" s="616"/>
      <c r="D5781" s="616"/>
      <c r="E5781" s="616"/>
      <c r="F5781" s="616"/>
      <c r="G5781" s="616"/>
      <c r="H5781" s="616"/>
      <c r="I5781" s="616"/>
      <c r="J5781" s="616"/>
      <c r="K5781" s="617"/>
    </row>
    <row r="5782" spans="1:11" s="43" customFormat="1" x14ac:dyDescent="0.25">
      <c r="A5782" s="42"/>
      <c r="B5782" s="337">
        <v>144000</v>
      </c>
      <c r="C5782" s="311" t="s">
        <v>1565</v>
      </c>
      <c r="D5782" s="308" t="s">
        <v>18</v>
      </c>
      <c r="E5782" s="311" t="s">
        <v>1566</v>
      </c>
      <c r="F5782" s="311" t="s">
        <v>76</v>
      </c>
      <c r="G5782" s="311" t="s">
        <v>76</v>
      </c>
      <c r="H5782" s="311" t="s">
        <v>76</v>
      </c>
      <c r="I5782" s="311" t="s">
        <v>76</v>
      </c>
      <c r="J5782" s="311" t="s">
        <v>76</v>
      </c>
      <c r="K5782" s="312" t="s">
        <v>76</v>
      </c>
    </row>
    <row r="5783" spans="1:11" s="43" customFormat="1" x14ac:dyDescent="0.25">
      <c r="A5783" s="42"/>
    </row>
    <row r="5784" spans="1:11" s="43" customFormat="1" x14ac:dyDescent="0.25">
      <c r="A5784" s="42"/>
    </row>
    <row r="5785" spans="1:11" s="43" customFormat="1" x14ac:dyDescent="0.25">
      <c r="A5785" s="42"/>
      <c r="B5785" s="449" t="s">
        <v>0</v>
      </c>
      <c r="C5785" s="449"/>
    </row>
    <row r="5786" spans="1:11" s="43" customFormat="1" x14ac:dyDescent="0.25">
      <c r="A5786" s="42"/>
      <c r="B5786" s="722" t="s">
        <v>1</v>
      </c>
      <c r="C5786" s="722"/>
      <c r="D5786" s="722"/>
      <c r="E5786" s="722"/>
      <c r="F5786" s="722"/>
      <c r="G5786" s="722"/>
      <c r="H5786" s="722"/>
      <c r="I5786" s="722"/>
      <c r="J5786" s="722"/>
      <c r="K5786" s="722"/>
    </row>
    <row r="5787" spans="1:11" s="43" customFormat="1" ht="15.75" thickBot="1" x14ac:dyDescent="0.3">
      <c r="A5787" s="42"/>
      <c r="E5787" s="305"/>
      <c r="F5787" s="305"/>
      <c r="G5787" s="305"/>
      <c r="H5787" s="305"/>
      <c r="I5787" s="305"/>
      <c r="J5787" s="305"/>
      <c r="K5787" s="305"/>
    </row>
    <row r="5788" spans="1:11" s="43" customFormat="1" ht="15.75" thickBot="1" x14ac:dyDescent="0.3">
      <c r="A5788" s="42"/>
      <c r="B5788" s="615" t="s">
        <v>2</v>
      </c>
      <c r="C5788" s="616"/>
      <c r="D5788" s="617"/>
      <c r="E5788" s="615" t="s">
        <v>3</v>
      </c>
      <c r="F5788" s="616"/>
      <c r="G5788" s="617"/>
      <c r="H5788" s="450" t="s">
        <v>323</v>
      </c>
      <c r="I5788" s="450"/>
      <c r="J5788" s="450"/>
      <c r="K5788" s="450"/>
    </row>
    <row r="5789" spans="1:11" s="43" customFormat="1" ht="15.75" thickBot="1" x14ac:dyDescent="0.3">
      <c r="A5789" s="42"/>
      <c r="B5789" s="615" t="s">
        <v>1567</v>
      </c>
      <c r="C5789" s="616"/>
      <c r="D5789" s="617"/>
      <c r="E5789" s="615" t="s">
        <v>124</v>
      </c>
      <c r="F5789" s="616"/>
      <c r="G5789" s="617"/>
      <c r="H5789" s="615" t="s">
        <v>1568</v>
      </c>
      <c r="I5789" s="616"/>
      <c r="J5789" s="616"/>
      <c r="K5789" s="617"/>
    </row>
    <row r="5790" spans="1:11" s="43" customFormat="1" x14ac:dyDescent="0.25">
      <c r="A5790" s="42"/>
      <c r="B5790" s="716" t="s">
        <v>5</v>
      </c>
      <c r="C5790" s="720"/>
      <c r="D5790" s="717"/>
      <c r="E5790" s="720" t="s">
        <v>1569</v>
      </c>
      <c r="F5790" s="720"/>
      <c r="G5790" s="717"/>
      <c r="H5790" s="618" t="s">
        <v>6</v>
      </c>
      <c r="I5790" s="624"/>
      <c r="J5790" s="716" t="s">
        <v>315</v>
      </c>
      <c r="K5790" s="717"/>
    </row>
    <row r="5791" spans="1:11" s="43" customFormat="1" ht="15.75" thickBot="1" x14ac:dyDescent="0.3">
      <c r="A5791" s="42"/>
      <c r="B5791" s="718"/>
      <c r="C5791" s="721"/>
      <c r="D5791" s="719"/>
      <c r="E5791" s="721"/>
      <c r="F5791" s="721"/>
      <c r="G5791" s="719"/>
      <c r="H5791" s="625"/>
      <c r="I5791" s="626"/>
      <c r="J5791" s="718"/>
      <c r="K5791" s="719"/>
    </row>
    <row r="5792" spans="1:11" s="43" customFormat="1" ht="15.75" thickBot="1" x14ac:dyDescent="0.3">
      <c r="A5792" s="42"/>
      <c r="B5792" s="615" t="s">
        <v>7</v>
      </c>
      <c r="C5792" s="616"/>
      <c r="D5792" s="616"/>
      <c r="E5792" s="616"/>
      <c r="F5792" s="616"/>
      <c r="G5792" s="616"/>
      <c r="H5792" s="616"/>
      <c r="I5792" s="616"/>
      <c r="J5792" s="616"/>
      <c r="K5792" s="617"/>
    </row>
    <row r="5793" spans="1:11" s="43" customFormat="1" ht="15.75" thickBot="1" x14ac:dyDescent="0.3">
      <c r="A5793" s="42"/>
      <c r="B5793" s="726" t="s">
        <v>8</v>
      </c>
      <c r="C5793" s="726" t="s">
        <v>9</v>
      </c>
      <c r="D5793" s="615" t="s">
        <v>10</v>
      </c>
      <c r="E5793" s="616"/>
      <c r="F5793" s="616"/>
      <c r="G5793" s="617"/>
      <c r="H5793" s="615" t="s">
        <v>11</v>
      </c>
      <c r="I5793" s="616"/>
      <c r="J5793" s="616"/>
      <c r="K5793" s="617"/>
    </row>
    <row r="5794" spans="1:11" s="43" customFormat="1" ht="15.75" thickBot="1" x14ac:dyDescent="0.3">
      <c r="A5794" s="42"/>
      <c r="B5794" s="727"/>
      <c r="C5794" s="727"/>
      <c r="D5794" s="726" t="s">
        <v>12</v>
      </c>
      <c r="E5794" s="726" t="s">
        <v>210</v>
      </c>
      <c r="F5794" s="615" t="s">
        <v>14</v>
      </c>
      <c r="G5794" s="617"/>
      <c r="H5794" s="726" t="s">
        <v>12</v>
      </c>
      <c r="I5794" s="726" t="s">
        <v>15</v>
      </c>
      <c r="J5794" s="615" t="s">
        <v>14</v>
      </c>
      <c r="K5794" s="617"/>
    </row>
    <row r="5795" spans="1:11" s="43" customFormat="1" ht="45.75" thickBot="1" x14ac:dyDescent="0.3">
      <c r="A5795" s="42"/>
      <c r="B5795" s="728"/>
      <c r="C5795" s="728"/>
      <c r="D5795" s="728"/>
      <c r="E5795" s="728"/>
      <c r="F5795" s="306" t="s">
        <v>16</v>
      </c>
      <c r="G5795" s="306" t="s">
        <v>17</v>
      </c>
      <c r="H5795" s="597"/>
      <c r="I5795" s="597"/>
      <c r="J5795" s="306" t="s">
        <v>16</v>
      </c>
      <c r="K5795" s="306" t="s">
        <v>17</v>
      </c>
    </row>
    <row r="5796" spans="1:11" s="43" customFormat="1" ht="15.75" thickBot="1" x14ac:dyDescent="0.3">
      <c r="A5796" s="42"/>
      <c r="B5796" s="306" t="s">
        <v>1360</v>
      </c>
      <c r="C5796" s="306">
        <v>2</v>
      </c>
      <c r="D5796" s="306">
        <v>3</v>
      </c>
      <c r="E5796" s="306">
        <v>4</v>
      </c>
      <c r="F5796" s="306">
        <v>5</v>
      </c>
      <c r="G5796" s="306">
        <v>6</v>
      </c>
      <c r="H5796" s="306">
        <v>7</v>
      </c>
      <c r="I5796" s="306">
        <v>8</v>
      </c>
      <c r="J5796" s="306">
        <v>9</v>
      </c>
      <c r="K5796" s="306">
        <v>10</v>
      </c>
    </row>
    <row r="5797" spans="1:11" s="43" customFormat="1" ht="15.75" thickBot="1" x14ac:dyDescent="0.3">
      <c r="A5797" s="42"/>
      <c r="B5797" s="174">
        <f>171086.28+368095</f>
        <v>539181.28</v>
      </c>
      <c r="C5797" s="308" t="s">
        <v>76</v>
      </c>
      <c r="D5797" s="174">
        <v>0</v>
      </c>
      <c r="E5797" s="174">
        <v>0</v>
      </c>
      <c r="F5797" s="308" t="s">
        <v>76</v>
      </c>
      <c r="G5797" s="308" t="s">
        <v>76</v>
      </c>
      <c r="H5797" s="314">
        <v>0</v>
      </c>
      <c r="I5797" s="314">
        <v>0</v>
      </c>
      <c r="J5797" s="107">
        <v>0</v>
      </c>
      <c r="K5797" s="309" t="s">
        <v>76</v>
      </c>
    </row>
    <row r="5798" spans="1:11" s="43" customFormat="1" ht="15.75" thickBot="1" x14ac:dyDescent="0.3">
      <c r="A5798" s="42"/>
      <c r="B5798" s="615" t="s">
        <v>19</v>
      </c>
      <c r="C5798" s="616"/>
      <c r="D5798" s="616"/>
      <c r="E5798" s="616"/>
      <c r="F5798" s="616"/>
      <c r="G5798" s="616"/>
      <c r="H5798" s="616"/>
      <c r="I5798" s="616"/>
      <c r="J5798" s="616"/>
      <c r="K5798" s="617"/>
    </row>
    <row r="5799" spans="1:11" s="43" customFormat="1" x14ac:dyDescent="0.25">
      <c r="A5799" s="42"/>
      <c r="B5799" s="337">
        <v>0</v>
      </c>
      <c r="C5799" s="311" t="s">
        <v>76</v>
      </c>
      <c r="D5799" s="308" t="s">
        <v>76</v>
      </c>
      <c r="E5799" s="311" t="s">
        <v>76</v>
      </c>
      <c r="F5799" s="311" t="s">
        <v>76</v>
      </c>
      <c r="G5799" s="311" t="s">
        <v>76</v>
      </c>
      <c r="H5799" s="311" t="s">
        <v>76</v>
      </c>
      <c r="I5799" s="311" t="s">
        <v>76</v>
      </c>
      <c r="J5799" s="311" t="s">
        <v>76</v>
      </c>
      <c r="K5799" s="312" t="s">
        <v>76</v>
      </c>
    </row>
    <row r="5800" spans="1:11" s="43" customFormat="1" x14ac:dyDescent="0.25">
      <c r="A5800" s="42"/>
    </row>
    <row r="5801" spans="1:11" s="43" customFormat="1" x14ac:dyDescent="0.25">
      <c r="A5801" s="42"/>
    </row>
    <row r="5802" spans="1:11" s="43" customFormat="1" x14ac:dyDescent="0.25">
      <c r="A5802" s="42"/>
      <c r="B5802" s="449" t="s">
        <v>0</v>
      </c>
      <c r="C5802" s="449"/>
    </row>
    <row r="5803" spans="1:11" s="43" customFormat="1" x14ac:dyDescent="0.25">
      <c r="A5803" s="42"/>
      <c r="B5803" s="722" t="s">
        <v>1</v>
      </c>
      <c r="C5803" s="722"/>
      <c r="D5803" s="722"/>
      <c r="E5803" s="722"/>
      <c r="F5803" s="722"/>
      <c r="G5803" s="722"/>
      <c r="H5803" s="722"/>
      <c r="I5803" s="722"/>
      <c r="J5803" s="722"/>
      <c r="K5803" s="722"/>
    </row>
    <row r="5804" spans="1:11" s="43" customFormat="1" ht="15.75" thickBot="1" x14ac:dyDescent="0.3">
      <c r="A5804" s="42"/>
      <c r="E5804" s="305"/>
      <c r="F5804" s="305"/>
      <c r="G5804" s="305"/>
      <c r="H5804" s="305"/>
      <c r="I5804" s="305"/>
      <c r="J5804" s="305"/>
      <c r="K5804" s="305"/>
    </row>
    <row r="5805" spans="1:11" s="43" customFormat="1" ht="15.75" thickBot="1" x14ac:dyDescent="0.3">
      <c r="A5805" s="42"/>
      <c r="B5805" s="615" t="s">
        <v>2</v>
      </c>
      <c r="C5805" s="616"/>
      <c r="D5805" s="617"/>
      <c r="E5805" s="615" t="s">
        <v>3</v>
      </c>
      <c r="F5805" s="616"/>
      <c r="G5805" s="617"/>
      <c r="H5805" s="450" t="s">
        <v>323</v>
      </c>
      <c r="I5805" s="450"/>
      <c r="J5805" s="450"/>
      <c r="K5805" s="450"/>
    </row>
    <row r="5806" spans="1:11" s="43" customFormat="1" ht="15.75" thickBot="1" x14ac:dyDescent="0.3">
      <c r="A5806" s="42"/>
      <c r="B5806" s="615" t="s">
        <v>1570</v>
      </c>
      <c r="C5806" s="616"/>
      <c r="D5806" s="617"/>
      <c r="E5806" s="615" t="s">
        <v>124</v>
      </c>
      <c r="F5806" s="616"/>
      <c r="G5806" s="617"/>
      <c r="H5806" s="615" t="s">
        <v>1571</v>
      </c>
      <c r="I5806" s="616"/>
      <c r="J5806" s="616"/>
      <c r="K5806" s="617"/>
    </row>
    <row r="5807" spans="1:11" s="43" customFormat="1" x14ac:dyDescent="0.25">
      <c r="A5807" s="42"/>
      <c r="B5807" s="716" t="s">
        <v>5</v>
      </c>
      <c r="C5807" s="720"/>
      <c r="D5807" s="717"/>
      <c r="E5807" s="720" t="s">
        <v>1572</v>
      </c>
      <c r="F5807" s="720"/>
      <c r="G5807" s="717"/>
      <c r="H5807" s="618" t="s">
        <v>6</v>
      </c>
      <c r="I5807" s="624"/>
      <c r="J5807" s="716" t="s">
        <v>315</v>
      </c>
      <c r="K5807" s="717"/>
    </row>
    <row r="5808" spans="1:11" s="43" customFormat="1" ht="15.75" thickBot="1" x14ac:dyDescent="0.3">
      <c r="A5808" s="42"/>
      <c r="B5808" s="718"/>
      <c r="C5808" s="721"/>
      <c r="D5808" s="719"/>
      <c r="E5808" s="721"/>
      <c r="F5808" s="721"/>
      <c r="G5808" s="719"/>
      <c r="H5808" s="625"/>
      <c r="I5808" s="626"/>
      <c r="J5808" s="718"/>
      <c r="K5808" s="719"/>
    </row>
    <row r="5809" spans="1:11" s="43" customFormat="1" ht="15.75" thickBot="1" x14ac:dyDescent="0.3">
      <c r="A5809" s="42"/>
      <c r="B5809" s="615" t="s">
        <v>7</v>
      </c>
      <c r="C5809" s="616"/>
      <c r="D5809" s="616"/>
      <c r="E5809" s="616"/>
      <c r="F5809" s="616"/>
      <c r="G5809" s="616"/>
      <c r="H5809" s="616"/>
      <c r="I5809" s="616"/>
      <c r="J5809" s="616"/>
      <c r="K5809" s="617"/>
    </row>
    <row r="5810" spans="1:11" s="43" customFormat="1" ht="15.75" thickBot="1" x14ac:dyDescent="0.3">
      <c r="A5810" s="42"/>
      <c r="B5810" s="726" t="s">
        <v>8</v>
      </c>
      <c r="C5810" s="726" t="s">
        <v>9</v>
      </c>
      <c r="D5810" s="615" t="s">
        <v>10</v>
      </c>
      <c r="E5810" s="616"/>
      <c r="F5810" s="616"/>
      <c r="G5810" s="617"/>
      <c r="H5810" s="615" t="s">
        <v>11</v>
      </c>
      <c r="I5810" s="616"/>
      <c r="J5810" s="616"/>
      <c r="K5810" s="617"/>
    </row>
    <row r="5811" spans="1:11" s="43" customFormat="1" ht="15.75" thickBot="1" x14ac:dyDescent="0.3">
      <c r="A5811" s="42"/>
      <c r="B5811" s="727"/>
      <c r="C5811" s="727"/>
      <c r="D5811" s="726" t="s">
        <v>12</v>
      </c>
      <c r="E5811" s="726" t="s">
        <v>210</v>
      </c>
      <c r="F5811" s="615" t="s">
        <v>14</v>
      </c>
      <c r="G5811" s="617"/>
      <c r="H5811" s="726" t="s">
        <v>12</v>
      </c>
      <c r="I5811" s="726" t="s">
        <v>15</v>
      </c>
      <c r="J5811" s="615" t="s">
        <v>14</v>
      </c>
      <c r="K5811" s="617"/>
    </row>
    <row r="5812" spans="1:11" s="43" customFormat="1" ht="45.75" thickBot="1" x14ac:dyDescent="0.3">
      <c r="A5812" s="42"/>
      <c r="B5812" s="728"/>
      <c r="C5812" s="728"/>
      <c r="D5812" s="728"/>
      <c r="E5812" s="728"/>
      <c r="F5812" s="306" t="s">
        <v>16</v>
      </c>
      <c r="G5812" s="306" t="s">
        <v>17</v>
      </c>
      <c r="H5812" s="597"/>
      <c r="I5812" s="597"/>
      <c r="J5812" s="306" t="s">
        <v>16</v>
      </c>
      <c r="K5812" s="306" t="s">
        <v>17</v>
      </c>
    </row>
    <row r="5813" spans="1:11" s="43" customFormat="1" ht="15.75" thickBot="1" x14ac:dyDescent="0.3">
      <c r="A5813" s="42"/>
      <c r="B5813" s="306" t="s">
        <v>1360</v>
      </c>
      <c r="C5813" s="306">
        <v>2</v>
      </c>
      <c r="D5813" s="306">
        <v>3</v>
      </c>
      <c r="E5813" s="306">
        <v>4</v>
      </c>
      <c r="F5813" s="306">
        <v>5</v>
      </c>
      <c r="G5813" s="306">
        <v>6</v>
      </c>
      <c r="H5813" s="306">
        <v>7</v>
      </c>
      <c r="I5813" s="306">
        <v>8</v>
      </c>
      <c r="J5813" s="306">
        <v>9</v>
      </c>
      <c r="K5813" s="306">
        <v>10</v>
      </c>
    </row>
    <row r="5814" spans="1:11" s="43" customFormat="1" ht="15.75" thickBot="1" x14ac:dyDescent="0.3">
      <c r="A5814" s="42"/>
      <c r="B5814" s="174">
        <f>209886.9</f>
        <v>209886.9</v>
      </c>
      <c r="C5814" s="308"/>
      <c r="D5814" s="174"/>
      <c r="E5814" s="174"/>
      <c r="F5814" s="308"/>
      <c r="G5814" s="308"/>
      <c r="H5814" s="314"/>
      <c r="I5814" s="314"/>
      <c r="J5814" s="107"/>
      <c r="K5814" s="309"/>
    </row>
    <row r="5815" spans="1:11" s="43" customFormat="1" ht="15.75" thickBot="1" x14ac:dyDescent="0.3">
      <c r="A5815" s="42"/>
      <c r="B5815" s="615" t="s">
        <v>19</v>
      </c>
      <c r="C5815" s="616"/>
      <c r="D5815" s="616"/>
      <c r="E5815" s="616"/>
      <c r="F5815" s="616"/>
      <c r="G5815" s="616"/>
      <c r="H5815" s="616"/>
      <c r="I5815" s="616"/>
      <c r="J5815" s="616"/>
      <c r="K5815" s="617"/>
    </row>
    <row r="5816" spans="1:11" s="43" customFormat="1" x14ac:dyDescent="0.25">
      <c r="A5816" s="42"/>
      <c r="B5816" s="337">
        <v>0</v>
      </c>
      <c r="C5816" s="311" t="s">
        <v>76</v>
      </c>
      <c r="D5816" s="308" t="s">
        <v>76</v>
      </c>
      <c r="E5816" s="311" t="s">
        <v>76</v>
      </c>
      <c r="F5816" s="311" t="s">
        <v>76</v>
      </c>
      <c r="G5816" s="311" t="s">
        <v>76</v>
      </c>
      <c r="H5816" s="311" t="s">
        <v>76</v>
      </c>
      <c r="I5816" s="311" t="s">
        <v>76</v>
      </c>
      <c r="J5816" s="311" t="s">
        <v>76</v>
      </c>
      <c r="K5816" s="312" t="s">
        <v>76</v>
      </c>
    </row>
    <row r="5817" spans="1:11" s="43" customFormat="1" x14ac:dyDescent="0.25">
      <c r="A5817" s="42"/>
    </row>
    <row r="5818" spans="1:11" s="43" customFormat="1" x14ac:dyDescent="0.25">
      <c r="A5818" s="42"/>
    </row>
    <row r="5819" spans="1:11" s="43" customFormat="1" x14ac:dyDescent="0.25">
      <c r="A5819" s="42"/>
      <c r="B5819" s="449" t="s">
        <v>0</v>
      </c>
      <c r="C5819" s="449"/>
    </row>
    <row r="5820" spans="1:11" s="43" customFormat="1" x14ac:dyDescent="0.25">
      <c r="A5820" s="42"/>
      <c r="B5820" s="722" t="s">
        <v>1</v>
      </c>
      <c r="C5820" s="722"/>
      <c r="D5820" s="722"/>
      <c r="E5820" s="722"/>
      <c r="F5820" s="722"/>
      <c r="G5820" s="722"/>
      <c r="H5820" s="722"/>
      <c r="I5820" s="722"/>
      <c r="J5820" s="722"/>
      <c r="K5820" s="722"/>
    </row>
    <row r="5821" spans="1:11" s="43" customFormat="1" ht="15.75" thickBot="1" x14ac:dyDescent="0.3">
      <c r="A5821" s="42"/>
      <c r="E5821" s="305"/>
      <c r="F5821" s="305"/>
      <c r="G5821" s="305"/>
      <c r="H5821" s="305"/>
      <c r="I5821" s="305"/>
      <c r="J5821" s="305"/>
      <c r="K5821" s="305"/>
    </row>
    <row r="5822" spans="1:11" s="43" customFormat="1" ht="15.75" thickBot="1" x14ac:dyDescent="0.3">
      <c r="A5822" s="42"/>
      <c r="B5822" s="615" t="s">
        <v>2</v>
      </c>
      <c r="C5822" s="616"/>
      <c r="D5822" s="617"/>
      <c r="E5822" s="615" t="s">
        <v>3</v>
      </c>
      <c r="F5822" s="616"/>
      <c r="G5822" s="617"/>
      <c r="H5822" s="450" t="s">
        <v>323</v>
      </c>
      <c r="I5822" s="450"/>
      <c r="J5822" s="450"/>
      <c r="K5822" s="450"/>
    </row>
    <row r="5823" spans="1:11" s="43" customFormat="1" ht="15.75" thickBot="1" x14ac:dyDescent="0.3">
      <c r="A5823" s="42"/>
      <c r="B5823" s="615" t="s">
        <v>1573</v>
      </c>
      <c r="C5823" s="616"/>
      <c r="D5823" s="617"/>
      <c r="E5823" s="615" t="s">
        <v>124</v>
      </c>
      <c r="F5823" s="616"/>
      <c r="G5823" s="617"/>
      <c r="H5823" s="615" t="s">
        <v>1574</v>
      </c>
      <c r="I5823" s="616"/>
      <c r="J5823" s="616"/>
      <c r="K5823" s="617"/>
    </row>
    <row r="5824" spans="1:11" s="43" customFormat="1" x14ac:dyDescent="0.25">
      <c r="A5824" s="42"/>
      <c r="B5824" s="716" t="s">
        <v>5</v>
      </c>
      <c r="C5824" s="720"/>
      <c r="D5824" s="717"/>
      <c r="E5824" s="720" t="s">
        <v>1575</v>
      </c>
      <c r="F5824" s="720"/>
      <c r="G5824" s="717"/>
      <c r="H5824" s="618" t="s">
        <v>6</v>
      </c>
      <c r="I5824" s="624"/>
      <c r="J5824" s="716" t="s">
        <v>315</v>
      </c>
      <c r="K5824" s="717"/>
    </row>
    <row r="5825" spans="1:11" s="43" customFormat="1" ht="15.75" thickBot="1" x14ac:dyDescent="0.3">
      <c r="A5825" s="42"/>
      <c r="B5825" s="718"/>
      <c r="C5825" s="721"/>
      <c r="D5825" s="719"/>
      <c r="E5825" s="721"/>
      <c r="F5825" s="721"/>
      <c r="G5825" s="719"/>
      <c r="H5825" s="625"/>
      <c r="I5825" s="626"/>
      <c r="J5825" s="718"/>
      <c r="K5825" s="719"/>
    </row>
    <row r="5826" spans="1:11" s="43" customFormat="1" ht="15.75" thickBot="1" x14ac:dyDescent="0.3">
      <c r="A5826" s="42"/>
      <c r="B5826" s="615" t="s">
        <v>7</v>
      </c>
      <c r="C5826" s="616"/>
      <c r="D5826" s="616"/>
      <c r="E5826" s="616"/>
      <c r="F5826" s="616"/>
      <c r="G5826" s="616"/>
      <c r="H5826" s="616"/>
      <c r="I5826" s="616"/>
      <c r="J5826" s="616"/>
      <c r="K5826" s="617"/>
    </row>
    <row r="5827" spans="1:11" s="43" customFormat="1" ht="15.75" thickBot="1" x14ac:dyDescent="0.3">
      <c r="A5827" s="42"/>
      <c r="B5827" s="726" t="s">
        <v>8</v>
      </c>
      <c r="C5827" s="726" t="s">
        <v>9</v>
      </c>
      <c r="D5827" s="615" t="s">
        <v>10</v>
      </c>
      <c r="E5827" s="616"/>
      <c r="F5827" s="616"/>
      <c r="G5827" s="617"/>
      <c r="H5827" s="615" t="s">
        <v>11</v>
      </c>
      <c r="I5827" s="616"/>
      <c r="J5827" s="616"/>
      <c r="K5827" s="617"/>
    </row>
    <row r="5828" spans="1:11" s="43" customFormat="1" ht="15.75" thickBot="1" x14ac:dyDescent="0.3">
      <c r="A5828" s="42"/>
      <c r="B5828" s="727"/>
      <c r="C5828" s="727"/>
      <c r="D5828" s="726" t="s">
        <v>12</v>
      </c>
      <c r="E5828" s="726" t="s">
        <v>210</v>
      </c>
      <c r="F5828" s="615" t="s">
        <v>14</v>
      </c>
      <c r="G5828" s="617"/>
      <c r="H5828" s="726" t="s">
        <v>12</v>
      </c>
      <c r="I5828" s="726" t="s">
        <v>15</v>
      </c>
      <c r="J5828" s="615" t="s">
        <v>14</v>
      </c>
      <c r="K5828" s="617"/>
    </row>
    <row r="5829" spans="1:11" s="43" customFormat="1" ht="45.75" thickBot="1" x14ac:dyDescent="0.3">
      <c r="A5829" s="42"/>
      <c r="B5829" s="728"/>
      <c r="C5829" s="728"/>
      <c r="D5829" s="728"/>
      <c r="E5829" s="728"/>
      <c r="F5829" s="306" t="s">
        <v>16</v>
      </c>
      <c r="G5829" s="306" t="s">
        <v>17</v>
      </c>
      <c r="H5829" s="597"/>
      <c r="I5829" s="597"/>
      <c r="J5829" s="306" t="s">
        <v>16</v>
      </c>
      <c r="K5829" s="306" t="s">
        <v>17</v>
      </c>
    </row>
    <row r="5830" spans="1:11" s="43" customFormat="1" ht="15.75" thickBot="1" x14ac:dyDescent="0.3">
      <c r="A5830" s="42"/>
      <c r="B5830" s="306" t="s">
        <v>1360</v>
      </c>
      <c r="C5830" s="306">
        <v>2</v>
      </c>
      <c r="D5830" s="306">
        <v>3</v>
      </c>
      <c r="E5830" s="306">
        <v>4</v>
      </c>
      <c r="F5830" s="306">
        <v>5</v>
      </c>
      <c r="G5830" s="306">
        <v>6</v>
      </c>
      <c r="H5830" s="306">
        <v>7</v>
      </c>
      <c r="I5830" s="306">
        <v>8</v>
      </c>
      <c r="J5830" s="306">
        <v>9</v>
      </c>
      <c r="K5830" s="306">
        <v>10</v>
      </c>
    </row>
    <row r="5831" spans="1:11" s="43" customFormat="1" ht="15.75" thickBot="1" x14ac:dyDescent="0.3">
      <c r="A5831" s="42"/>
      <c r="B5831" s="174">
        <f>136568</f>
        <v>136568</v>
      </c>
      <c r="C5831" s="308"/>
      <c r="D5831" s="174"/>
      <c r="E5831" s="174"/>
      <c r="F5831" s="308"/>
      <c r="G5831" s="308"/>
      <c r="H5831" s="314"/>
      <c r="I5831" s="314"/>
      <c r="J5831" s="107"/>
      <c r="K5831" s="309"/>
    </row>
    <row r="5832" spans="1:11" s="43" customFormat="1" ht="15.75" thickBot="1" x14ac:dyDescent="0.3">
      <c r="A5832" s="42"/>
      <c r="B5832" s="615" t="s">
        <v>19</v>
      </c>
      <c r="C5832" s="616"/>
      <c r="D5832" s="616"/>
      <c r="E5832" s="616"/>
      <c r="F5832" s="616"/>
      <c r="G5832" s="616"/>
      <c r="H5832" s="616"/>
      <c r="I5832" s="616"/>
      <c r="J5832" s="616"/>
      <c r="K5832" s="617"/>
    </row>
    <row r="5833" spans="1:11" s="43" customFormat="1" x14ac:dyDescent="0.25">
      <c r="A5833" s="42"/>
      <c r="B5833" s="337">
        <v>0</v>
      </c>
      <c r="C5833" s="311" t="s">
        <v>76</v>
      </c>
      <c r="D5833" s="308" t="s">
        <v>76</v>
      </c>
      <c r="E5833" s="311" t="s">
        <v>76</v>
      </c>
      <c r="F5833" s="311" t="s">
        <v>76</v>
      </c>
      <c r="G5833" s="311" t="s">
        <v>76</v>
      </c>
      <c r="H5833" s="311" t="s">
        <v>76</v>
      </c>
      <c r="I5833" s="311" t="s">
        <v>76</v>
      </c>
      <c r="J5833" s="311" t="s">
        <v>76</v>
      </c>
      <c r="K5833" s="312" t="s">
        <v>76</v>
      </c>
    </row>
    <row r="5834" spans="1:11" s="43" customFormat="1" x14ac:dyDescent="0.25">
      <c r="A5834" s="42"/>
    </row>
    <row r="5835" spans="1:11" s="43" customFormat="1" x14ac:dyDescent="0.25">
      <c r="A5835" s="42"/>
    </row>
    <row r="5836" spans="1:11" s="43" customFormat="1" x14ac:dyDescent="0.25">
      <c r="A5836" s="42"/>
      <c r="B5836" s="449" t="s">
        <v>0</v>
      </c>
      <c r="C5836" s="449"/>
    </row>
    <row r="5837" spans="1:11" s="43" customFormat="1" x14ac:dyDescent="0.25">
      <c r="A5837" s="42"/>
      <c r="B5837" s="722" t="s">
        <v>1</v>
      </c>
      <c r="C5837" s="722"/>
      <c r="D5837" s="722"/>
      <c r="E5837" s="722"/>
      <c r="F5837" s="722"/>
      <c r="G5837" s="722"/>
      <c r="H5837" s="722"/>
      <c r="I5837" s="722"/>
      <c r="J5837" s="722"/>
      <c r="K5837" s="722"/>
    </row>
    <row r="5838" spans="1:11" s="43" customFormat="1" ht="15.75" thickBot="1" x14ac:dyDescent="0.3">
      <c r="A5838" s="42"/>
      <c r="E5838" s="305"/>
      <c r="F5838" s="305"/>
      <c r="G5838" s="305"/>
      <c r="H5838" s="305"/>
      <c r="I5838" s="305"/>
      <c r="J5838" s="305"/>
      <c r="K5838" s="305"/>
    </row>
    <row r="5839" spans="1:11" s="43" customFormat="1" ht="15.75" thickBot="1" x14ac:dyDescent="0.3">
      <c r="A5839" s="42"/>
      <c r="B5839" s="615" t="s">
        <v>2</v>
      </c>
      <c r="C5839" s="616"/>
      <c r="D5839" s="617"/>
      <c r="E5839" s="615" t="s">
        <v>3</v>
      </c>
      <c r="F5839" s="616"/>
      <c r="G5839" s="617"/>
      <c r="H5839" s="450" t="s">
        <v>323</v>
      </c>
      <c r="I5839" s="450"/>
      <c r="J5839" s="450"/>
      <c r="K5839" s="450"/>
    </row>
    <row r="5840" spans="1:11" s="43" customFormat="1" ht="15.75" thickBot="1" x14ac:dyDescent="0.3">
      <c r="A5840" s="42"/>
      <c r="B5840" s="615" t="s">
        <v>1576</v>
      </c>
      <c r="C5840" s="616"/>
      <c r="D5840" s="617"/>
      <c r="E5840" s="615" t="s">
        <v>28</v>
      </c>
      <c r="F5840" s="616"/>
      <c r="G5840" s="617"/>
      <c r="H5840" s="615" t="s">
        <v>1577</v>
      </c>
      <c r="I5840" s="616"/>
      <c r="J5840" s="616"/>
      <c r="K5840" s="617"/>
    </row>
    <row r="5841" spans="1:11" s="43" customFormat="1" x14ac:dyDescent="0.25">
      <c r="A5841" s="42"/>
      <c r="B5841" s="716" t="s">
        <v>5</v>
      </c>
      <c r="C5841" s="720"/>
      <c r="D5841" s="717"/>
      <c r="E5841" s="720" t="s">
        <v>1578</v>
      </c>
      <c r="F5841" s="720"/>
      <c r="G5841" s="717"/>
      <c r="H5841" s="618" t="s">
        <v>6</v>
      </c>
      <c r="I5841" s="624"/>
      <c r="J5841" s="716" t="s">
        <v>315</v>
      </c>
      <c r="K5841" s="717"/>
    </row>
    <row r="5842" spans="1:11" s="43" customFormat="1" ht="15.75" thickBot="1" x14ac:dyDescent="0.3">
      <c r="A5842" s="42"/>
      <c r="B5842" s="718"/>
      <c r="C5842" s="721"/>
      <c r="D5842" s="719"/>
      <c r="E5842" s="721"/>
      <c r="F5842" s="721"/>
      <c r="G5842" s="719"/>
      <c r="H5842" s="625"/>
      <c r="I5842" s="626"/>
      <c r="J5842" s="718"/>
      <c r="K5842" s="719"/>
    </row>
    <row r="5843" spans="1:11" s="43" customFormat="1" ht="15.75" thickBot="1" x14ac:dyDescent="0.3">
      <c r="A5843" s="42"/>
      <c r="B5843" s="615" t="s">
        <v>7</v>
      </c>
      <c r="C5843" s="616"/>
      <c r="D5843" s="616"/>
      <c r="E5843" s="616"/>
      <c r="F5843" s="616"/>
      <c r="G5843" s="616"/>
      <c r="H5843" s="616"/>
      <c r="I5843" s="616"/>
      <c r="J5843" s="616"/>
      <c r="K5843" s="617"/>
    </row>
    <row r="5844" spans="1:11" s="43" customFormat="1" ht="15.75" thickBot="1" x14ac:dyDescent="0.3">
      <c r="A5844" s="42"/>
      <c r="B5844" s="726" t="s">
        <v>8</v>
      </c>
      <c r="C5844" s="726" t="s">
        <v>9</v>
      </c>
      <c r="D5844" s="615" t="s">
        <v>10</v>
      </c>
      <c r="E5844" s="616"/>
      <c r="F5844" s="616"/>
      <c r="G5844" s="617"/>
      <c r="H5844" s="615" t="s">
        <v>11</v>
      </c>
      <c r="I5844" s="616"/>
      <c r="J5844" s="616"/>
      <c r="K5844" s="617"/>
    </row>
    <row r="5845" spans="1:11" s="43" customFormat="1" ht="15.75" thickBot="1" x14ac:dyDescent="0.3">
      <c r="A5845" s="42"/>
      <c r="B5845" s="727"/>
      <c r="C5845" s="727"/>
      <c r="D5845" s="726" t="s">
        <v>12</v>
      </c>
      <c r="E5845" s="726" t="s">
        <v>210</v>
      </c>
      <c r="F5845" s="615" t="s">
        <v>14</v>
      </c>
      <c r="G5845" s="617"/>
      <c r="H5845" s="726" t="s">
        <v>12</v>
      </c>
      <c r="I5845" s="726" t="s">
        <v>15</v>
      </c>
      <c r="J5845" s="615" t="s">
        <v>14</v>
      </c>
      <c r="K5845" s="617"/>
    </row>
    <row r="5846" spans="1:11" s="43" customFormat="1" ht="45.75" thickBot="1" x14ac:dyDescent="0.3">
      <c r="A5846" s="42"/>
      <c r="B5846" s="728"/>
      <c r="C5846" s="728"/>
      <c r="D5846" s="728"/>
      <c r="E5846" s="728"/>
      <c r="F5846" s="306" t="s">
        <v>16</v>
      </c>
      <c r="G5846" s="306" t="s">
        <v>17</v>
      </c>
      <c r="H5846" s="597"/>
      <c r="I5846" s="597"/>
      <c r="J5846" s="306" t="s">
        <v>16</v>
      </c>
      <c r="K5846" s="306" t="s">
        <v>17</v>
      </c>
    </row>
    <row r="5847" spans="1:11" s="43" customFormat="1" ht="15.75" thickBot="1" x14ac:dyDescent="0.3">
      <c r="A5847" s="42"/>
      <c r="B5847" s="306" t="s">
        <v>1360</v>
      </c>
      <c r="C5847" s="306">
        <v>2</v>
      </c>
      <c r="D5847" s="306">
        <v>3</v>
      </c>
      <c r="E5847" s="306">
        <v>4</v>
      </c>
      <c r="F5847" s="306">
        <v>5</v>
      </c>
      <c r="G5847" s="306">
        <v>6</v>
      </c>
      <c r="H5847" s="306">
        <v>7</v>
      </c>
      <c r="I5847" s="306">
        <v>8</v>
      </c>
      <c r="J5847" s="306">
        <v>9</v>
      </c>
      <c r="K5847" s="306">
        <v>10</v>
      </c>
    </row>
    <row r="5848" spans="1:11" s="43" customFormat="1" ht="15.75" thickBot="1" x14ac:dyDescent="0.3">
      <c r="A5848" s="42"/>
      <c r="B5848" s="174">
        <f>28149</f>
        <v>28149</v>
      </c>
      <c r="C5848" s="308"/>
      <c r="D5848" s="174"/>
      <c r="E5848" s="174"/>
      <c r="F5848" s="308"/>
      <c r="G5848" s="308"/>
      <c r="H5848" s="314"/>
      <c r="I5848" s="314"/>
      <c r="J5848" s="107"/>
      <c r="K5848" s="309"/>
    </row>
    <row r="5849" spans="1:11" s="43" customFormat="1" ht="15.75" thickBot="1" x14ac:dyDescent="0.3">
      <c r="A5849" s="42"/>
      <c r="B5849" s="615" t="s">
        <v>19</v>
      </c>
      <c r="C5849" s="616"/>
      <c r="D5849" s="616"/>
      <c r="E5849" s="616"/>
      <c r="F5849" s="616"/>
      <c r="G5849" s="616"/>
      <c r="H5849" s="616"/>
      <c r="I5849" s="616"/>
      <c r="J5849" s="616"/>
      <c r="K5849" s="617"/>
    </row>
    <row r="5850" spans="1:11" s="43" customFormat="1" x14ac:dyDescent="0.25">
      <c r="A5850" s="42"/>
      <c r="B5850" s="337">
        <v>0</v>
      </c>
      <c r="C5850" s="311" t="s">
        <v>76</v>
      </c>
      <c r="D5850" s="308" t="s">
        <v>76</v>
      </c>
      <c r="E5850" s="311" t="s">
        <v>76</v>
      </c>
      <c r="F5850" s="311" t="s">
        <v>76</v>
      </c>
      <c r="G5850" s="311" t="s">
        <v>76</v>
      </c>
      <c r="H5850" s="311" t="s">
        <v>76</v>
      </c>
      <c r="I5850" s="311" t="s">
        <v>76</v>
      </c>
      <c r="J5850" s="311" t="s">
        <v>76</v>
      </c>
      <c r="K5850" s="312" t="s">
        <v>76</v>
      </c>
    </row>
    <row r="5851" spans="1:11" s="43" customFormat="1" x14ac:dyDescent="0.25">
      <c r="A5851" s="42"/>
    </row>
    <row r="5852" spans="1:11" s="43" customFormat="1" x14ac:dyDescent="0.25">
      <c r="A5852" s="42"/>
    </row>
    <row r="5853" spans="1:11" s="43" customFormat="1" x14ac:dyDescent="0.25">
      <c r="A5853" s="42"/>
    </row>
    <row r="5854" spans="1:11" s="43" customFormat="1" x14ac:dyDescent="0.25">
      <c r="A5854" s="42"/>
      <c r="B5854" s="449" t="s">
        <v>0</v>
      </c>
      <c r="C5854" s="449"/>
    </row>
    <row r="5855" spans="1:11" s="43" customFormat="1" x14ac:dyDescent="0.25">
      <c r="A5855" s="42"/>
      <c r="B5855" s="722" t="s">
        <v>1</v>
      </c>
      <c r="C5855" s="722"/>
      <c r="D5855" s="722"/>
      <c r="E5855" s="722"/>
      <c r="F5855" s="722"/>
      <c r="G5855" s="722"/>
      <c r="H5855" s="722"/>
      <c r="I5855" s="722"/>
      <c r="J5855" s="722"/>
      <c r="K5855" s="722"/>
    </row>
    <row r="5856" spans="1:11" s="43" customFormat="1" ht="15.75" thickBot="1" x14ac:dyDescent="0.3">
      <c r="A5856" s="42"/>
      <c r="E5856" s="305"/>
      <c r="F5856" s="305"/>
      <c r="G5856" s="305"/>
      <c r="H5856" s="305"/>
      <c r="I5856" s="305"/>
      <c r="J5856" s="305"/>
      <c r="K5856" s="305"/>
    </row>
    <row r="5857" spans="1:11" s="43" customFormat="1" ht="15.75" thickBot="1" x14ac:dyDescent="0.3">
      <c r="A5857" s="42"/>
      <c r="B5857" s="615" t="s">
        <v>2</v>
      </c>
      <c r="C5857" s="616"/>
      <c r="D5857" s="617"/>
      <c r="E5857" s="615" t="s">
        <v>3</v>
      </c>
      <c r="F5857" s="616"/>
      <c r="G5857" s="617"/>
      <c r="H5857" s="450" t="s">
        <v>323</v>
      </c>
      <c r="I5857" s="450"/>
      <c r="J5857" s="450"/>
      <c r="K5857" s="450"/>
    </row>
    <row r="5858" spans="1:11" s="43" customFormat="1" ht="15.75" thickBot="1" x14ac:dyDescent="0.3">
      <c r="A5858" s="42"/>
      <c r="B5858" s="615" t="s">
        <v>1579</v>
      </c>
      <c r="C5858" s="616"/>
      <c r="D5858" s="617"/>
      <c r="E5858" s="615" t="s">
        <v>28</v>
      </c>
      <c r="F5858" s="616"/>
      <c r="G5858" s="617"/>
      <c r="H5858" s="615" t="s">
        <v>1580</v>
      </c>
      <c r="I5858" s="616"/>
      <c r="J5858" s="616"/>
      <c r="K5858" s="617"/>
    </row>
    <row r="5859" spans="1:11" s="43" customFormat="1" x14ac:dyDescent="0.25">
      <c r="A5859" s="42"/>
      <c r="B5859" s="716" t="s">
        <v>5</v>
      </c>
      <c r="C5859" s="720"/>
      <c r="D5859" s="717"/>
      <c r="E5859" s="720" t="s">
        <v>1581</v>
      </c>
      <c r="F5859" s="720"/>
      <c r="G5859" s="717"/>
      <c r="H5859" s="618" t="s">
        <v>6</v>
      </c>
      <c r="I5859" s="624"/>
      <c r="J5859" s="716" t="s">
        <v>315</v>
      </c>
      <c r="K5859" s="717"/>
    </row>
    <row r="5860" spans="1:11" s="43" customFormat="1" ht="15.75" thickBot="1" x14ac:dyDescent="0.3">
      <c r="A5860" s="42"/>
      <c r="B5860" s="718"/>
      <c r="C5860" s="721"/>
      <c r="D5860" s="719"/>
      <c r="E5860" s="721"/>
      <c r="F5860" s="721"/>
      <c r="G5860" s="719"/>
      <c r="H5860" s="625"/>
      <c r="I5860" s="626"/>
      <c r="J5860" s="718"/>
      <c r="K5860" s="719"/>
    </row>
    <row r="5861" spans="1:11" s="43" customFormat="1" ht="15.75" thickBot="1" x14ac:dyDescent="0.3">
      <c r="A5861" s="42"/>
      <c r="B5861" s="615" t="s">
        <v>7</v>
      </c>
      <c r="C5861" s="616"/>
      <c r="D5861" s="616"/>
      <c r="E5861" s="616"/>
      <c r="F5861" s="616"/>
      <c r="G5861" s="616"/>
      <c r="H5861" s="616"/>
      <c r="I5861" s="616"/>
      <c r="J5861" s="616"/>
      <c r="K5861" s="617"/>
    </row>
    <row r="5862" spans="1:11" s="43" customFormat="1" ht="15.75" thickBot="1" x14ac:dyDescent="0.3">
      <c r="A5862" s="42"/>
      <c r="B5862" s="726" t="s">
        <v>8</v>
      </c>
      <c r="C5862" s="726" t="s">
        <v>9</v>
      </c>
      <c r="D5862" s="615" t="s">
        <v>10</v>
      </c>
      <c r="E5862" s="616"/>
      <c r="F5862" s="616"/>
      <c r="G5862" s="617"/>
      <c r="H5862" s="615" t="s">
        <v>11</v>
      </c>
      <c r="I5862" s="616"/>
      <c r="J5862" s="616"/>
      <c r="K5862" s="617"/>
    </row>
    <row r="5863" spans="1:11" s="43" customFormat="1" ht="15.75" thickBot="1" x14ac:dyDescent="0.3">
      <c r="A5863" s="42"/>
      <c r="B5863" s="727"/>
      <c r="C5863" s="727"/>
      <c r="D5863" s="726" t="s">
        <v>12</v>
      </c>
      <c r="E5863" s="726" t="s">
        <v>210</v>
      </c>
      <c r="F5863" s="615" t="s">
        <v>14</v>
      </c>
      <c r="G5863" s="617"/>
      <c r="H5863" s="726" t="s">
        <v>12</v>
      </c>
      <c r="I5863" s="726" t="s">
        <v>15</v>
      </c>
      <c r="J5863" s="615" t="s">
        <v>14</v>
      </c>
      <c r="K5863" s="617"/>
    </row>
    <row r="5864" spans="1:11" s="43" customFormat="1" ht="45.75" thickBot="1" x14ac:dyDescent="0.3">
      <c r="A5864" s="42"/>
      <c r="B5864" s="728"/>
      <c r="C5864" s="728"/>
      <c r="D5864" s="728"/>
      <c r="E5864" s="728"/>
      <c r="F5864" s="306" t="s">
        <v>16</v>
      </c>
      <c r="G5864" s="306" t="s">
        <v>17</v>
      </c>
      <c r="H5864" s="597"/>
      <c r="I5864" s="597"/>
      <c r="J5864" s="306" t="s">
        <v>16</v>
      </c>
      <c r="K5864" s="306" t="s">
        <v>17</v>
      </c>
    </row>
    <row r="5865" spans="1:11" s="43" customFormat="1" ht="15.75" thickBot="1" x14ac:dyDescent="0.3">
      <c r="A5865" s="42"/>
      <c r="B5865" s="306" t="s">
        <v>1360</v>
      </c>
      <c r="C5865" s="306">
        <v>2</v>
      </c>
      <c r="D5865" s="306">
        <v>3</v>
      </c>
      <c r="E5865" s="306">
        <v>4</v>
      </c>
      <c r="F5865" s="306">
        <v>5</v>
      </c>
      <c r="G5865" s="306">
        <v>6</v>
      </c>
      <c r="H5865" s="306">
        <v>7</v>
      </c>
      <c r="I5865" s="306">
        <v>8</v>
      </c>
      <c r="J5865" s="306">
        <v>9</v>
      </c>
      <c r="K5865" s="306">
        <v>10</v>
      </c>
    </row>
    <row r="5866" spans="1:11" s="43" customFormat="1" ht="15.75" thickBot="1" x14ac:dyDescent="0.3">
      <c r="A5866" s="42"/>
      <c r="B5866" s="174">
        <f>222992.97</f>
        <v>222992.97</v>
      </c>
      <c r="C5866" s="308"/>
      <c r="D5866" s="174"/>
      <c r="E5866" s="174"/>
      <c r="F5866" s="308"/>
      <c r="G5866" s="308"/>
      <c r="H5866" s="314"/>
      <c r="I5866" s="314"/>
      <c r="J5866" s="107"/>
      <c r="K5866" s="309"/>
    </row>
    <row r="5867" spans="1:11" s="43" customFormat="1" ht="15.75" thickBot="1" x14ac:dyDescent="0.3">
      <c r="A5867" s="42"/>
      <c r="B5867" s="615" t="s">
        <v>19</v>
      </c>
      <c r="C5867" s="616"/>
      <c r="D5867" s="616"/>
      <c r="E5867" s="616"/>
      <c r="F5867" s="616"/>
      <c r="G5867" s="616"/>
      <c r="H5867" s="616"/>
      <c r="I5867" s="616"/>
      <c r="J5867" s="616"/>
      <c r="K5867" s="617"/>
    </row>
    <row r="5868" spans="1:11" s="43" customFormat="1" x14ac:dyDescent="0.25">
      <c r="A5868" s="42"/>
      <c r="B5868" s="337">
        <v>0</v>
      </c>
      <c r="C5868" s="311" t="s">
        <v>76</v>
      </c>
      <c r="D5868" s="308" t="s">
        <v>76</v>
      </c>
      <c r="E5868" s="311" t="s">
        <v>76</v>
      </c>
      <c r="F5868" s="311" t="s">
        <v>76</v>
      </c>
      <c r="G5868" s="311" t="s">
        <v>76</v>
      </c>
      <c r="H5868" s="311" t="s">
        <v>76</v>
      </c>
      <c r="I5868" s="311" t="s">
        <v>76</v>
      </c>
      <c r="J5868" s="311" t="s">
        <v>76</v>
      </c>
      <c r="K5868" s="312" t="s">
        <v>76</v>
      </c>
    </row>
    <row r="5869" spans="1:11" s="43" customFormat="1" x14ac:dyDescent="0.25">
      <c r="A5869" s="42"/>
    </row>
    <row r="5870" spans="1:11" s="43" customFormat="1" x14ac:dyDescent="0.25">
      <c r="A5870" s="42"/>
    </row>
    <row r="5871" spans="1:11" s="43" customFormat="1" x14ac:dyDescent="0.25">
      <c r="A5871" s="42"/>
      <c r="B5871" s="449" t="s">
        <v>0</v>
      </c>
      <c r="C5871" s="449"/>
    </row>
    <row r="5872" spans="1:11" s="43" customFormat="1" x14ac:dyDescent="0.25">
      <c r="A5872" s="42"/>
      <c r="B5872" s="722" t="s">
        <v>1</v>
      </c>
      <c r="C5872" s="722"/>
      <c r="D5872" s="722"/>
      <c r="E5872" s="722"/>
      <c r="F5872" s="722"/>
      <c r="G5872" s="722"/>
      <c r="H5872" s="722"/>
      <c r="I5872" s="722"/>
      <c r="J5872" s="722"/>
      <c r="K5872" s="722"/>
    </row>
    <row r="5873" spans="1:11" s="43" customFormat="1" ht="15.75" thickBot="1" x14ac:dyDescent="0.3">
      <c r="A5873" s="42"/>
      <c r="E5873" s="305"/>
      <c r="F5873" s="305"/>
      <c r="G5873" s="305"/>
      <c r="H5873" s="305"/>
      <c r="I5873" s="305"/>
      <c r="J5873" s="305"/>
      <c r="K5873" s="305"/>
    </row>
    <row r="5874" spans="1:11" s="43" customFormat="1" ht="15.75" thickBot="1" x14ac:dyDescent="0.3">
      <c r="A5874" s="42"/>
      <c r="B5874" s="615" t="s">
        <v>2</v>
      </c>
      <c r="C5874" s="616"/>
      <c r="D5874" s="617"/>
      <c r="E5874" s="615" t="s">
        <v>3</v>
      </c>
      <c r="F5874" s="616"/>
      <c r="G5874" s="617"/>
      <c r="H5874" s="450" t="s">
        <v>323</v>
      </c>
      <c r="I5874" s="450"/>
      <c r="J5874" s="450"/>
      <c r="K5874" s="450"/>
    </row>
    <row r="5875" spans="1:11" s="43" customFormat="1" ht="15.75" thickBot="1" x14ac:dyDescent="0.3">
      <c r="A5875" s="42"/>
      <c r="B5875" s="615" t="s">
        <v>1582</v>
      </c>
      <c r="C5875" s="616"/>
      <c r="D5875" s="617"/>
      <c r="E5875" s="615" t="s">
        <v>1583</v>
      </c>
      <c r="F5875" s="616"/>
      <c r="G5875" s="617"/>
      <c r="H5875" s="615" t="s">
        <v>1584</v>
      </c>
      <c r="I5875" s="616"/>
      <c r="J5875" s="616"/>
      <c r="K5875" s="617"/>
    </row>
    <row r="5876" spans="1:11" s="43" customFormat="1" x14ac:dyDescent="0.25">
      <c r="A5876" s="42"/>
      <c r="B5876" s="716" t="s">
        <v>5</v>
      </c>
      <c r="C5876" s="720"/>
      <c r="D5876" s="717"/>
      <c r="E5876" s="720" t="s">
        <v>1585</v>
      </c>
      <c r="F5876" s="720"/>
      <c r="G5876" s="717"/>
      <c r="H5876" s="618" t="s">
        <v>6</v>
      </c>
      <c r="I5876" s="624"/>
      <c r="J5876" s="716" t="s">
        <v>315</v>
      </c>
      <c r="K5876" s="717"/>
    </row>
    <row r="5877" spans="1:11" s="43" customFormat="1" ht="15.75" thickBot="1" x14ac:dyDescent="0.3">
      <c r="A5877" s="42"/>
      <c r="B5877" s="718"/>
      <c r="C5877" s="721"/>
      <c r="D5877" s="719"/>
      <c r="E5877" s="721"/>
      <c r="F5877" s="721"/>
      <c r="G5877" s="719"/>
      <c r="H5877" s="625"/>
      <c r="I5877" s="626"/>
      <c r="J5877" s="718"/>
      <c r="K5877" s="719"/>
    </row>
    <row r="5878" spans="1:11" s="43" customFormat="1" ht="15.75" thickBot="1" x14ac:dyDescent="0.3">
      <c r="A5878" s="42"/>
      <c r="B5878" s="615" t="s">
        <v>7</v>
      </c>
      <c r="C5878" s="616"/>
      <c r="D5878" s="616"/>
      <c r="E5878" s="616"/>
      <c r="F5878" s="616"/>
      <c r="G5878" s="616"/>
      <c r="H5878" s="616"/>
      <c r="I5878" s="616"/>
      <c r="J5878" s="616"/>
      <c r="K5878" s="617"/>
    </row>
    <row r="5879" spans="1:11" s="43" customFormat="1" ht="15.75" thickBot="1" x14ac:dyDescent="0.3">
      <c r="A5879" s="42"/>
      <c r="B5879" s="726" t="s">
        <v>8</v>
      </c>
      <c r="C5879" s="726" t="s">
        <v>9</v>
      </c>
      <c r="D5879" s="615" t="s">
        <v>10</v>
      </c>
      <c r="E5879" s="616"/>
      <c r="F5879" s="616"/>
      <c r="G5879" s="617"/>
      <c r="H5879" s="615" t="s">
        <v>11</v>
      </c>
      <c r="I5879" s="616"/>
      <c r="J5879" s="616"/>
      <c r="K5879" s="617"/>
    </row>
    <row r="5880" spans="1:11" s="43" customFormat="1" ht="15.75" thickBot="1" x14ac:dyDescent="0.3">
      <c r="A5880" s="42"/>
      <c r="B5880" s="727"/>
      <c r="C5880" s="727"/>
      <c r="D5880" s="726" t="s">
        <v>12</v>
      </c>
      <c r="E5880" s="726" t="s">
        <v>210</v>
      </c>
      <c r="F5880" s="615" t="s">
        <v>14</v>
      </c>
      <c r="G5880" s="617"/>
      <c r="H5880" s="726" t="s">
        <v>12</v>
      </c>
      <c r="I5880" s="726" t="s">
        <v>15</v>
      </c>
      <c r="J5880" s="615" t="s">
        <v>14</v>
      </c>
      <c r="K5880" s="617"/>
    </row>
    <row r="5881" spans="1:11" s="43" customFormat="1" ht="45.75" thickBot="1" x14ac:dyDescent="0.3">
      <c r="A5881" s="42"/>
      <c r="B5881" s="728"/>
      <c r="C5881" s="728"/>
      <c r="D5881" s="728"/>
      <c r="E5881" s="728"/>
      <c r="F5881" s="306" t="s">
        <v>16</v>
      </c>
      <c r="G5881" s="306" t="s">
        <v>17</v>
      </c>
      <c r="H5881" s="597"/>
      <c r="I5881" s="597"/>
      <c r="J5881" s="306" t="s">
        <v>16</v>
      </c>
      <c r="K5881" s="306" t="s">
        <v>17</v>
      </c>
    </row>
    <row r="5882" spans="1:11" s="43" customFormat="1" x14ac:dyDescent="0.25">
      <c r="A5882" s="42"/>
      <c r="B5882" s="333" t="s">
        <v>1360</v>
      </c>
      <c r="C5882" s="333">
        <v>2</v>
      </c>
      <c r="D5882" s="333">
        <v>3</v>
      </c>
      <c r="E5882" s="333">
        <v>4</v>
      </c>
      <c r="F5882" s="333">
        <v>5</v>
      </c>
      <c r="G5882" s="333">
        <v>6</v>
      </c>
      <c r="H5882" s="333">
        <v>7</v>
      </c>
      <c r="I5882" s="333">
        <v>8</v>
      </c>
      <c r="J5882" s="333">
        <v>9</v>
      </c>
      <c r="K5882" s="333">
        <v>10</v>
      </c>
    </row>
    <row r="5883" spans="1:11" s="43" customFormat="1" ht="60" x14ac:dyDescent="0.25">
      <c r="A5883" s="42"/>
      <c r="B5883" s="338">
        <f>160431</f>
        <v>160431</v>
      </c>
      <c r="C5883" s="313"/>
      <c r="D5883" s="174" t="s">
        <v>54</v>
      </c>
      <c r="E5883" s="338">
        <v>1300</v>
      </c>
      <c r="F5883" s="313"/>
      <c r="G5883" s="313"/>
      <c r="H5883" s="51" t="s">
        <v>212</v>
      </c>
      <c r="I5883" s="314" t="s">
        <v>1586</v>
      </c>
      <c r="J5883" s="107"/>
      <c r="K5883" s="313"/>
    </row>
    <row r="5884" spans="1:11" s="43" customFormat="1" ht="60" x14ac:dyDescent="0.25">
      <c r="A5884" s="42"/>
      <c r="B5884" s="174"/>
      <c r="C5884" s="313"/>
      <c r="D5884" s="174" t="s">
        <v>18</v>
      </c>
      <c r="E5884" s="338">
        <v>100</v>
      </c>
      <c r="F5884" s="313"/>
      <c r="G5884" s="313"/>
      <c r="H5884" s="51" t="s">
        <v>212</v>
      </c>
      <c r="I5884" s="314" t="s">
        <v>1587</v>
      </c>
      <c r="J5884" s="107"/>
      <c r="K5884" s="313"/>
    </row>
    <row r="5885" spans="1:11" s="43" customFormat="1" ht="30" x14ac:dyDescent="0.25">
      <c r="A5885" s="42"/>
      <c r="B5885" s="174"/>
      <c r="C5885" s="313"/>
      <c r="D5885" s="174" t="s">
        <v>1588</v>
      </c>
      <c r="E5885" s="338">
        <v>50</v>
      </c>
      <c r="F5885" s="313"/>
      <c r="G5885" s="313"/>
      <c r="H5885" s="314" t="s">
        <v>111</v>
      </c>
      <c r="I5885" s="339" t="s">
        <v>111</v>
      </c>
      <c r="J5885" s="107"/>
      <c r="K5885" s="313"/>
    </row>
    <row r="5886" spans="1:11" s="43" customFormat="1" x14ac:dyDescent="0.25">
      <c r="A5886" s="42"/>
      <c r="B5886" s="174"/>
      <c r="C5886" s="313"/>
      <c r="D5886" s="174"/>
      <c r="E5886" s="338"/>
      <c r="F5886" s="313"/>
      <c r="G5886" s="313"/>
      <c r="H5886" s="314" t="s">
        <v>1142</v>
      </c>
      <c r="I5886" s="339" t="s">
        <v>1142</v>
      </c>
      <c r="J5886" s="107"/>
      <c r="K5886" s="313"/>
    </row>
    <row r="5887" spans="1:11" s="43" customFormat="1" x14ac:dyDescent="0.25">
      <c r="A5887" s="42"/>
      <c r="B5887" s="174"/>
      <c r="C5887" s="313"/>
      <c r="D5887" s="174"/>
      <c r="E5887" s="338"/>
      <c r="F5887" s="313"/>
      <c r="G5887" s="313"/>
      <c r="H5887" s="314" t="s">
        <v>71</v>
      </c>
      <c r="I5887" s="339" t="s">
        <v>71</v>
      </c>
      <c r="J5887" s="107"/>
      <c r="K5887" s="313"/>
    </row>
    <row r="5888" spans="1:11" s="43" customFormat="1" x14ac:dyDescent="0.25">
      <c r="A5888" s="42"/>
      <c r="B5888" s="521" t="s">
        <v>19</v>
      </c>
      <c r="C5888" s="521"/>
      <c r="D5888" s="521"/>
      <c r="E5888" s="521"/>
      <c r="F5888" s="521"/>
      <c r="G5888" s="521"/>
      <c r="H5888" s="521"/>
      <c r="I5888" s="521"/>
      <c r="J5888" s="521"/>
      <c r="K5888" s="521"/>
    </row>
    <row r="5889" spans="1:11" s="43" customFormat="1" x14ac:dyDescent="0.25">
      <c r="A5889" s="42"/>
      <c r="B5889" s="237">
        <v>0</v>
      </c>
      <c r="C5889" s="313" t="s">
        <v>76</v>
      </c>
      <c r="D5889" s="313" t="s">
        <v>76</v>
      </c>
      <c r="E5889" s="313" t="s">
        <v>76</v>
      </c>
      <c r="F5889" s="313" t="s">
        <v>76</v>
      </c>
      <c r="G5889" s="313" t="s">
        <v>76</v>
      </c>
      <c r="H5889" s="313" t="s">
        <v>76</v>
      </c>
      <c r="I5889" s="313" t="s">
        <v>76</v>
      </c>
      <c r="J5889" s="313" t="s">
        <v>76</v>
      </c>
      <c r="K5889" s="313" t="s">
        <v>76</v>
      </c>
    </row>
    <row r="5890" spans="1:11" s="43" customFormat="1" x14ac:dyDescent="0.25">
      <c r="A5890" s="42"/>
    </row>
    <row r="5891" spans="1:11" s="43" customFormat="1" x14ac:dyDescent="0.25">
      <c r="A5891" s="42"/>
    </row>
    <row r="5892" spans="1:11" s="43" customFormat="1" x14ac:dyDescent="0.25">
      <c r="A5892" s="42"/>
      <c r="B5892" s="449" t="s">
        <v>0</v>
      </c>
      <c r="C5892" s="449"/>
    </row>
    <row r="5893" spans="1:11" s="43" customFormat="1" x14ac:dyDescent="0.25">
      <c r="A5893" s="42"/>
      <c r="B5893" s="722" t="s">
        <v>1</v>
      </c>
      <c r="C5893" s="722"/>
      <c r="D5893" s="722"/>
      <c r="E5893" s="722"/>
      <c r="F5893" s="722"/>
      <c r="G5893" s="722"/>
      <c r="H5893" s="722"/>
      <c r="I5893" s="722"/>
      <c r="J5893" s="722"/>
      <c r="K5893" s="722"/>
    </row>
    <row r="5894" spans="1:11" s="43" customFormat="1" ht="15.75" thickBot="1" x14ac:dyDescent="0.3">
      <c r="A5894" s="42"/>
      <c r="E5894" s="305"/>
      <c r="F5894" s="305"/>
      <c r="G5894" s="305"/>
      <c r="H5894" s="305"/>
      <c r="I5894" s="305"/>
      <c r="J5894" s="305"/>
      <c r="K5894" s="305"/>
    </row>
    <row r="5895" spans="1:11" s="43" customFormat="1" ht="15.75" thickBot="1" x14ac:dyDescent="0.3">
      <c r="A5895" s="42"/>
      <c r="B5895" s="615" t="s">
        <v>2</v>
      </c>
      <c r="C5895" s="616"/>
      <c r="D5895" s="617"/>
      <c r="E5895" s="615" t="s">
        <v>3</v>
      </c>
      <c r="F5895" s="616"/>
      <c r="G5895" s="617"/>
      <c r="H5895" s="450" t="s">
        <v>323</v>
      </c>
      <c r="I5895" s="450"/>
      <c r="J5895" s="450"/>
      <c r="K5895" s="450"/>
    </row>
    <row r="5896" spans="1:11" s="43" customFormat="1" ht="15.75" thickBot="1" x14ac:dyDescent="0.3">
      <c r="A5896" s="42"/>
      <c r="B5896" s="615" t="s">
        <v>1589</v>
      </c>
      <c r="C5896" s="616"/>
      <c r="D5896" s="617"/>
      <c r="E5896" s="615" t="s">
        <v>1590</v>
      </c>
      <c r="F5896" s="616"/>
      <c r="G5896" s="617"/>
      <c r="H5896" s="615" t="s">
        <v>1591</v>
      </c>
      <c r="I5896" s="616"/>
      <c r="J5896" s="616"/>
      <c r="K5896" s="617"/>
    </row>
    <row r="5897" spans="1:11" s="43" customFormat="1" x14ac:dyDescent="0.25">
      <c r="A5897" s="42"/>
      <c r="B5897" s="716" t="s">
        <v>5</v>
      </c>
      <c r="C5897" s="720"/>
      <c r="D5897" s="717"/>
      <c r="E5897" s="720" t="s">
        <v>1592</v>
      </c>
      <c r="F5897" s="720"/>
      <c r="G5897" s="717"/>
      <c r="H5897" s="618" t="s">
        <v>6</v>
      </c>
      <c r="I5897" s="624"/>
      <c r="J5897" s="716" t="s">
        <v>315</v>
      </c>
      <c r="K5897" s="717"/>
    </row>
    <row r="5898" spans="1:11" s="43" customFormat="1" ht="15.75" thickBot="1" x14ac:dyDescent="0.3">
      <c r="A5898" s="42"/>
      <c r="B5898" s="718"/>
      <c r="C5898" s="721"/>
      <c r="D5898" s="719"/>
      <c r="E5898" s="721"/>
      <c r="F5898" s="721"/>
      <c r="G5898" s="719"/>
      <c r="H5898" s="625"/>
      <c r="I5898" s="626"/>
      <c r="J5898" s="718"/>
      <c r="K5898" s="719"/>
    </row>
    <row r="5899" spans="1:11" s="43" customFormat="1" ht="15.75" thickBot="1" x14ac:dyDescent="0.3">
      <c r="A5899" s="42"/>
      <c r="B5899" s="615" t="s">
        <v>7</v>
      </c>
      <c r="C5899" s="616"/>
      <c r="D5899" s="616"/>
      <c r="E5899" s="616"/>
      <c r="F5899" s="616"/>
      <c r="G5899" s="616"/>
      <c r="H5899" s="616"/>
      <c r="I5899" s="616"/>
      <c r="J5899" s="616"/>
      <c r="K5899" s="617"/>
    </row>
    <row r="5900" spans="1:11" s="43" customFormat="1" ht="15.75" thickBot="1" x14ac:dyDescent="0.3">
      <c r="A5900" s="42"/>
      <c r="B5900" s="726" t="s">
        <v>8</v>
      </c>
      <c r="C5900" s="726" t="s">
        <v>9</v>
      </c>
      <c r="D5900" s="615" t="s">
        <v>10</v>
      </c>
      <c r="E5900" s="616"/>
      <c r="F5900" s="616"/>
      <c r="G5900" s="617"/>
      <c r="H5900" s="615" t="s">
        <v>11</v>
      </c>
      <c r="I5900" s="616"/>
      <c r="J5900" s="616"/>
      <c r="K5900" s="617"/>
    </row>
    <row r="5901" spans="1:11" s="43" customFormat="1" ht="15.75" thickBot="1" x14ac:dyDescent="0.3">
      <c r="A5901" s="42"/>
      <c r="B5901" s="727"/>
      <c r="C5901" s="727"/>
      <c r="D5901" s="726" t="s">
        <v>12</v>
      </c>
      <c r="E5901" s="726" t="s">
        <v>210</v>
      </c>
      <c r="F5901" s="615" t="s">
        <v>14</v>
      </c>
      <c r="G5901" s="617"/>
      <c r="H5901" s="726" t="s">
        <v>12</v>
      </c>
      <c r="I5901" s="726" t="s">
        <v>15</v>
      </c>
      <c r="J5901" s="615" t="s">
        <v>14</v>
      </c>
      <c r="K5901" s="617"/>
    </row>
    <row r="5902" spans="1:11" s="43" customFormat="1" ht="45.75" thickBot="1" x14ac:dyDescent="0.3">
      <c r="A5902" s="42"/>
      <c r="B5902" s="728"/>
      <c r="C5902" s="728"/>
      <c r="D5902" s="728"/>
      <c r="E5902" s="728"/>
      <c r="F5902" s="306" t="s">
        <v>16</v>
      </c>
      <c r="G5902" s="306" t="s">
        <v>17</v>
      </c>
      <c r="H5902" s="597"/>
      <c r="I5902" s="597"/>
      <c r="J5902" s="306" t="s">
        <v>16</v>
      </c>
      <c r="K5902" s="306" t="s">
        <v>17</v>
      </c>
    </row>
    <row r="5903" spans="1:11" s="43" customFormat="1" x14ac:dyDescent="0.25">
      <c r="A5903" s="42"/>
      <c r="B5903" s="333" t="s">
        <v>1360</v>
      </c>
      <c r="C5903" s="333">
        <v>2</v>
      </c>
      <c r="D5903" s="333">
        <v>3</v>
      </c>
      <c r="E5903" s="333">
        <v>4</v>
      </c>
      <c r="F5903" s="333">
        <v>5</v>
      </c>
      <c r="G5903" s="333">
        <v>6</v>
      </c>
      <c r="H5903" s="333">
        <v>7</v>
      </c>
      <c r="I5903" s="333">
        <v>8</v>
      </c>
      <c r="J5903" s="333">
        <v>9</v>
      </c>
      <c r="K5903" s="333">
        <v>10</v>
      </c>
    </row>
    <row r="5904" spans="1:11" s="43" customFormat="1" ht="30" x14ac:dyDescent="0.25">
      <c r="A5904" s="42"/>
      <c r="B5904" s="338">
        <f>152928.55</f>
        <v>152928.54999999999</v>
      </c>
      <c r="C5904" s="313"/>
      <c r="D5904" s="174" t="s">
        <v>38</v>
      </c>
      <c r="E5904" s="338">
        <v>1000</v>
      </c>
      <c r="F5904" s="313"/>
      <c r="G5904" s="313"/>
      <c r="H5904" s="314"/>
      <c r="I5904" s="314"/>
      <c r="J5904" s="107"/>
      <c r="K5904" s="313"/>
    </row>
    <row r="5905" spans="1:11" s="43" customFormat="1" x14ac:dyDescent="0.25">
      <c r="A5905" s="42"/>
      <c r="B5905" s="521" t="s">
        <v>19</v>
      </c>
      <c r="C5905" s="521"/>
      <c r="D5905" s="521"/>
      <c r="E5905" s="521"/>
      <c r="F5905" s="521"/>
      <c r="G5905" s="521"/>
      <c r="H5905" s="521"/>
      <c r="I5905" s="521"/>
      <c r="J5905" s="521"/>
      <c r="K5905" s="521"/>
    </row>
    <row r="5906" spans="1:11" s="43" customFormat="1" x14ac:dyDescent="0.25">
      <c r="A5906" s="42"/>
      <c r="B5906" s="237">
        <v>0</v>
      </c>
      <c r="C5906" s="313" t="s">
        <v>76</v>
      </c>
      <c r="D5906" s="313" t="s">
        <v>76</v>
      </c>
      <c r="E5906" s="313" t="s">
        <v>76</v>
      </c>
      <c r="F5906" s="313" t="s">
        <v>76</v>
      </c>
      <c r="G5906" s="313" t="s">
        <v>76</v>
      </c>
      <c r="H5906" s="313" t="s">
        <v>76</v>
      </c>
      <c r="I5906" s="313" t="s">
        <v>76</v>
      </c>
      <c r="J5906" s="313" t="s">
        <v>76</v>
      </c>
      <c r="K5906" s="313" t="s">
        <v>76</v>
      </c>
    </row>
    <row r="5907" spans="1:11" s="43" customFormat="1" x14ac:dyDescent="0.25">
      <c r="A5907" s="42"/>
    </row>
    <row r="5908" spans="1:11" s="43" customFormat="1" x14ac:dyDescent="0.25">
      <c r="A5908" s="42"/>
    </row>
    <row r="5909" spans="1:11" s="43" customFormat="1" x14ac:dyDescent="0.25">
      <c r="A5909" s="42"/>
      <c r="B5909" s="449" t="s">
        <v>0</v>
      </c>
      <c r="C5909" s="449"/>
    </row>
    <row r="5910" spans="1:11" s="43" customFormat="1" x14ac:dyDescent="0.25">
      <c r="A5910" s="42"/>
      <c r="B5910" s="722" t="s">
        <v>1</v>
      </c>
      <c r="C5910" s="722"/>
      <c r="D5910" s="722"/>
      <c r="E5910" s="722"/>
      <c r="F5910" s="722"/>
      <c r="G5910" s="722"/>
      <c r="H5910" s="722"/>
      <c r="I5910" s="722"/>
      <c r="J5910" s="722"/>
      <c r="K5910" s="722"/>
    </row>
    <row r="5911" spans="1:11" s="43" customFormat="1" ht="15.75" thickBot="1" x14ac:dyDescent="0.3">
      <c r="A5911" s="42"/>
      <c r="E5911" s="305"/>
      <c r="F5911" s="305"/>
      <c r="G5911" s="305"/>
      <c r="H5911" s="305"/>
      <c r="I5911" s="305"/>
      <c r="J5911" s="305"/>
      <c r="K5911" s="305"/>
    </row>
    <row r="5912" spans="1:11" s="43" customFormat="1" ht="15.75" thickBot="1" x14ac:dyDescent="0.3">
      <c r="A5912" s="42"/>
      <c r="B5912" s="615" t="s">
        <v>2</v>
      </c>
      <c r="C5912" s="616"/>
      <c r="D5912" s="617"/>
      <c r="E5912" s="615" t="s">
        <v>3</v>
      </c>
      <c r="F5912" s="616"/>
      <c r="G5912" s="617"/>
      <c r="H5912" s="450" t="s">
        <v>323</v>
      </c>
      <c r="I5912" s="450"/>
      <c r="J5912" s="450"/>
      <c r="K5912" s="450"/>
    </row>
    <row r="5913" spans="1:11" s="43" customFormat="1" ht="15.75" thickBot="1" x14ac:dyDescent="0.3">
      <c r="A5913" s="42"/>
      <c r="B5913" s="615" t="s">
        <v>1593</v>
      </c>
      <c r="C5913" s="616"/>
      <c r="D5913" s="617"/>
      <c r="E5913" s="615" t="s">
        <v>1590</v>
      </c>
      <c r="F5913" s="616"/>
      <c r="G5913" s="617"/>
      <c r="H5913" s="615" t="s">
        <v>1594</v>
      </c>
      <c r="I5913" s="616"/>
      <c r="J5913" s="616"/>
      <c r="K5913" s="617"/>
    </row>
    <row r="5914" spans="1:11" s="43" customFormat="1" x14ac:dyDescent="0.25">
      <c r="A5914" s="42"/>
      <c r="B5914" s="716" t="s">
        <v>5</v>
      </c>
      <c r="C5914" s="720"/>
      <c r="D5914" s="717"/>
      <c r="E5914" s="720" t="s">
        <v>1595</v>
      </c>
      <c r="F5914" s="720"/>
      <c r="G5914" s="717"/>
      <c r="H5914" s="618" t="s">
        <v>6</v>
      </c>
      <c r="I5914" s="624"/>
      <c r="J5914" s="716" t="s">
        <v>315</v>
      </c>
      <c r="K5914" s="717"/>
    </row>
    <row r="5915" spans="1:11" s="43" customFormat="1" ht="15.75" thickBot="1" x14ac:dyDescent="0.3">
      <c r="A5915" s="42"/>
      <c r="B5915" s="718"/>
      <c r="C5915" s="721"/>
      <c r="D5915" s="719"/>
      <c r="E5915" s="721"/>
      <c r="F5915" s="721"/>
      <c r="G5915" s="719"/>
      <c r="H5915" s="625"/>
      <c r="I5915" s="626"/>
      <c r="J5915" s="718"/>
      <c r="K5915" s="719"/>
    </row>
    <row r="5916" spans="1:11" s="43" customFormat="1" ht="15.75" thickBot="1" x14ac:dyDescent="0.3">
      <c r="A5916" s="42"/>
      <c r="B5916" s="615" t="s">
        <v>7</v>
      </c>
      <c r="C5916" s="616"/>
      <c r="D5916" s="616"/>
      <c r="E5916" s="616"/>
      <c r="F5916" s="616"/>
      <c r="G5916" s="616"/>
      <c r="H5916" s="616"/>
      <c r="I5916" s="616"/>
      <c r="J5916" s="616"/>
      <c r="K5916" s="617"/>
    </row>
    <row r="5917" spans="1:11" s="43" customFormat="1" ht="15.75" thickBot="1" x14ac:dyDescent="0.3">
      <c r="A5917" s="42"/>
      <c r="B5917" s="726" t="s">
        <v>8</v>
      </c>
      <c r="C5917" s="726" t="s">
        <v>9</v>
      </c>
      <c r="D5917" s="615" t="s">
        <v>10</v>
      </c>
      <c r="E5917" s="616"/>
      <c r="F5917" s="616"/>
      <c r="G5917" s="617"/>
      <c r="H5917" s="615" t="s">
        <v>11</v>
      </c>
      <c r="I5917" s="616"/>
      <c r="J5917" s="616"/>
      <c r="K5917" s="617"/>
    </row>
    <row r="5918" spans="1:11" s="43" customFormat="1" ht="15.75" thickBot="1" x14ac:dyDescent="0.3">
      <c r="A5918" s="42"/>
      <c r="B5918" s="727"/>
      <c r="C5918" s="727"/>
      <c r="D5918" s="726" t="s">
        <v>12</v>
      </c>
      <c r="E5918" s="726" t="s">
        <v>210</v>
      </c>
      <c r="F5918" s="615" t="s">
        <v>14</v>
      </c>
      <c r="G5918" s="617"/>
      <c r="H5918" s="726" t="s">
        <v>12</v>
      </c>
      <c r="I5918" s="726" t="s">
        <v>15</v>
      </c>
      <c r="J5918" s="615" t="s">
        <v>14</v>
      </c>
      <c r="K5918" s="617"/>
    </row>
    <row r="5919" spans="1:11" s="43" customFormat="1" ht="45.75" thickBot="1" x14ac:dyDescent="0.3">
      <c r="A5919" s="42"/>
      <c r="B5919" s="728"/>
      <c r="C5919" s="728"/>
      <c r="D5919" s="728"/>
      <c r="E5919" s="728"/>
      <c r="F5919" s="306" t="s">
        <v>16</v>
      </c>
      <c r="G5919" s="306" t="s">
        <v>17</v>
      </c>
      <c r="H5919" s="597"/>
      <c r="I5919" s="597"/>
      <c r="J5919" s="306" t="s">
        <v>16</v>
      </c>
      <c r="K5919" s="306" t="s">
        <v>17</v>
      </c>
    </row>
    <row r="5920" spans="1:11" s="43" customFormat="1" x14ac:dyDescent="0.25">
      <c r="A5920" s="42"/>
      <c r="B5920" s="333" t="s">
        <v>1360</v>
      </c>
      <c r="C5920" s="333">
        <v>2</v>
      </c>
      <c r="D5920" s="333">
        <v>3</v>
      </c>
      <c r="E5920" s="333">
        <v>4</v>
      </c>
      <c r="F5920" s="333">
        <v>5</v>
      </c>
      <c r="G5920" s="333">
        <v>6</v>
      </c>
      <c r="H5920" s="333">
        <v>7</v>
      </c>
      <c r="I5920" s="333">
        <v>8</v>
      </c>
      <c r="J5920" s="333">
        <v>9</v>
      </c>
      <c r="K5920" s="333">
        <v>10</v>
      </c>
    </row>
    <row r="5921" spans="1:11" s="43" customFormat="1" x14ac:dyDescent="0.25">
      <c r="A5921" s="42"/>
      <c r="B5921" s="338">
        <f>108231.2</f>
        <v>108231.2</v>
      </c>
      <c r="C5921" s="313"/>
      <c r="D5921" s="174" t="s">
        <v>18</v>
      </c>
      <c r="E5921" s="338">
        <v>130</v>
      </c>
      <c r="F5921" s="313"/>
      <c r="G5921" s="313"/>
      <c r="H5921" s="314"/>
      <c r="I5921" s="314"/>
      <c r="J5921" s="107"/>
      <c r="K5921" s="313"/>
    </row>
    <row r="5922" spans="1:11" s="43" customFormat="1" ht="45" x14ac:dyDescent="0.25">
      <c r="A5922" s="42"/>
      <c r="B5922" s="338"/>
      <c r="C5922" s="313"/>
      <c r="D5922" s="174" t="s">
        <v>177</v>
      </c>
      <c r="E5922" s="338">
        <v>2</v>
      </c>
      <c r="F5922" s="313"/>
      <c r="G5922" s="313"/>
      <c r="H5922" s="314"/>
      <c r="I5922" s="314"/>
      <c r="J5922" s="107"/>
      <c r="K5922" s="313"/>
    </row>
    <row r="5923" spans="1:11" s="43" customFormat="1" x14ac:dyDescent="0.25">
      <c r="A5923" s="42"/>
      <c r="B5923" s="521" t="s">
        <v>19</v>
      </c>
      <c r="C5923" s="521"/>
      <c r="D5923" s="521"/>
      <c r="E5923" s="521"/>
      <c r="F5923" s="521"/>
      <c r="G5923" s="521"/>
      <c r="H5923" s="521"/>
      <c r="I5923" s="521"/>
      <c r="J5923" s="521"/>
      <c r="K5923" s="521"/>
    </row>
    <row r="5924" spans="1:11" s="43" customFormat="1" x14ac:dyDescent="0.25">
      <c r="A5924" s="42"/>
      <c r="B5924" s="237">
        <f>156000+156000</f>
        <v>312000</v>
      </c>
      <c r="C5924" s="313" t="s">
        <v>76</v>
      </c>
      <c r="D5924" s="313" t="s">
        <v>76</v>
      </c>
      <c r="E5924" s="313" t="s">
        <v>76</v>
      </c>
      <c r="F5924" s="313" t="s">
        <v>76</v>
      </c>
      <c r="G5924" s="313" t="s">
        <v>76</v>
      </c>
      <c r="H5924" s="313" t="s">
        <v>76</v>
      </c>
      <c r="I5924" s="313" t="s">
        <v>76</v>
      </c>
      <c r="J5924" s="313" t="s">
        <v>76</v>
      </c>
      <c r="K5924" s="313" t="s">
        <v>76</v>
      </c>
    </row>
    <row r="5925" spans="1:11" s="43" customFormat="1" x14ac:dyDescent="0.25">
      <c r="A5925" s="42"/>
    </row>
    <row r="5926" spans="1:11" s="43" customFormat="1" x14ac:dyDescent="0.25">
      <c r="A5926" s="42"/>
    </row>
    <row r="5927" spans="1:11" s="43" customFormat="1" x14ac:dyDescent="0.25">
      <c r="A5927" s="42"/>
    </row>
    <row r="5928" spans="1:11" s="43" customFormat="1" x14ac:dyDescent="0.25">
      <c r="A5928" s="42"/>
      <c r="B5928" s="449" t="s">
        <v>0</v>
      </c>
      <c r="C5928" s="449"/>
    </row>
    <row r="5929" spans="1:11" s="43" customFormat="1" x14ac:dyDescent="0.25">
      <c r="A5929" s="42"/>
      <c r="B5929" s="722" t="s">
        <v>1</v>
      </c>
      <c r="C5929" s="722"/>
      <c r="D5929" s="722"/>
      <c r="E5929" s="722"/>
      <c r="F5929" s="722"/>
      <c r="G5929" s="722"/>
      <c r="H5929" s="722"/>
      <c r="I5929" s="722"/>
      <c r="J5929" s="722"/>
      <c r="K5929" s="722"/>
    </row>
    <row r="5930" spans="1:11" s="43" customFormat="1" ht="15.75" thickBot="1" x14ac:dyDescent="0.3">
      <c r="A5930" s="42"/>
      <c r="E5930" s="305"/>
      <c r="F5930" s="305"/>
      <c r="G5930" s="305"/>
      <c r="H5930" s="305"/>
      <c r="I5930" s="305"/>
      <c r="J5930" s="305"/>
      <c r="K5930" s="305"/>
    </row>
    <row r="5931" spans="1:11" s="43" customFormat="1" ht="15.75" thickBot="1" x14ac:dyDescent="0.3">
      <c r="A5931" s="42"/>
      <c r="B5931" s="615" t="s">
        <v>2</v>
      </c>
      <c r="C5931" s="616"/>
      <c r="D5931" s="617"/>
      <c r="E5931" s="615" t="s">
        <v>3</v>
      </c>
      <c r="F5931" s="616"/>
      <c r="G5931" s="617"/>
      <c r="H5931" s="450" t="s">
        <v>323</v>
      </c>
      <c r="I5931" s="450"/>
      <c r="J5931" s="450"/>
      <c r="K5931" s="450"/>
    </row>
    <row r="5932" spans="1:11" s="43" customFormat="1" ht="15.75" thickBot="1" x14ac:dyDescent="0.3">
      <c r="A5932" s="42"/>
      <c r="B5932" s="615" t="s">
        <v>1596</v>
      </c>
      <c r="C5932" s="616"/>
      <c r="D5932" s="617"/>
      <c r="E5932" s="615" t="s">
        <v>28</v>
      </c>
      <c r="F5932" s="616"/>
      <c r="G5932" s="617"/>
      <c r="H5932" s="615" t="s">
        <v>1597</v>
      </c>
      <c r="I5932" s="616"/>
      <c r="J5932" s="616"/>
      <c r="K5932" s="617"/>
    </row>
    <row r="5933" spans="1:11" s="43" customFormat="1" x14ac:dyDescent="0.25">
      <c r="A5933" s="42"/>
      <c r="B5933" s="716" t="s">
        <v>5</v>
      </c>
      <c r="C5933" s="720"/>
      <c r="D5933" s="717"/>
      <c r="E5933" s="720" t="s">
        <v>1598</v>
      </c>
      <c r="F5933" s="720"/>
      <c r="G5933" s="717"/>
      <c r="H5933" s="618" t="s">
        <v>6</v>
      </c>
      <c r="I5933" s="624"/>
      <c r="J5933" s="716" t="s">
        <v>315</v>
      </c>
      <c r="K5933" s="717"/>
    </row>
    <row r="5934" spans="1:11" s="43" customFormat="1" ht="15.75" thickBot="1" x14ac:dyDescent="0.3">
      <c r="A5934" s="42"/>
      <c r="B5934" s="718"/>
      <c r="C5934" s="721"/>
      <c r="D5934" s="719"/>
      <c r="E5934" s="721"/>
      <c r="F5934" s="721"/>
      <c r="G5934" s="719"/>
      <c r="H5934" s="625"/>
      <c r="I5934" s="626"/>
      <c r="J5934" s="718"/>
      <c r="K5934" s="719"/>
    </row>
    <row r="5935" spans="1:11" s="43" customFormat="1" ht="15.75" thickBot="1" x14ac:dyDescent="0.3">
      <c r="A5935" s="42"/>
      <c r="B5935" s="615" t="s">
        <v>7</v>
      </c>
      <c r="C5935" s="616"/>
      <c r="D5935" s="616"/>
      <c r="E5935" s="616"/>
      <c r="F5935" s="616"/>
      <c r="G5935" s="616"/>
      <c r="H5935" s="616"/>
      <c r="I5935" s="616"/>
      <c r="J5935" s="616"/>
      <c r="K5935" s="617"/>
    </row>
    <row r="5936" spans="1:11" s="43" customFormat="1" ht="15.75" thickBot="1" x14ac:dyDescent="0.3">
      <c r="A5936" s="42"/>
      <c r="B5936" s="726" t="s">
        <v>8</v>
      </c>
      <c r="C5936" s="726" t="s">
        <v>9</v>
      </c>
      <c r="D5936" s="615" t="s">
        <v>10</v>
      </c>
      <c r="E5936" s="616"/>
      <c r="F5936" s="616"/>
      <c r="G5936" s="617"/>
      <c r="H5936" s="615" t="s">
        <v>11</v>
      </c>
      <c r="I5936" s="616"/>
      <c r="J5936" s="616"/>
      <c r="K5936" s="617"/>
    </row>
    <row r="5937" spans="1:11" s="43" customFormat="1" ht="15.75" thickBot="1" x14ac:dyDescent="0.3">
      <c r="A5937" s="42"/>
      <c r="B5937" s="727"/>
      <c r="C5937" s="727"/>
      <c r="D5937" s="726" t="s">
        <v>12</v>
      </c>
      <c r="E5937" s="726" t="s">
        <v>210</v>
      </c>
      <c r="F5937" s="615" t="s">
        <v>14</v>
      </c>
      <c r="G5937" s="617"/>
      <c r="H5937" s="726" t="s">
        <v>12</v>
      </c>
      <c r="I5937" s="726" t="s">
        <v>15</v>
      </c>
      <c r="J5937" s="615" t="s">
        <v>14</v>
      </c>
      <c r="K5937" s="617"/>
    </row>
    <row r="5938" spans="1:11" s="43" customFormat="1" ht="45.75" thickBot="1" x14ac:dyDescent="0.3">
      <c r="A5938" s="42"/>
      <c r="B5938" s="728"/>
      <c r="C5938" s="728"/>
      <c r="D5938" s="728"/>
      <c r="E5938" s="728"/>
      <c r="F5938" s="306" t="s">
        <v>16</v>
      </c>
      <c r="G5938" s="306" t="s">
        <v>17</v>
      </c>
      <c r="H5938" s="597"/>
      <c r="I5938" s="597"/>
      <c r="J5938" s="306" t="s">
        <v>16</v>
      </c>
      <c r="K5938" s="306" t="s">
        <v>17</v>
      </c>
    </row>
    <row r="5939" spans="1:11" s="43" customFormat="1" x14ac:dyDescent="0.25">
      <c r="A5939" s="42"/>
      <c r="B5939" s="333" t="s">
        <v>1360</v>
      </c>
      <c r="C5939" s="333">
        <v>2</v>
      </c>
      <c r="D5939" s="333">
        <v>3</v>
      </c>
      <c r="E5939" s="333">
        <v>4</v>
      </c>
      <c r="F5939" s="333">
        <v>5</v>
      </c>
      <c r="G5939" s="333">
        <v>6</v>
      </c>
      <c r="H5939" s="333">
        <v>7</v>
      </c>
      <c r="I5939" s="333">
        <v>8</v>
      </c>
      <c r="J5939" s="333">
        <v>9</v>
      </c>
      <c r="K5939" s="333">
        <v>10</v>
      </c>
    </row>
    <row r="5940" spans="1:11" s="43" customFormat="1" x14ac:dyDescent="0.25">
      <c r="A5940" s="42"/>
      <c r="B5940" s="338">
        <f>233302.01+30000</f>
        <v>263302.01</v>
      </c>
      <c r="C5940" s="313" t="s">
        <v>76</v>
      </c>
      <c r="D5940" s="174">
        <v>0</v>
      </c>
      <c r="E5940" s="338">
        <v>0</v>
      </c>
      <c r="F5940" s="313" t="s">
        <v>76</v>
      </c>
      <c r="G5940" s="313" t="s">
        <v>76</v>
      </c>
      <c r="H5940" s="314">
        <v>0</v>
      </c>
      <c r="I5940" s="314">
        <v>0</v>
      </c>
      <c r="J5940" s="107">
        <v>0</v>
      </c>
      <c r="K5940" s="313" t="s">
        <v>76</v>
      </c>
    </row>
    <row r="5941" spans="1:11" s="43" customFormat="1" x14ac:dyDescent="0.25">
      <c r="A5941" s="42"/>
      <c r="B5941" s="521" t="s">
        <v>19</v>
      </c>
      <c r="C5941" s="521"/>
      <c r="D5941" s="521"/>
      <c r="E5941" s="521"/>
      <c r="F5941" s="521"/>
      <c r="G5941" s="521"/>
      <c r="H5941" s="521"/>
      <c r="I5941" s="521"/>
      <c r="J5941" s="521"/>
      <c r="K5941" s="521"/>
    </row>
    <row r="5942" spans="1:11" s="43" customFormat="1" x14ac:dyDescent="0.25">
      <c r="A5942" s="42"/>
      <c r="B5942" s="237">
        <v>0</v>
      </c>
      <c r="C5942" s="313" t="s">
        <v>76</v>
      </c>
      <c r="D5942" s="313" t="s">
        <v>76</v>
      </c>
      <c r="E5942" s="313" t="s">
        <v>76</v>
      </c>
      <c r="F5942" s="313" t="s">
        <v>76</v>
      </c>
      <c r="G5942" s="313" t="s">
        <v>76</v>
      </c>
      <c r="H5942" s="313" t="s">
        <v>76</v>
      </c>
      <c r="I5942" s="313" t="s">
        <v>76</v>
      </c>
      <c r="J5942" s="313" t="s">
        <v>76</v>
      </c>
      <c r="K5942" s="313" t="s">
        <v>76</v>
      </c>
    </row>
    <row r="5943" spans="1:11" s="43" customFormat="1" x14ac:dyDescent="0.25">
      <c r="A5943" s="42"/>
    </row>
    <row r="5944" spans="1:11" s="43" customFormat="1" x14ac:dyDescent="0.25">
      <c r="A5944" s="42"/>
    </row>
    <row r="5945" spans="1:11" s="43" customFormat="1" x14ac:dyDescent="0.25">
      <c r="A5945" s="42"/>
      <c r="B5945" s="449" t="s">
        <v>0</v>
      </c>
      <c r="C5945" s="449"/>
    </row>
    <row r="5946" spans="1:11" s="43" customFormat="1" x14ac:dyDescent="0.25">
      <c r="A5946" s="42"/>
      <c r="B5946" s="722" t="s">
        <v>1</v>
      </c>
      <c r="C5946" s="722"/>
      <c r="D5946" s="722"/>
      <c r="E5946" s="722"/>
      <c r="F5946" s="722"/>
      <c r="G5946" s="722"/>
      <c r="H5946" s="722"/>
      <c r="I5946" s="722"/>
      <c r="J5946" s="722"/>
      <c r="K5946" s="722"/>
    </row>
    <row r="5947" spans="1:11" s="43" customFormat="1" ht="15.75" thickBot="1" x14ac:dyDescent="0.3">
      <c r="A5947" s="42"/>
      <c r="E5947" s="305"/>
      <c r="F5947" s="305"/>
      <c r="G5947" s="305"/>
      <c r="H5947" s="305"/>
      <c r="I5947" s="305"/>
      <c r="J5947" s="305"/>
      <c r="K5947" s="305"/>
    </row>
    <row r="5948" spans="1:11" s="43" customFormat="1" ht="15.75" thickBot="1" x14ac:dyDescent="0.3">
      <c r="A5948" s="42"/>
      <c r="B5948" s="615" t="s">
        <v>2</v>
      </c>
      <c r="C5948" s="616"/>
      <c r="D5948" s="617"/>
      <c r="E5948" s="615" t="s">
        <v>3</v>
      </c>
      <c r="F5948" s="616"/>
      <c r="G5948" s="617"/>
      <c r="H5948" s="450" t="s">
        <v>323</v>
      </c>
      <c r="I5948" s="450"/>
      <c r="J5948" s="450"/>
      <c r="K5948" s="450"/>
    </row>
    <row r="5949" spans="1:11" s="43" customFormat="1" ht="15.75" thickBot="1" x14ac:dyDescent="0.3">
      <c r="A5949" s="42"/>
      <c r="B5949" s="615" t="s">
        <v>1599</v>
      </c>
      <c r="C5949" s="616"/>
      <c r="D5949" s="617"/>
      <c r="E5949" s="615" t="s">
        <v>28</v>
      </c>
      <c r="F5949" s="616"/>
      <c r="G5949" s="617"/>
      <c r="H5949" s="615" t="s">
        <v>1600</v>
      </c>
      <c r="I5949" s="616"/>
      <c r="J5949" s="616"/>
      <c r="K5949" s="617"/>
    </row>
    <row r="5950" spans="1:11" s="43" customFormat="1" x14ac:dyDescent="0.25">
      <c r="A5950" s="42"/>
      <c r="B5950" s="716" t="s">
        <v>5</v>
      </c>
      <c r="C5950" s="720"/>
      <c r="D5950" s="717"/>
      <c r="E5950" s="720" t="s">
        <v>1601</v>
      </c>
      <c r="F5950" s="720"/>
      <c r="G5950" s="717"/>
      <c r="H5950" s="618" t="s">
        <v>6</v>
      </c>
      <c r="I5950" s="624"/>
      <c r="J5950" s="716" t="s">
        <v>315</v>
      </c>
      <c r="K5950" s="717"/>
    </row>
    <row r="5951" spans="1:11" s="43" customFormat="1" ht="15.75" thickBot="1" x14ac:dyDescent="0.3">
      <c r="A5951" s="42"/>
      <c r="B5951" s="718"/>
      <c r="C5951" s="721"/>
      <c r="D5951" s="719"/>
      <c r="E5951" s="721"/>
      <c r="F5951" s="721"/>
      <c r="G5951" s="719"/>
      <c r="H5951" s="625"/>
      <c r="I5951" s="626"/>
      <c r="J5951" s="718"/>
      <c r="K5951" s="719"/>
    </row>
    <row r="5952" spans="1:11" s="43" customFormat="1" ht="15.75" thickBot="1" x14ac:dyDescent="0.3">
      <c r="A5952" s="42"/>
      <c r="B5952" s="615" t="s">
        <v>7</v>
      </c>
      <c r="C5952" s="616"/>
      <c r="D5952" s="616"/>
      <c r="E5952" s="616"/>
      <c r="F5952" s="616"/>
      <c r="G5952" s="616"/>
      <c r="H5952" s="616"/>
      <c r="I5952" s="616"/>
      <c r="J5952" s="616"/>
      <c r="K5952" s="617"/>
    </row>
    <row r="5953" spans="1:11" s="43" customFormat="1" ht="15.75" thickBot="1" x14ac:dyDescent="0.3">
      <c r="A5953" s="42"/>
      <c r="B5953" s="726" t="s">
        <v>8</v>
      </c>
      <c r="C5953" s="726" t="s">
        <v>9</v>
      </c>
      <c r="D5953" s="615" t="s">
        <v>10</v>
      </c>
      <c r="E5953" s="616"/>
      <c r="F5953" s="616"/>
      <c r="G5953" s="617"/>
      <c r="H5953" s="615" t="s">
        <v>11</v>
      </c>
      <c r="I5953" s="616"/>
      <c r="J5953" s="616"/>
      <c r="K5953" s="617"/>
    </row>
    <row r="5954" spans="1:11" s="43" customFormat="1" ht="15.75" thickBot="1" x14ac:dyDescent="0.3">
      <c r="A5954" s="42"/>
      <c r="B5954" s="727"/>
      <c r="C5954" s="727"/>
      <c r="D5954" s="726" t="s">
        <v>12</v>
      </c>
      <c r="E5954" s="726" t="s">
        <v>210</v>
      </c>
      <c r="F5954" s="615" t="s">
        <v>14</v>
      </c>
      <c r="G5954" s="617"/>
      <c r="H5954" s="726" t="s">
        <v>12</v>
      </c>
      <c r="I5954" s="726" t="s">
        <v>15</v>
      </c>
      <c r="J5954" s="615" t="s">
        <v>14</v>
      </c>
      <c r="K5954" s="617"/>
    </row>
    <row r="5955" spans="1:11" s="43" customFormat="1" ht="45.75" thickBot="1" x14ac:dyDescent="0.3">
      <c r="A5955" s="42"/>
      <c r="B5955" s="728"/>
      <c r="C5955" s="728"/>
      <c r="D5955" s="728"/>
      <c r="E5955" s="728"/>
      <c r="F5955" s="306" t="s">
        <v>16</v>
      </c>
      <c r="G5955" s="306" t="s">
        <v>17</v>
      </c>
      <c r="H5955" s="597"/>
      <c r="I5955" s="597"/>
      <c r="J5955" s="306" t="s">
        <v>16</v>
      </c>
      <c r="K5955" s="306" t="s">
        <v>17</v>
      </c>
    </row>
    <row r="5956" spans="1:11" s="43" customFormat="1" x14ac:dyDescent="0.25">
      <c r="A5956" s="42"/>
      <c r="B5956" s="333" t="s">
        <v>1360</v>
      </c>
      <c r="C5956" s="333">
        <v>2</v>
      </c>
      <c r="D5956" s="333">
        <v>3</v>
      </c>
      <c r="E5956" s="333">
        <v>4</v>
      </c>
      <c r="F5956" s="333">
        <v>5</v>
      </c>
      <c r="G5956" s="333">
        <v>6</v>
      </c>
      <c r="H5956" s="333">
        <v>7</v>
      </c>
      <c r="I5956" s="333">
        <v>8</v>
      </c>
      <c r="J5956" s="333">
        <v>9</v>
      </c>
      <c r="K5956" s="333">
        <v>10</v>
      </c>
    </row>
    <row r="5957" spans="1:11" s="43" customFormat="1" ht="45" x14ac:dyDescent="0.25">
      <c r="A5957" s="42"/>
      <c r="B5957" s="338">
        <f>213481.86</f>
        <v>213481.86</v>
      </c>
      <c r="C5957" s="313" t="s">
        <v>76</v>
      </c>
      <c r="D5957" s="174" t="s">
        <v>177</v>
      </c>
      <c r="E5957" s="338">
        <v>14.32</v>
      </c>
      <c r="F5957" s="313" t="s">
        <v>76</v>
      </c>
      <c r="G5957" s="313" t="s">
        <v>76</v>
      </c>
      <c r="H5957" s="314">
        <v>0</v>
      </c>
      <c r="I5957" s="314">
        <v>0</v>
      </c>
      <c r="J5957" s="107">
        <v>0</v>
      </c>
      <c r="K5957" s="313" t="s">
        <v>76</v>
      </c>
    </row>
    <row r="5958" spans="1:11" s="43" customFormat="1" ht="45" x14ac:dyDescent="0.25">
      <c r="A5958" s="42"/>
      <c r="B5958" s="338"/>
      <c r="C5958" s="313"/>
      <c r="D5958" s="174" t="s">
        <v>177</v>
      </c>
      <c r="E5958" s="338">
        <v>25.51</v>
      </c>
      <c r="F5958" s="313"/>
      <c r="G5958" s="313"/>
      <c r="H5958" s="314"/>
      <c r="I5958" s="314"/>
      <c r="J5958" s="107"/>
      <c r="K5958" s="313"/>
    </row>
    <row r="5959" spans="1:11" s="43" customFormat="1" x14ac:dyDescent="0.25">
      <c r="A5959" s="42"/>
      <c r="B5959" s="521" t="s">
        <v>19</v>
      </c>
      <c r="C5959" s="521"/>
      <c r="D5959" s="521"/>
      <c r="E5959" s="521"/>
      <c r="F5959" s="521"/>
      <c r="G5959" s="521"/>
      <c r="H5959" s="521"/>
      <c r="I5959" s="521"/>
      <c r="J5959" s="521"/>
      <c r="K5959" s="521"/>
    </row>
    <row r="5960" spans="1:11" s="43" customFormat="1" x14ac:dyDescent="0.25">
      <c r="A5960" s="42"/>
      <c r="B5960" s="237">
        <v>0</v>
      </c>
      <c r="C5960" s="313" t="s">
        <v>76</v>
      </c>
      <c r="D5960" s="313" t="s">
        <v>76</v>
      </c>
      <c r="E5960" s="313" t="s">
        <v>76</v>
      </c>
      <c r="F5960" s="313" t="s">
        <v>76</v>
      </c>
      <c r="G5960" s="313" t="s">
        <v>76</v>
      </c>
      <c r="H5960" s="313" t="s">
        <v>76</v>
      </c>
      <c r="I5960" s="313" t="s">
        <v>76</v>
      </c>
      <c r="J5960" s="313" t="s">
        <v>76</v>
      </c>
      <c r="K5960" s="313" t="s">
        <v>76</v>
      </c>
    </row>
    <row r="5961" spans="1:11" s="43" customFormat="1" x14ac:dyDescent="0.25">
      <c r="A5961" s="42"/>
    </row>
    <row r="5962" spans="1:11" s="43" customFormat="1" x14ac:dyDescent="0.25">
      <c r="A5962" s="42"/>
    </row>
    <row r="5963" spans="1:11" s="43" customFormat="1" x14ac:dyDescent="0.25">
      <c r="A5963" s="42"/>
      <c r="B5963" s="449" t="s">
        <v>0</v>
      </c>
      <c r="C5963" s="449"/>
    </row>
    <row r="5964" spans="1:11" s="43" customFormat="1" x14ac:dyDescent="0.25">
      <c r="A5964" s="42"/>
      <c r="B5964" s="722" t="s">
        <v>1</v>
      </c>
      <c r="C5964" s="722"/>
      <c r="D5964" s="722"/>
      <c r="E5964" s="722"/>
      <c r="F5964" s="722"/>
      <c r="G5964" s="722"/>
      <c r="H5964" s="722"/>
      <c r="I5964" s="722"/>
      <c r="J5964" s="722"/>
      <c r="K5964" s="722"/>
    </row>
    <row r="5965" spans="1:11" s="43" customFormat="1" ht="15.75" thickBot="1" x14ac:dyDescent="0.3">
      <c r="A5965" s="42"/>
      <c r="E5965" s="305"/>
      <c r="F5965" s="305"/>
      <c r="G5965" s="305"/>
      <c r="H5965" s="305"/>
      <c r="I5965" s="305"/>
      <c r="J5965" s="305"/>
      <c r="K5965" s="305"/>
    </row>
    <row r="5966" spans="1:11" s="43" customFormat="1" ht="15.75" thickBot="1" x14ac:dyDescent="0.3">
      <c r="A5966" s="42"/>
      <c r="B5966" s="615" t="s">
        <v>2</v>
      </c>
      <c r="C5966" s="616"/>
      <c r="D5966" s="617"/>
      <c r="E5966" s="615" t="s">
        <v>3</v>
      </c>
      <c r="F5966" s="616"/>
      <c r="G5966" s="617"/>
      <c r="H5966" s="450" t="s">
        <v>323</v>
      </c>
      <c r="I5966" s="450"/>
      <c r="J5966" s="450"/>
      <c r="K5966" s="450"/>
    </row>
    <row r="5967" spans="1:11" s="43" customFormat="1" ht="15.75" thickBot="1" x14ac:dyDescent="0.3">
      <c r="A5967" s="42"/>
      <c r="B5967" s="615" t="s">
        <v>1602</v>
      </c>
      <c r="C5967" s="616"/>
      <c r="D5967" s="617"/>
      <c r="E5967" s="615" t="s">
        <v>28</v>
      </c>
      <c r="F5967" s="616"/>
      <c r="G5967" s="617"/>
      <c r="H5967" s="615" t="s">
        <v>1603</v>
      </c>
      <c r="I5967" s="616"/>
      <c r="J5967" s="616"/>
      <c r="K5967" s="617"/>
    </row>
    <row r="5968" spans="1:11" s="43" customFormat="1" x14ac:dyDescent="0.25">
      <c r="A5968" s="42"/>
      <c r="B5968" s="716" t="s">
        <v>5</v>
      </c>
      <c r="C5968" s="720"/>
      <c r="D5968" s="717"/>
      <c r="E5968" s="720" t="s">
        <v>1604</v>
      </c>
      <c r="F5968" s="720"/>
      <c r="G5968" s="717"/>
      <c r="H5968" s="618" t="s">
        <v>6</v>
      </c>
      <c r="I5968" s="624"/>
      <c r="J5968" s="716" t="s">
        <v>315</v>
      </c>
      <c r="K5968" s="717"/>
    </row>
    <row r="5969" spans="1:11" s="43" customFormat="1" ht="15.75" thickBot="1" x14ac:dyDescent="0.3">
      <c r="A5969" s="42"/>
      <c r="B5969" s="718"/>
      <c r="C5969" s="721"/>
      <c r="D5969" s="719"/>
      <c r="E5969" s="721"/>
      <c r="F5969" s="721"/>
      <c r="G5969" s="719"/>
      <c r="H5969" s="625"/>
      <c r="I5969" s="626"/>
      <c r="J5969" s="718"/>
      <c r="K5969" s="719"/>
    </row>
    <row r="5970" spans="1:11" s="43" customFormat="1" ht="15.75" thickBot="1" x14ac:dyDescent="0.3">
      <c r="A5970" s="42"/>
      <c r="B5970" s="615" t="s">
        <v>7</v>
      </c>
      <c r="C5970" s="616"/>
      <c r="D5970" s="616"/>
      <c r="E5970" s="616"/>
      <c r="F5970" s="616"/>
      <c r="G5970" s="616"/>
      <c r="H5970" s="616"/>
      <c r="I5970" s="616"/>
      <c r="J5970" s="616"/>
      <c r="K5970" s="617"/>
    </row>
    <row r="5971" spans="1:11" s="43" customFormat="1" ht="15.75" thickBot="1" x14ac:dyDescent="0.3">
      <c r="A5971" s="42"/>
      <c r="B5971" s="726" t="s">
        <v>8</v>
      </c>
      <c r="C5971" s="726" t="s">
        <v>9</v>
      </c>
      <c r="D5971" s="615" t="s">
        <v>10</v>
      </c>
      <c r="E5971" s="616"/>
      <c r="F5971" s="616"/>
      <c r="G5971" s="617"/>
      <c r="H5971" s="615" t="s">
        <v>11</v>
      </c>
      <c r="I5971" s="616"/>
      <c r="J5971" s="616"/>
      <c r="K5971" s="617"/>
    </row>
    <row r="5972" spans="1:11" s="43" customFormat="1" ht="15.75" thickBot="1" x14ac:dyDescent="0.3">
      <c r="A5972" s="42"/>
      <c r="B5972" s="727"/>
      <c r="C5972" s="727"/>
      <c r="D5972" s="726" t="s">
        <v>12</v>
      </c>
      <c r="E5972" s="726" t="s">
        <v>210</v>
      </c>
      <c r="F5972" s="615" t="s">
        <v>14</v>
      </c>
      <c r="G5972" s="617"/>
      <c r="H5972" s="726" t="s">
        <v>12</v>
      </c>
      <c r="I5972" s="726" t="s">
        <v>15</v>
      </c>
      <c r="J5972" s="615" t="s">
        <v>14</v>
      </c>
      <c r="K5972" s="617"/>
    </row>
    <row r="5973" spans="1:11" s="43" customFormat="1" ht="45.75" thickBot="1" x14ac:dyDescent="0.3">
      <c r="A5973" s="42"/>
      <c r="B5973" s="728"/>
      <c r="C5973" s="728"/>
      <c r="D5973" s="728"/>
      <c r="E5973" s="728"/>
      <c r="F5973" s="306" t="s">
        <v>16</v>
      </c>
      <c r="G5973" s="306" t="s">
        <v>17</v>
      </c>
      <c r="H5973" s="597"/>
      <c r="I5973" s="597"/>
      <c r="J5973" s="306" t="s">
        <v>16</v>
      </c>
      <c r="K5973" s="306" t="s">
        <v>17</v>
      </c>
    </row>
    <row r="5974" spans="1:11" s="43" customFormat="1" x14ac:dyDescent="0.25">
      <c r="A5974" s="42"/>
      <c r="B5974" s="333" t="s">
        <v>1360</v>
      </c>
      <c r="C5974" s="333">
        <v>2</v>
      </c>
      <c r="D5974" s="333">
        <v>3</v>
      </c>
      <c r="E5974" s="333">
        <v>4</v>
      </c>
      <c r="F5974" s="333">
        <v>5</v>
      </c>
      <c r="G5974" s="333">
        <v>6</v>
      </c>
      <c r="H5974" s="333">
        <v>7</v>
      </c>
      <c r="I5974" s="333">
        <v>8</v>
      </c>
      <c r="J5974" s="333">
        <v>9</v>
      </c>
      <c r="K5974" s="333">
        <v>10</v>
      </c>
    </row>
    <row r="5975" spans="1:11" s="43" customFormat="1" x14ac:dyDescent="0.25">
      <c r="A5975" s="42"/>
      <c r="B5975" s="338">
        <f>201889.5</f>
        <v>201889.5</v>
      </c>
      <c r="C5975" s="313"/>
      <c r="D5975" s="174"/>
      <c r="E5975" s="338"/>
      <c r="F5975" s="313"/>
      <c r="G5975" s="313"/>
      <c r="H5975" s="314"/>
      <c r="I5975" s="314"/>
      <c r="J5975" s="107"/>
      <c r="K5975" s="313"/>
    </row>
    <row r="5976" spans="1:11" s="43" customFormat="1" x14ac:dyDescent="0.25">
      <c r="A5976" s="42"/>
      <c r="B5976" s="521" t="s">
        <v>19</v>
      </c>
      <c r="C5976" s="521"/>
      <c r="D5976" s="521"/>
      <c r="E5976" s="521"/>
      <c r="F5976" s="521"/>
      <c r="G5976" s="521"/>
      <c r="H5976" s="521"/>
      <c r="I5976" s="521"/>
      <c r="J5976" s="521"/>
      <c r="K5976" s="521"/>
    </row>
    <row r="5977" spans="1:11" s="43" customFormat="1" x14ac:dyDescent="0.25">
      <c r="A5977" s="42"/>
      <c r="B5977" s="237">
        <v>0</v>
      </c>
      <c r="C5977" s="313" t="s">
        <v>76</v>
      </c>
      <c r="D5977" s="313" t="s">
        <v>76</v>
      </c>
      <c r="E5977" s="313" t="s">
        <v>76</v>
      </c>
      <c r="F5977" s="313" t="s">
        <v>76</v>
      </c>
      <c r="G5977" s="313" t="s">
        <v>76</v>
      </c>
      <c r="H5977" s="313" t="s">
        <v>76</v>
      </c>
      <c r="I5977" s="313" t="s">
        <v>76</v>
      </c>
      <c r="J5977" s="313" t="s">
        <v>76</v>
      </c>
      <c r="K5977" s="313" t="s">
        <v>76</v>
      </c>
    </row>
    <row r="5978" spans="1:11" s="43" customFormat="1" x14ac:dyDescent="0.25">
      <c r="A5978" s="42"/>
    </row>
    <row r="5979" spans="1:11" s="43" customFormat="1" x14ac:dyDescent="0.25">
      <c r="A5979" s="42"/>
    </row>
    <row r="5980" spans="1:11" s="43" customFormat="1" x14ac:dyDescent="0.25">
      <c r="A5980" s="42"/>
      <c r="B5980" s="449" t="s">
        <v>0</v>
      </c>
      <c r="C5980" s="449"/>
    </row>
    <row r="5981" spans="1:11" s="43" customFormat="1" x14ac:dyDescent="0.25">
      <c r="A5981" s="42"/>
      <c r="B5981" s="722" t="s">
        <v>1</v>
      </c>
      <c r="C5981" s="722"/>
      <c r="D5981" s="722"/>
      <c r="E5981" s="722"/>
      <c r="F5981" s="722"/>
      <c r="G5981" s="722"/>
      <c r="H5981" s="722"/>
      <c r="I5981" s="722"/>
      <c r="J5981" s="722"/>
      <c r="K5981" s="722"/>
    </row>
    <row r="5982" spans="1:11" s="43" customFormat="1" ht="15.75" thickBot="1" x14ac:dyDescent="0.3">
      <c r="A5982" s="42"/>
      <c r="E5982" s="305"/>
      <c r="F5982" s="305"/>
      <c r="G5982" s="305"/>
      <c r="H5982" s="305"/>
      <c r="I5982" s="305"/>
      <c r="J5982" s="305"/>
      <c r="K5982" s="305"/>
    </row>
    <row r="5983" spans="1:11" s="43" customFormat="1" ht="15.75" thickBot="1" x14ac:dyDescent="0.3">
      <c r="A5983" s="42"/>
      <c r="B5983" s="615" t="s">
        <v>2</v>
      </c>
      <c r="C5983" s="616"/>
      <c r="D5983" s="617"/>
      <c r="E5983" s="615" t="s">
        <v>3</v>
      </c>
      <c r="F5983" s="616"/>
      <c r="G5983" s="617"/>
      <c r="H5983" s="450" t="s">
        <v>323</v>
      </c>
      <c r="I5983" s="450"/>
      <c r="J5983" s="450"/>
      <c r="K5983" s="450"/>
    </row>
    <row r="5984" spans="1:11" s="43" customFormat="1" ht="15.75" thickBot="1" x14ac:dyDescent="0.3">
      <c r="A5984" s="42"/>
      <c r="B5984" s="615" t="s">
        <v>1605</v>
      </c>
      <c r="C5984" s="616"/>
      <c r="D5984" s="617"/>
      <c r="E5984" s="615" t="s">
        <v>28</v>
      </c>
      <c r="F5984" s="616"/>
      <c r="G5984" s="617"/>
      <c r="H5984" s="615" t="s">
        <v>1606</v>
      </c>
      <c r="I5984" s="616"/>
      <c r="J5984" s="616"/>
      <c r="K5984" s="617"/>
    </row>
    <row r="5985" spans="1:11" s="43" customFormat="1" x14ac:dyDescent="0.25">
      <c r="A5985" s="42"/>
      <c r="B5985" s="716" t="s">
        <v>5</v>
      </c>
      <c r="C5985" s="720"/>
      <c r="D5985" s="717"/>
      <c r="E5985" s="720" t="s">
        <v>1607</v>
      </c>
      <c r="F5985" s="720"/>
      <c r="G5985" s="717"/>
      <c r="H5985" s="618" t="s">
        <v>6</v>
      </c>
      <c r="I5985" s="624"/>
      <c r="J5985" s="716" t="s">
        <v>315</v>
      </c>
      <c r="K5985" s="717"/>
    </row>
    <row r="5986" spans="1:11" s="43" customFormat="1" ht="15.75" thickBot="1" x14ac:dyDescent="0.3">
      <c r="A5986" s="42"/>
      <c r="B5986" s="718"/>
      <c r="C5986" s="721"/>
      <c r="D5986" s="719"/>
      <c r="E5986" s="721"/>
      <c r="F5986" s="721"/>
      <c r="G5986" s="719"/>
      <c r="H5986" s="625"/>
      <c r="I5986" s="626"/>
      <c r="J5986" s="718"/>
      <c r="K5986" s="719"/>
    </row>
    <row r="5987" spans="1:11" s="43" customFormat="1" ht="15.75" thickBot="1" x14ac:dyDescent="0.3">
      <c r="A5987" s="42"/>
      <c r="B5987" s="615" t="s">
        <v>7</v>
      </c>
      <c r="C5987" s="616"/>
      <c r="D5987" s="616"/>
      <c r="E5987" s="616"/>
      <c r="F5987" s="616"/>
      <c r="G5987" s="616"/>
      <c r="H5987" s="616"/>
      <c r="I5987" s="616"/>
      <c r="J5987" s="616"/>
      <c r="K5987" s="617"/>
    </row>
    <row r="5988" spans="1:11" s="43" customFormat="1" ht="15.75" thickBot="1" x14ac:dyDescent="0.3">
      <c r="A5988" s="42"/>
      <c r="B5988" s="726" t="s">
        <v>8</v>
      </c>
      <c r="C5988" s="726" t="s">
        <v>9</v>
      </c>
      <c r="D5988" s="615" t="s">
        <v>10</v>
      </c>
      <c r="E5988" s="616"/>
      <c r="F5988" s="616"/>
      <c r="G5988" s="617"/>
      <c r="H5988" s="615" t="s">
        <v>11</v>
      </c>
      <c r="I5988" s="616"/>
      <c r="J5988" s="616"/>
      <c r="K5988" s="617"/>
    </row>
    <row r="5989" spans="1:11" s="43" customFormat="1" ht="15.75" thickBot="1" x14ac:dyDescent="0.3">
      <c r="A5989" s="42"/>
      <c r="B5989" s="727"/>
      <c r="C5989" s="727"/>
      <c r="D5989" s="726" t="s">
        <v>12</v>
      </c>
      <c r="E5989" s="726" t="s">
        <v>210</v>
      </c>
      <c r="F5989" s="615" t="s">
        <v>14</v>
      </c>
      <c r="G5989" s="617"/>
      <c r="H5989" s="726" t="s">
        <v>12</v>
      </c>
      <c r="I5989" s="726" t="s">
        <v>15</v>
      </c>
      <c r="J5989" s="615" t="s">
        <v>14</v>
      </c>
      <c r="K5989" s="617"/>
    </row>
    <row r="5990" spans="1:11" s="43" customFormat="1" ht="45.75" thickBot="1" x14ac:dyDescent="0.3">
      <c r="A5990" s="42"/>
      <c r="B5990" s="728"/>
      <c r="C5990" s="728"/>
      <c r="D5990" s="728"/>
      <c r="E5990" s="728"/>
      <c r="F5990" s="306" t="s">
        <v>16</v>
      </c>
      <c r="G5990" s="306" t="s">
        <v>17</v>
      </c>
      <c r="H5990" s="597"/>
      <c r="I5990" s="597"/>
      <c r="J5990" s="306" t="s">
        <v>16</v>
      </c>
      <c r="K5990" s="306" t="s">
        <v>17</v>
      </c>
    </row>
    <row r="5991" spans="1:11" s="43" customFormat="1" x14ac:dyDescent="0.25">
      <c r="A5991" s="42"/>
      <c r="B5991" s="333" t="s">
        <v>1360</v>
      </c>
      <c r="C5991" s="333">
        <v>2</v>
      </c>
      <c r="D5991" s="333">
        <v>3</v>
      </c>
      <c r="E5991" s="333">
        <v>4</v>
      </c>
      <c r="F5991" s="333">
        <v>5</v>
      </c>
      <c r="G5991" s="333">
        <v>6</v>
      </c>
      <c r="H5991" s="333">
        <v>7</v>
      </c>
      <c r="I5991" s="333">
        <v>8</v>
      </c>
      <c r="J5991" s="333">
        <v>9</v>
      </c>
      <c r="K5991" s="333">
        <v>10</v>
      </c>
    </row>
    <row r="5992" spans="1:11" s="43" customFormat="1" x14ac:dyDescent="0.25">
      <c r="A5992" s="42"/>
      <c r="B5992" s="338">
        <f>243407</f>
        <v>243407</v>
      </c>
      <c r="C5992" s="313"/>
      <c r="D5992" s="174"/>
      <c r="E5992" s="338"/>
      <c r="F5992" s="313"/>
      <c r="G5992" s="313"/>
      <c r="H5992" s="314"/>
      <c r="I5992" s="314"/>
      <c r="J5992" s="107"/>
      <c r="K5992" s="313"/>
    </row>
    <row r="5993" spans="1:11" s="43" customFormat="1" x14ac:dyDescent="0.25">
      <c r="A5993" s="42"/>
      <c r="B5993" s="521" t="s">
        <v>19</v>
      </c>
      <c r="C5993" s="521"/>
      <c r="D5993" s="521"/>
      <c r="E5993" s="521"/>
      <c r="F5993" s="521"/>
      <c r="G5993" s="521"/>
      <c r="H5993" s="521"/>
      <c r="I5993" s="521"/>
      <c r="J5993" s="521"/>
      <c r="K5993" s="521"/>
    </row>
    <row r="5994" spans="1:11" s="43" customFormat="1" x14ac:dyDescent="0.25">
      <c r="A5994" s="42"/>
      <c r="B5994" s="237">
        <v>0</v>
      </c>
      <c r="C5994" s="313" t="s">
        <v>76</v>
      </c>
      <c r="D5994" s="313" t="s">
        <v>76</v>
      </c>
      <c r="E5994" s="313" t="s">
        <v>76</v>
      </c>
      <c r="F5994" s="313" t="s">
        <v>76</v>
      </c>
      <c r="G5994" s="313" t="s">
        <v>76</v>
      </c>
      <c r="H5994" s="313" t="s">
        <v>76</v>
      </c>
      <c r="I5994" s="313" t="s">
        <v>76</v>
      </c>
      <c r="J5994" s="313" t="s">
        <v>76</v>
      </c>
      <c r="K5994" s="313" t="s">
        <v>76</v>
      </c>
    </row>
    <row r="5995" spans="1:11" s="43" customFormat="1" x14ac:dyDescent="0.25">
      <c r="A5995" s="42"/>
    </row>
    <row r="5996" spans="1:11" s="43" customFormat="1" x14ac:dyDescent="0.25">
      <c r="A5996" s="42"/>
    </row>
    <row r="5997" spans="1:11" s="43" customFormat="1" x14ac:dyDescent="0.25">
      <c r="A5997" s="42"/>
      <c r="B5997" s="449" t="s">
        <v>0</v>
      </c>
      <c r="C5997" s="449"/>
    </row>
    <row r="5998" spans="1:11" s="43" customFormat="1" x14ac:dyDescent="0.25">
      <c r="A5998" s="42"/>
      <c r="B5998" s="722" t="s">
        <v>1</v>
      </c>
      <c r="C5998" s="722"/>
      <c r="D5998" s="722"/>
      <c r="E5998" s="722"/>
      <c r="F5998" s="722"/>
      <c r="G5998" s="722"/>
      <c r="H5998" s="722"/>
      <c r="I5998" s="722"/>
      <c r="J5998" s="722"/>
      <c r="K5998" s="722"/>
    </row>
    <row r="5999" spans="1:11" s="43" customFormat="1" ht="15.75" thickBot="1" x14ac:dyDescent="0.3">
      <c r="A5999" s="42"/>
      <c r="E5999" s="305"/>
      <c r="F5999" s="305"/>
      <c r="G5999" s="305"/>
      <c r="H5999" s="305"/>
      <c r="I5999" s="305"/>
      <c r="J5999" s="305"/>
      <c r="K5999" s="305"/>
    </row>
    <row r="6000" spans="1:11" s="43" customFormat="1" ht="15.75" thickBot="1" x14ac:dyDescent="0.3">
      <c r="A6000" s="42"/>
      <c r="B6000" s="615" t="s">
        <v>2</v>
      </c>
      <c r="C6000" s="616"/>
      <c r="D6000" s="617"/>
      <c r="E6000" s="615" t="s">
        <v>3</v>
      </c>
      <c r="F6000" s="616"/>
      <c r="G6000" s="617"/>
      <c r="H6000" s="450" t="s">
        <v>323</v>
      </c>
      <c r="I6000" s="450"/>
      <c r="J6000" s="450"/>
      <c r="K6000" s="450"/>
    </row>
    <row r="6001" spans="1:11" s="43" customFormat="1" ht="15.75" thickBot="1" x14ac:dyDescent="0.3">
      <c r="A6001" s="42"/>
      <c r="B6001" s="615" t="s">
        <v>1242</v>
      </c>
      <c r="C6001" s="616"/>
      <c r="D6001" s="617"/>
      <c r="E6001" s="615" t="s">
        <v>1608</v>
      </c>
      <c r="F6001" s="616"/>
      <c r="G6001" s="617"/>
      <c r="H6001" s="615" t="s">
        <v>1609</v>
      </c>
      <c r="I6001" s="616"/>
      <c r="J6001" s="616"/>
      <c r="K6001" s="617"/>
    </row>
    <row r="6002" spans="1:11" s="43" customFormat="1" x14ac:dyDescent="0.25">
      <c r="A6002" s="42"/>
      <c r="B6002" s="716" t="s">
        <v>5</v>
      </c>
      <c r="C6002" s="720"/>
      <c r="D6002" s="717"/>
      <c r="E6002" s="720" t="s">
        <v>1245</v>
      </c>
      <c r="F6002" s="720"/>
      <c r="G6002" s="717"/>
      <c r="H6002" s="618" t="s">
        <v>6</v>
      </c>
      <c r="I6002" s="624"/>
      <c r="J6002" s="716" t="s">
        <v>315</v>
      </c>
      <c r="K6002" s="717"/>
    </row>
    <row r="6003" spans="1:11" s="43" customFormat="1" ht="15.75" thickBot="1" x14ac:dyDescent="0.3">
      <c r="A6003" s="42"/>
      <c r="B6003" s="718"/>
      <c r="C6003" s="721"/>
      <c r="D6003" s="719"/>
      <c r="E6003" s="721"/>
      <c r="F6003" s="721"/>
      <c r="G6003" s="719"/>
      <c r="H6003" s="625"/>
      <c r="I6003" s="626"/>
      <c r="J6003" s="718"/>
      <c r="K6003" s="719"/>
    </row>
    <row r="6004" spans="1:11" s="43" customFormat="1" ht="15.75" thickBot="1" x14ac:dyDescent="0.3">
      <c r="A6004" s="42"/>
      <c r="B6004" s="615" t="s">
        <v>7</v>
      </c>
      <c r="C6004" s="616"/>
      <c r="D6004" s="616"/>
      <c r="E6004" s="616"/>
      <c r="F6004" s="616"/>
      <c r="G6004" s="616"/>
      <c r="H6004" s="616"/>
      <c r="I6004" s="616"/>
      <c r="J6004" s="616"/>
      <c r="K6004" s="617"/>
    </row>
    <row r="6005" spans="1:11" s="43" customFormat="1" ht="15.75" thickBot="1" x14ac:dyDescent="0.3">
      <c r="A6005" s="42"/>
      <c r="B6005" s="726" t="s">
        <v>8</v>
      </c>
      <c r="C6005" s="726" t="s">
        <v>9</v>
      </c>
      <c r="D6005" s="615" t="s">
        <v>10</v>
      </c>
      <c r="E6005" s="616"/>
      <c r="F6005" s="616"/>
      <c r="G6005" s="617"/>
      <c r="H6005" s="615" t="s">
        <v>11</v>
      </c>
      <c r="I6005" s="616"/>
      <c r="J6005" s="616"/>
      <c r="K6005" s="617"/>
    </row>
    <row r="6006" spans="1:11" s="43" customFormat="1" ht="15.75" thickBot="1" x14ac:dyDescent="0.3">
      <c r="A6006" s="42"/>
      <c r="B6006" s="727"/>
      <c r="C6006" s="727"/>
      <c r="D6006" s="726" t="s">
        <v>12</v>
      </c>
      <c r="E6006" s="726" t="s">
        <v>210</v>
      </c>
      <c r="F6006" s="615" t="s">
        <v>14</v>
      </c>
      <c r="G6006" s="617"/>
      <c r="H6006" s="726" t="s">
        <v>12</v>
      </c>
      <c r="I6006" s="726" t="s">
        <v>15</v>
      </c>
      <c r="J6006" s="615" t="s">
        <v>14</v>
      </c>
      <c r="K6006" s="617"/>
    </row>
    <row r="6007" spans="1:11" s="43" customFormat="1" ht="45.75" thickBot="1" x14ac:dyDescent="0.3">
      <c r="A6007" s="42"/>
      <c r="B6007" s="728"/>
      <c r="C6007" s="728"/>
      <c r="D6007" s="728"/>
      <c r="E6007" s="728"/>
      <c r="F6007" s="306" t="s">
        <v>16</v>
      </c>
      <c r="G6007" s="306" t="s">
        <v>17</v>
      </c>
      <c r="H6007" s="597"/>
      <c r="I6007" s="597"/>
      <c r="J6007" s="306" t="s">
        <v>16</v>
      </c>
      <c r="K6007" s="306" t="s">
        <v>17</v>
      </c>
    </row>
    <row r="6008" spans="1:11" s="43" customFormat="1" x14ac:dyDescent="0.25">
      <c r="A6008" s="42"/>
      <c r="B6008" s="333" t="s">
        <v>1360</v>
      </c>
      <c r="C6008" s="333">
        <v>2</v>
      </c>
      <c r="D6008" s="333">
        <v>3</v>
      </c>
      <c r="E6008" s="333">
        <v>4</v>
      </c>
      <c r="F6008" s="333">
        <v>5</v>
      </c>
      <c r="G6008" s="333">
        <v>6</v>
      </c>
      <c r="H6008" s="333">
        <v>7</v>
      </c>
      <c r="I6008" s="333">
        <v>8</v>
      </c>
      <c r="J6008" s="333">
        <v>9</v>
      </c>
      <c r="K6008" s="333">
        <v>10</v>
      </c>
    </row>
    <row r="6009" spans="1:11" s="43" customFormat="1" x14ac:dyDescent="0.25">
      <c r="A6009" s="42"/>
      <c r="B6009" s="338">
        <f>155220</f>
        <v>155220</v>
      </c>
      <c r="C6009" s="313"/>
      <c r="D6009" s="174"/>
      <c r="E6009" s="338"/>
      <c r="F6009" s="313"/>
      <c r="G6009" s="313"/>
      <c r="H6009" s="314"/>
      <c r="I6009" s="314"/>
      <c r="J6009" s="107"/>
      <c r="K6009" s="313"/>
    </row>
    <row r="6010" spans="1:11" s="43" customFormat="1" x14ac:dyDescent="0.25">
      <c r="A6010" s="42"/>
      <c r="B6010" s="521" t="s">
        <v>19</v>
      </c>
      <c r="C6010" s="521"/>
      <c r="D6010" s="521"/>
      <c r="E6010" s="521"/>
      <c r="F6010" s="521"/>
      <c r="G6010" s="521"/>
      <c r="H6010" s="521"/>
      <c r="I6010" s="521"/>
      <c r="J6010" s="521"/>
      <c r="K6010" s="521"/>
    </row>
    <row r="6011" spans="1:11" s="43" customFormat="1" x14ac:dyDescent="0.25">
      <c r="A6011" s="42"/>
      <c r="B6011" s="237">
        <v>120000</v>
      </c>
      <c r="C6011" s="313" t="s">
        <v>76</v>
      </c>
      <c r="D6011" s="313" t="s">
        <v>76</v>
      </c>
      <c r="E6011" s="313" t="s">
        <v>76</v>
      </c>
      <c r="F6011" s="313" t="s">
        <v>76</v>
      </c>
      <c r="G6011" s="313" t="s">
        <v>76</v>
      </c>
      <c r="H6011" s="313" t="s">
        <v>76</v>
      </c>
      <c r="I6011" s="313" t="s">
        <v>76</v>
      </c>
      <c r="J6011" s="313" t="s">
        <v>76</v>
      </c>
      <c r="K6011" s="313" t="s">
        <v>76</v>
      </c>
    </row>
    <row r="6012" spans="1:11" s="43" customFormat="1" x14ac:dyDescent="0.25">
      <c r="A6012" s="42"/>
    </row>
    <row r="6013" spans="1:11" s="43" customFormat="1" x14ac:dyDescent="0.25">
      <c r="A6013" s="42"/>
    </row>
    <row r="6014" spans="1:11" s="43" customFormat="1" x14ac:dyDescent="0.25">
      <c r="A6014" s="42"/>
      <c r="B6014" s="449" t="s">
        <v>0</v>
      </c>
      <c r="C6014" s="449"/>
    </row>
    <row r="6015" spans="1:11" s="43" customFormat="1" x14ac:dyDescent="0.25">
      <c r="A6015" s="42"/>
      <c r="B6015" s="722" t="s">
        <v>1</v>
      </c>
      <c r="C6015" s="722"/>
      <c r="D6015" s="722"/>
      <c r="E6015" s="722"/>
      <c r="F6015" s="722"/>
      <c r="G6015" s="722"/>
      <c r="H6015" s="722"/>
      <c r="I6015" s="722"/>
      <c r="J6015" s="722"/>
      <c r="K6015" s="722"/>
    </row>
    <row r="6016" spans="1:11" s="43" customFormat="1" ht="15.75" thickBot="1" x14ac:dyDescent="0.3">
      <c r="A6016" s="42"/>
      <c r="E6016" s="305"/>
      <c r="F6016" s="305"/>
      <c r="G6016" s="305"/>
      <c r="H6016" s="305"/>
      <c r="I6016" s="305"/>
      <c r="J6016" s="305"/>
      <c r="K6016" s="305"/>
    </row>
    <row r="6017" spans="1:11" s="43" customFormat="1" ht="15.75" thickBot="1" x14ac:dyDescent="0.3">
      <c r="A6017" s="42"/>
      <c r="B6017" s="615" t="s">
        <v>2</v>
      </c>
      <c r="C6017" s="616"/>
      <c r="D6017" s="617"/>
      <c r="E6017" s="615" t="s">
        <v>3</v>
      </c>
      <c r="F6017" s="616"/>
      <c r="G6017" s="617"/>
      <c r="H6017" s="450" t="s">
        <v>323</v>
      </c>
      <c r="I6017" s="450"/>
      <c r="J6017" s="450"/>
      <c r="K6017" s="450"/>
    </row>
    <row r="6018" spans="1:11" s="43" customFormat="1" ht="15.75" thickBot="1" x14ac:dyDescent="0.3">
      <c r="A6018" s="42"/>
      <c r="B6018" s="615" t="s">
        <v>1610</v>
      </c>
      <c r="C6018" s="616"/>
      <c r="D6018" s="617"/>
      <c r="E6018" s="615" t="s">
        <v>144</v>
      </c>
      <c r="F6018" s="616"/>
      <c r="G6018" s="617"/>
      <c r="H6018" s="615" t="s">
        <v>1611</v>
      </c>
      <c r="I6018" s="616"/>
      <c r="J6018" s="616"/>
      <c r="K6018" s="617"/>
    </row>
    <row r="6019" spans="1:11" s="43" customFormat="1" x14ac:dyDescent="0.25">
      <c r="A6019" s="42"/>
      <c r="B6019" s="716" t="s">
        <v>5</v>
      </c>
      <c r="C6019" s="720"/>
      <c r="D6019" s="717"/>
      <c r="E6019" s="720" t="s">
        <v>1612</v>
      </c>
      <c r="F6019" s="720"/>
      <c r="G6019" s="717"/>
      <c r="H6019" s="618" t="s">
        <v>6</v>
      </c>
      <c r="I6019" s="624"/>
      <c r="J6019" s="716" t="s">
        <v>315</v>
      </c>
      <c r="K6019" s="717"/>
    </row>
    <row r="6020" spans="1:11" s="43" customFormat="1" ht="15.75" thickBot="1" x14ac:dyDescent="0.3">
      <c r="A6020" s="42"/>
      <c r="B6020" s="718"/>
      <c r="C6020" s="721"/>
      <c r="D6020" s="719"/>
      <c r="E6020" s="721"/>
      <c r="F6020" s="721"/>
      <c r="G6020" s="719"/>
      <c r="H6020" s="625"/>
      <c r="I6020" s="626"/>
      <c r="J6020" s="718"/>
      <c r="K6020" s="719"/>
    </row>
    <row r="6021" spans="1:11" s="43" customFormat="1" ht="15.75" thickBot="1" x14ac:dyDescent="0.3">
      <c r="A6021" s="42"/>
      <c r="B6021" s="615" t="s">
        <v>7</v>
      </c>
      <c r="C6021" s="616"/>
      <c r="D6021" s="616"/>
      <c r="E6021" s="616"/>
      <c r="F6021" s="616"/>
      <c r="G6021" s="616"/>
      <c r="H6021" s="616"/>
      <c r="I6021" s="616"/>
      <c r="J6021" s="616"/>
      <c r="K6021" s="617"/>
    </row>
    <row r="6022" spans="1:11" s="43" customFormat="1" ht="15.75" thickBot="1" x14ac:dyDescent="0.3">
      <c r="A6022" s="42"/>
      <c r="B6022" s="726" t="s">
        <v>8</v>
      </c>
      <c r="C6022" s="726" t="s">
        <v>9</v>
      </c>
      <c r="D6022" s="615" t="s">
        <v>10</v>
      </c>
      <c r="E6022" s="616"/>
      <c r="F6022" s="616"/>
      <c r="G6022" s="617"/>
      <c r="H6022" s="615" t="s">
        <v>11</v>
      </c>
      <c r="I6022" s="616"/>
      <c r="J6022" s="616"/>
      <c r="K6022" s="617"/>
    </row>
    <row r="6023" spans="1:11" s="43" customFormat="1" ht="15.75" thickBot="1" x14ac:dyDescent="0.3">
      <c r="A6023" s="42"/>
      <c r="B6023" s="727"/>
      <c r="C6023" s="727"/>
      <c r="D6023" s="726" t="s">
        <v>12</v>
      </c>
      <c r="E6023" s="726" t="s">
        <v>210</v>
      </c>
      <c r="F6023" s="615" t="s">
        <v>14</v>
      </c>
      <c r="G6023" s="617"/>
      <c r="H6023" s="726" t="s">
        <v>12</v>
      </c>
      <c r="I6023" s="726" t="s">
        <v>15</v>
      </c>
      <c r="J6023" s="615" t="s">
        <v>14</v>
      </c>
      <c r="K6023" s="617"/>
    </row>
    <row r="6024" spans="1:11" s="43" customFormat="1" ht="45.75" thickBot="1" x14ac:dyDescent="0.3">
      <c r="A6024" s="42"/>
      <c r="B6024" s="728"/>
      <c r="C6024" s="728"/>
      <c r="D6024" s="728"/>
      <c r="E6024" s="728"/>
      <c r="F6024" s="306" t="s">
        <v>16</v>
      </c>
      <c r="G6024" s="306" t="s">
        <v>17</v>
      </c>
      <c r="H6024" s="597"/>
      <c r="I6024" s="597"/>
      <c r="J6024" s="306" t="s">
        <v>16</v>
      </c>
      <c r="K6024" s="306" t="s">
        <v>17</v>
      </c>
    </row>
    <row r="6025" spans="1:11" s="43" customFormat="1" x14ac:dyDescent="0.25">
      <c r="A6025" s="42"/>
      <c r="B6025" s="333" t="s">
        <v>1360</v>
      </c>
      <c r="C6025" s="333">
        <v>2</v>
      </c>
      <c r="D6025" s="333">
        <v>3</v>
      </c>
      <c r="E6025" s="333">
        <v>4</v>
      </c>
      <c r="F6025" s="333">
        <v>5</v>
      </c>
      <c r="G6025" s="333">
        <v>6</v>
      </c>
      <c r="H6025" s="333">
        <v>7</v>
      </c>
      <c r="I6025" s="333">
        <v>8</v>
      </c>
      <c r="J6025" s="333">
        <v>9</v>
      </c>
      <c r="K6025" s="333">
        <v>10</v>
      </c>
    </row>
    <row r="6026" spans="1:11" s="43" customFormat="1" ht="60" x14ac:dyDescent="0.25">
      <c r="A6026" s="42"/>
      <c r="B6026" s="338">
        <f>166436.75+255500</f>
        <v>421936.75</v>
      </c>
      <c r="C6026" s="313" t="s">
        <v>38</v>
      </c>
      <c r="D6026" s="338">
        <v>500</v>
      </c>
      <c r="E6026" s="338"/>
      <c r="F6026" s="313"/>
      <c r="G6026" s="313"/>
      <c r="H6026" s="314" t="s">
        <v>112</v>
      </c>
      <c r="I6026" s="314">
        <v>45000</v>
      </c>
      <c r="J6026" s="107"/>
      <c r="K6026" s="313"/>
    </row>
    <row r="6027" spans="1:11" s="43" customFormat="1" ht="60" x14ac:dyDescent="0.25">
      <c r="A6027" s="42"/>
      <c r="B6027" s="338"/>
      <c r="C6027" s="313" t="s">
        <v>1613</v>
      </c>
      <c r="D6027" s="338">
        <v>145</v>
      </c>
      <c r="E6027" s="338"/>
      <c r="F6027" s="313"/>
      <c r="G6027" s="313"/>
      <c r="H6027" s="314" t="s">
        <v>112</v>
      </c>
      <c r="I6027" s="339">
        <v>65000</v>
      </c>
      <c r="J6027" s="107"/>
      <c r="K6027" s="313"/>
    </row>
    <row r="6028" spans="1:11" s="43" customFormat="1" x14ac:dyDescent="0.25">
      <c r="A6028" s="42"/>
      <c r="B6028" s="338"/>
      <c r="C6028" s="313"/>
      <c r="D6028" s="338"/>
      <c r="E6028" s="338"/>
      <c r="F6028" s="313"/>
      <c r="G6028" s="313"/>
      <c r="H6028" s="314" t="s">
        <v>111</v>
      </c>
      <c r="I6028" s="339">
        <v>124000</v>
      </c>
      <c r="J6028" s="107"/>
      <c r="K6028" s="313"/>
    </row>
    <row r="6029" spans="1:11" s="43" customFormat="1" x14ac:dyDescent="0.25">
      <c r="A6029" s="42"/>
      <c r="B6029" s="338"/>
      <c r="C6029" s="313"/>
      <c r="D6029" s="338"/>
      <c r="E6029" s="338"/>
      <c r="F6029" s="313"/>
      <c r="G6029" s="313"/>
      <c r="H6029" s="314" t="s">
        <v>111</v>
      </c>
      <c r="I6029" s="339">
        <v>51000</v>
      </c>
      <c r="J6029" s="107"/>
      <c r="K6029" s="313"/>
    </row>
    <row r="6030" spans="1:11" s="43" customFormat="1" x14ac:dyDescent="0.25">
      <c r="A6030" s="42"/>
      <c r="B6030" s="338"/>
      <c r="C6030" s="313"/>
      <c r="D6030" s="338"/>
      <c r="E6030" s="338"/>
      <c r="F6030" s="313"/>
      <c r="G6030" s="313"/>
      <c r="H6030" s="314" t="s">
        <v>70</v>
      </c>
      <c r="I6030" s="339">
        <v>129000</v>
      </c>
      <c r="J6030" s="107"/>
      <c r="K6030" s="313"/>
    </row>
    <row r="6031" spans="1:11" s="43" customFormat="1" x14ac:dyDescent="0.25">
      <c r="A6031" s="42"/>
      <c r="B6031" s="338"/>
      <c r="C6031" s="313"/>
      <c r="D6031" s="338"/>
      <c r="E6031" s="338"/>
      <c r="F6031" s="313"/>
      <c r="G6031" s="313"/>
      <c r="H6031" s="314" t="s">
        <v>70</v>
      </c>
      <c r="I6031" s="339">
        <v>39000</v>
      </c>
      <c r="J6031" s="107"/>
      <c r="K6031" s="313"/>
    </row>
    <row r="6032" spans="1:11" s="43" customFormat="1" ht="30" x14ac:dyDescent="0.25">
      <c r="A6032" s="42"/>
      <c r="B6032" s="338"/>
      <c r="C6032" s="313"/>
      <c r="D6032" s="338"/>
      <c r="E6032" s="338"/>
      <c r="F6032" s="313"/>
      <c r="G6032" s="313"/>
      <c r="H6032" s="174" t="s">
        <v>156</v>
      </c>
      <c r="I6032" s="339">
        <v>8500</v>
      </c>
      <c r="J6032" s="107"/>
      <c r="K6032" s="313"/>
    </row>
    <row r="6033" spans="1:11" s="43" customFormat="1" ht="30" x14ac:dyDescent="0.25">
      <c r="A6033" s="42"/>
      <c r="B6033" s="338"/>
      <c r="C6033" s="313"/>
      <c r="D6033" s="338"/>
      <c r="E6033" s="338"/>
      <c r="F6033" s="313"/>
      <c r="G6033" s="313"/>
      <c r="H6033" s="174" t="s">
        <v>156</v>
      </c>
      <c r="I6033" s="339">
        <v>20600</v>
      </c>
      <c r="J6033" s="107"/>
      <c r="K6033" s="313"/>
    </row>
    <row r="6034" spans="1:11" s="43" customFormat="1" ht="30" x14ac:dyDescent="0.25">
      <c r="A6034" s="42"/>
      <c r="B6034" s="338"/>
      <c r="C6034" s="313"/>
      <c r="D6034" s="338"/>
      <c r="E6034" s="338"/>
      <c r="F6034" s="313"/>
      <c r="G6034" s="313"/>
      <c r="H6034" s="174" t="s">
        <v>156</v>
      </c>
      <c r="I6034" s="339">
        <v>18000</v>
      </c>
      <c r="J6034" s="107"/>
      <c r="K6034" s="313"/>
    </row>
    <row r="6035" spans="1:11" s="43" customFormat="1" ht="30" x14ac:dyDescent="0.25">
      <c r="A6035" s="42"/>
      <c r="B6035" s="338"/>
      <c r="C6035" s="313"/>
      <c r="D6035" s="338"/>
      <c r="E6035" s="338"/>
      <c r="F6035" s="313"/>
      <c r="G6035" s="313"/>
      <c r="H6035" s="174" t="s">
        <v>156</v>
      </c>
      <c r="I6035" s="339">
        <v>13500</v>
      </c>
      <c r="J6035" s="107"/>
      <c r="K6035" s="313"/>
    </row>
    <row r="6036" spans="1:11" s="43" customFormat="1" ht="30" x14ac:dyDescent="0.25">
      <c r="A6036" s="42"/>
      <c r="B6036" s="338"/>
      <c r="C6036" s="313"/>
      <c r="D6036" s="338"/>
      <c r="E6036" s="338"/>
      <c r="F6036" s="313"/>
      <c r="G6036" s="313"/>
      <c r="H6036" s="174" t="s">
        <v>156</v>
      </c>
      <c r="I6036" s="339">
        <v>7500</v>
      </c>
      <c r="J6036" s="107"/>
      <c r="K6036" s="313"/>
    </row>
    <row r="6037" spans="1:11" s="43" customFormat="1" x14ac:dyDescent="0.25">
      <c r="A6037" s="42"/>
      <c r="B6037" s="338"/>
      <c r="C6037" s="313"/>
      <c r="D6037" s="338"/>
      <c r="E6037" s="338"/>
      <c r="F6037" s="313"/>
      <c r="G6037" s="313"/>
      <c r="H6037" s="314" t="s">
        <v>57</v>
      </c>
      <c r="I6037" s="339">
        <v>18000</v>
      </c>
      <c r="J6037" s="107"/>
      <c r="K6037" s="313"/>
    </row>
    <row r="6038" spans="1:11" s="43" customFormat="1" x14ac:dyDescent="0.25">
      <c r="A6038" s="42"/>
      <c r="B6038" s="338"/>
      <c r="C6038" s="313"/>
      <c r="D6038" s="338"/>
      <c r="E6038" s="338"/>
      <c r="F6038" s="313"/>
      <c r="G6038" s="313"/>
      <c r="H6038" s="314" t="s">
        <v>57</v>
      </c>
      <c r="I6038" s="339">
        <v>14500</v>
      </c>
      <c r="J6038" s="107"/>
      <c r="K6038" s="313"/>
    </row>
    <row r="6039" spans="1:11" s="43" customFormat="1" x14ac:dyDescent="0.25">
      <c r="A6039" s="42"/>
      <c r="B6039" s="338"/>
      <c r="C6039" s="313"/>
      <c r="D6039" s="338"/>
      <c r="E6039" s="338"/>
      <c r="F6039" s="313"/>
      <c r="G6039" s="313"/>
      <c r="H6039" s="314" t="s">
        <v>57</v>
      </c>
      <c r="I6039" s="339">
        <v>21000</v>
      </c>
      <c r="J6039" s="107"/>
      <c r="K6039" s="313"/>
    </row>
    <row r="6040" spans="1:11" s="43" customFormat="1" x14ac:dyDescent="0.25">
      <c r="A6040" s="42"/>
      <c r="B6040" s="338"/>
      <c r="C6040" s="313"/>
      <c r="D6040" s="338"/>
      <c r="E6040" s="338"/>
      <c r="F6040" s="313"/>
      <c r="G6040" s="313"/>
      <c r="H6040" s="314" t="s">
        <v>57</v>
      </c>
      <c r="I6040" s="339">
        <v>6500</v>
      </c>
      <c r="J6040" s="107"/>
      <c r="K6040" s="313"/>
    </row>
    <row r="6041" spans="1:11" s="43" customFormat="1" x14ac:dyDescent="0.25">
      <c r="A6041" s="42"/>
      <c r="B6041" s="338"/>
      <c r="C6041" s="313"/>
      <c r="D6041" s="338"/>
      <c r="E6041" s="338"/>
      <c r="F6041" s="313"/>
      <c r="G6041" s="313"/>
      <c r="H6041" s="314" t="s">
        <v>57</v>
      </c>
      <c r="I6041" s="339">
        <v>23500</v>
      </c>
      <c r="J6041" s="107"/>
      <c r="K6041" s="313"/>
    </row>
    <row r="6042" spans="1:11" s="43" customFormat="1" x14ac:dyDescent="0.25">
      <c r="A6042" s="42"/>
      <c r="B6042" s="338"/>
      <c r="C6042" s="313"/>
      <c r="D6042" s="338"/>
      <c r="E6042" s="338"/>
      <c r="F6042" s="313"/>
      <c r="G6042" s="313"/>
      <c r="H6042" s="314" t="s">
        <v>57</v>
      </c>
      <c r="I6042" s="339">
        <v>17500</v>
      </c>
      <c r="J6042" s="107"/>
      <c r="K6042" s="313"/>
    </row>
    <row r="6043" spans="1:11" s="43" customFormat="1" x14ac:dyDescent="0.25">
      <c r="A6043" s="42"/>
      <c r="B6043" s="338"/>
      <c r="C6043" s="313"/>
      <c r="D6043" s="338"/>
      <c r="E6043" s="338"/>
      <c r="F6043" s="313"/>
      <c r="G6043" s="313"/>
      <c r="H6043" s="314" t="s">
        <v>57</v>
      </c>
      <c r="I6043" s="339">
        <v>7000</v>
      </c>
      <c r="J6043" s="107"/>
      <c r="K6043" s="313"/>
    </row>
    <row r="6044" spans="1:11" s="43" customFormat="1" x14ac:dyDescent="0.25">
      <c r="A6044" s="42"/>
      <c r="B6044" s="521" t="s">
        <v>19</v>
      </c>
      <c r="C6044" s="521"/>
      <c r="D6044" s="521"/>
      <c r="E6044" s="521"/>
      <c r="F6044" s="521"/>
      <c r="G6044" s="521"/>
      <c r="H6044" s="521"/>
      <c r="I6044" s="521"/>
      <c r="J6044" s="521"/>
      <c r="K6044" s="521"/>
    </row>
    <row r="6045" spans="1:11" s="43" customFormat="1" x14ac:dyDescent="0.25">
      <c r="A6045" s="42"/>
      <c r="B6045" s="237">
        <v>437847</v>
      </c>
      <c r="C6045" s="313"/>
      <c r="D6045" s="313"/>
      <c r="E6045" s="313"/>
      <c r="F6045" s="313"/>
      <c r="G6045" s="313"/>
      <c r="H6045" s="313" t="s">
        <v>56</v>
      </c>
      <c r="I6045" s="237">
        <v>81000</v>
      </c>
      <c r="J6045" s="313"/>
      <c r="K6045" s="313"/>
    </row>
    <row r="6046" spans="1:11" s="43" customFormat="1" ht="45" x14ac:dyDescent="0.25">
      <c r="A6046" s="42"/>
      <c r="B6046" s="237"/>
      <c r="C6046" s="313"/>
      <c r="D6046" s="313"/>
      <c r="E6046" s="313"/>
      <c r="F6046" s="313"/>
      <c r="G6046" s="313"/>
      <c r="H6046" s="313" t="s">
        <v>1614</v>
      </c>
      <c r="I6046" s="237">
        <v>48000</v>
      </c>
      <c r="J6046" s="313"/>
      <c r="K6046" s="313"/>
    </row>
    <row r="6047" spans="1:11" s="43" customFormat="1" x14ac:dyDescent="0.25">
      <c r="A6047" s="42"/>
    </row>
    <row r="6048" spans="1:11" s="43" customFormat="1" x14ac:dyDescent="0.25">
      <c r="A6048" s="42"/>
    </row>
    <row r="6049" spans="1:11" s="43" customFormat="1" x14ac:dyDescent="0.25">
      <c r="A6049" s="42"/>
      <c r="B6049" s="449" t="s">
        <v>0</v>
      </c>
      <c r="C6049" s="449"/>
    </row>
    <row r="6050" spans="1:11" s="43" customFormat="1" x14ac:dyDescent="0.25">
      <c r="A6050" s="42"/>
      <c r="B6050" s="722" t="s">
        <v>1</v>
      </c>
      <c r="C6050" s="722"/>
      <c r="D6050" s="722"/>
      <c r="E6050" s="722"/>
      <c r="F6050" s="722"/>
      <c r="G6050" s="722"/>
      <c r="H6050" s="722"/>
      <c r="I6050" s="722"/>
      <c r="J6050" s="722"/>
      <c r="K6050" s="722"/>
    </row>
    <row r="6051" spans="1:11" s="43" customFormat="1" ht="15.75" thickBot="1" x14ac:dyDescent="0.3">
      <c r="A6051" s="42"/>
      <c r="E6051" s="305"/>
      <c r="F6051" s="305"/>
      <c r="G6051" s="305"/>
      <c r="H6051" s="305"/>
      <c r="I6051" s="305"/>
      <c r="J6051" s="305"/>
      <c r="K6051" s="305"/>
    </row>
    <row r="6052" spans="1:11" s="43" customFormat="1" ht="15.75" thickBot="1" x14ac:dyDescent="0.3">
      <c r="A6052" s="42"/>
      <c r="B6052" s="615" t="s">
        <v>2</v>
      </c>
      <c r="C6052" s="616"/>
      <c r="D6052" s="617"/>
      <c r="E6052" s="615" t="s">
        <v>3</v>
      </c>
      <c r="F6052" s="616"/>
      <c r="G6052" s="617"/>
      <c r="H6052" s="450" t="s">
        <v>323</v>
      </c>
      <c r="I6052" s="450"/>
      <c r="J6052" s="450"/>
      <c r="K6052" s="450"/>
    </row>
    <row r="6053" spans="1:11" s="43" customFormat="1" ht="15.75" thickBot="1" x14ac:dyDescent="0.3">
      <c r="A6053" s="42"/>
      <c r="B6053" s="615" t="s">
        <v>1085</v>
      </c>
      <c r="C6053" s="616"/>
      <c r="D6053" s="617"/>
      <c r="E6053" s="615" t="s">
        <v>1615</v>
      </c>
      <c r="F6053" s="616"/>
      <c r="G6053" s="617"/>
      <c r="H6053" s="615" t="s">
        <v>1616</v>
      </c>
      <c r="I6053" s="616"/>
      <c r="J6053" s="616"/>
      <c r="K6053" s="617"/>
    </row>
    <row r="6054" spans="1:11" s="43" customFormat="1" x14ac:dyDescent="0.25">
      <c r="A6054" s="42"/>
      <c r="B6054" s="716" t="s">
        <v>5</v>
      </c>
      <c r="C6054" s="720"/>
      <c r="D6054" s="717"/>
      <c r="E6054" s="720" t="s">
        <v>1617</v>
      </c>
      <c r="F6054" s="720"/>
      <c r="G6054" s="717"/>
      <c r="H6054" s="618" t="s">
        <v>6</v>
      </c>
      <c r="I6054" s="624"/>
      <c r="J6054" s="716" t="s">
        <v>315</v>
      </c>
      <c r="K6054" s="717"/>
    </row>
    <row r="6055" spans="1:11" s="43" customFormat="1" ht="15.75" thickBot="1" x14ac:dyDescent="0.3">
      <c r="A6055" s="42"/>
      <c r="B6055" s="718"/>
      <c r="C6055" s="721"/>
      <c r="D6055" s="719"/>
      <c r="E6055" s="721"/>
      <c r="F6055" s="721"/>
      <c r="G6055" s="719"/>
      <c r="H6055" s="625"/>
      <c r="I6055" s="626"/>
      <c r="J6055" s="718"/>
      <c r="K6055" s="719"/>
    </row>
    <row r="6056" spans="1:11" s="43" customFormat="1" ht="15.75" thickBot="1" x14ac:dyDescent="0.3">
      <c r="A6056" s="42"/>
      <c r="B6056" s="615" t="s">
        <v>7</v>
      </c>
      <c r="C6056" s="616"/>
      <c r="D6056" s="616"/>
      <c r="E6056" s="616"/>
      <c r="F6056" s="616"/>
      <c r="G6056" s="616"/>
      <c r="H6056" s="616"/>
      <c r="I6056" s="616"/>
      <c r="J6056" s="616"/>
      <c r="K6056" s="617"/>
    </row>
    <row r="6057" spans="1:11" s="43" customFormat="1" ht="15.75" thickBot="1" x14ac:dyDescent="0.3">
      <c r="A6057" s="42"/>
      <c r="B6057" s="726" t="s">
        <v>8</v>
      </c>
      <c r="C6057" s="726" t="s">
        <v>9</v>
      </c>
      <c r="D6057" s="615" t="s">
        <v>10</v>
      </c>
      <c r="E6057" s="616"/>
      <c r="F6057" s="616"/>
      <c r="G6057" s="617"/>
      <c r="H6057" s="615" t="s">
        <v>11</v>
      </c>
      <c r="I6057" s="616"/>
      <c r="J6057" s="616"/>
      <c r="K6057" s="617"/>
    </row>
    <row r="6058" spans="1:11" s="43" customFormat="1" ht="15.75" thickBot="1" x14ac:dyDescent="0.3">
      <c r="A6058" s="42"/>
      <c r="B6058" s="727"/>
      <c r="C6058" s="727"/>
      <c r="D6058" s="726" t="s">
        <v>12</v>
      </c>
      <c r="E6058" s="726" t="s">
        <v>210</v>
      </c>
      <c r="F6058" s="615" t="s">
        <v>14</v>
      </c>
      <c r="G6058" s="617"/>
      <c r="H6058" s="726" t="s">
        <v>12</v>
      </c>
      <c r="I6058" s="726" t="s">
        <v>15</v>
      </c>
      <c r="J6058" s="615" t="s">
        <v>14</v>
      </c>
      <c r="K6058" s="617"/>
    </row>
    <row r="6059" spans="1:11" s="43" customFormat="1" ht="45.75" thickBot="1" x14ac:dyDescent="0.3">
      <c r="A6059" s="42"/>
      <c r="B6059" s="728"/>
      <c r="C6059" s="728"/>
      <c r="D6059" s="728"/>
      <c r="E6059" s="728"/>
      <c r="F6059" s="306" t="s">
        <v>16</v>
      </c>
      <c r="G6059" s="306" t="s">
        <v>17</v>
      </c>
      <c r="H6059" s="597"/>
      <c r="I6059" s="597"/>
      <c r="J6059" s="306" t="s">
        <v>16</v>
      </c>
      <c r="K6059" s="306" t="s">
        <v>17</v>
      </c>
    </row>
    <row r="6060" spans="1:11" s="43" customFormat="1" x14ac:dyDescent="0.25">
      <c r="A6060" s="42"/>
      <c r="B6060" s="333" t="s">
        <v>1360</v>
      </c>
      <c r="C6060" s="333">
        <v>2</v>
      </c>
      <c r="D6060" s="333">
        <v>3</v>
      </c>
      <c r="E6060" s="333">
        <v>4</v>
      </c>
      <c r="F6060" s="333">
        <v>5</v>
      </c>
      <c r="G6060" s="333">
        <v>6</v>
      </c>
      <c r="H6060" s="333">
        <v>7</v>
      </c>
      <c r="I6060" s="333">
        <v>8</v>
      </c>
      <c r="J6060" s="333">
        <v>9</v>
      </c>
      <c r="K6060" s="333">
        <v>10</v>
      </c>
    </row>
    <row r="6061" spans="1:11" s="43" customFormat="1" x14ac:dyDescent="0.25">
      <c r="A6061" s="42"/>
      <c r="B6061" s="338">
        <f>154288.5+210000</f>
        <v>364288.5</v>
      </c>
      <c r="C6061" s="313"/>
      <c r="D6061" s="338" t="s">
        <v>18</v>
      </c>
      <c r="E6061" s="338">
        <v>0.06</v>
      </c>
      <c r="F6061" s="313"/>
      <c r="G6061" s="313"/>
      <c r="H6061" s="314" t="s">
        <v>111</v>
      </c>
      <c r="I6061" s="339">
        <v>200000</v>
      </c>
      <c r="J6061" s="107"/>
      <c r="K6061" s="313"/>
    </row>
    <row r="6062" spans="1:11" s="43" customFormat="1" ht="45" x14ac:dyDescent="0.25">
      <c r="A6062" s="42"/>
      <c r="B6062" s="338"/>
      <c r="C6062" s="313"/>
      <c r="D6062" s="338" t="s">
        <v>177</v>
      </c>
      <c r="E6062" s="338">
        <v>0.5</v>
      </c>
      <c r="F6062" s="313"/>
      <c r="G6062" s="313"/>
      <c r="H6062" s="314" t="s">
        <v>71</v>
      </c>
      <c r="I6062" s="339">
        <v>700000</v>
      </c>
      <c r="J6062" s="107"/>
      <c r="K6062" s="313"/>
    </row>
    <row r="6063" spans="1:11" s="43" customFormat="1" x14ac:dyDescent="0.25">
      <c r="A6063" s="42"/>
      <c r="B6063" s="338"/>
      <c r="C6063" s="313"/>
      <c r="D6063" s="338"/>
      <c r="E6063" s="338"/>
      <c r="F6063" s="313"/>
      <c r="G6063" s="313"/>
      <c r="H6063" s="314" t="s">
        <v>70</v>
      </c>
      <c r="I6063" s="339">
        <v>200000</v>
      </c>
      <c r="J6063" s="107"/>
      <c r="K6063" s="313"/>
    </row>
    <row r="6064" spans="1:11" s="43" customFormat="1" x14ac:dyDescent="0.25">
      <c r="A6064" s="42"/>
      <c r="B6064" s="521" t="s">
        <v>19</v>
      </c>
      <c r="C6064" s="521"/>
      <c r="D6064" s="521"/>
      <c r="E6064" s="521"/>
      <c r="F6064" s="521"/>
      <c r="G6064" s="521"/>
      <c r="H6064" s="521"/>
      <c r="I6064" s="521"/>
      <c r="J6064" s="521"/>
      <c r="K6064" s="521"/>
    </row>
    <row r="6065" spans="1:11" s="43" customFormat="1" x14ac:dyDescent="0.25">
      <c r="A6065" s="42"/>
      <c r="B6065" s="237">
        <v>0</v>
      </c>
      <c r="C6065" s="313" t="s">
        <v>76</v>
      </c>
      <c r="D6065" s="313" t="s">
        <v>76</v>
      </c>
      <c r="E6065" s="313" t="s">
        <v>76</v>
      </c>
      <c r="F6065" s="313" t="s">
        <v>76</v>
      </c>
      <c r="G6065" s="313" t="s">
        <v>76</v>
      </c>
      <c r="H6065" s="313" t="s">
        <v>76</v>
      </c>
      <c r="I6065" s="237">
        <v>0</v>
      </c>
      <c r="J6065" s="313" t="s">
        <v>76</v>
      </c>
      <c r="K6065" s="313" t="s">
        <v>76</v>
      </c>
    </row>
    <row r="6066" spans="1:11" s="43" customFormat="1" x14ac:dyDescent="0.25">
      <c r="A6066" s="42"/>
    </row>
    <row r="6067" spans="1:11" s="43" customFormat="1" x14ac:dyDescent="0.25">
      <c r="A6067" s="42"/>
    </row>
    <row r="6068" spans="1:11" s="43" customFormat="1" x14ac:dyDescent="0.25">
      <c r="A6068" s="42"/>
      <c r="B6068" s="449" t="s">
        <v>0</v>
      </c>
      <c r="C6068" s="449"/>
    </row>
    <row r="6069" spans="1:11" s="43" customFormat="1" x14ac:dyDescent="0.25">
      <c r="A6069" s="42"/>
      <c r="B6069" s="722" t="s">
        <v>1</v>
      </c>
      <c r="C6069" s="722"/>
      <c r="D6069" s="722"/>
      <c r="E6069" s="722"/>
      <c r="F6069" s="722"/>
      <c r="G6069" s="722"/>
      <c r="H6069" s="722"/>
      <c r="I6069" s="722"/>
      <c r="J6069" s="722"/>
      <c r="K6069" s="722"/>
    </row>
    <row r="6070" spans="1:11" s="43" customFormat="1" ht="15.75" thickBot="1" x14ac:dyDescent="0.3">
      <c r="A6070" s="42"/>
      <c r="E6070" s="305"/>
      <c r="F6070" s="305"/>
      <c r="G6070" s="305"/>
      <c r="H6070" s="305"/>
      <c r="I6070" s="305"/>
      <c r="J6070" s="305"/>
      <c r="K6070" s="305"/>
    </row>
    <row r="6071" spans="1:11" s="43" customFormat="1" ht="15.75" thickBot="1" x14ac:dyDescent="0.3">
      <c r="A6071" s="42"/>
      <c r="B6071" s="615" t="s">
        <v>2</v>
      </c>
      <c r="C6071" s="616"/>
      <c r="D6071" s="617"/>
      <c r="E6071" s="615" t="s">
        <v>3</v>
      </c>
      <c r="F6071" s="616"/>
      <c r="G6071" s="617"/>
      <c r="H6071" s="450" t="s">
        <v>323</v>
      </c>
      <c r="I6071" s="450"/>
      <c r="J6071" s="450"/>
      <c r="K6071" s="450"/>
    </row>
    <row r="6072" spans="1:11" s="43" customFormat="1" ht="15.75" thickBot="1" x14ac:dyDescent="0.3">
      <c r="A6072" s="42"/>
      <c r="B6072" s="615" t="s">
        <v>1618</v>
      </c>
      <c r="C6072" s="616"/>
      <c r="D6072" s="617"/>
      <c r="E6072" s="615" t="s">
        <v>1615</v>
      </c>
      <c r="F6072" s="616"/>
      <c r="G6072" s="617"/>
      <c r="H6072" s="615" t="s">
        <v>1619</v>
      </c>
      <c r="I6072" s="616"/>
      <c r="J6072" s="616"/>
      <c r="K6072" s="617"/>
    </row>
    <row r="6073" spans="1:11" s="43" customFormat="1" x14ac:dyDescent="0.25">
      <c r="A6073" s="42"/>
      <c r="B6073" s="716" t="s">
        <v>5</v>
      </c>
      <c r="C6073" s="720"/>
      <c r="D6073" s="717"/>
      <c r="E6073" s="720" t="s">
        <v>1620</v>
      </c>
      <c r="F6073" s="720"/>
      <c r="G6073" s="717"/>
      <c r="H6073" s="618" t="s">
        <v>6</v>
      </c>
      <c r="I6073" s="624"/>
      <c r="J6073" s="716" t="s">
        <v>315</v>
      </c>
      <c r="K6073" s="717"/>
    </row>
    <row r="6074" spans="1:11" s="43" customFormat="1" ht="15.75" thickBot="1" x14ac:dyDescent="0.3">
      <c r="A6074" s="42"/>
      <c r="B6074" s="718"/>
      <c r="C6074" s="721"/>
      <c r="D6074" s="719"/>
      <c r="E6074" s="721"/>
      <c r="F6074" s="721"/>
      <c r="G6074" s="719"/>
      <c r="H6074" s="625"/>
      <c r="I6074" s="626"/>
      <c r="J6074" s="718"/>
      <c r="K6074" s="719"/>
    </row>
    <row r="6075" spans="1:11" s="43" customFormat="1" ht="15.75" thickBot="1" x14ac:dyDescent="0.3">
      <c r="A6075" s="42"/>
      <c r="B6075" s="615" t="s">
        <v>7</v>
      </c>
      <c r="C6075" s="616"/>
      <c r="D6075" s="616"/>
      <c r="E6075" s="616"/>
      <c r="F6075" s="616"/>
      <c r="G6075" s="616"/>
      <c r="H6075" s="616"/>
      <c r="I6075" s="616"/>
      <c r="J6075" s="616"/>
      <c r="K6075" s="617"/>
    </row>
    <row r="6076" spans="1:11" s="43" customFormat="1" ht="15.75" thickBot="1" x14ac:dyDescent="0.3">
      <c r="A6076" s="42"/>
      <c r="B6076" s="726" t="s">
        <v>8</v>
      </c>
      <c r="C6076" s="726" t="s">
        <v>9</v>
      </c>
      <c r="D6076" s="615" t="s">
        <v>10</v>
      </c>
      <c r="E6076" s="616"/>
      <c r="F6076" s="616"/>
      <c r="G6076" s="617"/>
      <c r="H6076" s="615" t="s">
        <v>11</v>
      </c>
      <c r="I6076" s="616"/>
      <c r="J6076" s="616"/>
      <c r="K6076" s="617"/>
    </row>
    <row r="6077" spans="1:11" s="43" customFormat="1" ht="15.75" thickBot="1" x14ac:dyDescent="0.3">
      <c r="A6077" s="42"/>
      <c r="B6077" s="727"/>
      <c r="C6077" s="727"/>
      <c r="D6077" s="726" t="s">
        <v>12</v>
      </c>
      <c r="E6077" s="726" t="s">
        <v>210</v>
      </c>
      <c r="F6077" s="615" t="s">
        <v>14</v>
      </c>
      <c r="G6077" s="617"/>
      <c r="H6077" s="726" t="s">
        <v>12</v>
      </c>
      <c r="I6077" s="726" t="s">
        <v>15</v>
      </c>
      <c r="J6077" s="615" t="s">
        <v>14</v>
      </c>
      <c r="K6077" s="617"/>
    </row>
    <row r="6078" spans="1:11" s="43" customFormat="1" ht="45.75" thickBot="1" x14ac:dyDescent="0.3">
      <c r="A6078" s="42"/>
      <c r="B6078" s="728"/>
      <c r="C6078" s="728"/>
      <c r="D6078" s="728"/>
      <c r="E6078" s="728"/>
      <c r="F6078" s="306" t="s">
        <v>16</v>
      </c>
      <c r="G6078" s="306" t="s">
        <v>17</v>
      </c>
      <c r="H6078" s="597"/>
      <c r="I6078" s="597"/>
      <c r="J6078" s="306" t="s">
        <v>16</v>
      </c>
      <c r="K6078" s="306" t="s">
        <v>17</v>
      </c>
    </row>
    <row r="6079" spans="1:11" s="43" customFormat="1" x14ac:dyDescent="0.25">
      <c r="A6079" s="42"/>
      <c r="B6079" s="333" t="s">
        <v>1360</v>
      </c>
      <c r="C6079" s="333">
        <v>2</v>
      </c>
      <c r="D6079" s="333">
        <v>3</v>
      </c>
      <c r="E6079" s="333">
        <v>4</v>
      </c>
      <c r="F6079" s="333">
        <v>5</v>
      </c>
      <c r="G6079" s="333">
        <v>6</v>
      </c>
      <c r="H6079" s="333">
        <v>7</v>
      </c>
      <c r="I6079" s="333">
        <v>8</v>
      </c>
      <c r="J6079" s="333">
        <v>9</v>
      </c>
      <c r="K6079" s="333">
        <v>10</v>
      </c>
    </row>
    <row r="6080" spans="1:11" s="43" customFormat="1" ht="45" x14ac:dyDescent="0.25">
      <c r="A6080" s="42"/>
      <c r="B6080" s="338">
        <f>120052.2</f>
        <v>120052.2</v>
      </c>
      <c r="C6080" s="313"/>
      <c r="D6080" s="338" t="s">
        <v>177</v>
      </c>
      <c r="E6080" s="338">
        <v>0.1</v>
      </c>
      <c r="F6080" s="313"/>
      <c r="G6080" s="313"/>
      <c r="H6080" s="314"/>
      <c r="I6080" s="339"/>
      <c r="J6080" s="107"/>
      <c r="K6080" s="313"/>
    </row>
    <row r="6081" spans="1:11" s="43" customFormat="1" ht="45" x14ac:dyDescent="0.25">
      <c r="A6081" s="42"/>
      <c r="B6081" s="338"/>
      <c r="C6081" s="313"/>
      <c r="D6081" s="338" t="s">
        <v>177</v>
      </c>
      <c r="E6081" s="338">
        <v>0.4</v>
      </c>
      <c r="F6081" s="313"/>
      <c r="G6081" s="313"/>
      <c r="H6081" s="314"/>
      <c r="I6081" s="339"/>
      <c r="J6081" s="107"/>
      <c r="K6081" s="313"/>
    </row>
    <row r="6082" spans="1:11" s="43" customFormat="1" ht="30" x14ac:dyDescent="0.25">
      <c r="A6082" s="42"/>
      <c r="B6082" s="338"/>
      <c r="C6082" s="313"/>
      <c r="D6082" s="338" t="s">
        <v>1621</v>
      </c>
      <c r="E6082" s="338">
        <v>382.2</v>
      </c>
      <c r="F6082" s="313"/>
      <c r="G6082" s="313"/>
      <c r="H6082" s="314"/>
      <c r="I6082" s="339"/>
      <c r="J6082" s="107"/>
      <c r="K6082" s="313"/>
    </row>
    <row r="6083" spans="1:11" s="43" customFormat="1" x14ac:dyDescent="0.25">
      <c r="A6083" s="42"/>
      <c r="B6083" s="521" t="s">
        <v>19</v>
      </c>
      <c r="C6083" s="521"/>
      <c r="D6083" s="521"/>
      <c r="E6083" s="521"/>
      <c r="F6083" s="521"/>
      <c r="G6083" s="521"/>
      <c r="H6083" s="521"/>
      <c r="I6083" s="521"/>
      <c r="J6083" s="521"/>
      <c r="K6083" s="521"/>
    </row>
    <row r="6084" spans="1:11" s="43" customFormat="1" x14ac:dyDescent="0.25">
      <c r="A6084" s="42"/>
      <c r="B6084" s="237">
        <v>0</v>
      </c>
      <c r="C6084" s="313" t="s">
        <v>76</v>
      </c>
      <c r="D6084" s="313" t="s">
        <v>76</v>
      </c>
      <c r="E6084" s="313" t="s">
        <v>76</v>
      </c>
      <c r="F6084" s="313" t="s">
        <v>76</v>
      </c>
      <c r="G6084" s="313" t="s">
        <v>76</v>
      </c>
      <c r="H6084" s="313" t="s">
        <v>76</v>
      </c>
      <c r="I6084" s="237">
        <v>0</v>
      </c>
      <c r="J6084" s="313" t="s">
        <v>76</v>
      </c>
      <c r="K6084" s="313" t="s">
        <v>76</v>
      </c>
    </row>
    <row r="6085" spans="1:11" s="43" customFormat="1" x14ac:dyDescent="0.25">
      <c r="A6085" s="42"/>
    </row>
    <row r="6086" spans="1:11" s="43" customFormat="1" x14ac:dyDescent="0.25">
      <c r="A6086" s="42"/>
    </row>
    <row r="6087" spans="1:11" s="43" customFormat="1" x14ac:dyDescent="0.25">
      <c r="A6087" s="42"/>
      <c r="B6087" s="449" t="s">
        <v>0</v>
      </c>
      <c r="C6087" s="449"/>
    </row>
    <row r="6088" spans="1:11" s="43" customFormat="1" x14ac:dyDescent="0.25">
      <c r="A6088" s="42"/>
      <c r="B6088" s="722" t="s">
        <v>1</v>
      </c>
      <c r="C6088" s="722"/>
      <c r="D6088" s="722"/>
      <c r="E6088" s="722"/>
      <c r="F6088" s="722"/>
      <c r="G6088" s="722"/>
      <c r="H6088" s="722"/>
      <c r="I6088" s="722"/>
      <c r="J6088" s="722"/>
      <c r="K6088" s="722"/>
    </row>
    <row r="6089" spans="1:11" s="43" customFormat="1" ht="15.75" thickBot="1" x14ac:dyDescent="0.3">
      <c r="A6089" s="42"/>
      <c r="E6089" s="305"/>
      <c r="F6089" s="305"/>
      <c r="G6089" s="305"/>
      <c r="H6089" s="305"/>
      <c r="I6089" s="305"/>
      <c r="J6089" s="305"/>
      <c r="K6089" s="305"/>
    </row>
    <row r="6090" spans="1:11" s="43" customFormat="1" ht="15.75" thickBot="1" x14ac:dyDescent="0.3">
      <c r="A6090" s="42"/>
      <c r="B6090" s="615" t="s">
        <v>2</v>
      </c>
      <c r="C6090" s="616"/>
      <c r="D6090" s="617"/>
      <c r="E6090" s="615" t="s">
        <v>3</v>
      </c>
      <c r="F6090" s="616"/>
      <c r="G6090" s="617"/>
      <c r="H6090" s="450" t="s">
        <v>323</v>
      </c>
      <c r="I6090" s="450"/>
      <c r="J6090" s="450"/>
      <c r="K6090" s="450"/>
    </row>
    <row r="6091" spans="1:11" s="43" customFormat="1" ht="15.75" thickBot="1" x14ac:dyDescent="0.3">
      <c r="A6091" s="42"/>
      <c r="B6091" s="615" t="s">
        <v>1622</v>
      </c>
      <c r="C6091" s="616"/>
      <c r="D6091" s="617"/>
      <c r="E6091" s="615" t="s">
        <v>1623</v>
      </c>
      <c r="F6091" s="616"/>
      <c r="G6091" s="617"/>
      <c r="H6091" s="615" t="s">
        <v>1624</v>
      </c>
      <c r="I6091" s="616"/>
      <c r="J6091" s="616"/>
      <c r="K6091" s="617"/>
    </row>
    <row r="6092" spans="1:11" s="43" customFormat="1" x14ac:dyDescent="0.25">
      <c r="A6092" s="42"/>
      <c r="B6092" s="716" t="s">
        <v>5</v>
      </c>
      <c r="C6092" s="720"/>
      <c r="D6092" s="717"/>
      <c r="E6092" s="720" t="s">
        <v>1625</v>
      </c>
      <c r="F6092" s="720"/>
      <c r="G6092" s="717"/>
      <c r="H6092" s="618" t="s">
        <v>6</v>
      </c>
      <c r="I6092" s="624"/>
      <c r="J6092" s="716" t="s">
        <v>315</v>
      </c>
      <c r="K6092" s="717"/>
    </row>
    <row r="6093" spans="1:11" s="43" customFormat="1" ht="15.75" thickBot="1" x14ac:dyDescent="0.3">
      <c r="A6093" s="42"/>
      <c r="B6093" s="718"/>
      <c r="C6093" s="721"/>
      <c r="D6093" s="719"/>
      <c r="E6093" s="721"/>
      <c r="F6093" s="721"/>
      <c r="G6093" s="719"/>
      <c r="H6093" s="625"/>
      <c r="I6093" s="626"/>
      <c r="J6093" s="718"/>
      <c r="K6093" s="719"/>
    </row>
    <row r="6094" spans="1:11" s="43" customFormat="1" ht="15.75" thickBot="1" x14ac:dyDescent="0.3">
      <c r="A6094" s="42"/>
      <c r="B6094" s="615" t="s">
        <v>7</v>
      </c>
      <c r="C6094" s="616"/>
      <c r="D6094" s="616"/>
      <c r="E6094" s="616"/>
      <c r="F6094" s="616"/>
      <c r="G6094" s="616"/>
      <c r="H6094" s="616"/>
      <c r="I6094" s="616"/>
      <c r="J6094" s="616"/>
      <c r="K6094" s="617"/>
    </row>
    <row r="6095" spans="1:11" s="43" customFormat="1" ht="15.75" thickBot="1" x14ac:dyDescent="0.3">
      <c r="A6095" s="42"/>
      <c r="B6095" s="726" t="s">
        <v>8</v>
      </c>
      <c r="C6095" s="726" t="s">
        <v>9</v>
      </c>
      <c r="D6095" s="615" t="s">
        <v>10</v>
      </c>
      <c r="E6095" s="616"/>
      <c r="F6095" s="616"/>
      <c r="G6095" s="617"/>
      <c r="H6095" s="615" t="s">
        <v>11</v>
      </c>
      <c r="I6095" s="616"/>
      <c r="J6095" s="616"/>
      <c r="K6095" s="617"/>
    </row>
    <row r="6096" spans="1:11" s="43" customFormat="1" ht="15.75" thickBot="1" x14ac:dyDescent="0.3">
      <c r="A6096" s="42"/>
      <c r="B6096" s="727"/>
      <c r="C6096" s="727"/>
      <c r="D6096" s="726" t="s">
        <v>12</v>
      </c>
      <c r="E6096" s="726" t="s">
        <v>210</v>
      </c>
      <c r="F6096" s="615" t="s">
        <v>14</v>
      </c>
      <c r="G6096" s="617"/>
      <c r="H6096" s="726" t="s">
        <v>12</v>
      </c>
      <c r="I6096" s="726" t="s">
        <v>15</v>
      </c>
      <c r="J6096" s="615" t="s">
        <v>14</v>
      </c>
      <c r="K6096" s="617"/>
    </row>
    <row r="6097" spans="1:11" s="43" customFormat="1" ht="45.75" thickBot="1" x14ac:dyDescent="0.3">
      <c r="A6097" s="42"/>
      <c r="B6097" s="728"/>
      <c r="C6097" s="728"/>
      <c r="D6097" s="728"/>
      <c r="E6097" s="728"/>
      <c r="F6097" s="306" t="s">
        <v>16</v>
      </c>
      <c r="G6097" s="306" t="s">
        <v>17</v>
      </c>
      <c r="H6097" s="597"/>
      <c r="I6097" s="597"/>
      <c r="J6097" s="306" t="s">
        <v>16</v>
      </c>
      <c r="K6097" s="306" t="s">
        <v>17</v>
      </c>
    </row>
    <row r="6098" spans="1:11" s="43" customFormat="1" x14ac:dyDescent="0.25">
      <c r="A6098" s="42"/>
      <c r="B6098" s="333" t="s">
        <v>1360</v>
      </c>
      <c r="C6098" s="333">
        <v>2</v>
      </c>
      <c r="D6098" s="333">
        <v>3</v>
      </c>
      <c r="E6098" s="333">
        <v>4</v>
      </c>
      <c r="F6098" s="333">
        <v>5</v>
      </c>
      <c r="G6098" s="333">
        <v>6</v>
      </c>
      <c r="H6098" s="333">
        <v>7</v>
      </c>
      <c r="I6098" s="333">
        <v>8</v>
      </c>
      <c r="J6098" s="333">
        <v>9</v>
      </c>
      <c r="K6098" s="333">
        <v>10</v>
      </c>
    </row>
    <row r="6099" spans="1:11" s="43" customFormat="1" ht="60" x14ac:dyDescent="0.25">
      <c r="A6099" s="42"/>
      <c r="B6099" s="338">
        <f>173084.1+265350</f>
        <v>438434.1</v>
      </c>
      <c r="C6099" s="313"/>
      <c r="D6099" s="338" t="s">
        <v>18</v>
      </c>
      <c r="E6099" s="338">
        <v>0.2</v>
      </c>
      <c r="F6099" s="313"/>
      <c r="G6099" s="313"/>
      <c r="H6099" s="51" t="s">
        <v>212</v>
      </c>
      <c r="I6099" s="339" t="s">
        <v>1626</v>
      </c>
      <c r="J6099" s="107"/>
      <c r="K6099" s="313"/>
    </row>
    <row r="6100" spans="1:11" s="43" customFormat="1" x14ac:dyDescent="0.25">
      <c r="A6100" s="42"/>
      <c r="B6100" s="521" t="s">
        <v>19</v>
      </c>
      <c r="C6100" s="521"/>
      <c r="D6100" s="521"/>
      <c r="E6100" s="521"/>
      <c r="F6100" s="521"/>
      <c r="G6100" s="521"/>
      <c r="H6100" s="521"/>
      <c r="I6100" s="521"/>
      <c r="J6100" s="521"/>
      <c r="K6100" s="521"/>
    </row>
    <row r="6101" spans="1:11" s="43" customFormat="1" x14ac:dyDescent="0.25">
      <c r="A6101" s="42"/>
      <c r="B6101" s="237">
        <v>87000</v>
      </c>
      <c r="C6101" s="313" t="s">
        <v>76</v>
      </c>
      <c r="D6101" s="313" t="s">
        <v>76</v>
      </c>
      <c r="E6101" s="313" t="s">
        <v>76</v>
      </c>
      <c r="F6101" s="313" t="s">
        <v>76</v>
      </c>
      <c r="G6101" s="313" t="s">
        <v>76</v>
      </c>
      <c r="H6101" s="313" t="s">
        <v>76</v>
      </c>
      <c r="I6101" s="237">
        <v>0</v>
      </c>
      <c r="J6101" s="313" t="s">
        <v>76</v>
      </c>
      <c r="K6101" s="313" t="s">
        <v>76</v>
      </c>
    </row>
    <row r="6102" spans="1:11" s="43" customFormat="1" x14ac:dyDescent="0.25">
      <c r="A6102" s="42"/>
    </row>
    <row r="6103" spans="1:11" s="43" customFormat="1" x14ac:dyDescent="0.25">
      <c r="A6103" s="42"/>
    </row>
    <row r="6104" spans="1:11" s="43" customFormat="1" x14ac:dyDescent="0.25">
      <c r="A6104" s="42"/>
      <c r="B6104" s="449" t="s">
        <v>0</v>
      </c>
      <c r="C6104" s="449"/>
    </row>
    <row r="6105" spans="1:11" s="43" customFormat="1" x14ac:dyDescent="0.25">
      <c r="A6105" s="42"/>
      <c r="B6105" s="722" t="s">
        <v>1</v>
      </c>
      <c r="C6105" s="722"/>
      <c r="D6105" s="722"/>
      <c r="E6105" s="722"/>
      <c r="F6105" s="722"/>
      <c r="G6105" s="722"/>
      <c r="H6105" s="722"/>
      <c r="I6105" s="722"/>
      <c r="J6105" s="722"/>
      <c r="K6105" s="722"/>
    </row>
    <row r="6106" spans="1:11" s="43" customFormat="1" ht="15.75" thickBot="1" x14ac:dyDescent="0.3">
      <c r="A6106" s="42"/>
      <c r="E6106" s="305"/>
      <c r="F6106" s="305"/>
      <c r="G6106" s="305"/>
      <c r="H6106" s="305"/>
      <c r="I6106" s="305"/>
      <c r="J6106" s="305"/>
      <c r="K6106" s="305"/>
    </row>
    <row r="6107" spans="1:11" s="43" customFormat="1" ht="15.75" thickBot="1" x14ac:dyDescent="0.3">
      <c r="A6107" s="42"/>
      <c r="B6107" s="615" t="s">
        <v>2</v>
      </c>
      <c r="C6107" s="616"/>
      <c r="D6107" s="617"/>
      <c r="E6107" s="615" t="s">
        <v>3</v>
      </c>
      <c r="F6107" s="616"/>
      <c r="G6107" s="617"/>
      <c r="H6107" s="450" t="s">
        <v>323</v>
      </c>
      <c r="I6107" s="450"/>
      <c r="J6107" s="450"/>
      <c r="K6107" s="450"/>
    </row>
    <row r="6108" spans="1:11" s="43" customFormat="1" ht="15.75" thickBot="1" x14ac:dyDescent="0.3">
      <c r="A6108" s="42"/>
      <c r="B6108" s="615" t="s">
        <v>1627</v>
      </c>
      <c r="C6108" s="616"/>
      <c r="D6108" s="617"/>
      <c r="E6108" s="615" t="s">
        <v>1623</v>
      </c>
      <c r="F6108" s="616"/>
      <c r="G6108" s="617"/>
      <c r="H6108" s="615" t="s">
        <v>1628</v>
      </c>
      <c r="I6108" s="616"/>
      <c r="J6108" s="616"/>
      <c r="K6108" s="617"/>
    </row>
    <row r="6109" spans="1:11" s="43" customFormat="1" x14ac:dyDescent="0.25">
      <c r="A6109" s="42"/>
      <c r="B6109" s="716" t="s">
        <v>5</v>
      </c>
      <c r="C6109" s="720"/>
      <c r="D6109" s="717"/>
      <c r="E6109" s="720" t="s">
        <v>1629</v>
      </c>
      <c r="F6109" s="720"/>
      <c r="G6109" s="717"/>
      <c r="H6109" s="618" t="s">
        <v>6</v>
      </c>
      <c r="I6109" s="624"/>
      <c r="J6109" s="716" t="s">
        <v>315</v>
      </c>
      <c r="K6109" s="717"/>
    </row>
    <row r="6110" spans="1:11" s="43" customFormat="1" ht="15.75" thickBot="1" x14ac:dyDescent="0.3">
      <c r="A6110" s="42"/>
      <c r="B6110" s="718"/>
      <c r="C6110" s="721"/>
      <c r="D6110" s="719"/>
      <c r="E6110" s="721"/>
      <c r="F6110" s="721"/>
      <c r="G6110" s="719"/>
      <c r="H6110" s="625"/>
      <c r="I6110" s="626"/>
      <c r="J6110" s="718"/>
      <c r="K6110" s="719"/>
    </row>
    <row r="6111" spans="1:11" s="43" customFormat="1" ht="15.75" thickBot="1" x14ac:dyDescent="0.3">
      <c r="A6111" s="42"/>
      <c r="B6111" s="615" t="s">
        <v>7</v>
      </c>
      <c r="C6111" s="616"/>
      <c r="D6111" s="616"/>
      <c r="E6111" s="616"/>
      <c r="F6111" s="616"/>
      <c r="G6111" s="616"/>
      <c r="H6111" s="616"/>
      <c r="I6111" s="616"/>
      <c r="J6111" s="616"/>
      <c r="K6111" s="617"/>
    </row>
    <row r="6112" spans="1:11" s="43" customFormat="1" ht="15.75" thickBot="1" x14ac:dyDescent="0.3">
      <c r="A6112" s="42"/>
      <c r="B6112" s="726" t="s">
        <v>8</v>
      </c>
      <c r="C6112" s="726" t="s">
        <v>9</v>
      </c>
      <c r="D6112" s="615" t="s">
        <v>10</v>
      </c>
      <c r="E6112" s="616"/>
      <c r="F6112" s="616"/>
      <c r="G6112" s="617"/>
      <c r="H6112" s="615" t="s">
        <v>11</v>
      </c>
      <c r="I6112" s="616"/>
      <c r="J6112" s="616"/>
      <c r="K6112" s="617"/>
    </row>
    <row r="6113" spans="1:11" s="43" customFormat="1" ht="15.75" thickBot="1" x14ac:dyDescent="0.3">
      <c r="A6113" s="42"/>
      <c r="B6113" s="727"/>
      <c r="C6113" s="727"/>
      <c r="D6113" s="726" t="s">
        <v>12</v>
      </c>
      <c r="E6113" s="726" t="s">
        <v>210</v>
      </c>
      <c r="F6113" s="615" t="s">
        <v>14</v>
      </c>
      <c r="G6113" s="617"/>
      <c r="H6113" s="726" t="s">
        <v>12</v>
      </c>
      <c r="I6113" s="726" t="s">
        <v>15</v>
      </c>
      <c r="J6113" s="615" t="s">
        <v>14</v>
      </c>
      <c r="K6113" s="617"/>
    </row>
    <row r="6114" spans="1:11" s="43" customFormat="1" ht="45.75" thickBot="1" x14ac:dyDescent="0.3">
      <c r="A6114" s="42"/>
      <c r="B6114" s="728"/>
      <c r="C6114" s="728"/>
      <c r="D6114" s="728"/>
      <c r="E6114" s="728"/>
      <c r="F6114" s="306" t="s">
        <v>16</v>
      </c>
      <c r="G6114" s="306" t="s">
        <v>17</v>
      </c>
      <c r="H6114" s="597"/>
      <c r="I6114" s="597"/>
      <c r="J6114" s="306" t="s">
        <v>16</v>
      </c>
      <c r="K6114" s="306" t="s">
        <v>17</v>
      </c>
    </row>
    <row r="6115" spans="1:11" s="43" customFormat="1" x14ac:dyDescent="0.25">
      <c r="A6115" s="42"/>
      <c r="B6115" s="333" t="s">
        <v>1360</v>
      </c>
      <c r="C6115" s="333">
        <v>2</v>
      </c>
      <c r="D6115" s="333">
        <v>3</v>
      </c>
      <c r="E6115" s="333">
        <v>4</v>
      </c>
      <c r="F6115" s="333">
        <v>5</v>
      </c>
      <c r="G6115" s="333">
        <v>6</v>
      </c>
      <c r="H6115" s="333">
        <v>7</v>
      </c>
      <c r="I6115" s="333">
        <v>8</v>
      </c>
      <c r="J6115" s="333">
        <v>9</v>
      </c>
      <c r="K6115" s="333">
        <v>10</v>
      </c>
    </row>
    <row r="6116" spans="1:11" s="43" customFormat="1" ht="60" x14ac:dyDescent="0.25">
      <c r="A6116" s="42"/>
      <c r="B6116" s="338">
        <f>156198.18+26400</f>
        <v>182598.18</v>
      </c>
      <c r="C6116" s="313"/>
      <c r="D6116" s="338"/>
      <c r="E6116" s="338"/>
      <c r="F6116" s="313"/>
      <c r="G6116" s="313"/>
      <c r="H6116" s="51" t="s">
        <v>212</v>
      </c>
      <c r="I6116" s="339" t="s">
        <v>1630</v>
      </c>
      <c r="J6116" s="107"/>
      <c r="K6116" s="313"/>
    </row>
    <row r="6117" spans="1:11" s="43" customFormat="1" x14ac:dyDescent="0.25">
      <c r="A6117" s="42"/>
      <c r="B6117" s="521" t="s">
        <v>19</v>
      </c>
      <c r="C6117" s="521"/>
      <c r="D6117" s="521"/>
      <c r="E6117" s="521"/>
      <c r="F6117" s="521"/>
      <c r="G6117" s="521"/>
      <c r="H6117" s="521"/>
      <c r="I6117" s="521"/>
      <c r="J6117" s="521"/>
      <c r="K6117" s="521"/>
    </row>
    <row r="6118" spans="1:11" s="43" customFormat="1" x14ac:dyDescent="0.25">
      <c r="A6118" s="42"/>
      <c r="B6118" s="237">
        <v>0</v>
      </c>
      <c r="C6118" s="313" t="s">
        <v>76</v>
      </c>
      <c r="D6118" s="313" t="s">
        <v>76</v>
      </c>
      <c r="E6118" s="313" t="s">
        <v>76</v>
      </c>
      <c r="F6118" s="313" t="s">
        <v>76</v>
      </c>
      <c r="G6118" s="313" t="s">
        <v>76</v>
      </c>
      <c r="H6118" s="313" t="s">
        <v>76</v>
      </c>
      <c r="I6118" s="237">
        <v>0</v>
      </c>
      <c r="J6118" s="313" t="s">
        <v>76</v>
      </c>
      <c r="K6118" s="313" t="s">
        <v>76</v>
      </c>
    </row>
    <row r="6119" spans="1:11" s="43" customFormat="1" x14ac:dyDescent="0.25">
      <c r="A6119" s="42"/>
    </row>
    <row r="6120" spans="1:11" s="43" customFormat="1" x14ac:dyDescent="0.25">
      <c r="A6120" s="42"/>
    </row>
    <row r="6121" spans="1:11" s="43" customFormat="1" x14ac:dyDescent="0.25">
      <c r="A6121" s="42"/>
      <c r="B6121" s="449" t="s">
        <v>0</v>
      </c>
      <c r="C6121" s="449"/>
    </row>
    <row r="6122" spans="1:11" s="43" customFormat="1" x14ac:dyDescent="0.25">
      <c r="A6122" s="42"/>
      <c r="B6122" s="722" t="s">
        <v>1</v>
      </c>
      <c r="C6122" s="722"/>
      <c r="D6122" s="722"/>
      <c r="E6122" s="722"/>
      <c r="F6122" s="722"/>
      <c r="G6122" s="722"/>
      <c r="H6122" s="722"/>
      <c r="I6122" s="722"/>
      <c r="J6122" s="722"/>
      <c r="K6122" s="722"/>
    </row>
    <row r="6123" spans="1:11" s="43" customFormat="1" ht="15.75" thickBot="1" x14ac:dyDescent="0.3">
      <c r="A6123" s="42"/>
      <c r="E6123" s="305"/>
      <c r="F6123" s="305"/>
      <c r="G6123" s="305"/>
      <c r="H6123" s="305"/>
      <c r="I6123" s="305"/>
      <c r="J6123" s="305"/>
      <c r="K6123" s="305"/>
    </row>
    <row r="6124" spans="1:11" s="43" customFormat="1" ht="15.75" thickBot="1" x14ac:dyDescent="0.3">
      <c r="A6124" s="42"/>
      <c r="B6124" s="615" t="s">
        <v>2</v>
      </c>
      <c r="C6124" s="616"/>
      <c r="D6124" s="617"/>
      <c r="E6124" s="615" t="s">
        <v>3</v>
      </c>
      <c r="F6124" s="616"/>
      <c r="G6124" s="617"/>
      <c r="H6124" s="450" t="s">
        <v>323</v>
      </c>
      <c r="I6124" s="450"/>
      <c r="J6124" s="450"/>
      <c r="K6124" s="450"/>
    </row>
    <row r="6125" spans="1:11" s="43" customFormat="1" ht="15.75" thickBot="1" x14ac:dyDescent="0.3">
      <c r="A6125" s="42"/>
      <c r="B6125" s="615" t="s">
        <v>1631</v>
      </c>
      <c r="C6125" s="616"/>
      <c r="D6125" s="617"/>
      <c r="E6125" s="615" t="s">
        <v>1623</v>
      </c>
      <c r="F6125" s="616"/>
      <c r="G6125" s="617"/>
      <c r="H6125" s="615" t="s">
        <v>1632</v>
      </c>
      <c r="I6125" s="616"/>
      <c r="J6125" s="616"/>
      <c r="K6125" s="617"/>
    </row>
    <row r="6126" spans="1:11" s="43" customFormat="1" x14ac:dyDescent="0.25">
      <c r="A6126" s="42"/>
      <c r="B6126" s="716" t="s">
        <v>5</v>
      </c>
      <c r="C6126" s="720"/>
      <c r="D6126" s="717"/>
      <c r="E6126" s="720" t="s">
        <v>1633</v>
      </c>
      <c r="F6126" s="720"/>
      <c r="G6126" s="717"/>
      <c r="H6126" s="618" t="s">
        <v>6</v>
      </c>
      <c r="I6126" s="624"/>
      <c r="J6126" s="716" t="s">
        <v>315</v>
      </c>
      <c r="K6126" s="717"/>
    </row>
    <row r="6127" spans="1:11" s="43" customFormat="1" ht="15.75" thickBot="1" x14ac:dyDescent="0.3">
      <c r="A6127" s="42"/>
      <c r="B6127" s="718"/>
      <c r="C6127" s="721"/>
      <c r="D6127" s="719"/>
      <c r="E6127" s="721"/>
      <c r="F6127" s="721"/>
      <c r="G6127" s="719"/>
      <c r="H6127" s="625"/>
      <c r="I6127" s="626"/>
      <c r="J6127" s="718"/>
      <c r="K6127" s="719"/>
    </row>
    <row r="6128" spans="1:11" s="43" customFormat="1" ht="15.75" thickBot="1" x14ac:dyDescent="0.3">
      <c r="A6128" s="42"/>
      <c r="B6128" s="615" t="s">
        <v>7</v>
      </c>
      <c r="C6128" s="616"/>
      <c r="D6128" s="616"/>
      <c r="E6128" s="616"/>
      <c r="F6128" s="616"/>
      <c r="G6128" s="616"/>
      <c r="H6128" s="616"/>
      <c r="I6128" s="616"/>
      <c r="J6128" s="616"/>
      <c r="K6128" s="617"/>
    </row>
    <row r="6129" spans="1:11" s="43" customFormat="1" ht="15.75" thickBot="1" x14ac:dyDescent="0.3">
      <c r="A6129" s="42"/>
      <c r="B6129" s="726" t="s">
        <v>8</v>
      </c>
      <c r="C6129" s="726" t="s">
        <v>9</v>
      </c>
      <c r="D6129" s="615" t="s">
        <v>10</v>
      </c>
      <c r="E6129" s="616"/>
      <c r="F6129" s="616"/>
      <c r="G6129" s="617"/>
      <c r="H6129" s="615" t="s">
        <v>11</v>
      </c>
      <c r="I6129" s="616"/>
      <c r="J6129" s="616"/>
      <c r="K6129" s="617"/>
    </row>
    <row r="6130" spans="1:11" s="43" customFormat="1" ht="15.75" thickBot="1" x14ac:dyDescent="0.3">
      <c r="A6130" s="42"/>
      <c r="B6130" s="727"/>
      <c r="C6130" s="727"/>
      <c r="D6130" s="726" t="s">
        <v>12</v>
      </c>
      <c r="E6130" s="726" t="s">
        <v>210</v>
      </c>
      <c r="F6130" s="615" t="s">
        <v>14</v>
      </c>
      <c r="G6130" s="617"/>
      <c r="H6130" s="726" t="s">
        <v>12</v>
      </c>
      <c r="I6130" s="726" t="s">
        <v>15</v>
      </c>
      <c r="J6130" s="615" t="s">
        <v>14</v>
      </c>
      <c r="K6130" s="617"/>
    </row>
    <row r="6131" spans="1:11" s="43" customFormat="1" ht="45.75" thickBot="1" x14ac:dyDescent="0.3">
      <c r="A6131" s="42"/>
      <c r="B6131" s="728"/>
      <c r="C6131" s="728"/>
      <c r="D6131" s="728"/>
      <c r="E6131" s="728"/>
      <c r="F6131" s="306" t="s">
        <v>16</v>
      </c>
      <c r="G6131" s="306" t="s">
        <v>17</v>
      </c>
      <c r="H6131" s="597"/>
      <c r="I6131" s="597"/>
      <c r="J6131" s="306" t="s">
        <v>16</v>
      </c>
      <c r="K6131" s="306" t="s">
        <v>17</v>
      </c>
    </row>
    <row r="6132" spans="1:11" s="43" customFormat="1" x14ac:dyDescent="0.25">
      <c r="A6132" s="42"/>
      <c r="B6132" s="333" t="s">
        <v>1360</v>
      </c>
      <c r="C6132" s="333">
        <v>2</v>
      </c>
      <c r="D6132" s="333">
        <v>3</v>
      </c>
      <c r="E6132" s="333">
        <v>4</v>
      </c>
      <c r="F6132" s="333">
        <v>5</v>
      </c>
      <c r="G6132" s="333">
        <v>6</v>
      </c>
      <c r="H6132" s="333">
        <v>7</v>
      </c>
      <c r="I6132" s="333">
        <v>8</v>
      </c>
      <c r="J6132" s="333">
        <v>9</v>
      </c>
      <c r="K6132" s="333">
        <v>10</v>
      </c>
    </row>
    <row r="6133" spans="1:11" s="43" customFormat="1" x14ac:dyDescent="0.25">
      <c r="A6133" s="42"/>
      <c r="B6133" s="338">
        <f>171326.7+27600</f>
        <v>198926.7</v>
      </c>
      <c r="C6133" s="313"/>
      <c r="D6133" s="338" t="s">
        <v>18</v>
      </c>
      <c r="E6133" s="338">
        <v>0.1</v>
      </c>
      <c r="F6133" s="313"/>
      <c r="G6133" s="313"/>
      <c r="H6133" s="51"/>
      <c r="I6133" s="339"/>
      <c r="J6133" s="107"/>
      <c r="K6133" s="313"/>
    </row>
    <row r="6134" spans="1:11" s="43" customFormat="1" x14ac:dyDescent="0.25">
      <c r="A6134" s="42"/>
      <c r="B6134" s="521" t="s">
        <v>19</v>
      </c>
      <c r="C6134" s="521"/>
      <c r="D6134" s="521"/>
      <c r="E6134" s="521"/>
      <c r="F6134" s="521"/>
      <c r="G6134" s="521"/>
      <c r="H6134" s="521"/>
      <c r="I6134" s="521"/>
      <c r="J6134" s="521"/>
      <c r="K6134" s="521"/>
    </row>
    <row r="6135" spans="1:11" s="43" customFormat="1" ht="30" x14ac:dyDescent="0.25">
      <c r="A6135" s="42"/>
      <c r="B6135" s="237">
        <v>0</v>
      </c>
      <c r="C6135" s="313" t="s">
        <v>76</v>
      </c>
      <c r="D6135" s="313" t="s">
        <v>38</v>
      </c>
      <c r="E6135" s="237">
        <v>0.1</v>
      </c>
      <c r="F6135" s="313" t="s">
        <v>76</v>
      </c>
      <c r="G6135" s="313" t="s">
        <v>76</v>
      </c>
      <c r="H6135" s="313" t="s">
        <v>76</v>
      </c>
      <c r="I6135" s="237">
        <v>0</v>
      </c>
      <c r="J6135" s="313" t="s">
        <v>76</v>
      </c>
      <c r="K6135" s="313" t="s">
        <v>76</v>
      </c>
    </row>
    <row r="6136" spans="1:11" s="43" customFormat="1" x14ac:dyDescent="0.25">
      <c r="A6136" s="42"/>
    </row>
    <row r="6137" spans="1:11" s="43" customFormat="1" x14ac:dyDescent="0.25">
      <c r="A6137" s="42"/>
      <c r="B6137" s="449" t="s">
        <v>0</v>
      </c>
      <c r="C6137" s="449"/>
    </row>
    <row r="6138" spans="1:11" s="43" customFormat="1" x14ac:dyDescent="0.25">
      <c r="A6138" s="42"/>
      <c r="B6138" s="722" t="s">
        <v>1</v>
      </c>
      <c r="C6138" s="722"/>
      <c r="D6138" s="722"/>
      <c r="E6138" s="722"/>
      <c r="F6138" s="722"/>
      <c r="G6138" s="722"/>
      <c r="H6138" s="722"/>
      <c r="I6138" s="722"/>
      <c r="J6138" s="722"/>
      <c r="K6138" s="722"/>
    </row>
    <row r="6139" spans="1:11" s="43" customFormat="1" ht="15.75" thickBot="1" x14ac:dyDescent="0.3">
      <c r="A6139" s="42"/>
      <c r="E6139" s="305"/>
      <c r="F6139" s="305"/>
      <c r="G6139" s="305"/>
      <c r="H6139" s="305"/>
      <c r="I6139" s="305"/>
      <c r="J6139" s="305"/>
      <c r="K6139" s="305"/>
    </row>
    <row r="6140" spans="1:11" s="43" customFormat="1" ht="15.75" thickBot="1" x14ac:dyDescent="0.3">
      <c r="A6140" s="42"/>
      <c r="B6140" s="615" t="s">
        <v>2</v>
      </c>
      <c r="C6140" s="616"/>
      <c r="D6140" s="617"/>
      <c r="E6140" s="615" t="s">
        <v>3</v>
      </c>
      <c r="F6140" s="616"/>
      <c r="G6140" s="617"/>
      <c r="H6140" s="450" t="s">
        <v>323</v>
      </c>
      <c r="I6140" s="450"/>
      <c r="J6140" s="450"/>
      <c r="K6140" s="450"/>
    </row>
    <row r="6141" spans="1:11" s="43" customFormat="1" ht="15.75" thickBot="1" x14ac:dyDescent="0.3">
      <c r="A6141" s="42"/>
      <c r="B6141" s="615" t="s">
        <v>1634</v>
      </c>
      <c r="C6141" s="616"/>
      <c r="D6141" s="617"/>
      <c r="E6141" s="615" t="s">
        <v>1623</v>
      </c>
      <c r="F6141" s="616"/>
      <c r="G6141" s="617"/>
      <c r="H6141" s="615" t="s">
        <v>1635</v>
      </c>
      <c r="I6141" s="616"/>
      <c r="J6141" s="616"/>
      <c r="K6141" s="617"/>
    </row>
    <row r="6142" spans="1:11" s="43" customFormat="1" x14ac:dyDescent="0.25">
      <c r="A6142" s="42"/>
      <c r="B6142" s="716" t="s">
        <v>5</v>
      </c>
      <c r="C6142" s="720"/>
      <c r="D6142" s="717"/>
      <c r="E6142" s="720" t="s">
        <v>1636</v>
      </c>
      <c r="F6142" s="720"/>
      <c r="G6142" s="717"/>
      <c r="H6142" s="618" t="s">
        <v>6</v>
      </c>
      <c r="I6142" s="624"/>
      <c r="J6142" s="716" t="s">
        <v>315</v>
      </c>
      <c r="K6142" s="717"/>
    </row>
    <row r="6143" spans="1:11" s="43" customFormat="1" ht="15.75" thickBot="1" x14ac:dyDescent="0.3">
      <c r="A6143" s="42"/>
      <c r="B6143" s="718"/>
      <c r="C6143" s="721"/>
      <c r="D6143" s="719"/>
      <c r="E6143" s="721"/>
      <c r="F6143" s="721"/>
      <c r="G6143" s="719"/>
      <c r="H6143" s="625"/>
      <c r="I6143" s="626"/>
      <c r="J6143" s="718"/>
      <c r="K6143" s="719"/>
    </row>
    <row r="6144" spans="1:11" s="43" customFormat="1" ht="15.75" thickBot="1" x14ac:dyDescent="0.3">
      <c r="A6144" s="42"/>
      <c r="B6144" s="615" t="s">
        <v>7</v>
      </c>
      <c r="C6144" s="616"/>
      <c r="D6144" s="616"/>
      <c r="E6144" s="616"/>
      <c r="F6144" s="616"/>
      <c r="G6144" s="616"/>
      <c r="H6144" s="616"/>
      <c r="I6144" s="616"/>
      <c r="J6144" s="616"/>
      <c r="K6144" s="617"/>
    </row>
    <row r="6145" spans="1:11" s="43" customFormat="1" ht="15.75" thickBot="1" x14ac:dyDescent="0.3">
      <c r="A6145" s="42"/>
      <c r="B6145" s="726" t="s">
        <v>8</v>
      </c>
      <c r="C6145" s="726" t="s">
        <v>9</v>
      </c>
      <c r="D6145" s="615" t="s">
        <v>10</v>
      </c>
      <c r="E6145" s="616"/>
      <c r="F6145" s="616"/>
      <c r="G6145" s="617"/>
      <c r="H6145" s="615" t="s">
        <v>11</v>
      </c>
      <c r="I6145" s="616"/>
      <c r="J6145" s="616"/>
      <c r="K6145" s="617"/>
    </row>
    <row r="6146" spans="1:11" s="43" customFormat="1" ht="15.75" thickBot="1" x14ac:dyDescent="0.3">
      <c r="A6146" s="42"/>
      <c r="B6146" s="727"/>
      <c r="C6146" s="727"/>
      <c r="D6146" s="726" t="s">
        <v>12</v>
      </c>
      <c r="E6146" s="726" t="s">
        <v>210</v>
      </c>
      <c r="F6146" s="615" t="s">
        <v>14</v>
      </c>
      <c r="G6146" s="617"/>
      <c r="H6146" s="726" t="s">
        <v>12</v>
      </c>
      <c r="I6146" s="726" t="s">
        <v>15</v>
      </c>
      <c r="J6146" s="615" t="s">
        <v>14</v>
      </c>
      <c r="K6146" s="617"/>
    </row>
    <row r="6147" spans="1:11" s="43" customFormat="1" ht="45.75" thickBot="1" x14ac:dyDescent="0.3">
      <c r="A6147" s="42"/>
      <c r="B6147" s="728"/>
      <c r="C6147" s="728"/>
      <c r="D6147" s="728"/>
      <c r="E6147" s="728"/>
      <c r="F6147" s="306" t="s">
        <v>16</v>
      </c>
      <c r="G6147" s="306" t="s">
        <v>17</v>
      </c>
      <c r="H6147" s="597"/>
      <c r="I6147" s="597"/>
      <c r="J6147" s="306" t="s">
        <v>16</v>
      </c>
      <c r="K6147" s="306" t="s">
        <v>17</v>
      </c>
    </row>
    <row r="6148" spans="1:11" s="43" customFormat="1" x14ac:dyDescent="0.25">
      <c r="A6148" s="42"/>
      <c r="B6148" s="333" t="s">
        <v>1360</v>
      </c>
      <c r="C6148" s="333">
        <v>2</v>
      </c>
      <c r="D6148" s="333">
        <v>3</v>
      </c>
      <c r="E6148" s="333">
        <v>4</v>
      </c>
      <c r="F6148" s="333">
        <v>5</v>
      </c>
      <c r="G6148" s="333">
        <v>6</v>
      </c>
      <c r="H6148" s="333">
        <v>7</v>
      </c>
      <c r="I6148" s="333">
        <v>8</v>
      </c>
      <c r="J6148" s="333">
        <v>9</v>
      </c>
      <c r="K6148" s="333">
        <v>10</v>
      </c>
    </row>
    <row r="6149" spans="1:11" s="43" customFormat="1" x14ac:dyDescent="0.25">
      <c r="A6149" s="42"/>
      <c r="B6149" s="338">
        <f>138471.6+27600</f>
        <v>166071.6</v>
      </c>
      <c r="C6149" s="313"/>
      <c r="D6149" s="338"/>
      <c r="E6149" s="338"/>
      <c r="F6149" s="313"/>
      <c r="G6149" s="313"/>
      <c r="H6149" s="51" t="s">
        <v>111</v>
      </c>
      <c r="I6149" s="339" t="s">
        <v>111</v>
      </c>
      <c r="J6149" s="107"/>
      <c r="K6149" s="313"/>
    </row>
    <row r="6150" spans="1:11" s="43" customFormat="1" x14ac:dyDescent="0.25">
      <c r="A6150" s="42"/>
      <c r="B6150" s="521" t="s">
        <v>19</v>
      </c>
      <c r="C6150" s="521"/>
      <c r="D6150" s="521"/>
      <c r="E6150" s="521"/>
      <c r="F6150" s="521"/>
      <c r="G6150" s="521"/>
      <c r="H6150" s="521"/>
      <c r="I6150" s="521"/>
      <c r="J6150" s="521"/>
      <c r="K6150" s="521"/>
    </row>
    <row r="6151" spans="1:11" s="43" customFormat="1" x14ac:dyDescent="0.25">
      <c r="A6151" s="42"/>
      <c r="B6151" s="237">
        <v>0</v>
      </c>
      <c r="C6151" s="313" t="s">
        <v>76</v>
      </c>
      <c r="D6151" s="313" t="s">
        <v>76</v>
      </c>
      <c r="E6151" s="237">
        <v>0</v>
      </c>
      <c r="F6151" s="313" t="s">
        <v>76</v>
      </c>
      <c r="G6151" s="313"/>
      <c r="H6151" s="313"/>
      <c r="I6151" s="237"/>
      <c r="J6151" s="313"/>
      <c r="K6151" s="313"/>
    </row>
    <row r="6152" spans="1:11" s="43" customFormat="1" x14ac:dyDescent="0.25">
      <c r="A6152" s="42"/>
    </row>
    <row r="6153" spans="1:11" s="43" customFormat="1" x14ac:dyDescent="0.25">
      <c r="A6153" s="42"/>
    </row>
    <row r="6154" spans="1:11" s="43" customFormat="1" x14ac:dyDescent="0.25">
      <c r="A6154" s="42"/>
    </row>
    <row r="6155" spans="1:11" s="43" customFormat="1" x14ac:dyDescent="0.25">
      <c r="A6155" s="42"/>
      <c r="B6155" s="449" t="s">
        <v>0</v>
      </c>
      <c r="C6155" s="449"/>
    </row>
    <row r="6156" spans="1:11" s="43" customFormat="1" x14ac:dyDescent="0.25">
      <c r="A6156" s="42"/>
      <c r="B6156" s="722" t="s">
        <v>1</v>
      </c>
      <c r="C6156" s="722"/>
      <c r="D6156" s="722"/>
      <c r="E6156" s="722"/>
      <c r="F6156" s="722"/>
      <c r="G6156" s="722"/>
      <c r="H6156" s="722"/>
      <c r="I6156" s="722"/>
      <c r="J6156" s="722"/>
      <c r="K6156" s="722"/>
    </row>
    <row r="6157" spans="1:11" s="43" customFormat="1" ht="15.75" thickBot="1" x14ac:dyDescent="0.3">
      <c r="A6157" s="42"/>
      <c r="E6157" s="305"/>
      <c r="F6157" s="305"/>
      <c r="G6157" s="305"/>
      <c r="H6157" s="305"/>
      <c r="I6157" s="305"/>
      <c r="J6157" s="305"/>
      <c r="K6157" s="305"/>
    </row>
    <row r="6158" spans="1:11" s="43" customFormat="1" ht="15.75" thickBot="1" x14ac:dyDescent="0.3">
      <c r="A6158" s="42"/>
      <c r="B6158" s="615" t="s">
        <v>2</v>
      </c>
      <c r="C6158" s="616"/>
      <c r="D6158" s="617"/>
      <c r="E6158" s="615" t="s">
        <v>3</v>
      </c>
      <c r="F6158" s="616"/>
      <c r="G6158" s="617"/>
      <c r="H6158" s="450" t="s">
        <v>323</v>
      </c>
      <c r="I6158" s="450"/>
      <c r="J6158" s="450"/>
      <c r="K6158" s="450"/>
    </row>
    <row r="6159" spans="1:11" s="43" customFormat="1" ht="15.75" thickBot="1" x14ac:dyDescent="0.3">
      <c r="A6159" s="42"/>
      <c r="B6159" s="615" t="s">
        <v>1637</v>
      </c>
      <c r="C6159" s="616"/>
      <c r="D6159" s="617"/>
      <c r="E6159" s="615" t="s">
        <v>1623</v>
      </c>
      <c r="F6159" s="616"/>
      <c r="G6159" s="617"/>
      <c r="H6159" s="615" t="s">
        <v>1638</v>
      </c>
      <c r="I6159" s="616"/>
      <c r="J6159" s="616"/>
      <c r="K6159" s="617"/>
    </row>
    <row r="6160" spans="1:11" s="43" customFormat="1" x14ac:dyDescent="0.25">
      <c r="A6160" s="42"/>
      <c r="B6160" s="716" t="s">
        <v>5</v>
      </c>
      <c r="C6160" s="720"/>
      <c r="D6160" s="717"/>
      <c r="E6160" s="720" t="s">
        <v>1639</v>
      </c>
      <c r="F6160" s="720"/>
      <c r="G6160" s="717"/>
      <c r="H6160" s="618" t="s">
        <v>6</v>
      </c>
      <c r="I6160" s="624"/>
      <c r="J6160" s="716" t="s">
        <v>315</v>
      </c>
      <c r="K6160" s="717"/>
    </row>
    <row r="6161" spans="1:11" s="43" customFormat="1" ht="15.75" thickBot="1" x14ac:dyDescent="0.3">
      <c r="A6161" s="42"/>
      <c r="B6161" s="718"/>
      <c r="C6161" s="721"/>
      <c r="D6161" s="719"/>
      <c r="E6161" s="721"/>
      <c r="F6161" s="721"/>
      <c r="G6161" s="719"/>
      <c r="H6161" s="625"/>
      <c r="I6161" s="626"/>
      <c r="J6161" s="718"/>
      <c r="K6161" s="719"/>
    </row>
    <row r="6162" spans="1:11" s="43" customFormat="1" ht="15.75" thickBot="1" x14ac:dyDescent="0.3">
      <c r="A6162" s="42"/>
      <c r="B6162" s="615" t="s">
        <v>7</v>
      </c>
      <c r="C6162" s="616"/>
      <c r="D6162" s="616"/>
      <c r="E6162" s="616"/>
      <c r="F6162" s="616"/>
      <c r="G6162" s="616"/>
      <c r="H6162" s="616"/>
      <c r="I6162" s="616"/>
      <c r="J6162" s="616"/>
      <c r="K6162" s="617"/>
    </row>
    <row r="6163" spans="1:11" s="43" customFormat="1" ht="15.75" thickBot="1" x14ac:dyDescent="0.3">
      <c r="A6163" s="42"/>
      <c r="B6163" s="726" t="s">
        <v>8</v>
      </c>
      <c r="C6163" s="726" t="s">
        <v>9</v>
      </c>
      <c r="D6163" s="615" t="s">
        <v>10</v>
      </c>
      <c r="E6163" s="616"/>
      <c r="F6163" s="616"/>
      <c r="G6163" s="617"/>
      <c r="H6163" s="615" t="s">
        <v>11</v>
      </c>
      <c r="I6163" s="616"/>
      <c r="J6163" s="616"/>
      <c r="K6163" s="617"/>
    </row>
    <row r="6164" spans="1:11" s="43" customFormat="1" ht="15.75" thickBot="1" x14ac:dyDescent="0.3">
      <c r="A6164" s="42"/>
      <c r="B6164" s="727"/>
      <c r="C6164" s="727"/>
      <c r="D6164" s="726" t="s">
        <v>12</v>
      </c>
      <c r="E6164" s="726" t="s">
        <v>210</v>
      </c>
      <c r="F6164" s="615" t="s">
        <v>14</v>
      </c>
      <c r="G6164" s="617"/>
      <c r="H6164" s="726" t="s">
        <v>12</v>
      </c>
      <c r="I6164" s="726" t="s">
        <v>15</v>
      </c>
      <c r="J6164" s="615" t="s">
        <v>14</v>
      </c>
      <c r="K6164" s="617"/>
    </row>
    <row r="6165" spans="1:11" s="43" customFormat="1" ht="45.75" thickBot="1" x14ac:dyDescent="0.3">
      <c r="A6165" s="42"/>
      <c r="B6165" s="728"/>
      <c r="C6165" s="728"/>
      <c r="D6165" s="728"/>
      <c r="E6165" s="728"/>
      <c r="F6165" s="306" t="s">
        <v>16</v>
      </c>
      <c r="G6165" s="306" t="s">
        <v>17</v>
      </c>
      <c r="H6165" s="597"/>
      <c r="I6165" s="597"/>
      <c r="J6165" s="306" t="s">
        <v>16</v>
      </c>
      <c r="K6165" s="306" t="s">
        <v>17</v>
      </c>
    </row>
    <row r="6166" spans="1:11" s="43" customFormat="1" x14ac:dyDescent="0.25">
      <c r="A6166" s="42"/>
      <c r="B6166" s="333" t="s">
        <v>1360</v>
      </c>
      <c r="C6166" s="333">
        <v>2</v>
      </c>
      <c r="D6166" s="333">
        <v>3</v>
      </c>
      <c r="E6166" s="333">
        <v>4</v>
      </c>
      <c r="F6166" s="333">
        <v>5</v>
      </c>
      <c r="G6166" s="333">
        <v>6</v>
      </c>
      <c r="H6166" s="333">
        <v>7</v>
      </c>
      <c r="I6166" s="333">
        <v>8</v>
      </c>
      <c r="J6166" s="333">
        <v>9</v>
      </c>
      <c r="K6166" s="333">
        <v>10</v>
      </c>
    </row>
    <row r="6167" spans="1:11" s="43" customFormat="1" x14ac:dyDescent="0.25">
      <c r="A6167" s="42"/>
      <c r="B6167" s="338">
        <f>156659.64+30000</f>
        <v>186659.64</v>
      </c>
      <c r="C6167" s="313"/>
      <c r="D6167" s="338"/>
      <c r="E6167" s="338"/>
      <c r="F6167" s="313"/>
      <c r="G6167" s="313"/>
      <c r="H6167" s="51"/>
      <c r="I6167" s="339"/>
      <c r="J6167" s="107"/>
      <c r="K6167" s="313"/>
    </row>
    <row r="6168" spans="1:11" s="43" customFormat="1" x14ac:dyDescent="0.25">
      <c r="A6168" s="42"/>
      <c r="B6168" s="521" t="s">
        <v>19</v>
      </c>
      <c r="C6168" s="521"/>
      <c r="D6168" s="521"/>
      <c r="E6168" s="521"/>
      <c r="F6168" s="521"/>
      <c r="G6168" s="521"/>
      <c r="H6168" s="521"/>
      <c r="I6168" s="521"/>
      <c r="J6168" s="521"/>
      <c r="K6168" s="521"/>
    </row>
    <row r="6169" spans="1:11" s="43" customFormat="1" x14ac:dyDescent="0.25">
      <c r="A6169" s="42"/>
      <c r="B6169" s="237">
        <v>0</v>
      </c>
      <c r="C6169" s="313" t="s">
        <v>76</v>
      </c>
      <c r="D6169" s="313" t="s">
        <v>76</v>
      </c>
      <c r="E6169" s="237">
        <v>0</v>
      </c>
      <c r="F6169" s="313" t="s">
        <v>76</v>
      </c>
      <c r="G6169" s="313"/>
      <c r="H6169" s="313"/>
      <c r="I6169" s="237"/>
      <c r="J6169" s="313"/>
      <c r="K6169" s="313"/>
    </row>
    <row r="6170" spans="1:11" s="43" customFormat="1" x14ac:dyDescent="0.25">
      <c r="A6170" s="42"/>
    </row>
    <row r="6171" spans="1:11" s="43" customFormat="1" x14ac:dyDescent="0.25">
      <c r="A6171" s="42"/>
    </row>
    <row r="6172" spans="1:11" s="43" customFormat="1" x14ac:dyDescent="0.25">
      <c r="A6172" s="42"/>
    </row>
    <row r="6173" spans="1:11" s="43" customFormat="1" x14ac:dyDescent="0.25">
      <c r="A6173" s="42"/>
      <c r="B6173" s="449" t="s">
        <v>0</v>
      </c>
      <c r="C6173" s="449"/>
    </row>
    <row r="6174" spans="1:11" s="43" customFormat="1" x14ac:dyDescent="0.25">
      <c r="A6174" s="42"/>
      <c r="B6174" s="722" t="s">
        <v>1</v>
      </c>
      <c r="C6174" s="722"/>
      <c r="D6174" s="722"/>
      <c r="E6174" s="722"/>
      <c r="F6174" s="722"/>
      <c r="G6174" s="722"/>
      <c r="H6174" s="722"/>
      <c r="I6174" s="722"/>
      <c r="J6174" s="722"/>
      <c r="K6174" s="722"/>
    </row>
    <row r="6175" spans="1:11" s="43" customFormat="1" ht="15.75" thickBot="1" x14ac:dyDescent="0.3">
      <c r="A6175" s="42"/>
      <c r="E6175" s="305"/>
      <c r="F6175" s="305"/>
      <c r="G6175" s="305"/>
      <c r="H6175" s="305"/>
      <c r="I6175" s="305"/>
      <c r="J6175" s="305"/>
      <c r="K6175" s="305"/>
    </row>
    <row r="6176" spans="1:11" s="43" customFormat="1" ht="15.75" thickBot="1" x14ac:dyDescent="0.3">
      <c r="A6176" s="42"/>
      <c r="B6176" s="615" t="s">
        <v>2</v>
      </c>
      <c r="C6176" s="616"/>
      <c r="D6176" s="617"/>
      <c r="E6176" s="615" t="s">
        <v>3</v>
      </c>
      <c r="F6176" s="616"/>
      <c r="G6176" s="617"/>
      <c r="H6176" s="450" t="s">
        <v>323</v>
      </c>
      <c r="I6176" s="450"/>
      <c r="J6176" s="450"/>
      <c r="K6176" s="450"/>
    </row>
    <row r="6177" spans="1:11" s="43" customFormat="1" ht="15.75" thickBot="1" x14ac:dyDescent="0.3">
      <c r="A6177" s="42"/>
      <c r="B6177" s="615" t="s">
        <v>1640</v>
      </c>
      <c r="C6177" s="616"/>
      <c r="D6177" s="617"/>
      <c r="E6177" s="615" t="s">
        <v>167</v>
      </c>
      <c r="F6177" s="616"/>
      <c r="G6177" s="617"/>
      <c r="H6177" s="615" t="s">
        <v>1641</v>
      </c>
      <c r="I6177" s="616"/>
      <c r="J6177" s="616"/>
      <c r="K6177" s="617"/>
    </row>
    <row r="6178" spans="1:11" s="43" customFormat="1" x14ac:dyDescent="0.25">
      <c r="A6178" s="42"/>
      <c r="B6178" s="716" t="s">
        <v>5</v>
      </c>
      <c r="C6178" s="720"/>
      <c r="D6178" s="717"/>
      <c r="E6178" s="720" t="s">
        <v>1642</v>
      </c>
      <c r="F6178" s="720"/>
      <c r="G6178" s="717"/>
      <c r="H6178" s="618" t="s">
        <v>6</v>
      </c>
      <c r="I6178" s="624"/>
      <c r="J6178" s="716" t="s">
        <v>315</v>
      </c>
      <c r="K6178" s="717"/>
    </row>
    <row r="6179" spans="1:11" s="43" customFormat="1" ht="15.75" thickBot="1" x14ac:dyDescent="0.3">
      <c r="A6179" s="42"/>
      <c r="B6179" s="718"/>
      <c r="C6179" s="721"/>
      <c r="D6179" s="719"/>
      <c r="E6179" s="721"/>
      <c r="F6179" s="721"/>
      <c r="G6179" s="719"/>
      <c r="H6179" s="625"/>
      <c r="I6179" s="626"/>
      <c r="J6179" s="718"/>
      <c r="K6179" s="719"/>
    </row>
    <row r="6180" spans="1:11" s="43" customFormat="1" ht="15.75" thickBot="1" x14ac:dyDescent="0.3">
      <c r="A6180" s="42"/>
      <c r="B6180" s="615" t="s">
        <v>7</v>
      </c>
      <c r="C6180" s="616"/>
      <c r="D6180" s="616"/>
      <c r="E6180" s="616"/>
      <c r="F6180" s="616"/>
      <c r="G6180" s="616"/>
      <c r="H6180" s="616"/>
      <c r="I6180" s="616"/>
      <c r="J6180" s="616"/>
      <c r="K6180" s="617"/>
    </row>
    <row r="6181" spans="1:11" s="43" customFormat="1" ht="15.75" thickBot="1" x14ac:dyDescent="0.3">
      <c r="A6181" s="42"/>
      <c r="B6181" s="726" t="s">
        <v>8</v>
      </c>
      <c r="C6181" s="726" t="s">
        <v>9</v>
      </c>
      <c r="D6181" s="615" t="s">
        <v>10</v>
      </c>
      <c r="E6181" s="616"/>
      <c r="F6181" s="616"/>
      <c r="G6181" s="617"/>
      <c r="H6181" s="615" t="s">
        <v>11</v>
      </c>
      <c r="I6181" s="616"/>
      <c r="J6181" s="616"/>
      <c r="K6181" s="617"/>
    </row>
    <row r="6182" spans="1:11" s="43" customFormat="1" ht="15.75" thickBot="1" x14ac:dyDescent="0.3">
      <c r="A6182" s="42"/>
      <c r="B6182" s="727"/>
      <c r="C6182" s="727"/>
      <c r="D6182" s="726" t="s">
        <v>12</v>
      </c>
      <c r="E6182" s="726" t="s">
        <v>210</v>
      </c>
      <c r="F6182" s="615" t="s">
        <v>14</v>
      </c>
      <c r="G6182" s="617"/>
      <c r="H6182" s="726" t="s">
        <v>12</v>
      </c>
      <c r="I6182" s="726" t="s">
        <v>15</v>
      </c>
      <c r="J6182" s="615" t="s">
        <v>14</v>
      </c>
      <c r="K6182" s="617"/>
    </row>
    <row r="6183" spans="1:11" s="43" customFormat="1" ht="45.75" thickBot="1" x14ac:dyDescent="0.3">
      <c r="A6183" s="42"/>
      <c r="B6183" s="728"/>
      <c r="C6183" s="728"/>
      <c r="D6183" s="728"/>
      <c r="E6183" s="728"/>
      <c r="F6183" s="306" t="s">
        <v>16</v>
      </c>
      <c r="G6183" s="306" t="s">
        <v>17</v>
      </c>
      <c r="H6183" s="597"/>
      <c r="I6183" s="597"/>
      <c r="J6183" s="306" t="s">
        <v>16</v>
      </c>
      <c r="K6183" s="306" t="s">
        <v>17</v>
      </c>
    </row>
    <row r="6184" spans="1:11" s="43" customFormat="1" x14ac:dyDescent="0.25">
      <c r="A6184" s="42"/>
      <c r="B6184" s="333" t="s">
        <v>1360</v>
      </c>
      <c r="C6184" s="333">
        <v>2</v>
      </c>
      <c r="D6184" s="333">
        <v>3</v>
      </c>
      <c r="E6184" s="333">
        <v>4</v>
      </c>
      <c r="F6184" s="333">
        <v>5</v>
      </c>
      <c r="G6184" s="333">
        <v>6</v>
      </c>
      <c r="H6184" s="333">
        <v>7</v>
      </c>
      <c r="I6184" s="333">
        <v>8</v>
      </c>
      <c r="J6184" s="333">
        <v>9</v>
      </c>
      <c r="K6184" s="333">
        <v>10</v>
      </c>
    </row>
    <row r="6185" spans="1:11" s="43" customFormat="1" ht="45" x14ac:dyDescent="0.25">
      <c r="A6185" s="42"/>
      <c r="B6185" s="338">
        <f>176037+591565</f>
        <v>767602</v>
      </c>
      <c r="C6185" s="313"/>
      <c r="D6185" s="338" t="s">
        <v>177</v>
      </c>
      <c r="E6185" s="338">
        <v>0.4</v>
      </c>
      <c r="F6185" s="313"/>
      <c r="G6185" s="313"/>
      <c r="H6185" s="51"/>
      <c r="I6185" s="339"/>
      <c r="J6185" s="107"/>
      <c r="K6185" s="313"/>
    </row>
    <row r="6186" spans="1:11" s="43" customFormat="1" x14ac:dyDescent="0.25">
      <c r="A6186" s="42"/>
      <c r="B6186" s="338"/>
      <c r="C6186" s="313"/>
      <c r="D6186" s="338" t="s">
        <v>18</v>
      </c>
      <c r="E6186" s="338">
        <v>100</v>
      </c>
      <c r="F6186" s="313"/>
      <c r="G6186" s="313"/>
      <c r="H6186" s="51"/>
      <c r="I6186" s="339"/>
      <c r="J6186" s="107"/>
      <c r="K6186" s="313"/>
    </row>
    <row r="6187" spans="1:11" s="43" customFormat="1" x14ac:dyDescent="0.25">
      <c r="A6187" s="42"/>
      <c r="B6187" s="338"/>
      <c r="C6187" s="313"/>
      <c r="D6187" s="338" t="s">
        <v>18</v>
      </c>
      <c r="E6187" s="338">
        <v>50</v>
      </c>
      <c r="F6187" s="313"/>
      <c r="G6187" s="313"/>
      <c r="H6187" s="51"/>
      <c r="I6187" s="339"/>
      <c r="J6187" s="107"/>
      <c r="K6187" s="313"/>
    </row>
    <row r="6188" spans="1:11" s="43" customFormat="1" x14ac:dyDescent="0.25">
      <c r="A6188" s="42"/>
      <c r="B6188" s="338"/>
      <c r="C6188" s="313"/>
      <c r="D6188" s="338" t="s">
        <v>18</v>
      </c>
      <c r="E6188" s="338">
        <v>90</v>
      </c>
      <c r="F6188" s="313"/>
      <c r="G6188" s="313"/>
      <c r="H6188" s="51"/>
      <c r="I6188" s="339"/>
      <c r="J6188" s="107"/>
      <c r="K6188" s="313"/>
    </row>
    <row r="6189" spans="1:11" s="43" customFormat="1" x14ac:dyDescent="0.25">
      <c r="A6189" s="42"/>
      <c r="B6189" s="521" t="s">
        <v>19</v>
      </c>
      <c r="C6189" s="521"/>
      <c r="D6189" s="521"/>
      <c r="E6189" s="521"/>
      <c r="F6189" s="521"/>
      <c r="G6189" s="521"/>
      <c r="H6189" s="521"/>
      <c r="I6189" s="521"/>
      <c r="J6189" s="521"/>
      <c r="K6189" s="521"/>
    </row>
    <row r="6190" spans="1:11" s="43" customFormat="1" x14ac:dyDescent="0.25">
      <c r="A6190" s="42"/>
      <c r="B6190" s="237">
        <v>0</v>
      </c>
      <c r="C6190" s="313" t="s">
        <v>76</v>
      </c>
      <c r="D6190" s="313" t="s">
        <v>18</v>
      </c>
      <c r="E6190" s="237">
        <v>50</v>
      </c>
      <c r="F6190" s="313" t="s">
        <v>76</v>
      </c>
      <c r="G6190" s="313"/>
      <c r="H6190" s="313"/>
      <c r="I6190" s="237"/>
      <c r="J6190" s="313"/>
      <c r="K6190" s="313"/>
    </row>
    <row r="6191" spans="1:11" s="43" customFormat="1" x14ac:dyDescent="0.25">
      <c r="A6191" s="42"/>
    </row>
    <row r="6192" spans="1:11" s="43" customFormat="1" x14ac:dyDescent="0.25">
      <c r="A6192" s="42"/>
    </row>
    <row r="6193" spans="1:11" s="43" customFormat="1" x14ac:dyDescent="0.25">
      <c r="A6193" s="42"/>
      <c r="B6193" s="449" t="s">
        <v>0</v>
      </c>
      <c r="C6193" s="449"/>
    </row>
    <row r="6194" spans="1:11" s="43" customFormat="1" x14ac:dyDescent="0.25">
      <c r="A6194" s="42"/>
      <c r="B6194" s="722" t="s">
        <v>1</v>
      </c>
      <c r="C6194" s="722"/>
      <c r="D6194" s="722"/>
      <c r="E6194" s="722"/>
      <c r="F6194" s="722"/>
      <c r="G6194" s="722"/>
      <c r="H6194" s="722"/>
      <c r="I6194" s="722"/>
      <c r="J6194" s="722"/>
      <c r="K6194" s="722"/>
    </row>
    <row r="6195" spans="1:11" s="43" customFormat="1" ht="15.75" thickBot="1" x14ac:dyDescent="0.3">
      <c r="A6195" s="42"/>
      <c r="E6195" s="305"/>
      <c r="F6195" s="305"/>
      <c r="G6195" s="305"/>
      <c r="H6195" s="305"/>
      <c r="I6195" s="305"/>
      <c r="J6195" s="305"/>
      <c r="K6195" s="305"/>
    </row>
    <row r="6196" spans="1:11" s="43" customFormat="1" ht="15.75" thickBot="1" x14ac:dyDescent="0.3">
      <c r="A6196" s="42"/>
      <c r="B6196" s="615" t="s">
        <v>2</v>
      </c>
      <c r="C6196" s="616"/>
      <c r="D6196" s="617"/>
      <c r="E6196" s="615" t="s">
        <v>3</v>
      </c>
      <c r="F6196" s="616"/>
      <c r="G6196" s="617"/>
      <c r="H6196" s="450" t="s">
        <v>323</v>
      </c>
      <c r="I6196" s="450"/>
      <c r="J6196" s="450"/>
      <c r="K6196" s="450"/>
    </row>
    <row r="6197" spans="1:11" s="43" customFormat="1" ht="15.75" thickBot="1" x14ac:dyDescent="0.3">
      <c r="A6197" s="42"/>
      <c r="B6197" s="615" t="s">
        <v>1643</v>
      </c>
      <c r="C6197" s="616"/>
      <c r="D6197" s="617"/>
      <c r="E6197" s="615" t="s">
        <v>167</v>
      </c>
      <c r="F6197" s="616"/>
      <c r="G6197" s="617"/>
      <c r="H6197" s="615" t="s">
        <v>1644</v>
      </c>
      <c r="I6197" s="616"/>
      <c r="J6197" s="616"/>
      <c r="K6197" s="617"/>
    </row>
    <row r="6198" spans="1:11" s="43" customFormat="1" x14ac:dyDescent="0.25">
      <c r="A6198" s="42"/>
      <c r="B6198" s="716" t="s">
        <v>5</v>
      </c>
      <c r="C6198" s="720"/>
      <c r="D6198" s="717"/>
      <c r="E6198" s="720" t="s">
        <v>1645</v>
      </c>
      <c r="F6198" s="720"/>
      <c r="G6198" s="717"/>
      <c r="H6198" s="618" t="s">
        <v>6</v>
      </c>
      <c r="I6198" s="624"/>
      <c r="J6198" s="716" t="s">
        <v>315</v>
      </c>
      <c r="K6198" s="717"/>
    </row>
    <row r="6199" spans="1:11" s="43" customFormat="1" ht="15.75" thickBot="1" x14ac:dyDescent="0.3">
      <c r="A6199" s="42"/>
      <c r="B6199" s="718"/>
      <c r="C6199" s="721"/>
      <c r="D6199" s="719"/>
      <c r="E6199" s="721"/>
      <c r="F6199" s="721"/>
      <c r="G6199" s="719"/>
      <c r="H6199" s="625"/>
      <c r="I6199" s="626"/>
      <c r="J6199" s="718"/>
      <c r="K6199" s="719"/>
    </row>
    <row r="6200" spans="1:11" s="43" customFormat="1" ht="15.75" thickBot="1" x14ac:dyDescent="0.3">
      <c r="A6200" s="42"/>
      <c r="B6200" s="615" t="s">
        <v>7</v>
      </c>
      <c r="C6200" s="616"/>
      <c r="D6200" s="616"/>
      <c r="E6200" s="616"/>
      <c r="F6200" s="616"/>
      <c r="G6200" s="616"/>
      <c r="H6200" s="616"/>
      <c r="I6200" s="616"/>
      <c r="J6200" s="616"/>
      <c r="K6200" s="617"/>
    </row>
    <row r="6201" spans="1:11" s="43" customFormat="1" ht="15.75" thickBot="1" x14ac:dyDescent="0.3">
      <c r="A6201" s="42"/>
      <c r="B6201" s="726" t="s">
        <v>8</v>
      </c>
      <c r="C6201" s="726" t="s">
        <v>9</v>
      </c>
      <c r="D6201" s="615" t="s">
        <v>10</v>
      </c>
      <c r="E6201" s="616"/>
      <c r="F6201" s="616"/>
      <c r="G6201" s="617"/>
      <c r="H6201" s="615" t="s">
        <v>11</v>
      </c>
      <c r="I6201" s="616"/>
      <c r="J6201" s="616"/>
      <c r="K6201" s="617"/>
    </row>
    <row r="6202" spans="1:11" s="43" customFormat="1" ht="15.75" thickBot="1" x14ac:dyDescent="0.3">
      <c r="A6202" s="42"/>
      <c r="B6202" s="727"/>
      <c r="C6202" s="727"/>
      <c r="D6202" s="726" t="s">
        <v>12</v>
      </c>
      <c r="E6202" s="726" t="s">
        <v>210</v>
      </c>
      <c r="F6202" s="615" t="s">
        <v>14</v>
      </c>
      <c r="G6202" s="617"/>
      <c r="H6202" s="726" t="s">
        <v>12</v>
      </c>
      <c r="I6202" s="726" t="s">
        <v>15</v>
      </c>
      <c r="J6202" s="615" t="s">
        <v>14</v>
      </c>
      <c r="K6202" s="617"/>
    </row>
    <row r="6203" spans="1:11" s="43" customFormat="1" ht="45.75" thickBot="1" x14ac:dyDescent="0.3">
      <c r="A6203" s="42"/>
      <c r="B6203" s="728"/>
      <c r="C6203" s="728"/>
      <c r="D6203" s="728"/>
      <c r="E6203" s="728"/>
      <c r="F6203" s="306" t="s">
        <v>16</v>
      </c>
      <c r="G6203" s="306" t="s">
        <v>17</v>
      </c>
      <c r="H6203" s="597"/>
      <c r="I6203" s="597"/>
      <c r="J6203" s="306" t="s">
        <v>16</v>
      </c>
      <c r="K6203" s="306" t="s">
        <v>17</v>
      </c>
    </row>
    <row r="6204" spans="1:11" s="43" customFormat="1" x14ac:dyDescent="0.25">
      <c r="A6204" s="42"/>
      <c r="B6204" s="333" t="s">
        <v>1360</v>
      </c>
      <c r="C6204" s="333">
        <v>2</v>
      </c>
      <c r="D6204" s="333">
        <v>3</v>
      </c>
      <c r="E6204" s="333">
        <v>4</v>
      </c>
      <c r="F6204" s="333">
        <v>5</v>
      </c>
      <c r="G6204" s="333">
        <v>6</v>
      </c>
      <c r="H6204" s="333">
        <v>7</v>
      </c>
      <c r="I6204" s="333">
        <v>8</v>
      </c>
      <c r="J6204" s="333">
        <v>9</v>
      </c>
      <c r="K6204" s="333">
        <v>10</v>
      </c>
    </row>
    <row r="6205" spans="1:11" s="43" customFormat="1" ht="60" x14ac:dyDescent="0.25">
      <c r="A6205" s="42"/>
      <c r="B6205" s="338">
        <f>157990.65+49947.78</f>
        <v>207938.43</v>
      </c>
      <c r="C6205" s="313"/>
      <c r="D6205" s="338" t="s">
        <v>177</v>
      </c>
      <c r="E6205" s="338">
        <v>0.08</v>
      </c>
      <c r="F6205" s="313"/>
      <c r="G6205" s="313"/>
      <c r="H6205" s="51" t="s">
        <v>212</v>
      </c>
      <c r="I6205" s="338" t="s">
        <v>1646</v>
      </c>
      <c r="J6205" s="107"/>
      <c r="K6205" s="313"/>
    </row>
    <row r="6206" spans="1:11" s="43" customFormat="1" x14ac:dyDescent="0.25">
      <c r="A6206" s="42"/>
      <c r="B6206" s="338"/>
      <c r="C6206" s="313"/>
      <c r="D6206" s="338" t="s">
        <v>18</v>
      </c>
      <c r="E6206" s="338">
        <v>0.15</v>
      </c>
      <c r="F6206" s="313"/>
      <c r="G6206" s="313"/>
      <c r="H6206" s="51" t="s">
        <v>111</v>
      </c>
      <c r="I6206" s="339" t="s">
        <v>111</v>
      </c>
      <c r="J6206" s="107"/>
      <c r="K6206" s="313"/>
    </row>
    <row r="6207" spans="1:11" s="43" customFormat="1" x14ac:dyDescent="0.25">
      <c r="A6207" s="42"/>
      <c r="B6207" s="338"/>
      <c r="C6207" s="313"/>
      <c r="D6207" s="338"/>
      <c r="E6207" s="338"/>
      <c r="F6207" s="313"/>
      <c r="G6207" s="313"/>
      <c r="H6207" s="51" t="s">
        <v>350</v>
      </c>
      <c r="I6207" s="339" t="s">
        <v>350</v>
      </c>
      <c r="J6207" s="107"/>
      <c r="K6207" s="313"/>
    </row>
    <row r="6208" spans="1:11" s="43" customFormat="1" x14ac:dyDescent="0.25">
      <c r="A6208" s="42"/>
      <c r="B6208" s="521" t="s">
        <v>19</v>
      </c>
      <c r="C6208" s="521"/>
      <c r="D6208" s="521"/>
      <c r="E6208" s="521"/>
      <c r="F6208" s="521"/>
      <c r="G6208" s="521"/>
      <c r="H6208" s="521"/>
      <c r="I6208" s="521"/>
      <c r="J6208" s="521"/>
      <c r="K6208" s="521"/>
    </row>
    <row r="6209" spans="1:11" s="43" customFormat="1" x14ac:dyDescent="0.25">
      <c r="A6209" s="42"/>
      <c r="B6209" s="237">
        <v>0</v>
      </c>
      <c r="C6209" s="313" t="s">
        <v>76</v>
      </c>
      <c r="D6209" s="313" t="s">
        <v>76</v>
      </c>
      <c r="E6209" s="237">
        <v>0</v>
      </c>
      <c r="F6209" s="313" t="s">
        <v>76</v>
      </c>
      <c r="G6209" s="313" t="s">
        <v>76</v>
      </c>
      <c r="H6209" s="313" t="s">
        <v>76</v>
      </c>
      <c r="I6209" s="237"/>
      <c r="J6209" s="313"/>
      <c r="K6209" s="313"/>
    </row>
    <row r="6210" spans="1:11" s="43" customFormat="1" x14ac:dyDescent="0.25">
      <c r="A6210" s="42"/>
    </row>
    <row r="6211" spans="1:11" s="43" customFormat="1" x14ac:dyDescent="0.25">
      <c r="A6211" s="42"/>
    </row>
    <row r="6212" spans="1:11" s="43" customFormat="1" x14ac:dyDescent="0.25">
      <c r="A6212" s="42"/>
    </row>
    <row r="6213" spans="1:11" s="43" customFormat="1" x14ac:dyDescent="0.25">
      <c r="A6213" s="42"/>
      <c r="B6213" s="449" t="s">
        <v>0</v>
      </c>
      <c r="C6213" s="449"/>
    </row>
    <row r="6214" spans="1:11" s="43" customFormat="1" x14ac:dyDescent="0.25">
      <c r="A6214" s="42"/>
      <c r="B6214" s="722" t="s">
        <v>1</v>
      </c>
      <c r="C6214" s="722"/>
      <c r="D6214" s="722"/>
      <c r="E6214" s="722"/>
      <c r="F6214" s="722"/>
      <c r="G6214" s="722"/>
      <c r="H6214" s="722"/>
      <c r="I6214" s="722"/>
      <c r="J6214" s="722"/>
      <c r="K6214" s="722"/>
    </row>
    <row r="6215" spans="1:11" s="43" customFormat="1" ht="15.75" thickBot="1" x14ac:dyDescent="0.3">
      <c r="A6215" s="42"/>
      <c r="E6215" s="305"/>
      <c r="F6215" s="305"/>
      <c r="G6215" s="305"/>
      <c r="H6215" s="305"/>
      <c r="I6215" s="305"/>
      <c r="J6215" s="305"/>
      <c r="K6215" s="305"/>
    </row>
    <row r="6216" spans="1:11" s="43" customFormat="1" ht="15.75" thickBot="1" x14ac:dyDescent="0.3">
      <c r="A6216" s="42"/>
      <c r="B6216" s="615" t="s">
        <v>2</v>
      </c>
      <c r="C6216" s="616"/>
      <c r="D6216" s="617"/>
      <c r="E6216" s="615" t="s">
        <v>3</v>
      </c>
      <c r="F6216" s="616"/>
      <c r="G6216" s="617"/>
      <c r="H6216" s="450" t="s">
        <v>323</v>
      </c>
      <c r="I6216" s="450"/>
      <c r="J6216" s="450"/>
      <c r="K6216" s="450"/>
    </row>
    <row r="6217" spans="1:11" s="43" customFormat="1" ht="15.75" thickBot="1" x14ac:dyDescent="0.3">
      <c r="A6217" s="42"/>
      <c r="B6217" s="615" t="s">
        <v>1647</v>
      </c>
      <c r="C6217" s="616"/>
      <c r="D6217" s="617"/>
      <c r="E6217" s="615" t="s">
        <v>167</v>
      </c>
      <c r="F6217" s="616"/>
      <c r="G6217" s="617"/>
      <c r="H6217" s="615" t="s">
        <v>1648</v>
      </c>
      <c r="I6217" s="616"/>
      <c r="J6217" s="616"/>
      <c r="K6217" s="617"/>
    </row>
    <row r="6218" spans="1:11" s="43" customFormat="1" x14ac:dyDescent="0.25">
      <c r="A6218" s="42"/>
      <c r="B6218" s="716" t="s">
        <v>5</v>
      </c>
      <c r="C6218" s="720"/>
      <c r="D6218" s="717"/>
      <c r="E6218" s="720" t="s">
        <v>1649</v>
      </c>
      <c r="F6218" s="720"/>
      <c r="G6218" s="717"/>
      <c r="H6218" s="618" t="s">
        <v>6</v>
      </c>
      <c r="I6218" s="624"/>
      <c r="J6218" s="716" t="s">
        <v>315</v>
      </c>
      <c r="K6218" s="717"/>
    </row>
    <row r="6219" spans="1:11" s="43" customFormat="1" ht="15.75" thickBot="1" x14ac:dyDescent="0.3">
      <c r="A6219" s="42"/>
      <c r="B6219" s="718"/>
      <c r="C6219" s="721"/>
      <c r="D6219" s="719"/>
      <c r="E6219" s="721"/>
      <c r="F6219" s="721"/>
      <c r="G6219" s="719"/>
      <c r="H6219" s="625"/>
      <c r="I6219" s="626"/>
      <c r="J6219" s="718"/>
      <c r="K6219" s="719"/>
    </row>
    <row r="6220" spans="1:11" s="43" customFormat="1" ht="15.75" thickBot="1" x14ac:dyDescent="0.3">
      <c r="A6220" s="42"/>
      <c r="B6220" s="615" t="s">
        <v>7</v>
      </c>
      <c r="C6220" s="616"/>
      <c r="D6220" s="616"/>
      <c r="E6220" s="616"/>
      <c r="F6220" s="616"/>
      <c r="G6220" s="616"/>
      <c r="H6220" s="616"/>
      <c r="I6220" s="616"/>
      <c r="J6220" s="616"/>
      <c r="K6220" s="617"/>
    </row>
    <row r="6221" spans="1:11" s="43" customFormat="1" ht="15.75" thickBot="1" x14ac:dyDescent="0.3">
      <c r="A6221" s="42"/>
      <c r="B6221" s="726" t="s">
        <v>8</v>
      </c>
      <c r="C6221" s="726" t="s">
        <v>9</v>
      </c>
      <c r="D6221" s="615" t="s">
        <v>10</v>
      </c>
      <c r="E6221" s="616"/>
      <c r="F6221" s="616"/>
      <c r="G6221" s="617"/>
      <c r="H6221" s="615" t="s">
        <v>11</v>
      </c>
      <c r="I6221" s="616"/>
      <c r="J6221" s="616"/>
      <c r="K6221" s="617"/>
    </row>
    <row r="6222" spans="1:11" s="43" customFormat="1" ht="15.75" thickBot="1" x14ac:dyDescent="0.3">
      <c r="A6222" s="42"/>
      <c r="B6222" s="727"/>
      <c r="C6222" s="727"/>
      <c r="D6222" s="726" t="s">
        <v>12</v>
      </c>
      <c r="E6222" s="726" t="s">
        <v>210</v>
      </c>
      <c r="F6222" s="615" t="s">
        <v>14</v>
      </c>
      <c r="G6222" s="617"/>
      <c r="H6222" s="726" t="s">
        <v>12</v>
      </c>
      <c r="I6222" s="726" t="s">
        <v>15</v>
      </c>
      <c r="J6222" s="615" t="s">
        <v>14</v>
      </c>
      <c r="K6222" s="617"/>
    </row>
    <row r="6223" spans="1:11" s="43" customFormat="1" ht="45.75" thickBot="1" x14ac:dyDescent="0.3">
      <c r="A6223" s="42"/>
      <c r="B6223" s="728"/>
      <c r="C6223" s="728"/>
      <c r="D6223" s="728"/>
      <c r="E6223" s="728"/>
      <c r="F6223" s="306" t="s">
        <v>16</v>
      </c>
      <c r="G6223" s="306" t="s">
        <v>17</v>
      </c>
      <c r="H6223" s="597"/>
      <c r="I6223" s="597"/>
      <c r="J6223" s="306" t="s">
        <v>16</v>
      </c>
      <c r="K6223" s="306" t="s">
        <v>17</v>
      </c>
    </row>
    <row r="6224" spans="1:11" s="43" customFormat="1" x14ac:dyDescent="0.25">
      <c r="A6224" s="42"/>
      <c r="B6224" s="333" t="s">
        <v>1360</v>
      </c>
      <c r="C6224" s="333">
        <v>2</v>
      </c>
      <c r="D6224" s="333">
        <v>3</v>
      </c>
      <c r="E6224" s="333">
        <v>4</v>
      </c>
      <c r="F6224" s="333">
        <v>5</v>
      </c>
      <c r="G6224" s="333">
        <v>6</v>
      </c>
      <c r="H6224" s="333">
        <v>7</v>
      </c>
      <c r="I6224" s="333">
        <v>8</v>
      </c>
      <c r="J6224" s="333">
        <v>9</v>
      </c>
      <c r="K6224" s="333">
        <v>10</v>
      </c>
    </row>
    <row r="6225" spans="1:11" s="43" customFormat="1" x14ac:dyDescent="0.25">
      <c r="A6225" s="42"/>
      <c r="B6225" s="338">
        <f>136112.08+63667.88</f>
        <v>199779.96</v>
      </c>
      <c r="C6225" s="313"/>
      <c r="D6225" s="338" t="s">
        <v>18</v>
      </c>
      <c r="E6225" s="338">
        <v>150</v>
      </c>
      <c r="F6225" s="313"/>
      <c r="G6225" s="313"/>
      <c r="H6225" s="51"/>
      <c r="I6225" s="338"/>
      <c r="J6225" s="107"/>
      <c r="K6225" s="313"/>
    </row>
    <row r="6226" spans="1:11" s="43" customFormat="1" ht="30" x14ac:dyDescent="0.25">
      <c r="A6226" s="42"/>
      <c r="B6226" s="338"/>
      <c r="C6226" s="313"/>
      <c r="D6226" s="340" t="s">
        <v>38</v>
      </c>
      <c r="E6226" s="338">
        <v>1250</v>
      </c>
      <c r="F6226" s="313"/>
      <c r="G6226" s="313"/>
      <c r="H6226" s="51"/>
      <c r="I6226" s="33"/>
      <c r="J6226" s="107"/>
      <c r="K6226" s="313"/>
    </row>
    <row r="6227" spans="1:11" s="43" customFormat="1" ht="45" x14ac:dyDescent="0.25">
      <c r="A6227" s="42"/>
      <c r="B6227" s="338"/>
      <c r="C6227" s="313"/>
      <c r="D6227" s="338" t="s">
        <v>177</v>
      </c>
      <c r="E6227" s="338">
        <v>1000</v>
      </c>
      <c r="F6227" s="313"/>
      <c r="G6227" s="313"/>
      <c r="H6227" s="51"/>
      <c r="I6227" s="339"/>
      <c r="J6227" s="107"/>
      <c r="K6227" s="313"/>
    </row>
    <row r="6228" spans="1:11" s="43" customFormat="1" ht="45" x14ac:dyDescent="0.25">
      <c r="A6228" s="42"/>
      <c r="B6228" s="338"/>
      <c r="C6228" s="313"/>
      <c r="D6228" s="338" t="s">
        <v>177</v>
      </c>
      <c r="E6228" s="338">
        <v>500</v>
      </c>
      <c r="F6228" s="313"/>
      <c r="G6228" s="313"/>
      <c r="H6228" s="51"/>
      <c r="I6228" s="339"/>
      <c r="J6228" s="107"/>
      <c r="K6228" s="313"/>
    </row>
    <row r="6229" spans="1:11" s="43" customFormat="1" x14ac:dyDescent="0.25">
      <c r="A6229" s="42"/>
      <c r="B6229" s="338"/>
      <c r="C6229" s="313"/>
      <c r="D6229" s="338"/>
      <c r="E6229" s="338"/>
      <c r="F6229" s="313"/>
      <c r="G6229" s="313"/>
      <c r="H6229" s="51"/>
      <c r="I6229" s="339"/>
      <c r="J6229" s="107"/>
      <c r="K6229" s="313"/>
    </row>
    <row r="6230" spans="1:11" s="43" customFormat="1" x14ac:dyDescent="0.25">
      <c r="A6230" s="42"/>
      <c r="B6230" s="521" t="s">
        <v>19</v>
      </c>
      <c r="C6230" s="521"/>
      <c r="D6230" s="521"/>
      <c r="E6230" s="521"/>
      <c r="F6230" s="521"/>
      <c r="G6230" s="521"/>
      <c r="H6230" s="521"/>
      <c r="I6230" s="521"/>
      <c r="J6230" s="521"/>
      <c r="K6230" s="521"/>
    </row>
    <row r="6231" spans="1:11" s="43" customFormat="1" ht="45" x14ac:dyDescent="0.25">
      <c r="A6231" s="42"/>
      <c r="B6231" s="313"/>
      <c r="C6231" s="313"/>
      <c r="D6231" s="338" t="s">
        <v>177</v>
      </c>
      <c r="E6231" s="237">
        <v>1000</v>
      </c>
      <c r="F6231" s="313"/>
      <c r="G6231" s="313"/>
      <c r="H6231" s="313"/>
      <c r="I6231" s="313"/>
      <c r="J6231" s="313"/>
      <c r="K6231" s="313"/>
    </row>
    <row r="6232" spans="1:11" s="43" customFormat="1" ht="45" x14ac:dyDescent="0.25">
      <c r="A6232" s="42"/>
      <c r="B6232" s="237">
        <v>0</v>
      </c>
      <c r="C6232" s="313" t="s">
        <v>76</v>
      </c>
      <c r="D6232" s="338" t="s">
        <v>177</v>
      </c>
      <c r="E6232" s="237">
        <v>500</v>
      </c>
      <c r="F6232" s="313" t="s">
        <v>76</v>
      </c>
      <c r="G6232" s="313" t="s">
        <v>76</v>
      </c>
      <c r="H6232" s="313" t="s">
        <v>76</v>
      </c>
      <c r="I6232" s="237"/>
      <c r="J6232" s="313"/>
      <c r="K6232" s="313"/>
    </row>
    <row r="6233" spans="1:11" s="43" customFormat="1" x14ac:dyDescent="0.25">
      <c r="A6233" s="42"/>
    </row>
    <row r="6234" spans="1:11" s="43" customFormat="1" x14ac:dyDescent="0.25">
      <c r="A6234" s="42"/>
    </row>
    <row r="6235" spans="1:11" s="43" customFormat="1" x14ac:dyDescent="0.25">
      <c r="A6235" s="42"/>
      <c r="B6235" s="449" t="s">
        <v>0</v>
      </c>
      <c r="C6235" s="449"/>
    </row>
    <row r="6236" spans="1:11" s="43" customFormat="1" x14ac:dyDescent="0.25">
      <c r="A6236" s="42"/>
      <c r="B6236" s="722" t="s">
        <v>1</v>
      </c>
      <c r="C6236" s="722"/>
      <c r="D6236" s="722"/>
      <c r="E6236" s="722"/>
      <c r="F6236" s="722"/>
      <c r="G6236" s="722"/>
      <c r="H6236" s="722"/>
      <c r="I6236" s="722"/>
      <c r="J6236" s="722"/>
      <c r="K6236" s="722"/>
    </row>
    <row r="6237" spans="1:11" s="43" customFormat="1" ht="15.75" thickBot="1" x14ac:dyDescent="0.3">
      <c r="A6237" s="42"/>
      <c r="E6237" s="305"/>
      <c r="F6237" s="305"/>
      <c r="G6237" s="305"/>
      <c r="H6237" s="305"/>
      <c r="I6237" s="305"/>
      <c r="J6237" s="305"/>
      <c r="K6237" s="305"/>
    </row>
    <row r="6238" spans="1:11" s="43" customFormat="1" ht="15.75" thickBot="1" x14ac:dyDescent="0.3">
      <c r="A6238" s="42"/>
      <c r="B6238" s="615" t="s">
        <v>2</v>
      </c>
      <c r="C6238" s="616"/>
      <c r="D6238" s="617"/>
      <c r="E6238" s="615" t="s">
        <v>3</v>
      </c>
      <c r="F6238" s="616"/>
      <c r="G6238" s="617"/>
      <c r="H6238" s="450" t="s">
        <v>323</v>
      </c>
      <c r="I6238" s="450"/>
      <c r="J6238" s="450"/>
      <c r="K6238" s="450"/>
    </row>
    <row r="6239" spans="1:11" s="43" customFormat="1" ht="15.75" thickBot="1" x14ac:dyDescent="0.3">
      <c r="A6239" s="42"/>
      <c r="B6239" s="615" t="s">
        <v>1650</v>
      </c>
      <c r="C6239" s="616"/>
      <c r="D6239" s="617"/>
      <c r="E6239" s="615" t="s">
        <v>167</v>
      </c>
      <c r="F6239" s="616"/>
      <c r="G6239" s="617"/>
      <c r="H6239" s="615" t="s">
        <v>1651</v>
      </c>
      <c r="I6239" s="616"/>
      <c r="J6239" s="616"/>
      <c r="K6239" s="617"/>
    </row>
    <row r="6240" spans="1:11" s="43" customFormat="1" x14ac:dyDescent="0.25">
      <c r="A6240" s="42"/>
      <c r="B6240" s="716" t="s">
        <v>5</v>
      </c>
      <c r="C6240" s="720"/>
      <c r="D6240" s="717"/>
      <c r="E6240" s="720" t="s">
        <v>1652</v>
      </c>
      <c r="F6240" s="720"/>
      <c r="G6240" s="717"/>
      <c r="H6240" s="618" t="s">
        <v>6</v>
      </c>
      <c r="I6240" s="624"/>
      <c r="J6240" s="716" t="s">
        <v>315</v>
      </c>
      <c r="K6240" s="717"/>
    </row>
    <row r="6241" spans="1:11" s="43" customFormat="1" ht="15.75" thickBot="1" x14ac:dyDescent="0.3">
      <c r="A6241" s="42"/>
      <c r="B6241" s="718"/>
      <c r="C6241" s="721"/>
      <c r="D6241" s="719"/>
      <c r="E6241" s="721"/>
      <c r="F6241" s="721"/>
      <c r="G6241" s="719"/>
      <c r="H6241" s="625"/>
      <c r="I6241" s="626"/>
      <c r="J6241" s="718"/>
      <c r="K6241" s="719"/>
    </row>
    <row r="6242" spans="1:11" s="43" customFormat="1" ht="15.75" thickBot="1" x14ac:dyDescent="0.3">
      <c r="A6242" s="42"/>
      <c r="B6242" s="615" t="s">
        <v>7</v>
      </c>
      <c r="C6242" s="616"/>
      <c r="D6242" s="616"/>
      <c r="E6242" s="616"/>
      <c r="F6242" s="616"/>
      <c r="G6242" s="616"/>
      <c r="H6242" s="616"/>
      <c r="I6242" s="616"/>
      <c r="J6242" s="616"/>
      <c r="K6242" s="617"/>
    </row>
    <row r="6243" spans="1:11" s="43" customFormat="1" ht="15.75" thickBot="1" x14ac:dyDescent="0.3">
      <c r="A6243" s="42"/>
      <c r="B6243" s="726" t="s">
        <v>8</v>
      </c>
      <c r="C6243" s="726" t="s">
        <v>9</v>
      </c>
      <c r="D6243" s="615" t="s">
        <v>10</v>
      </c>
      <c r="E6243" s="616"/>
      <c r="F6243" s="616"/>
      <c r="G6243" s="617"/>
      <c r="H6243" s="615" t="s">
        <v>11</v>
      </c>
      <c r="I6243" s="616"/>
      <c r="J6243" s="616"/>
      <c r="K6243" s="617"/>
    </row>
    <row r="6244" spans="1:11" s="43" customFormat="1" ht="15.75" thickBot="1" x14ac:dyDescent="0.3">
      <c r="A6244" s="42"/>
      <c r="B6244" s="727"/>
      <c r="C6244" s="727"/>
      <c r="D6244" s="726" t="s">
        <v>12</v>
      </c>
      <c r="E6244" s="726" t="s">
        <v>210</v>
      </c>
      <c r="F6244" s="615" t="s">
        <v>14</v>
      </c>
      <c r="G6244" s="617"/>
      <c r="H6244" s="726" t="s">
        <v>12</v>
      </c>
      <c r="I6244" s="726" t="s">
        <v>15</v>
      </c>
      <c r="J6244" s="615" t="s">
        <v>14</v>
      </c>
      <c r="K6244" s="617"/>
    </row>
    <row r="6245" spans="1:11" s="43" customFormat="1" ht="45.75" thickBot="1" x14ac:dyDescent="0.3">
      <c r="A6245" s="42"/>
      <c r="B6245" s="728"/>
      <c r="C6245" s="728"/>
      <c r="D6245" s="728"/>
      <c r="E6245" s="728"/>
      <c r="F6245" s="306" t="s">
        <v>16</v>
      </c>
      <c r="G6245" s="306" t="s">
        <v>17</v>
      </c>
      <c r="H6245" s="597"/>
      <c r="I6245" s="597"/>
      <c r="J6245" s="306" t="s">
        <v>16</v>
      </c>
      <c r="K6245" s="306" t="s">
        <v>17</v>
      </c>
    </row>
    <row r="6246" spans="1:11" s="43" customFormat="1" x14ac:dyDescent="0.25">
      <c r="A6246" s="42"/>
      <c r="B6246" s="333" t="s">
        <v>1360</v>
      </c>
      <c r="C6246" s="333">
        <v>2</v>
      </c>
      <c r="D6246" s="333">
        <v>3</v>
      </c>
      <c r="E6246" s="333">
        <v>4</v>
      </c>
      <c r="F6246" s="333">
        <v>5</v>
      </c>
      <c r="G6246" s="333">
        <v>6</v>
      </c>
      <c r="H6246" s="333">
        <v>7</v>
      </c>
      <c r="I6246" s="333">
        <v>8</v>
      </c>
      <c r="J6246" s="333">
        <v>9</v>
      </c>
      <c r="K6246" s="333">
        <v>10</v>
      </c>
    </row>
    <row r="6247" spans="1:11" s="43" customFormat="1" x14ac:dyDescent="0.25">
      <c r="A6247" s="42"/>
      <c r="B6247" s="341">
        <f>188413.97+127500.04</f>
        <v>315914.01</v>
      </c>
      <c r="C6247" s="313"/>
      <c r="D6247" s="341" t="s">
        <v>18</v>
      </c>
      <c r="E6247" s="341">
        <v>85</v>
      </c>
      <c r="F6247" s="313"/>
      <c r="G6247" s="313"/>
      <c r="H6247" s="342" t="s">
        <v>111</v>
      </c>
      <c r="I6247" s="341" t="s">
        <v>111</v>
      </c>
      <c r="J6247" s="107"/>
      <c r="K6247" s="313"/>
    </row>
    <row r="6248" spans="1:11" s="43" customFormat="1" ht="30" x14ac:dyDescent="0.25">
      <c r="A6248" s="42"/>
      <c r="B6248" s="341"/>
      <c r="C6248" s="313"/>
      <c r="D6248" s="341" t="s">
        <v>38</v>
      </c>
      <c r="E6248" s="341">
        <v>0.15</v>
      </c>
      <c r="F6248" s="313"/>
      <c r="G6248" s="313"/>
      <c r="H6248" s="342" t="s">
        <v>71</v>
      </c>
      <c r="I6248" s="343" t="s">
        <v>71</v>
      </c>
      <c r="J6248" s="107"/>
      <c r="K6248" s="313"/>
    </row>
    <row r="6249" spans="1:11" s="43" customFormat="1" ht="45" x14ac:dyDescent="0.25">
      <c r="A6249" s="42"/>
      <c r="B6249" s="341"/>
      <c r="C6249" s="313"/>
      <c r="D6249" s="341" t="s">
        <v>177</v>
      </c>
      <c r="E6249" s="341">
        <v>0.81</v>
      </c>
      <c r="F6249" s="313"/>
      <c r="G6249" s="313"/>
      <c r="H6249" s="342"/>
      <c r="I6249" s="170"/>
      <c r="J6249" s="107"/>
      <c r="K6249" s="313"/>
    </row>
    <row r="6250" spans="1:11" s="43" customFormat="1" ht="45" x14ac:dyDescent="0.25">
      <c r="A6250" s="42"/>
      <c r="B6250" s="341"/>
      <c r="C6250" s="313"/>
      <c r="D6250" s="341" t="s">
        <v>103</v>
      </c>
      <c r="E6250" s="341">
        <v>0.02</v>
      </c>
      <c r="F6250" s="313"/>
      <c r="G6250" s="313"/>
      <c r="H6250" s="342"/>
      <c r="I6250" s="170"/>
      <c r="J6250" s="107"/>
      <c r="K6250" s="313"/>
    </row>
    <row r="6251" spans="1:11" s="43" customFormat="1" x14ac:dyDescent="0.25">
      <c r="A6251" s="42"/>
      <c r="B6251" s="341"/>
      <c r="C6251" s="313"/>
      <c r="D6251" s="341" t="s">
        <v>18</v>
      </c>
      <c r="E6251" s="341">
        <v>95</v>
      </c>
      <c r="F6251" s="313"/>
      <c r="G6251" s="313"/>
      <c r="H6251" s="342"/>
      <c r="I6251" s="170"/>
      <c r="J6251" s="107"/>
      <c r="K6251" s="313"/>
    </row>
    <row r="6252" spans="1:11" s="43" customFormat="1" ht="30" x14ac:dyDescent="0.25">
      <c r="A6252" s="42"/>
      <c r="B6252" s="341"/>
      <c r="C6252" s="313"/>
      <c r="D6252" s="341" t="s">
        <v>38</v>
      </c>
      <c r="E6252" s="341">
        <v>0.05</v>
      </c>
      <c r="F6252" s="313"/>
      <c r="G6252" s="313"/>
      <c r="H6252" s="342"/>
      <c r="I6252" s="170"/>
      <c r="J6252" s="107"/>
      <c r="K6252" s="313"/>
    </row>
    <row r="6253" spans="1:11" s="43" customFormat="1" x14ac:dyDescent="0.25">
      <c r="A6253" s="42"/>
      <c r="B6253" s="521" t="s">
        <v>19</v>
      </c>
      <c r="C6253" s="521"/>
      <c r="D6253" s="521"/>
      <c r="E6253" s="521"/>
      <c r="F6253" s="521"/>
      <c r="G6253" s="521"/>
      <c r="H6253" s="521"/>
      <c r="I6253" s="521"/>
      <c r="J6253" s="521"/>
      <c r="K6253" s="521"/>
    </row>
    <row r="6254" spans="1:11" s="43" customFormat="1" ht="45" x14ac:dyDescent="0.25">
      <c r="A6254" s="42"/>
      <c r="B6254" s="313" t="s">
        <v>1653</v>
      </c>
      <c r="C6254" s="313"/>
      <c r="D6254" s="341" t="s">
        <v>177</v>
      </c>
      <c r="E6254" s="237">
        <v>0.27</v>
      </c>
      <c r="F6254" s="313"/>
      <c r="G6254" s="313"/>
      <c r="H6254" s="313"/>
      <c r="I6254" s="313"/>
      <c r="J6254" s="313"/>
      <c r="K6254" s="313"/>
    </row>
    <row r="6255" spans="1:11" s="43" customFormat="1" x14ac:dyDescent="0.25">
      <c r="A6255" s="42"/>
    </row>
    <row r="6256" spans="1:11" s="43" customFormat="1" x14ac:dyDescent="0.25">
      <c r="A6256" s="42"/>
    </row>
    <row r="6257" spans="1:11" s="43" customFormat="1" x14ac:dyDescent="0.25">
      <c r="A6257" s="42"/>
      <c r="B6257" s="449" t="s">
        <v>0</v>
      </c>
      <c r="C6257" s="449"/>
    </row>
    <row r="6258" spans="1:11" s="43" customFormat="1" x14ac:dyDescent="0.25">
      <c r="A6258" s="42"/>
      <c r="B6258" s="722" t="s">
        <v>1</v>
      </c>
      <c r="C6258" s="722"/>
      <c r="D6258" s="722"/>
      <c r="E6258" s="722"/>
      <c r="F6258" s="722"/>
      <c r="G6258" s="722"/>
      <c r="H6258" s="722"/>
      <c r="I6258" s="722"/>
      <c r="J6258" s="722"/>
      <c r="K6258" s="722"/>
    </row>
    <row r="6259" spans="1:11" s="43" customFormat="1" ht="15.75" thickBot="1" x14ac:dyDescent="0.3">
      <c r="A6259" s="42"/>
      <c r="E6259" s="305"/>
      <c r="F6259" s="305"/>
      <c r="G6259" s="305"/>
      <c r="H6259" s="305"/>
      <c r="I6259" s="305"/>
      <c r="J6259" s="305"/>
      <c r="K6259" s="305"/>
    </row>
    <row r="6260" spans="1:11" s="43" customFormat="1" ht="15.75" thickBot="1" x14ac:dyDescent="0.3">
      <c r="A6260" s="42"/>
      <c r="B6260" s="615" t="s">
        <v>2</v>
      </c>
      <c r="C6260" s="616"/>
      <c r="D6260" s="617"/>
      <c r="E6260" s="615" t="s">
        <v>3</v>
      </c>
      <c r="F6260" s="616"/>
      <c r="G6260" s="617"/>
      <c r="H6260" s="450" t="s">
        <v>323</v>
      </c>
      <c r="I6260" s="450"/>
      <c r="J6260" s="450"/>
      <c r="K6260" s="450"/>
    </row>
    <row r="6261" spans="1:11" s="43" customFormat="1" ht="15.75" thickBot="1" x14ac:dyDescent="0.3">
      <c r="A6261" s="42"/>
      <c r="B6261" s="615" t="s">
        <v>1654</v>
      </c>
      <c r="C6261" s="616"/>
      <c r="D6261" s="617"/>
      <c r="E6261" s="615" t="s">
        <v>167</v>
      </c>
      <c r="F6261" s="616"/>
      <c r="G6261" s="617"/>
      <c r="H6261" s="615" t="s">
        <v>1655</v>
      </c>
      <c r="I6261" s="616"/>
      <c r="J6261" s="616"/>
      <c r="K6261" s="617"/>
    </row>
    <row r="6262" spans="1:11" s="43" customFormat="1" x14ac:dyDescent="0.25">
      <c r="A6262" s="42"/>
      <c r="B6262" s="716" t="s">
        <v>5</v>
      </c>
      <c r="C6262" s="720"/>
      <c r="D6262" s="717"/>
      <c r="E6262" s="720" t="s">
        <v>1656</v>
      </c>
      <c r="F6262" s="720"/>
      <c r="G6262" s="717"/>
      <c r="H6262" s="618" t="s">
        <v>6</v>
      </c>
      <c r="I6262" s="624"/>
      <c r="J6262" s="716" t="s">
        <v>315</v>
      </c>
      <c r="K6262" s="717"/>
    </row>
    <row r="6263" spans="1:11" s="43" customFormat="1" ht="15.75" thickBot="1" x14ac:dyDescent="0.3">
      <c r="A6263" s="42"/>
      <c r="B6263" s="718"/>
      <c r="C6263" s="721"/>
      <c r="D6263" s="719"/>
      <c r="E6263" s="721"/>
      <c r="F6263" s="721"/>
      <c r="G6263" s="719"/>
      <c r="H6263" s="625"/>
      <c r="I6263" s="626"/>
      <c r="J6263" s="718"/>
      <c r="K6263" s="719"/>
    </row>
    <row r="6264" spans="1:11" s="43" customFormat="1" ht="15.75" thickBot="1" x14ac:dyDescent="0.3">
      <c r="A6264" s="42"/>
      <c r="B6264" s="615" t="s">
        <v>7</v>
      </c>
      <c r="C6264" s="616"/>
      <c r="D6264" s="616"/>
      <c r="E6264" s="616"/>
      <c r="F6264" s="616"/>
      <c r="G6264" s="616"/>
      <c r="H6264" s="616"/>
      <c r="I6264" s="616"/>
      <c r="J6264" s="616"/>
      <c r="K6264" s="617"/>
    </row>
    <row r="6265" spans="1:11" s="43" customFormat="1" ht="15.75" thickBot="1" x14ac:dyDescent="0.3">
      <c r="A6265" s="42"/>
      <c r="B6265" s="726" t="s">
        <v>8</v>
      </c>
      <c r="C6265" s="726" t="s">
        <v>9</v>
      </c>
      <c r="D6265" s="615" t="s">
        <v>10</v>
      </c>
      <c r="E6265" s="616"/>
      <c r="F6265" s="616"/>
      <c r="G6265" s="617"/>
      <c r="H6265" s="615" t="s">
        <v>11</v>
      </c>
      <c r="I6265" s="616"/>
      <c r="J6265" s="616"/>
      <c r="K6265" s="617"/>
    </row>
    <row r="6266" spans="1:11" s="43" customFormat="1" ht="15.75" thickBot="1" x14ac:dyDescent="0.3">
      <c r="A6266" s="42"/>
      <c r="B6266" s="727"/>
      <c r="C6266" s="727"/>
      <c r="D6266" s="726" t="s">
        <v>12</v>
      </c>
      <c r="E6266" s="726" t="s">
        <v>210</v>
      </c>
      <c r="F6266" s="615" t="s">
        <v>14</v>
      </c>
      <c r="G6266" s="617"/>
      <c r="H6266" s="726" t="s">
        <v>12</v>
      </c>
      <c r="I6266" s="726" t="s">
        <v>15</v>
      </c>
      <c r="J6266" s="615" t="s">
        <v>14</v>
      </c>
      <c r="K6266" s="617"/>
    </row>
    <row r="6267" spans="1:11" s="43" customFormat="1" ht="45.75" thickBot="1" x14ac:dyDescent="0.3">
      <c r="A6267" s="42"/>
      <c r="B6267" s="728"/>
      <c r="C6267" s="728"/>
      <c r="D6267" s="728"/>
      <c r="E6267" s="728"/>
      <c r="F6267" s="306" t="s">
        <v>16</v>
      </c>
      <c r="G6267" s="306" t="s">
        <v>17</v>
      </c>
      <c r="H6267" s="597"/>
      <c r="I6267" s="597"/>
      <c r="J6267" s="306" t="s">
        <v>16</v>
      </c>
      <c r="K6267" s="306" t="s">
        <v>17</v>
      </c>
    </row>
    <row r="6268" spans="1:11" s="43" customFormat="1" x14ac:dyDescent="0.25">
      <c r="A6268" s="42"/>
      <c r="B6268" s="333" t="s">
        <v>1360</v>
      </c>
      <c r="C6268" s="333">
        <v>2</v>
      </c>
      <c r="D6268" s="333">
        <v>3</v>
      </c>
      <c r="E6268" s="333">
        <v>4</v>
      </c>
      <c r="F6268" s="333">
        <v>5</v>
      </c>
      <c r="G6268" s="333">
        <v>6</v>
      </c>
      <c r="H6268" s="333">
        <v>7</v>
      </c>
      <c r="I6268" s="333">
        <v>8</v>
      </c>
      <c r="J6268" s="333">
        <v>9</v>
      </c>
      <c r="K6268" s="333">
        <v>10</v>
      </c>
    </row>
    <row r="6269" spans="1:11" s="43" customFormat="1" x14ac:dyDescent="0.25">
      <c r="A6269" s="42"/>
      <c r="B6269" s="341">
        <f>156237+106960</f>
        <v>263197</v>
      </c>
      <c r="C6269" s="313"/>
      <c r="D6269" s="341"/>
      <c r="E6269" s="341"/>
      <c r="F6269" s="313"/>
      <c r="G6269" s="313"/>
      <c r="H6269" s="342"/>
      <c r="I6269" s="341"/>
      <c r="J6269" s="107"/>
      <c r="K6269" s="313"/>
    </row>
    <row r="6270" spans="1:11" s="43" customFormat="1" x14ac:dyDescent="0.25">
      <c r="A6270" s="42"/>
      <c r="B6270" s="521" t="s">
        <v>19</v>
      </c>
      <c r="C6270" s="521"/>
      <c r="D6270" s="521"/>
      <c r="E6270" s="521"/>
      <c r="F6270" s="521"/>
      <c r="G6270" s="521"/>
      <c r="H6270" s="521"/>
      <c r="I6270" s="521"/>
      <c r="J6270" s="521"/>
      <c r="K6270" s="521"/>
    </row>
    <row r="6271" spans="1:11" s="43" customFormat="1" x14ac:dyDescent="0.25">
      <c r="A6271" s="42"/>
      <c r="B6271" s="313" t="s">
        <v>76</v>
      </c>
      <c r="C6271" s="313" t="s">
        <v>76</v>
      </c>
      <c r="D6271" s="341">
        <v>0</v>
      </c>
      <c r="E6271" s="237">
        <v>0</v>
      </c>
      <c r="F6271" s="313"/>
      <c r="G6271" s="313"/>
      <c r="H6271" s="313" t="s">
        <v>76</v>
      </c>
      <c r="I6271" s="313" t="s">
        <v>76</v>
      </c>
      <c r="J6271" s="313"/>
      <c r="K6271" s="313"/>
    </row>
    <row r="6272" spans="1:11" s="43" customFormat="1" x14ac:dyDescent="0.25">
      <c r="A6272" s="42"/>
    </row>
    <row r="6273" spans="1:11" s="43" customFormat="1" x14ac:dyDescent="0.25">
      <c r="A6273" s="42"/>
    </row>
    <row r="6274" spans="1:11" s="43" customFormat="1" x14ac:dyDescent="0.25">
      <c r="A6274" s="42"/>
      <c r="B6274" s="449" t="s">
        <v>0</v>
      </c>
      <c r="C6274" s="449"/>
    </row>
    <row r="6275" spans="1:11" s="43" customFormat="1" x14ac:dyDescent="0.25">
      <c r="A6275" s="42"/>
      <c r="B6275" s="722" t="s">
        <v>1</v>
      </c>
      <c r="C6275" s="722"/>
      <c r="D6275" s="722"/>
      <c r="E6275" s="722"/>
      <c r="F6275" s="722"/>
      <c r="G6275" s="722"/>
      <c r="H6275" s="722"/>
      <c r="I6275" s="722"/>
      <c r="J6275" s="722"/>
      <c r="K6275" s="722"/>
    </row>
    <row r="6276" spans="1:11" s="43" customFormat="1" ht="15.75" thickBot="1" x14ac:dyDescent="0.3">
      <c r="A6276" s="42"/>
      <c r="E6276" s="305"/>
      <c r="F6276" s="305"/>
      <c r="G6276" s="305"/>
      <c r="H6276" s="305"/>
      <c r="I6276" s="305"/>
      <c r="J6276" s="305"/>
      <c r="K6276" s="305"/>
    </row>
    <row r="6277" spans="1:11" s="43" customFormat="1" ht="15.75" thickBot="1" x14ac:dyDescent="0.3">
      <c r="A6277" s="42"/>
      <c r="B6277" s="615" t="s">
        <v>2</v>
      </c>
      <c r="C6277" s="616"/>
      <c r="D6277" s="617"/>
      <c r="E6277" s="615" t="s">
        <v>3</v>
      </c>
      <c r="F6277" s="616"/>
      <c r="G6277" s="617"/>
      <c r="H6277" s="450" t="s">
        <v>323</v>
      </c>
      <c r="I6277" s="450"/>
      <c r="J6277" s="450"/>
      <c r="K6277" s="450"/>
    </row>
    <row r="6278" spans="1:11" s="43" customFormat="1" ht="15.75" thickBot="1" x14ac:dyDescent="0.3">
      <c r="A6278" s="42"/>
      <c r="B6278" s="615" t="s">
        <v>1657</v>
      </c>
      <c r="C6278" s="616"/>
      <c r="D6278" s="617"/>
      <c r="E6278" s="615" t="s">
        <v>67</v>
      </c>
      <c r="F6278" s="616"/>
      <c r="G6278" s="617"/>
      <c r="H6278" s="615" t="s">
        <v>1658</v>
      </c>
      <c r="I6278" s="616"/>
      <c r="J6278" s="616"/>
      <c r="K6278" s="617"/>
    </row>
    <row r="6279" spans="1:11" s="43" customFormat="1" x14ac:dyDescent="0.25">
      <c r="A6279" s="42"/>
      <c r="B6279" s="716" t="s">
        <v>5</v>
      </c>
      <c r="C6279" s="720"/>
      <c r="D6279" s="717"/>
      <c r="E6279" s="720" t="s">
        <v>1659</v>
      </c>
      <c r="F6279" s="720"/>
      <c r="G6279" s="717"/>
      <c r="H6279" s="618" t="s">
        <v>6</v>
      </c>
      <c r="I6279" s="624"/>
      <c r="J6279" s="716" t="s">
        <v>315</v>
      </c>
      <c r="K6279" s="717"/>
    </row>
    <row r="6280" spans="1:11" s="43" customFormat="1" ht="15.75" thickBot="1" x14ac:dyDescent="0.3">
      <c r="A6280" s="42"/>
      <c r="B6280" s="718"/>
      <c r="C6280" s="721"/>
      <c r="D6280" s="719"/>
      <c r="E6280" s="721"/>
      <c r="F6280" s="721"/>
      <c r="G6280" s="719"/>
      <c r="H6280" s="625"/>
      <c r="I6280" s="626"/>
      <c r="J6280" s="718"/>
      <c r="K6280" s="719"/>
    </row>
    <row r="6281" spans="1:11" s="43" customFormat="1" ht="15.75" thickBot="1" x14ac:dyDescent="0.3">
      <c r="A6281" s="42"/>
      <c r="B6281" s="615" t="s">
        <v>7</v>
      </c>
      <c r="C6281" s="616"/>
      <c r="D6281" s="616"/>
      <c r="E6281" s="616"/>
      <c r="F6281" s="616"/>
      <c r="G6281" s="616"/>
      <c r="H6281" s="616"/>
      <c r="I6281" s="616"/>
      <c r="J6281" s="616"/>
      <c r="K6281" s="617"/>
    </row>
    <row r="6282" spans="1:11" s="43" customFormat="1" ht="15.75" thickBot="1" x14ac:dyDescent="0.3">
      <c r="A6282" s="42"/>
      <c r="B6282" s="726" t="s">
        <v>8</v>
      </c>
      <c r="C6282" s="726" t="s">
        <v>9</v>
      </c>
      <c r="D6282" s="615" t="s">
        <v>10</v>
      </c>
      <c r="E6282" s="616"/>
      <c r="F6282" s="616"/>
      <c r="G6282" s="617"/>
      <c r="H6282" s="615" t="s">
        <v>11</v>
      </c>
      <c r="I6282" s="616"/>
      <c r="J6282" s="616"/>
      <c r="K6282" s="617"/>
    </row>
    <row r="6283" spans="1:11" s="43" customFormat="1" ht="15.75" thickBot="1" x14ac:dyDescent="0.3">
      <c r="A6283" s="42"/>
      <c r="B6283" s="727"/>
      <c r="C6283" s="727"/>
      <c r="D6283" s="726" t="s">
        <v>12</v>
      </c>
      <c r="E6283" s="726" t="s">
        <v>210</v>
      </c>
      <c r="F6283" s="615" t="s">
        <v>14</v>
      </c>
      <c r="G6283" s="617"/>
      <c r="H6283" s="726" t="s">
        <v>12</v>
      </c>
      <c r="I6283" s="726" t="s">
        <v>15</v>
      </c>
      <c r="J6283" s="615" t="s">
        <v>14</v>
      </c>
      <c r="K6283" s="617"/>
    </row>
    <row r="6284" spans="1:11" s="43" customFormat="1" ht="45.75" thickBot="1" x14ac:dyDescent="0.3">
      <c r="A6284" s="42"/>
      <c r="B6284" s="728"/>
      <c r="C6284" s="728"/>
      <c r="D6284" s="728"/>
      <c r="E6284" s="728"/>
      <c r="F6284" s="306" t="s">
        <v>16</v>
      </c>
      <c r="G6284" s="306" t="s">
        <v>17</v>
      </c>
      <c r="H6284" s="597"/>
      <c r="I6284" s="597"/>
      <c r="J6284" s="306" t="s">
        <v>16</v>
      </c>
      <c r="K6284" s="306" t="s">
        <v>17</v>
      </c>
    </row>
    <row r="6285" spans="1:11" s="43" customFormat="1" x14ac:dyDescent="0.25">
      <c r="A6285" s="42"/>
      <c r="B6285" s="333" t="s">
        <v>1360</v>
      </c>
      <c r="C6285" s="333">
        <v>2</v>
      </c>
      <c r="D6285" s="333">
        <v>3</v>
      </c>
      <c r="E6285" s="333">
        <v>4</v>
      </c>
      <c r="F6285" s="333">
        <v>5</v>
      </c>
      <c r="G6285" s="333">
        <v>6</v>
      </c>
      <c r="H6285" s="333">
        <v>7</v>
      </c>
      <c r="I6285" s="333">
        <v>8</v>
      </c>
      <c r="J6285" s="333">
        <v>9</v>
      </c>
      <c r="K6285" s="333">
        <v>10</v>
      </c>
    </row>
    <row r="6286" spans="1:11" s="43" customFormat="1" x14ac:dyDescent="0.25">
      <c r="A6286" s="42"/>
      <c r="B6286" s="341">
        <v>2256863.6</v>
      </c>
      <c r="C6286" s="313"/>
      <c r="D6286" s="341" t="s">
        <v>232</v>
      </c>
      <c r="E6286" s="341">
        <v>1872</v>
      </c>
      <c r="F6286" s="313"/>
      <c r="G6286" s="313"/>
      <c r="H6286" s="342"/>
      <c r="I6286" s="341"/>
      <c r="J6286" s="107"/>
      <c r="K6286" s="313"/>
    </row>
    <row r="6287" spans="1:11" s="43" customFormat="1" x14ac:dyDescent="0.25">
      <c r="A6287" s="42"/>
      <c r="B6287" s="341"/>
      <c r="C6287" s="313"/>
      <c r="D6287" s="341" t="s">
        <v>1660</v>
      </c>
      <c r="E6287" s="341">
        <v>125</v>
      </c>
      <c r="F6287" s="313"/>
      <c r="G6287" s="313"/>
      <c r="H6287" s="342"/>
      <c r="I6287" s="341"/>
      <c r="J6287" s="107"/>
      <c r="K6287" s="313"/>
    </row>
    <row r="6288" spans="1:11" s="43" customFormat="1" x14ac:dyDescent="0.25">
      <c r="A6288" s="42"/>
      <c r="B6288" s="341"/>
      <c r="C6288" s="313"/>
      <c r="D6288" s="341" t="s">
        <v>232</v>
      </c>
      <c r="E6288" s="341">
        <v>537</v>
      </c>
      <c r="F6288" s="313"/>
      <c r="G6288" s="313"/>
      <c r="H6288" s="342"/>
      <c r="I6288" s="341"/>
      <c r="J6288" s="107"/>
      <c r="K6288" s="313"/>
    </row>
    <row r="6289" spans="1:11" s="43" customFormat="1" ht="30" x14ac:dyDescent="0.25">
      <c r="A6289" s="42"/>
      <c r="B6289" s="341"/>
      <c r="C6289" s="313"/>
      <c r="D6289" s="341" t="s">
        <v>1661</v>
      </c>
      <c r="E6289" s="341">
        <v>2600</v>
      </c>
      <c r="F6289" s="313"/>
      <c r="G6289" s="313"/>
      <c r="H6289" s="342"/>
      <c r="I6289" s="341"/>
      <c r="J6289" s="107"/>
      <c r="K6289" s="313"/>
    </row>
    <row r="6290" spans="1:11" s="43" customFormat="1" ht="30" x14ac:dyDescent="0.25">
      <c r="A6290" s="42"/>
      <c r="B6290" s="341"/>
      <c r="C6290" s="313"/>
      <c r="D6290" s="341" t="s">
        <v>1662</v>
      </c>
      <c r="E6290" s="341">
        <v>703.8</v>
      </c>
      <c r="F6290" s="313"/>
      <c r="G6290" s="313"/>
      <c r="H6290" s="342"/>
      <c r="I6290" s="341"/>
      <c r="J6290" s="107"/>
      <c r="K6290" s="313"/>
    </row>
    <row r="6291" spans="1:11" s="43" customFormat="1" ht="45" x14ac:dyDescent="0.25">
      <c r="A6291" s="42"/>
      <c r="B6291" s="341"/>
      <c r="C6291" s="313"/>
      <c r="D6291" s="341" t="s">
        <v>1663</v>
      </c>
      <c r="E6291" s="341">
        <v>5900</v>
      </c>
      <c r="F6291" s="313"/>
      <c r="G6291" s="313"/>
      <c r="H6291" s="342"/>
      <c r="I6291" s="341"/>
      <c r="J6291" s="107"/>
      <c r="K6291" s="313"/>
    </row>
    <row r="6292" spans="1:11" s="43" customFormat="1" x14ac:dyDescent="0.25">
      <c r="A6292" s="42"/>
      <c r="B6292" s="341"/>
      <c r="C6292" s="313"/>
      <c r="D6292" s="341" t="s">
        <v>1660</v>
      </c>
      <c r="E6292" s="341">
        <v>100</v>
      </c>
      <c r="F6292" s="313"/>
      <c r="G6292" s="313"/>
      <c r="H6292" s="342"/>
      <c r="I6292" s="341"/>
      <c r="J6292" s="107"/>
      <c r="K6292" s="313"/>
    </row>
    <row r="6293" spans="1:11" s="43" customFormat="1" ht="30" x14ac:dyDescent="0.25">
      <c r="A6293" s="42"/>
      <c r="B6293" s="341"/>
      <c r="C6293" s="313"/>
      <c r="D6293" s="341" t="s">
        <v>1106</v>
      </c>
      <c r="E6293" s="341">
        <v>0.28000000000000003</v>
      </c>
      <c r="F6293" s="313"/>
      <c r="G6293" s="313"/>
      <c r="H6293" s="342"/>
      <c r="I6293" s="341"/>
      <c r="J6293" s="107"/>
      <c r="K6293" s="313"/>
    </row>
    <row r="6294" spans="1:11" s="43" customFormat="1" ht="30" x14ac:dyDescent="0.25">
      <c r="A6294" s="42"/>
      <c r="B6294" s="341"/>
      <c r="C6294" s="313"/>
      <c r="D6294" s="341" t="s">
        <v>1106</v>
      </c>
      <c r="E6294" s="341">
        <v>0.2</v>
      </c>
      <c r="F6294" s="313"/>
      <c r="G6294" s="313"/>
      <c r="H6294" s="342"/>
      <c r="I6294" s="341"/>
      <c r="J6294" s="107"/>
      <c r="K6294" s="313"/>
    </row>
    <row r="6295" spans="1:11" s="43" customFormat="1" x14ac:dyDescent="0.25">
      <c r="A6295" s="42"/>
      <c r="B6295" s="521" t="s">
        <v>19</v>
      </c>
      <c r="C6295" s="521"/>
      <c r="D6295" s="521"/>
      <c r="E6295" s="521"/>
      <c r="F6295" s="521"/>
      <c r="G6295" s="521"/>
      <c r="H6295" s="521"/>
      <c r="I6295" s="521"/>
      <c r="J6295" s="521"/>
      <c r="K6295" s="521"/>
    </row>
    <row r="6296" spans="1:11" s="43" customFormat="1" x14ac:dyDescent="0.25">
      <c r="A6296" s="42"/>
      <c r="B6296" s="313" t="s">
        <v>76</v>
      </c>
      <c r="C6296" s="313" t="s">
        <v>76</v>
      </c>
      <c r="D6296" s="341">
        <v>0</v>
      </c>
      <c r="E6296" s="237">
        <v>0</v>
      </c>
      <c r="F6296" s="313"/>
      <c r="G6296" s="313"/>
      <c r="H6296" s="313" t="s">
        <v>76</v>
      </c>
      <c r="I6296" s="313" t="s">
        <v>76</v>
      </c>
      <c r="J6296" s="313"/>
      <c r="K6296" s="313"/>
    </row>
    <row r="6297" spans="1:11" s="43" customFormat="1" x14ac:dyDescent="0.25">
      <c r="A6297" s="42"/>
    </row>
    <row r="6298" spans="1:11" s="43" customFormat="1" x14ac:dyDescent="0.25">
      <c r="A6298" s="42"/>
    </row>
    <row r="6299" spans="1:11" s="43" customFormat="1" x14ac:dyDescent="0.25">
      <c r="A6299" s="42"/>
    </row>
    <row r="6300" spans="1:11" s="43" customFormat="1" x14ac:dyDescent="0.25">
      <c r="A6300" s="42"/>
      <c r="B6300" s="449" t="s">
        <v>0</v>
      </c>
      <c r="C6300" s="449"/>
    </row>
    <row r="6301" spans="1:11" s="43" customFormat="1" x14ac:dyDescent="0.25">
      <c r="A6301" s="42"/>
      <c r="B6301" s="722" t="s">
        <v>1</v>
      </c>
      <c r="C6301" s="722"/>
      <c r="D6301" s="722"/>
      <c r="E6301" s="722"/>
      <c r="F6301" s="722"/>
      <c r="G6301" s="722"/>
      <c r="H6301" s="722"/>
      <c r="I6301" s="722"/>
      <c r="J6301" s="722"/>
      <c r="K6301" s="722"/>
    </row>
    <row r="6302" spans="1:11" s="43" customFormat="1" ht="15.75" thickBot="1" x14ac:dyDescent="0.3">
      <c r="A6302" s="42"/>
      <c r="E6302" s="305"/>
      <c r="F6302" s="305"/>
      <c r="G6302" s="305"/>
      <c r="H6302" s="305"/>
      <c r="I6302" s="305"/>
      <c r="J6302" s="305"/>
      <c r="K6302" s="305"/>
    </row>
    <row r="6303" spans="1:11" s="43" customFormat="1" ht="15.75" thickBot="1" x14ac:dyDescent="0.3">
      <c r="A6303" s="42"/>
      <c r="B6303" s="615" t="s">
        <v>2</v>
      </c>
      <c r="C6303" s="616"/>
      <c r="D6303" s="617"/>
      <c r="E6303" s="615" t="s">
        <v>3</v>
      </c>
      <c r="F6303" s="616"/>
      <c r="G6303" s="617"/>
      <c r="H6303" s="450" t="s">
        <v>323</v>
      </c>
      <c r="I6303" s="450"/>
      <c r="J6303" s="450"/>
      <c r="K6303" s="450"/>
    </row>
    <row r="6304" spans="1:11" s="43" customFormat="1" ht="15.75" thickBot="1" x14ac:dyDescent="0.3">
      <c r="A6304" s="42"/>
      <c r="B6304" s="615" t="s">
        <v>1664</v>
      </c>
      <c r="C6304" s="616"/>
      <c r="D6304" s="617"/>
      <c r="E6304" s="615" t="s">
        <v>60</v>
      </c>
      <c r="F6304" s="616"/>
      <c r="G6304" s="617"/>
      <c r="H6304" s="615" t="s">
        <v>1665</v>
      </c>
      <c r="I6304" s="616"/>
      <c r="J6304" s="616"/>
      <c r="K6304" s="617"/>
    </row>
    <row r="6305" spans="1:11" s="43" customFormat="1" x14ac:dyDescent="0.25">
      <c r="A6305" s="42"/>
      <c r="B6305" s="716" t="s">
        <v>5</v>
      </c>
      <c r="C6305" s="720"/>
      <c r="D6305" s="717"/>
      <c r="E6305" s="720" t="s">
        <v>1666</v>
      </c>
      <c r="F6305" s="720"/>
      <c r="G6305" s="717"/>
      <c r="H6305" s="618" t="s">
        <v>6</v>
      </c>
      <c r="I6305" s="624"/>
      <c r="J6305" s="716" t="s">
        <v>315</v>
      </c>
      <c r="K6305" s="717"/>
    </row>
    <row r="6306" spans="1:11" s="43" customFormat="1" ht="15.75" thickBot="1" x14ac:dyDescent="0.3">
      <c r="A6306" s="42"/>
      <c r="B6306" s="718"/>
      <c r="C6306" s="721"/>
      <c r="D6306" s="719"/>
      <c r="E6306" s="721"/>
      <c r="F6306" s="721"/>
      <c r="G6306" s="719"/>
      <c r="H6306" s="625"/>
      <c r="I6306" s="626"/>
      <c r="J6306" s="718"/>
      <c r="K6306" s="719"/>
    </row>
    <row r="6307" spans="1:11" s="43" customFormat="1" ht="15.75" thickBot="1" x14ac:dyDescent="0.3">
      <c r="A6307" s="42"/>
      <c r="B6307" s="615" t="s">
        <v>7</v>
      </c>
      <c r="C6307" s="616"/>
      <c r="D6307" s="616"/>
      <c r="E6307" s="616"/>
      <c r="F6307" s="616"/>
      <c r="G6307" s="616"/>
      <c r="H6307" s="616"/>
      <c r="I6307" s="616"/>
      <c r="J6307" s="616"/>
      <c r="K6307" s="617"/>
    </row>
    <row r="6308" spans="1:11" s="43" customFormat="1" ht="15.75" thickBot="1" x14ac:dyDescent="0.3">
      <c r="A6308" s="42"/>
      <c r="B6308" s="726" t="s">
        <v>8</v>
      </c>
      <c r="C6308" s="726" t="s">
        <v>9</v>
      </c>
      <c r="D6308" s="615" t="s">
        <v>10</v>
      </c>
      <c r="E6308" s="616"/>
      <c r="F6308" s="616"/>
      <c r="G6308" s="617"/>
      <c r="H6308" s="615" t="s">
        <v>11</v>
      </c>
      <c r="I6308" s="616"/>
      <c r="J6308" s="616"/>
      <c r="K6308" s="617"/>
    </row>
    <row r="6309" spans="1:11" s="43" customFormat="1" ht="15.75" thickBot="1" x14ac:dyDescent="0.3">
      <c r="A6309" s="42"/>
      <c r="B6309" s="727"/>
      <c r="C6309" s="727"/>
      <c r="D6309" s="726" t="s">
        <v>12</v>
      </c>
      <c r="E6309" s="726" t="s">
        <v>210</v>
      </c>
      <c r="F6309" s="615" t="s">
        <v>14</v>
      </c>
      <c r="G6309" s="617"/>
      <c r="H6309" s="726" t="s">
        <v>12</v>
      </c>
      <c r="I6309" s="726" t="s">
        <v>15</v>
      </c>
      <c r="J6309" s="615" t="s">
        <v>14</v>
      </c>
      <c r="K6309" s="617"/>
    </row>
    <row r="6310" spans="1:11" s="43" customFormat="1" ht="45.75" thickBot="1" x14ac:dyDescent="0.3">
      <c r="A6310" s="42"/>
      <c r="B6310" s="728"/>
      <c r="C6310" s="728"/>
      <c r="D6310" s="728"/>
      <c r="E6310" s="728"/>
      <c r="F6310" s="306" t="s">
        <v>16</v>
      </c>
      <c r="G6310" s="306" t="s">
        <v>17</v>
      </c>
      <c r="H6310" s="597"/>
      <c r="I6310" s="597"/>
      <c r="J6310" s="306" t="s">
        <v>16</v>
      </c>
      <c r="K6310" s="306" t="s">
        <v>17</v>
      </c>
    </row>
    <row r="6311" spans="1:11" s="43" customFormat="1" x14ac:dyDescent="0.25">
      <c r="A6311" s="42"/>
      <c r="B6311" s="333" t="s">
        <v>1360</v>
      </c>
      <c r="C6311" s="333">
        <v>2</v>
      </c>
      <c r="D6311" s="333">
        <v>3</v>
      </c>
      <c r="E6311" s="333">
        <v>4</v>
      </c>
      <c r="F6311" s="333">
        <v>5</v>
      </c>
      <c r="G6311" s="333">
        <v>6</v>
      </c>
      <c r="H6311" s="333">
        <v>7</v>
      </c>
      <c r="I6311" s="333">
        <v>8</v>
      </c>
      <c r="J6311" s="333">
        <v>9</v>
      </c>
      <c r="K6311" s="333">
        <v>10</v>
      </c>
    </row>
    <row r="6312" spans="1:11" s="43" customFormat="1" x14ac:dyDescent="0.25">
      <c r="A6312" s="42"/>
      <c r="B6312" s="341">
        <v>253345.93</v>
      </c>
      <c r="C6312" s="313" t="s">
        <v>76</v>
      </c>
      <c r="D6312" s="341"/>
      <c r="E6312" s="341"/>
      <c r="F6312" s="313"/>
      <c r="G6312" s="313"/>
      <c r="H6312" s="342"/>
      <c r="I6312" s="341"/>
      <c r="J6312" s="107"/>
      <c r="K6312" s="313"/>
    </row>
    <row r="6313" spans="1:11" s="43" customFormat="1" x14ac:dyDescent="0.25">
      <c r="A6313" s="42"/>
      <c r="B6313" s="521" t="s">
        <v>19</v>
      </c>
      <c r="C6313" s="521"/>
      <c r="D6313" s="521"/>
      <c r="E6313" s="521"/>
      <c r="F6313" s="521"/>
      <c r="G6313" s="521"/>
      <c r="H6313" s="521"/>
      <c r="I6313" s="521"/>
      <c r="J6313" s="521"/>
      <c r="K6313" s="521"/>
    </row>
    <row r="6314" spans="1:11" s="43" customFormat="1" x14ac:dyDescent="0.25">
      <c r="A6314" s="42"/>
      <c r="B6314" s="313" t="s">
        <v>76</v>
      </c>
      <c r="C6314" s="313" t="s">
        <v>76</v>
      </c>
      <c r="D6314" s="341">
        <v>0</v>
      </c>
      <c r="E6314" s="237">
        <v>0</v>
      </c>
      <c r="F6314" s="313"/>
      <c r="G6314" s="313"/>
      <c r="H6314" s="313" t="s">
        <v>76</v>
      </c>
      <c r="I6314" s="313" t="s">
        <v>76</v>
      </c>
      <c r="J6314" s="313"/>
      <c r="K6314" s="313"/>
    </row>
    <row r="6315" spans="1:11" s="43" customFormat="1" x14ac:dyDescent="0.25">
      <c r="A6315" s="42"/>
    </row>
    <row r="6316" spans="1:11" s="43" customFormat="1" x14ac:dyDescent="0.25">
      <c r="A6316" s="42"/>
    </row>
    <row r="6317" spans="1:11" s="43" customFormat="1" x14ac:dyDescent="0.25">
      <c r="A6317" s="42"/>
      <c r="B6317" s="449" t="s">
        <v>0</v>
      </c>
      <c r="C6317" s="449"/>
    </row>
    <row r="6318" spans="1:11" s="43" customFormat="1" x14ac:dyDescent="0.25">
      <c r="A6318" s="42"/>
      <c r="B6318" s="722" t="s">
        <v>1</v>
      </c>
      <c r="C6318" s="722"/>
      <c r="D6318" s="722"/>
      <c r="E6318" s="722"/>
      <c r="F6318" s="722"/>
      <c r="G6318" s="722"/>
      <c r="H6318" s="722"/>
      <c r="I6318" s="722"/>
      <c r="J6318" s="722"/>
      <c r="K6318" s="722"/>
    </row>
    <row r="6319" spans="1:11" s="43" customFormat="1" ht="15.75" thickBot="1" x14ac:dyDescent="0.3">
      <c r="A6319" s="42"/>
      <c r="E6319" s="305"/>
      <c r="F6319" s="305"/>
      <c r="G6319" s="305"/>
      <c r="H6319" s="305"/>
      <c r="I6319" s="305"/>
      <c r="J6319" s="305"/>
      <c r="K6319" s="305"/>
    </row>
    <row r="6320" spans="1:11" s="43" customFormat="1" ht="15.75" thickBot="1" x14ac:dyDescent="0.3">
      <c r="A6320" s="42"/>
      <c r="B6320" s="615" t="s">
        <v>2</v>
      </c>
      <c r="C6320" s="616"/>
      <c r="D6320" s="617"/>
      <c r="E6320" s="615" t="s">
        <v>3</v>
      </c>
      <c r="F6320" s="616"/>
      <c r="G6320" s="617"/>
      <c r="H6320" s="450" t="s">
        <v>323</v>
      </c>
      <c r="I6320" s="450"/>
      <c r="J6320" s="450"/>
      <c r="K6320" s="450"/>
    </row>
    <row r="6321" spans="1:11" s="43" customFormat="1" ht="15.75" thickBot="1" x14ac:dyDescent="0.3">
      <c r="A6321" s="42"/>
      <c r="B6321" s="615" t="s">
        <v>1667</v>
      </c>
      <c r="C6321" s="616"/>
      <c r="D6321" s="617"/>
      <c r="E6321" s="615" t="s">
        <v>60</v>
      </c>
      <c r="F6321" s="616"/>
      <c r="G6321" s="617"/>
      <c r="H6321" s="615" t="s">
        <v>1668</v>
      </c>
      <c r="I6321" s="616"/>
      <c r="J6321" s="616"/>
      <c r="K6321" s="617"/>
    </row>
    <row r="6322" spans="1:11" s="43" customFormat="1" x14ac:dyDescent="0.25">
      <c r="A6322" s="42"/>
      <c r="B6322" s="716" t="s">
        <v>5</v>
      </c>
      <c r="C6322" s="720"/>
      <c r="D6322" s="717"/>
      <c r="E6322" s="720" t="s">
        <v>1669</v>
      </c>
      <c r="F6322" s="720"/>
      <c r="G6322" s="717"/>
      <c r="H6322" s="618" t="s">
        <v>6</v>
      </c>
      <c r="I6322" s="624"/>
      <c r="J6322" s="716" t="s">
        <v>315</v>
      </c>
      <c r="K6322" s="717"/>
    </row>
    <row r="6323" spans="1:11" s="43" customFormat="1" ht="15.75" thickBot="1" x14ac:dyDescent="0.3">
      <c r="A6323" s="42"/>
      <c r="B6323" s="718"/>
      <c r="C6323" s="721"/>
      <c r="D6323" s="719"/>
      <c r="E6323" s="721"/>
      <c r="F6323" s="721"/>
      <c r="G6323" s="719"/>
      <c r="H6323" s="625"/>
      <c r="I6323" s="626"/>
      <c r="J6323" s="718"/>
      <c r="K6323" s="719"/>
    </row>
    <row r="6324" spans="1:11" s="43" customFormat="1" ht="15.75" thickBot="1" x14ac:dyDescent="0.3">
      <c r="A6324" s="42"/>
      <c r="B6324" s="615" t="s">
        <v>7</v>
      </c>
      <c r="C6324" s="616"/>
      <c r="D6324" s="616"/>
      <c r="E6324" s="616"/>
      <c r="F6324" s="616"/>
      <c r="G6324" s="616"/>
      <c r="H6324" s="616"/>
      <c r="I6324" s="616"/>
      <c r="J6324" s="616"/>
      <c r="K6324" s="617"/>
    </row>
    <row r="6325" spans="1:11" s="43" customFormat="1" ht="15.75" thickBot="1" x14ac:dyDescent="0.3">
      <c r="A6325" s="42"/>
      <c r="B6325" s="726" t="s">
        <v>8</v>
      </c>
      <c r="C6325" s="726" t="s">
        <v>9</v>
      </c>
      <c r="D6325" s="615" t="s">
        <v>10</v>
      </c>
      <c r="E6325" s="616"/>
      <c r="F6325" s="616"/>
      <c r="G6325" s="617"/>
      <c r="H6325" s="615" t="s">
        <v>11</v>
      </c>
      <c r="I6325" s="616"/>
      <c r="J6325" s="616"/>
      <c r="K6325" s="617"/>
    </row>
    <row r="6326" spans="1:11" s="43" customFormat="1" ht="15.75" thickBot="1" x14ac:dyDescent="0.3">
      <c r="A6326" s="42"/>
      <c r="B6326" s="727"/>
      <c r="C6326" s="727"/>
      <c r="D6326" s="726" t="s">
        <v>12</v>
      </c>
      <c r="E6326" s="726" t="s">
        <v>210</v>
      </c>
      <c r="F6326" s="615" t="s">
        <v>14</v>
      </c>
      <c r="G6326" s="617"/>
      <c r="H6326" s="726" t="s">
        <v>12</v>
      </c>
      <c r="I6326" s="726" t="s">
        <v>15</v>
      </c>
      <c r="J6326" s="615" t="s">
        <v>14</v>
      </c>
      <c r="K6326" s="617"/>
    </row>
    <row r="6327" spans="1:11" s="43" customFormat="1" ht="45.75" thickBot="1" x14ac:dyDescent="0.3">
      <c r="A6327" s="42"/>
      <c r="B6327" s="728"/>
      <c r="C6327" s="728"/>
      <c r="D6327" s="728"/>
      <c r="E6327" s="728"/>
      <c r="F6327" s="306" t="s">
        <v>16</v>
      </c>
      <c r="G6327" s="306" t="s">
        <v>17</v>
      </c>
      <c r="H6327" s="597"/>
      <c r="I6327" s="597"/>
      <c r="J6327" s="306" t="s">
        <v>16</v>
      </c>
      <c r="K6327" s="306" t="s">
        <v>17</v>
      </c>
    </row>
    <row r="6328" spans="1:11" s="43" customFormat="1" x14ac:dyDescent="0.25">
      <c r="A6328" s="42"/>
      <c r="B6328" s="333" t="s">
        <v>1360</v>
      </c>
      <c r="C6328" s="333">
        <v>2</v>
      </c>
      <c r="D6328" s="333">
        <v>3</v>
      </c>
      <c r="E6328" s="333">
        <v>4</v>
      </c>
      <c r="F6328" s="333">
        <v>5</v>
      </c>
      <c r="G6328" s="333">
        <v>6</v>
      </c>
      <c r="H6328" s="333">
        <v>7</v>
      </c>
      <c r="I6328" s="333">
        <v>8</v>
      </c>
      <c r="J6328" s="333">
        <v>9</v>
      </c>
      <c r="K6328" s="333">
        <v>10</v>
      </c>
    </row>
    <row r="6329" spans="1:11" s="43" customFormat="1" x14ac:dyDescent="0.25">
      <c r="A6329" s="42"/>
      <c r="B6329" s="341">
        <v>196161</v>
      </c>
      <c r="C6329" s="313" t="s">
        <v>1670</v>
      </c>
      <c r="D6329" s="341" t="s">
        <v>232</v>
      </c>
      <c r="E6329" s="341">
        <v>0.1</v>
      </c>
      <c r="F6329" s="313" t="s">
        <v>76</v>
      </c>
      <c r="G6329" s="313" t="s">
        <v>76</v>
      </c>
      <c r="H6329" s="342" t="s">
        <v>111</v>
      </c>
      <c r="I6329" s="341" t="s">
        <v>111</v>
      </c>
      <c r="J6329" s="107"/>
      <c r="K6329" s="313"/>
    </row>
    <row r="6330" spans="1:11" s="43" customFormat="1" ht="30" x14ac:dyDescent="0.25">
      <c r="A6330" s="42"/>
      <c r="B6330" s="341"/>
      <c r="C6330" s="313"/>
      <c r="D6330" s="341" t="s">
        <v>263</v>
      </c>
      <c r="E6330" s="341">
        <v>0.8</v>
      </c>
      <c r="F6330" s="313" t="s">
        <v>76</v>
      </c>
      <c r="G6330" s="313" t="s">
        <v>76</v>
      </c>
      <c r="H6330" s="342" t="s">
        <v>71</v>
      </c>
      <c r="I6330" s="341" t="s">
        <v>71</v>
      </c>
      <c r="J6330" s="107"/>
      <c r="K6330" s="313"/>
    </row>
    <row r="6331" spans="1:11" s="43" customFormat="1" x14ac:dyDescent="0.25">
      <c r="A6331" s="42"/>
      <c r="B6331" s="341"/>
      <c r="C6331" s="313"/>
      <c r="D6331" s="341"/>
      <c r="E6331" s="341"/>
      <c r="F6331" s="313"/>
      <c r="G6331" s="313"/>
      <c r="H6331" s="342" t="s">
        <v>57</v>
      </c>
      <c r="I6331" s="341" t="s">
        <v>698</v>
      </c>
      <c r="J6331" s="107"/>
      <c r="K6331" s="313"/>
    </row>
    <row r="6332" spans="1:11" s="43" customFormat="1" x14ac:dyDescent="0.25">
      <c r="A6332" s="42"/>
      <c r="B6332" s="521" t="s">
        <v>19</v>
      </c>
      <c r="C6332" s="521"/>
      <c r="D6332" s="521"/>
      <c r="E6332" s="521"/>
      <c r="F6332" s="521"/>
      <c r="G6332" s="521"/>
      <c r="H6332" s="521"/>
      <c r="I6332" s="521"/>
      <c r="J6332" s="521"/>
      <c r="K6332" s="521"/>
    </row>
    <row r="6333" spans="1:11" s="43" customFormat="1" x14ac:dyDescent="0.25">
      <c r="A6333" s="42"/>
      <c r="B6333" s="313" t="s">
        <v>76</v>
      </c>
      <c r="C6333" s="313" t="s">
        <v>76</v>
      </c>
      <c r="D6333" s="341">
        <v>0</v>
      </c>
      <c r="E6333" s="237">
        <v>0</v>
      </c>
      <c r="F6333" s="313"/>
      <c r="G6333" s="313"/>
      <c r="H6333" s="313" t="s">
        <v>76</v>
      </c>
      <c r="I6333" s="313" t="s">
        <v>76</v>
      </c>
      <c r="J6333" s="313"/>
      <c r="K6333" s="313"/>
    </row>
    <row r="6334" spans="1:11" s="43" customFormat="1" x14ac:dyDescent="0.25">
      <c r="A6334" s="42"/>
    </row>
    <row r="6335" spans="1:11" s="43" customFormat="1" x14ac:dyDescent="0.25">
      <c r="A6335" s="42"/>
    </row>
    <row r="6336" spans="1:11" s="43" customFormat="1" x14ac:dyDescent="0.25">
      <c r="A6336" s="42"/>
      <c r="B6336" s="449" t="s">
        <v>0</v>
      </c>
      <c r="C6336" s="449"/>
    </row>
    <row r="6337" spans="1:11" s="43" customFormat="1" x14ac:dyDescent="0.25">
      <c r="A6337" s="42"/>
      <c r="B6337" s="722" t="s">
        <v>1</v>
      </c>
      <c r="C6337" s="722"/>
      <c r="D6337" s="722"/>
      <c r="E6337" s="722"/>
      <c r="F6337" s="722"/>
      <c r="G6337" s="722"/>
      <c r="H6337" s="722"/>
      <c r="I6337" s="722"/>
      <c r="J6337" s="722"/>
      <c r="K6337" s="722"/>
    </row>
    <row r="6338" spans="1:11" s="43" customFormat="1" ht="15.75" thickBot="1" x14ac:dyDescent="0.3">
      <c r="A6338" s="42"/>
      <c r="E6338" s="305"/>
      <c r="F6338" s="305"/>
      <c r="G6338" s="305"/>
      <c r="H6338" s="305"/>
      <c r="I6338" s="305"/>
      <c r="J6338" s="305"/>
      <c r="K6338" s="305"/>
    </row>
    <row r="6339" spans="1:11" s="43" customFormat="1" ht="15.75" thickBot="1" x14ac:dyDescent="0.3">
      <c r="A6339" s="42"/>
      <c r="B6339" s="615" t="s">
        <v>2</v>
      </c>
      <c r="C6339" s="616"/>
      <c r="D6339" s="617"/>
      <c r="E6339" s="615" t="s">
        <v>3</v>
      </c>
      <c r="F6339" s="616"/>
      <c r="G6339" s="617"/>
      <c r="H6339" s="450" t="s">
        <v>323</v>
      </c>
      <c r="I6339" s="450"/>
      <c r="J6339" s="450"/>
      <c r="K6339" s="450"/>
    </row>
    <row r="6340" spans="1:11" s="43" customFormat="1" ht="15.75" thickBot="1" x14ac:dyDescent="0.3">
      <c r="A6340" s="42"/>
      <c r="B6340" s="615" t="s">
        <v>1671</v>
      </c>
      <c r="C6340" s="616"/>
      <c r="D6340" s="617"/>
      <c r="E6340" s="615" t="s">
        <v>60</v>
      </c>
      <c r="F6340" s="616"/>
      <c r="G6340" s="617"/>
      <c r="H6340" s="615" t="s">
        <v>1672</v>
      </c>
      <c r="I6340" s="616"/>
      <c r="J6340" s="616"/>
      <c r="K6340" s="617"/>
    </row>
    <row r="6341" spans="1:11" s="43" customFormat="1" x14ac:dyDescent="0.25">
      <c r="A6341" s="42"/>
      <c r="B6341" s="716" t="s">
        <v>5</v>
      </c>
      <c r="C6341" s="720"/>
      <c r="D6341" s="717"/>
      <c r="E6341" s="720" t="s">
        <v>1673</v>
      </c>
      <c r="F6341" s="720"/>
      <c r="G6341" s="717"/>
      <c r="H6341" s="618" t="s">
        <v>6</v>
      </c>
      <c r="I6341" s="624"/>
      <c r="J6341" s="716" t="s">
        <v>315</v>
      </c>
      <c r="K6341" s="717"/>
    </row>
    <row r="6342" spans="1:11" s="43" customFormat="1" ht="15.75" thickBot="1" x14ac:dyDescent="0.3">
      <c r="A6342" s="42"/>
      <c r="B6342" s="718"/>
      <c r="C6342" s="721"/>
      <c r="D6342" s="719"/>
      <c r="E6342" s="721"/>
      <c r="F6342" s="721"/>
      <c r="G6342" s="719"/>
      <c r="H6342" s="625"/>
      <c r="I6342" s="626"/>
      <c r="J6342" s="718"/>
      <c r="K6342" s="719"/>
    </row>
    <row r="6343" spans="1:11" s="43" customFormat="1" ht="15.75" thickBot="1" x14ac:dyDescent="0.3">
      <c r="A6343" s="42"/>
      <c r="B6343" s="615" t="s">
        <v>7</v>
      </c>
      <c r="C6343" s="616"/>
      <c r="D6343" s="616"/>
      <c r="E6343" s="616"/>
      <c r="F6343" s="616"/>
      <c r="G6343" s="616"/>
      <c r="H6343" s="616"/>
      <c r="I6343" s="616"/>
      <c r="J6343" s="616"/>
      <c r="K6343" s="617"/>
    </row>
    <row r="6344" spans="1:11" s="43" customFormat="1" ht="15.75" thickBot="1" x14ac:dyDescent="0.3">
      <c r="A6344" s="42"/>
      <c r="B6344" s="726" t="s">
        <v>8</v>
      </c>
      <c r="C6344" s="726" t="s">
        <v>9</v>
      </c>
      <c r="D6344" s="615" t="s">
        <v>10</v>
      </c>
      <c r="E6344" s="616"/>
      <c r="F6344" s="616"/>
      <c r="G6344" s="617"/>
      <c r="H6344" s="615" t="s">
        <v>11</v>
      </c>
      <c r="I6344" s="616"/>
      <c r="J6344" s="616"/>
      <c r="K6344" s="617"/>
    </row>
    <row r="6345" spans="1:11" s="43" customFormat="1" ht="15.75" thickBot="1" x14ac:dyDescent="0.3">
      <c r="A6345" s="42"/>
      <c r="B6345" s="727"/>
      <c r="C6345" s="727"/>
      <c r="D6345" s="726" t="s">
        <v>12</v>
      </c>
      <c r="E6345" s="726" t="s">
        <v>210</v>
      </c>
      <c r="F6345" s="615" t="s">
        <v>14</v>
      </c>
      <c r="G6345" s="617"/>
      <c r="H6345" s="726" t="s">
        <v>12</v>
      </c>
      <c r="I6345" s="726" t="s">
        <v>15</v>
      </c>
      <c r="J6345" s="615" t="s">
        <v>14</v>
      </c>
      <c r="K6345" s="617"/>
    </row>
    <row r="6346" spans="1:11" s="43" customFormat="1" ht="45.75" thickBot="1" x14ac:dyDescent="0.3">
      <c r="A6346" s="42"/>
      <c r="B6346" s="728"/>
      <c r="C6346" s="728"/>
      <c r="D6346" s="728"/>
      <c r="E6346" s="728"/>
      <c r="F6346" s="306" t="s">
        <v>16</v>
      </c>
      <c r="G6346" s="306" t="s">
        <v>17</v>
      </c>
      <c r="H6346" s="597"/>
      <c r="I6346" s="597"/>
      <c r="J6346" s="306" t="s">
        <v>16</v>
      </c>
      <c r="K6346" s="306" t="s">
        <v>17</v>
      </c>
    </row>
    <row r="6347" spans="1:11" s="43" customFormat="1" x14ac:dyDescent="0.25">
      <c r="A6347" s="42"/>
      <c r="B6347" s="333" t="s">
        <v>1360</v>
      </c>
      <c r="C6347" s="333">
        <v>2</v>
      </c>
      <c r="D6347" s="333">
        <v>3</v>
      </c>
      <c r="E6347" s="333">
        <v>4</v>
      </c>
      <c r="F6347" s="333">
        <v>5</v>
      </c>
      <c r="G6347" s="333">
        <v>6</v>
      </c>
      <c r="H6347" s="333">
        <v>7</v>
      </c>
      <c r="I6347" s="333">
        <v>8</v>
      </c>
      <c r="J6347" s="333">
        <v>9</v>
      </c>
      <c r="K6347" s="333">
        <v>10</v>
      </c>
    </row>
    <row r="6348" spans="1:11" s="43" customFormat="1" ht="30" x14ac:dyDescent="0.25">
      <c r="A6348" s="42"/>
      <c r="B6348" s="341">
        <v>212736.3</v>
      </c>
      <c r="C6348" s="313" t="s">
        <v>76</v>
      </c>
      <c r="D6348" s="341" t="s">
        <v>263</v>
      </c>
      <c r="E6348" s="341">
        <v>0.7</v>
      </c>
      <c r="F6348" s="313" t="s">
        <v>76</v>
      </c>
      <c r="G6348" s="313" t="s">
        <v>76</v>
      </c>
      <c r="H6348" s="342" t="s">
        <v>111</v>
      </c>
      <c r="I6348" s="341" t="s">
        <v>111</v>
      </c>
      <c r="J6348" s="107"/>
      <c r="K6348" s="313"/>
    </row>
    <row r="6349" spans="1:11" s="43" customFormat="1" x14ac:dyDescent="0.25">
      <c r="A6349" s="42"/>
      <c r="B6349" s="341"/>
      <c r="C6349" s="313"/>
      <c r="D6349" s="341" t="s">
        <v>18</v>
      </c>
      <c r="E6349" s="341">
        <v>1000</v>
      </c>
      <c r="F6349" s="313" t="s">
        <v>76</v>
      </c>
      <c r="G6349" s="313" t="s">
        <v>76</v>
      </c>
      <c r="H6349" s="342"/>
      <c r="I6349" s="341"/>
      <c r="J6349" s="107"/>
      <c r="K6349" s="313"/>
    </row>
    <row r="6350" spans="1:11" s="43" customFormat="1" x14ac:dyDescent="0.25">
      <c r="A6350" s="42"/>
      <c r="B6350" s="521" t="s">
        <v>19</v>
      </c>
      <c r="C6350" s="521"/>
      <c r="D6350" s="521"/>
      <c r="E6350" s="521"/>
      <c r="F6350" s="521"/>
      <c r="G6350" s="521"/>
      <c r="H6350" s="521"/>
      <c r="I6350" s="521"/>
      <c r="J6350" s="521"/>
      <c r="K6350" s="521"/>
    </row>
    <row r="6351" spans="1:11" s="43" customFormat="1" x14ac:dyDescent="0.25">
      <c r="A6351" s="42"/>
      <c r="B6351" s="313" t="s">
        <v>76</v>
      </c>
      <c r="C6351" s="313" t="s">
        <v>76</v>
      </c>
      <c r="D6351" s="341">
        <v>0</v>
      </c>
      <c r="E6351" s="237">
        <v>0</v>
      </c>
      <c r="F6351" s="313"/>
      <c r="G6351" s="313"/>
      <c r="H6351" s="313" t="s">
        <v>76</v>
      </c>
      <c r="I6351" s="313" t="s">
        <v>76</v>
      </c>
      <c r="J6351" s="313"/>
      <c r="K6351" s="313"/>
    </row>
    <row r="6352" spans="1:11" s="43" customFormat="1" x14ac:dyDescent="0.25">
      <c r="A6352" s="42"/>
    </row>
    <row r="6353" spans="1:11" s="43" customFormat="1" x14ac:dyDescent="0.25">
      <c r="A6353" s="42"/>
    </row>
    <row r="6354" spans="1:11" s="43" customFormat="1" x14ac:dyDescent="0.25">
      <c r="A6354" s="42"/>
      <c r="B6354" s="449" t="s">
        <v>0</v>
      </c>
      <c r="C6354" s="449"/>
    </row>
    <row r="6355" spans="1:11" s="43" customFormat="1" x14ac:dyDescent="0.25">
      <c r="A6355" s="42"/>
      <c r="B6355" s="722" t="s">
        <v>1</v>
      </c>
      <c r="C6355" s="722"/>
      <c r="D6355" s="722"/>
      <c r="E6355" s="722"/>
      <c r="F6355" s="722"/>
      <c r="G6355" s="722"/>
      <c r="H6355" s="722"/>
      <c r="I6355" s="722"/>
      <c r="J6355" s="722"/>
      <c r="K6355" s="722"/>
    </row>
    <row r="6356" spans="1:11" s="43" customFormat="1" ht="15.75" thickBot="1" x14ac:dyDescent="0.3">
      <c r="A6356" s="42"/>
      <c r="E6356" s="305"/>
      <c r="F6356" s="305"/>
      <c r="G6356" s="305"/>
      <c r="H6356" s="305"/>
      <c r="I6356" s="305"/>
      <c r="J6356" s="305"/>
      <c r="K6356" s="305"/>
    </row>
    <row r="6357" spans="1:11" s="43" customFormat="1" ht="15.75" thickBot="1" x14ac:dyDescent="0.3">
      <c r="A6357" s="42"/>
      <c r="B6357" s="615" t="s">
        <v>2</v>
      </c>
      <c r="C6357" s="616"/>
      <c r="D6357" s="617"/>
      <c r="E6357" s="615" t="s">
        <v>3</v>
      </c>
      <c r="F6357" s="616"/>
      <c r="G6357" s="617"/>
      <c r="H6357" s="450" t="s">
        <v>323</v>
      </c>
      <c r="I6357" s="450"/>
      <c r="J6357" s="450"/>
      <c r="K6357" s="450"/>
    </row>
    <row r="6358" spans="1:11" s="43" customFormat="1" ht="15.75" thickBot="1" x14ac:dyDescent="0.3">
      <c r="A6358" s="42"/>
      <c r="B6358" s="615" t="s">
        <v>1674</v>
      </c>
      <c r="C6358" s="616"/>
      <c r="D6358" s="617"/>
      <c r="E6358" s="615" t="s">
        <v>60</v>
      </c>
      <c r="F6358" s="616"/>
      <c r="G6358" s="617"/>
      <c r="H6358" s="615" t="s">
        <v>1675</v>
      </c>
      <c r="I6358" s="616"/>
      <c r="J6358" s="616"/>
      <c r="K6358" s="617"/>
    </row>
    <row r="6359" spans="1:11" s="43" customFormat="1" x14ac:dyDescent="0.25">
      <c r="A6359" s="42"/>
      <c r="B6359" s="716" t="s">
        <v>5</v>
      </c>
      <c r="C6359" s="720"/>
      <c r="D6359" s="717"/>
      <c r="E6359" s="720" t="s">
        <v>1676</v>
      </c>
      <c r="F6359" s="720"/>
      <c r="G6359" s="717"/>
      <c r="H6359" s="618" t="s">
        <v>6</v>
      </c>
      <c r="I6359" s="624"/>
      <c r="J6359" s="716" t="s">
        <v>315</v>
      </c>
      <c r="K6359" s="717"/>
    </row>
    <row r="6360" spans="1:11" s="43" customFormat="1" ht="15.75" thickBot="1" x14ac:dyDescent="0.3">
      <c r="A6360" s="42"/>
      <c r="B6360" s="718"/>
      <c r="C6360" s="721"/>
      <c r="D6360" s="719"/>
      <c r="E6360" s="721"/>
      <c r="F6360" s="721"/>
      <c r="G6360" s="719"/>
      <c r="H6360" s="625"/>
      <c r="I6360" s="626"/>
      <c r="J6360" s="718"/>
      <c r="K6360" s="719"/>
    </row>
    <row r="6361" spans="1:11" s="43" customFormat="1" ht="15.75" thickBot="1" x14ac:dyDescent="0.3">
      <c r="A6361" s="42"/>
      <c r="B6361" s="615" t="s">
        <v>7</v>
      </c>
      <c r="C6361" s="616"/>
      <c r="D6361" s="616"/>
      <c r="E6361" s="616"/>
      <c r="F6361" s="616"/>
      <c r="G6361" s="616"/>
      <c r="H6361" s="616"/>
      <c r="I6361" s="616"/>
      <c r="J6361" s="616"/>
      <c r="K6361" s="617"/>
    </row>
    <row r="6362" spans="1:11" s="43" customFormat="1" ht="15.75" thickBot="1" x14ac:dyDescent="0.3">
      <c r="A6362" s="42"/>
      <c r="B6362" s="726" t="s">
        <v>8</v>
      </c>
      <c r="C6362" s="726" t="s">
        <v>9</v>
      </c>
      <c r="D6362" s="615" t="s">
        <v>10</v>
      </c>
      <c r="E6362" s="616"/>
      <c r="F6362" s="616"/>
      <c r="G6362" s="617"/>
      <c r="H6362" s="615" t="s">
        <v>11</v>
      </c>
      <c r="I6362" s="616"/>
      <c r="J6362" s="616"/>
      <c r="K6362" s="617"/>
    </row>
    <row r="6363" spans="1:11" s="43" customFormat="1" ht="15.75" thickBot="1" x14ac:dyDescent="0.3">
      <c r="A6363" s="42"/>
      <c r="B6363" s="727"/>
      <c r="C6363" s="727"/>
      <c r="D6363" s="726" t="s">
        <v>12</v>
      </c>
      <c r="E6363" s="726" t="s">
        <v>210</v>
      </c>
      <c r="F6363" s="615" t="s">
        <v>14</v>
      </c>
      <c r="G6363" s="617"/>
      <c r="H6363" s="726" t="s">
        <v>12</v>
      </c>
      <c r="I6363" s="726" t="s">
        <v>15</v>
      </c>
      <c r="J6363" s="615" t="s">
        <v>14</v>
      </c>
      <c r="K6363" s="617"/>
    </row>
    <row r="6364" spans="1:11" s="43" customFormat="1" ht="45.75" thickBot="1" x14ac:dyDescent="0.3">
      <c r="A6364" s="42"/>
      <c r="B6364" s="728"/>
      <c r="C6364" s="728"/>
      <c r="D6364" s="728"/>
      <c r="E6364" s="728"/>
      <c r="F6364" s="306" t="s">
        <v>16</v>
      </c>
      <c r="G6364" s="306" t="s">
        <v>17</v>
      </c>
      <c r="H6364" s="597"/>
      <c r="I6364" s="597"/>
      <c r="J6364" s="306" t="s">
        <v>16</v>
      </c>
      <c r="K6364" s="306" t="s">
        <v>17</v>
      </c>
    </row>
    <row r="6365" spans="1:11" s="43" customFormat="1" x14ac:dyDescent="0.25">
      <c r="A6365" s="42"/>
      <c r="B6365" s="333" t="s">
        <v>1360</v>
      </c>
      <c r="C6365" s="333">
        <v>2</v>
      </c>
      <c r="D6365" s="333">
        <v>3</v>
      </c>
      <c r="E6365" s="333">
        <v>4</v>
      </c>
      <c r="F6365" s="333">
        <v>5</v>
      </c>
      <c r="G6365" s="333">
        <v>6</v>
      </c>
      <c r="H6365" s="333">
        <v>7</v>
      </c>
      <c r="I6365" s="333">
        <v>8</v>
      </c>
      <c r="J6365" s="333">
        <v>9</v>
      </c>
      <c r="K6365" s="333">
        <v>10</v>
      </c>
    </row>
    <row r="6366" spans="1:11" s="43" customFormat="1" x14ac:dyDescent="0.25">
      <c r="A6366" s="42"/>
      <c r="B6366" s="341">
        <v>140696.70000000001</v>
      </c>
      <c r="C6366" s="313" t="s">
        <v>76</v>
      </c>
      <c r="D6366" s="341" t="s">
        <v>18</v>
      </c>
      <c r="E6366" s="341">
        <v>0</v>
      </c>
      <c r="F6366" s="313" t="s">
        <v>76</v>
      </c>
      <c r="G6366" s="313" t="s">
        <v>76</v>
      </c>
      <c r="H6366" s="342" t="s">
        <v>111</v>
      </c>
      <c r="I6366" s="341" t="s">
        <v>111</v>
      </c>
      <c r="J6366" s="107"/>
      <c r="K6366" s="313"/>
    </row>
    <row r="6367" spans="1:11" s="43" customFormat="1" x14ac:dyDescent="0.25">
      <c r="A6367" s="42"/>
      <c r="B6367" s="341"/>
      <c r="C6367" s="313"/>
      <c r="D6367" s="341" t="s">
        <v>18</v>
      </c>
      <c r="E6367" s="341">
        <v>0</v>
      </c>
      <c r="F6367" s="313" t="s">
        <v>76</v>
      </c>
      <c r="G6367" s="313" t="s">
        <v>76</v>
      </c>
      <c r="H6367" s="342" t="s">
        <v>695</v>
      </c>
      <c r="I6367" s="341" t="s">
        <v>1142</v>
      </c>
      <c r="J6367" s="107"/>
      <c r="K6367" s="313"/>
    </row>
    <row r="6368" spans="1:11" s="43" customFormat="1" x14ac:dyDescent="0.25">
      <c r="A6368" s="42"/>
      <c r="B6368" s="521" t="s">
        <v>19</v>
      </c>
      <c r="C6368" s="521"/>
      <c r="D6368" s="521"/>
      <c r="E6368" s="521"/>
      <c r="F6368" s="521"/>
      <c r="G6368" s="521"/>
      <c r="H6368" s="521"/>
      <c r="I6368" s="521"/>
      <c r="J6368" s="521"/>
      <c r="K6368" s="521"/>
    </row>
    <row r="6369" spans="1:11" s="43" customFormat="1" x14ac:dyDescent="0.25">
      <c r="A6369" s="42"/>
      <c r="B6369" s="313" t="s">
        <v>76</v>
      </c>
      <c r="C6369" s="313" t="s">
        <v>76</v>
      </c>
      <c r="D6369" s="341">
        <v>0</v>
      </c>
      <c r="E6369" s="237">
        <v>0</v>
      </c>
      <c r="F6369" s="313"/>
      <c r="G6369" s="313"/>
      <c r="H6369" s="313" t="s">
        <v>76</v>
      </c>
      <c r="I6369" s="313" t="s">
        <v>76</v>
      </c>
      <c r="J6369" s="313"/>
      <c r="K6369" s="313"/>
    </row>
    <row r="6370" spans="1:11" s="43" customFormat="1" x14ac:dyDescent="0.25">
      <c r="A6370" s="42"/>
    </row>
    <row r="6371" spans="1:11" s="43" customFormat="1" x14ac:dyDescent="0.25">
      <c r="A6371" s="42"/>
    </row>
    <row r="6372" spans="1:11" s="43" customFormat="1" x14ac:dyDescent="0.25">
      <c r="A6372" s="42"/>
      <c r="B6372" s="449" t="s">
        <v>0</v>
      </c>
      <c r="C6372" s="449"/>
    </row>
    <row r="6373" spans="1:11" s="43" customFormat="1" x14ac:dyDescent="0.25">
      <c r="A6373" s="42"/>
      <c r="B6373" s="722" t="s">
        <v>1</v>
      </c>
      <c r="C6373" s="722"/>
      <c r="D6373" s="722"/>
      <c r="E6373" s="722"/>
      <c r="F6373" s="722"/>
      <c r="G6373" s="722"/>
      <c r="H6373" s="722"/>
      <c r="I6373" s="722"/>
      <c r="J6373" s="722"/>
      <c r="K6373" s="722"/>
    </row>
    <row r="6374" spans="1:11" s="43" customFormat="1" ht="15.75" thickBot="1" x14ac:dyDescent="0.3">
      <c r="A6374" s="42"/>
      <c r="E6374" s="305"/>
      <c r="F6374" s="305"/>
      <c r="G6374" s="305"/>
      <c r="H6374" s="305"/>
      <c r="I6374" s="305"/>
      <c r="J6374" s="305"/>
      <c r="K6374" s="305"/>
    </row>
    <row r="6375" spans="1:11" s="43" customFormat="1" ht="15.75" thickBot="1" x14ac:dyDescent="0.3">
      <c r="A6375" s="42"/>
      <c r="B6375" s="615" t="s">
        <v>2</v>
      </c>
      <c r="C6375" s="616"/>
      <c r="D6375" s="617"/>
      <c r="E6375" s="615" t="s">
        <v>3</v>
      </c>
      <c r="F6375" s="616"/>
      <c r="G6375" s="617"/>
      <c r="H6375" s="450" t="s">
        <v>323</v>
      </c>
      <c r="I6375" s="450"/>
      <c r="J6375" s="450"/>
      <c r="K6375" s="450"/>
    </row>
    <row r="6376" spans="1:11" s="43" customFormat="1" ht="15.75" thickBot="1" x14ac:dyDescent="0.3">
      <c r="A6376" s="42"/>
      <c r="B6376" s="615" t="s">
        <v>1677</v>
      </c>
      <c r="C6376" s="616"/>
      <c r="D6376" s="617"/>
      <c r="E6376" s="615" t="s">
        <v>60</v>
      </c>
      <c r="F6376" s="616"/>
      <c r="G6376" s="617"/>
      <c r="H6376" s="615" t="s">
        <v>1678</v>
      </c>
      <c r="I6376" s="616"/>
      <c r="J6376" s="616"/>
      <c r="K6376" s="617"/>
    </row>
    <row r="6377" spans="1:11" s="43" customFormat="1" x14ac:dyDescent="0.25">
      <c r="A6377" s="42"/>
      <c r="B6377" s="716" t="s">
        <v>5</v>
      </c>
      <c r="C6377" s="720"/>
      <c r="D6377" s="717"/>
      <c r="E6377" s="720" t="s">
        <v>1679</v>
      </c>
      <c r="F6377" s="720"/>
      <c r="G6377" s="717"/>
      <c r="H6377" s="618" t="s">
        <v>6</v>
      </c>
      <c r="I6377" s="624"/>
      <c r="J6377" s="716" t="s">
        <v>315</v>
      </c>
      <c r="K6377" s="717"/>
    </row>
    <row r="6378" spans="1:11" s="43" customFormat="1" ht="15.75" thickBot="1" x14ac:dyDescent="0.3">
      <c r="A6378" s="42"/>
      <c r="B6378" s="718"/>
      <c r="C6378" s="721"/>
      <c r="D6378" s="719"/>
      <c r="E6378" s="721"/>
      <c r="F6378" s="721"/>
      <c r="G6378" s="719"/>
      <c r="H6378" s="625"/>
      <c r="I6378" s="626"/>
      <c r="J6378" s="718"/>
      <c r="K6378" s="719"/>
    </row>
    <row r="6379" spans="1:11" s="43" customFormat="1" ht="15.75" thickBot="1" x14ac:dyDescent="0.3">
      <c r="A6379" s="42"/>
      <c r="B6379" s="615" t="s">
        <v>7</v>
      </c>
      <c r="C6379" s="616"/>
      <c r="D6379" s="616"/>
      <c r="E6379" s="616"/>
      <c r="F6379" s="616"/>
      <c r="G6379" s="616"/>
      <c r="H6379" s="616"/>
      <c r="I6379" s="616"/>
      <c r="J6379" s="616"/>
      <c r="K6379" s="617"/>
    </row>
    <row r="6380" spans="1:11" s="43" customFormat="1" ht="15.75" thickBot="1" x14ac:dyDescent="0.3">
      <c r="A6380" s="42"/>
      <c r="B6380" s="726" t="s">
        <v>8</v>
      </c>
      <c r="C6380" s="726" t="s">
        <v>9</v>
      </c>
      <c r="D6380" s="615" t="s">
        <v>10</v>
      </c>
      <c r="E6380" s="616"/>
      <c r="F6380" s="616"/>
      <c r="G6380" s="617"/>
      <c r="H6380" s="615" t="s">
        <v>11</v>
      </c>
      <c r="I6380" s="616"/>
      <c r="J6380" s="616"/>
      <c r="K6380" s="617"/>
    </row>
    <row r="6381" spans="1:11" s="43" customFormat="1" ht="15.75" thickBot="1" x14ac:dyDescent="0.3">
      <c r="A6381" s="42"/>
      <c r="B6381" s="727"/>
      <c r="C6381" s="727"/>
      <c r="D6381" s="726" t="s">
        <v>12</v>
      </c>
      <c r="E6381" s="726" t="s">
        <v>210</v>
      </c>
      <c r="F6381" s="615" t="s">
        <v>14</v>
      </c>
      <c r="G6381" s="617"/>
      <c r="H6381" s="726" t="s">
        <v>12</v>
      </c>
      <c r="I6381" s="726" t="s">
        <v>15</v>
      </c>
      <c r="J6381" s="615" t="s">
        <v>14</v>
      </c>
      <c r="K6381" s="617"/>
    </row>
    <row r="6382" spans="1:11" s="43" customFormat="1" ht="45.75" thickBot="1" x14ac:dyDescent="0.3">
      <c r="A6382" s="42"/>
      <c r="B6382" s="728"/>
      <c r="C6382" s="728"/>
      <c r="D6382" s="728"/>
      <c r="E6382" s="728"/>
      <c r="F6382" s="306" t="s">
        <v>16</v>
      </c>
      <c r="G6382" s="306" t="s">
        <v>17</v>
      </c>
      <c r="H6382" s="597"/>
      <c r="I6382" s="597"/>
      <c r="J6382" s="306" t="s">
        <v>16</v>
      </c>
      <c r="K6382" s="306" t="s">
        <v>17</v>
      </c>
    </row>
    <row r="6383" spans="1:11" s="43" customFormat="1" x14ac:dyDescent="0.25">
      <c r="A6383" s="42"/>
      <c r="B6383" s="333" t="s">
        <v>1360</v>
      </c>
      <c r="C6383" s="333">
        <v>2</v>
      </c>
      <c r="D6383" s="333">
        <v>3</v>
      </c>
      <c r="E6383" s="333">
        <v>4</v>
      </c>
      <c r="F6383" s="333">
        <v>5</v>
      </c>
      <c r="G6383" s="333">
        <v>6</v>
      </c>
      <c r="H6383" s="333">
        <v>7</v>
      </c>
      <c r="I6383" s="333">
        <v>8</v>
      </c>
      <c r="J6383" s="333">
        <v>9</v>
      </c>
      <c r="K6383" s="333">
        <v>10</v>
      </c>
    </row>
    <row r="6384" spans="1:11" s="43" customFormat="1" ht="45" x14ac:dyDescent="0.25">
      <c r="A6384" s="42"/>
      <c r="B6384" s="341">
        <v>356549.5</v>
      </c>
      <c r="C6384" s="313" t="s">
        <v>76</v>
      </c>
      <c r="D6384" s="341" t="s">
        <v>1680</v>
      </c>
      <c r="E6384" s="341">
        <v>0.18</v>
      </c>
      <c r="F6384" s="313" t="s">
        <v>76</v>
      </c>
      <c r="G6384" s="313" t="s">
        <v>76</v>
      </c>
      <c r="H6384" s="342" t="s">
        <v>1681</v>
      </c>
      <c r="I6384" s="341" t="s">
        <v>1682</v>
      </c>
      <c r="J6384" s="107"/>
      <c r="K6384" s="313"/>
    </row>
    <row r="6385" spans="1:11" s="43" customFormat="1" x14ac:dyDescent="0.25">
      <c r="A6385" s="42"/>
      <c r="B6385" s="521" t="s">
        <v>19</v>
      </c>
      <c r="C6385" s="521"/>
      <c r="D6385" s="521"/>
      <c r="E6385" s="521"/>
      <c r="F6385" s="521"/>
      <c r="G6385" s="521"/>
      <c r="H6385" s="521"/>
      <c r="I6385" s="521"/>
      <c r="J6385" s="521"/>
      <c r="K6385" s="521"/>
    </row>
    <row r="6386" spans="1:11" s="43" customFormat="1" x14ac:dyDescent="0.25">
      <c r="A6386" s="42"/>
      <c r="B6386" s="313" t="s">
        <v>76</v>
      </c>
      <c r="C6386" s="313" t="s">
        <v>76</v>
      </c>
      <c r="D6386" s="341">
        <v>0</v>
      </c>
      <c r="E6386" s="237">
        <v>0</v>
      </c>
      <c r="F6386" s="313"/>
      <c r="G6386" s="313"/>
      <c r="H6386" s="313" t="s">
        <v>76</v>
      </c>
      <c r="I6386" s="313" t="s">
        <v>76</v>
      </c>
      <c r="J6386" s="313"/>
      <c r="K6386" s="313"/>
    </row>
    <row r="6387" spans="1:11" s="43" customFormat="1" x14ac:dyDescent="0.25">
      <c r="A6387" s="42"/>
    </row>
    <row r="6388" spans="1:11" s="43" customFormat="1" x14ac:dyDescent="0.25">
      <c r="A6388" s="42"/>
    </row>
    <row r="6389" spans="1:11" s="43" customFormat="1" x14ac:dyDescent="0.25">
      <c r="A6389" s="42"/>
      <c r="B6389" s="449" t="s">
        <v>0</v>
      </c>
      <c r="C6389" s="449"/>
    </row>
    <row r="6390" spans="1:11" s="43" customFormat="1" x14ac:dyDescent="0.25">
      <c r="A6390" s="42"/>
      <c r="B6390" s="722" t="s">
        <v>1</v>
      </c>
      <c r="C6390" s="722"/>
      <c r="D6390" s="722"/>
      <c r="E6390" s="722"/>
      <c r="F6390" s="722"/>
      <c r="G6390" s="722"/>
      <c r="H6390" s="722"/>
      <c r="I6390" s="722"/>
      <c r="J6390" s="722"/>
      <c r="K6390" s="722"/>
    </row>
    <row r="6391" spans="1:11" s="43" customFormat="1" ht="15.75" thickBot="1" x14ac:dyDescent="0.3">
      <c r="A6391" s="42"/>
      <c r="E6391" s="305"/>
      <c r="F6391" s="305"/>
      <c r="G6391" s="305"/>
      <c r="H6391" s="305"/>
      <c r="I6391" s="305"/>
      <c r="J6391" s="305"/>
      <c r="K6391" s="305"/>
    </row>
    <row r="6392" spans="1:11" s="43" customFormat="1" ht="15.75" thickBot="1" x14ac:dyDescent="0.3">
      <c r="A6392" s="42"/>
      <c r="B6392" s="615" t="s">
        <v>2</v>
      </c>
      <c r="C6392" s="616"/>
      <c r="D6392" s="617"/>
      <c r="E6392" s="615" t="s">
        <v>3</v>
      </c>
      <c r="F6392" s="616"/>
      <c r="G6392" s="617"/>
      <c r="H6392" s="450" t="s">
        <v>323</v>
      </c>
      <c r="I6392" s="450"/>
      <c r="J6392" s="450"/>
      <c r="K6392" s="450"/>
    </row>
    <row r="6393" spans="1:11" s="43" customFormat="1" ht="15.75" thickBot="1" x14ac:dyDescent="0.3">
      <c r="A6393" s="42"/>
      <c r="B6393" s="615" t="s">
        <v>1683</v>
      </c>
      <c r="C6393" s="616"/>
      <c r="D6393" s="617"/>
      <c r="E6393" s="615" t="s">
        <v>60</v>
      </c>
      <c r="F6393" s="616"/>
      <c r="G6393" s="617"/>
      <c r="H6393" s="615" t="s">
        <v>1684</v>
      </c>
      <c r="I6393" s="616"/>
      <c r="J6393" s="616"/>
      <c r="K6393" s="617"/>
    </row>
    <row r="6394" spans="1:11" s="43" customFormat="1" x14ac:dyDescent="0.25">
      <c r="A6394" s="42"/>
      <c r="B6394" s="716" t="s">
        <v>5</v>
      </c>
      <c r="C6394" s="720"/>
      <c r="D6394" s="717"/>
      <c r="E6394" s="720" t="s">
        <v>1685</v>
      </c>
      <c r="F6394" s="720"/>
      <c r="G6394" s="717"/>
      <c r="H6394" s="618" t="s">
        <v>6</v>
      </c>
      <c r="I6394" s="624"/>
      <c r="J6394" s="716" t="s">
        <v>315</v>
      </c>
      <c r="K6394" s="717"/>
    </row>
    <row r="6395" spans="1:11" s="43" customFormat="1" ht="15.75" thickBot="1" x14ac:dyDescent="0.3">
      <c r="A6395" s="42"/>
      <c r="B6395" s="718"/>
      <c r="C6395" s="721"/>
      <c r="D6395" s="719"/>
      <c r="E6395" s="721"/>
      <c r="F6395" s="721"/>
      <c r="G6395" s="719"/>
      <c r="H6395" s="625"/>
      <c r="I6395" s="626"/>
      <c r="J6395" s="718"/>
      <c r="K6395" s="719"/>
    </row>
    <row r="6396" spans="1:11" s="43" customFormat="1" ht="15.75" thickBot="1" x14ac:dyDescent="0.3">
      <c r="A6396" s="42"/>
      <c r="B6396" s="615" t="s">
        <v>7</v>
      </c>
      <c r="C6396" s="616"/>
      <c r="D6396" s="616"/>
      <c r="E6396" s="616"/>
      <c r="F6396" s="616"/>
      <c r="G6396" s="616"/>
      <c r="H6396" s="616"/>
      <c r="I6396" s="616"/>
      <c r="J6396" s="616"/>
      <c r="K6396" s="617"/>
    </row>
    <row r="6397" spans="1:11" s="43" customFormat="1" ht="15.75" thickBot="1" x14ac:dyDescent="0.3">
      <c r="A6397" s="42"/>
      <c r="B6397" s="726" t="s">
        <v>8</v>
      </c>
      <c r="C6397" s="726" t="s">
        <v>9</v>
      </c>
      <c r="D6397" s="615" t="s">
        <v>10</v>
      </c>
      <c r="E6397" s="616"/>
      <c r="F6397" s="616"/>
      <c r="G6397" s="617"/>
      <c r="H6397" s="615" t="s">
        <v>11</v>
      </c>
      <c r="I6397" s="616"/>
      <c r="J6397" s="616"/>
      <c r="K6397" s="617"/>
    </row>
    <row r="6398" spans="1:11" s="43" customFormat="1" ht="15.75" thickBot="1" x14ac:dyDescent="0.3">
      <c r="A6398" s="42"/>
      <c r="B6398" s="727"/>
      <c r="C6398" s="727"/>
      <c r="D6398" s="726" t="s">
        <v>12</v>
      </c>
      <c r="E6398" s="726" t="s">
        <v>210</v>
      </c>
      <c r="F6398" s="615" t="s">
        <v>14</v>
      </c>
      <c r="G6398" s="617"/>
      <c r="H6398" s="726" t="s">
        <v>12</v>
      </c>
      <c r="I6398" s="726" t="s">
        <v>15</v>
      </c>
      <c r="J6398" s="615" t="s">
        <v>14</v>
      </c>
      <c r="K6398" s="617"/>
    </row>
    <row r="6399" spans="1:11" s="43" customFormat="1" ht="45.75" thickBot="1" x14ac:dyDescent="0.3">
      <c r="A6399" s="42"/>
      <c r="B6399" s="728"/>
      <c r="C6399" s="728"/>
      <c r="D6399" s="728"/>
      <c r="E6399" s="728"/>
      <c r="F6399" s="306" t="s">
        <v>16</v>
      </c>
      <c r="G6399" s="306" t="s">
        <v>17</v>
      </c>
      <c r="H6399" s="597"/>
      <c r="I6399" s="597"/>
      <c r="J6399" s="306" t="s">
        <v>16</v>
      </c>
      <c r="K6399" s="306" t="s">
        <v>17</v>
      </c>
    </row>
    <row r="6400" spans="1:11" s="43" customFormat="1" x14ac:dyDescent="0.25">
      <c r="A6400" s="42"/>
      <c r="B6400" s="333" t="s">
        <v>1360</v>
      </c>
      <c r="C6400" s="333">
        <v>2</v>
      </c>
      <c r="D6400" s="333">
        <v>3</v>
      </c>
      <c r="E6400" s="333">
        <v>4</v>
      </c>
      <c r="F6400" s="333">
        <v>5</v>
      </c>
      <c r="G6400" s="333">
        <v>6</v>
      </c>
      <c r="H6400" s="333">
        <v>7</v>
      </c>
      <c r="I6400" s="333">
        <v>8</v>
      </c>
      <c r="J6400" s="333">
        <v>9</v>
      </c>
      <c r="K6400" s="333">
        <v>10</v>
      </c>
    </row>
    <row r="6401" spans="1:11" s="43" customFormat="1" ht="45" x14ac:dyDescent="0.25">
      <c r="A6401" s="42"/>
      <c r="B6401" s="341">
        <v>144417.29999999999</v>
      </c>
      <c r="C6401" s="313" t="s">
        <v>76</v>
      </c>
      <c r="D6401" s="341" t="s">
        <v>1680</v>
      </c>
      <c r="E6401" s="341">
        <v>2113.4</v>
      </c>
      <c r="F6401" s="313" t="s">
        <v>76</v>
      </c>
      <c r="G6401" s="313" t="s">
        <v>76</v>
      </c>
      <c r="H6401" s="342" t="s">
        <v>111</v>
      </c>
      <c r="I6401" s="341" t="s">
        <v>111</v>
      </c>
      <c r="J6401" s="107"/>
      <c r="K6401" s="313"/>
    </row>
    <row r="6402" spans="1:11" s="43" customFormat="1" x14ac:dyDescent="0.25">
      <c r="A6402" s="42"/>
      <c r="B6402" s="341"/>
      <c r="C6402" s="313"/>
      <c r="D6402" s="341"/>
      <c r="E6402" s="341"/>
      <c r="F6402" s="313"/>
      <c r="G6402" s="313"/>
      <c r="H6402" s="342" t="s">
        <v>71</v>
      </c>
      <c r="I6402" s="341" t="s">
        <v>71</v>
      </c>
      <c r="J6402" s="107"/>
      <c r="K6402" s="313"/>
    </row>
    <row r="6403" spans="1:11" s="43" customFormat="1" x14ac:dyDescent="0.25">
      <c r="A6403" s="42"/>
      <c r="B6403" s="521" t="s">
        <v>19</v>
      </c>
      <c r="C6403" s="521"/>
      <c r="D6403" s="521"/>
      <c r="E6403" s="521"/>
      <c r="F6403" s="521"/>
      <c r="G6403" s="521"/>
      <c r="H6403" s="521"/>
      <c r="I6403" s="521"/>
      <c r="J6403" s="521"/>
      <c r="K6403" s="521"/>
    </row>
    <row r="6404" spans="1:11" s="43" customFormat="1" x14ac:dyDescent="0.25">
      <c r="A6404" s="42"/>
      <c r="B6404" s="313" t="s">
        <v>76</v>
      </c>
      <c r="C6404" s="313" t="s">
        <v>76</v>
      </c>
      <c r="D6404" s="341">
        <v>0</v>
      </c>
      <c r="E6404" s="237">
        <v>0</v>
      </c>
      <c r="F6404" s="313"/>
      <c r="G6404" s="313"/>
      <c r="H6404" s="313" t="s">
        <v>76</v>
      </c>
      <c r="I6404" s="313" t="s">
        <v>76</v>
      </c>
      <c r="J6404" s="313"/>
      <c r="K6404" s="313"/>
    </row>
    <row r="6405" spans="1:11" s="43" customFormat="1" x14ac:dyDescent="0.25">
      <c r="A6405" s="42"/>
    </row>
    <row r="6406" spans="1:11" s="43" customFormat="1" x14ac:dyDescent="0.25">
      <c r="A6406" s="42"/>
    </row>
    <row r="6407" spans="1:11" s="43" customFormat="1" x14ac:dyDescent="0.25">
      <c r="A6407" s="42"/>
      <c r="B6407" s="449" t="s">
        <v>0</v>
      </c>
      <c r="C6407" s="449"/>
    </row>
    <row r="6408" spans="1:11" s="43" customFormat="1" x14ac:dyDescent="0.25">
      <c r="A6408" s="42"/>
      <c r="B6408" s="722" t="s">
        <v>1</v>
      </c>
      <c r="C6408" s="722"/>
      <c r="D6408" s="722"/>
      <c r="E6408" s="722"/>
      <c r="F6408" s="722"/>
      <c r="G6408" s="722"/>
      <c r="H6408" s="722"/>
      <c r="I6408" s="722"/>
      <c r="J6408" s="722"/>
      <c r="K6408" s="722"/>
    </row>
    <row r="6409" spans="1:11" s="43" customFormat="1" ht="15.75" thickBot="1" x14ac:dyDescent="0.3">
      <c r="A6409" s="42"/>
      <c r="E6409" s="305"/>
      <c r="F6409" s="305"/>
      <c r="G6409" s="305"/>
      <c r="H6409" s="305"/>
      <c r="I6409" s="305"/>
      <c r="J6409" s="305"/>
      <c r="K6409" s="305"/>
    </row>
    <row r="6410" spans="1:11" s="43" customFormat="1" ht="15.75" thickBot="1" x14ac:dyDescent="0.3">
      <c r="A6410" s="42"/>
      <c r="B6410" s="615" t="s">
        <v>2</v>
      </c>
      <c r="C6410" s="616"/>
      <c r="D6410" s="617"/>
      <c r="E6410" s="615" t="s">
        <v>3</v>
      </c>
      <c r="F6410" s="616"/>
      <c r="G6410" s="617"/>
      <c r="H6410" s="450" t="s">
        <v>323</v>
      </c>
      <c r="I6410" s="450"/>
      <c r="J6410" s="450"/>
      <c r="K6410" s="450"/>
    </row>
    <row r="6411" spans="1:11" s="43" customFormat="1" ht="15.75" thickBot="1" x14ac:dyDescent="0.3">
      <c r="A6411" s="42"/>
      <c r="B6411" s="615" t="s">
        <v>1686</v>
      </c>
      <c r="C6411" s="616"/>
      <c r="D6411" s="617"/>
      <c r="E6411" s="615" t="s">
        <v>60</v>
      </c>
      <c r="F6411" s="616"/>
      <c r="G6411" s="617"/>
      <c r="H6411" s="615" t="s">
        <v>1687</v>
      </c>
      <c r="I6411" s="616"/>
      <c r="J6411" s="616"/>
      <c r="K6411" s="617"/>
    </row>
    <row r="6412" spans="1:11" s="43" customFormat="1" x14ac:dyDescent="0.25">
      <c r="A6412" s="42"/>
      <c r="B6412" s="716" t="s">
        <v>5</v>
      </c>
      <c r="C6412" s="720"/>
      <c r="D6412" s="717"/>
      <c r="E6412" s="720" t="s">
        <v>1688</v>
      </c>
      <c r="F6412" s="720"/>
      <c r="G6412" s="717"/>
      <c r="H6412" s="618" t="s">
        <v>6</v>
      </c>
      <c r="I6412" s="624"/>
      <c r="J6412" s="716" t="s">
        <v>315</v>
      </c>
      <c r="K6412" s="717"/>
    </row>
    <row r="6413" spans="1:11" s="43" customFormat="1" ht="15.75" thickBot="1" x14ac:dyDescent="0.3">
      <c r="A6413" s="42"/>
      <c r="B6413" s="718"/>
      <c r="C6413" s="721"/>
      <c r="D6413" s="719"/>
      <c r="E6413" s="721"/>
      <c r="F6413" s="721"/>
      <c r="G6413" s="719"/>
      <c r="H6413" s="625"/>
      <c r="I6413" s="626"/>
      <c r="J6413" s="718"/>
      <c r="K6413" s="719"/>
    </row>
    <row r="6414" spans="1:11" s="43" customFormat="1" ht="15.75" thickBot="1" x14ac:dyDescent="0.3">
      <c r="A6414" s="42"/>
      <c r="B6414" s="615" t="s">
        <v>7</v>
      </c>
      <c r="C6414" s="616"/>
      <c r="D6414" s="616"/>
      <c r="E6414" s="616"/>
      <c r="F6414" s="616"/>
      <c r="G6414" s="616"/>
      <c r="H6414" s="616"/>
      <c r="I6414" s="616"/>
      <c r="J6414" s="616"/>
      <c r="K6414" s="617"/>
    </row>
    <row r="6415" spans="1:11" s="43" customFormat="1" ht="15.75" thickBot="1" x14ac:dyDescent="0.3">
      <c r="A6415" s="42"/>
      <c r="B6415" s="726" t="s">
        <v>8</v>
      </c>
      <c r="C6415" s="726" t="s">
        <v>9</v>
      </c>
      <c r="D6415" s="615" t="s">
        <v>10</v>
      </c>
      <c r="E6415" s="616"/>
      <c r="F6415" s="616"/>
      <c r="G6415" s="617"/>
      <c r="H6415" s="615" t="s">
        <v>11</v>
      </c>
      <c r="I6415" s="616"/>
      <c r="J6415" s="616"/>
      <c r="K6415" s="617"/>
    </row>
    <row r="6416" spans="1:11" s="43" customFormat="1" ht="15.75" thickBot="1" x14ac:dyDescent="0.3">
      <c r="A6416" s="42"/>
      <c r="B6416" s="727"/>
      <c r="C6416" s="727"/>
      <c r="D6416" s="726" t="s">
        <v>12</v>
      </c>
      <c r="E6416" s="726" t="s">
        <v>210</v>
      </c>
      <c r="F6416" s="615" t="s">
        <v>14</v>
      </c>
      <c r="G6416" s="617"/>
      <c r="H6416" s="726" t="s">
        <v>12</v>
      </c>
      <c r="I6416" s="726" t="s">
        <v>15</v>
      </c>
      <c r="J6416" s="615" t="s">
        <v>14</v>
      </c>
      <c r="K6416" s="617"/>
    </row>
    <row r="6417" spans="1:11" s="43" customFormat="1" ht="45.75" thickBot="1" x14ac:dyDescent="0.3">
      <c r="A6417" s="42"/>
      <c r="B6417" s="728"/>
      <c r="C6417" s="728"/>
      <c r="D6417" s="728"/>
      <c r="E6417" s="728"/>
      <c r="F6417" s="306" t="s">
        <v>16</v>
      </c>
      <c r="G6417" s="306" t="s">
        <v>17</v>
      </c>
      <c r="H6417" s="597"/>
      <c r="I6417" s="597"/>
      <c r="J6417" s="306" t="s">
        <v>16</v>
      </c>
      <c r="K6417" s="306" t="s">
        <v>17</v>
      </c>
    </row>
    <row r="6418" spans="1:11" s="43" customFormat="1" x14ac:dyDescent="0.25">
      <c r="A6418" s="42"/>
      <c r="B6418" s="333" t="s">
        <v>1360</v>
      </c>
      <c r="C6418" s="333">
        <v>2</v>
      </c>
      <c r="D6418" s="333">
        <v>3</v>
      </c>
      <c r="E6418" s="333">
        <v>4</v>
      </c>
      <c r="F6418" s="333">
        <v>5</v>
      </c>
      <c r="G6418" s="333">
        <v>6</v>
      </c>
      <c r="H6418" s="333">
        <v>7</v>
      </c>
      <c r="I6418" s="333">
        <v>8</v>
      </c>
      <c r="J6418" s="333">
        <v>9</v>
      </c>
      <c r="K6418" s="333">
        <v>10</v>
      </c>
    </row>
    <row r="6419" spans="1:11" s="43" customFormat="1" ht="30" x14ac:dyDescent="0.25">
      <c r="A6419" s="42"/>
      <c r="B6419" s="341">
        <v>177613.69</v>
      </c>
      <c r="C6419" s="313" t="s">
        <v>76</v>
      </c>
      <c r="D6419" s="341" t="s">
        <v>370</v>
      </c>
      <c r="E6419" s="341">
        <v>0.9</v>
      </c>
      <c r="F6419" s="313" t="s">
        <v>76</v>
      </c>
      <c r="G6419" s="313" t="s">
        <v>76</v>
      </c>
      <c r="H6419" s="342" t="s">
        <v>1689</v>
      </c>
      <c r="I6419" s="341" t="s">
        <v>1142</v>
      </c>
      <c r="J6419" s="107"/>
      <c r="K6419" s="313"/>
    </row>
    <row r="6420" spans="1:11" s="43" customFormat="1" ht="30" x14ac:dyDescent="0.25">
      <c r="A6420" s="42"/>
      <c r="B6420" s="341"/>
      <c r="C6420" s="313"/>
      <c r="D6420" s="341" t="s">
        <v>370</v>
      </c>
      <c r="E6420" s="341">
        <v>0.45</v>
      </c>
      <c r="F6420" s="313" t="s">
        <v>76</v>
      </c>
      <c r="G6420" s="313" t="s">
        <v>76</v>
      </c>
      <c r="H6420" s="342" t="s">
        <v>111</v>
      </c>
      <c r="I6420" s="341" t="s">
        <v>111</v>
      </c>
      <c r="J6420" s="107"/>
      <c r="K6420" s="313"/>
    </row>
    <row r="6421" spans="1:11" s="43" customFormat="1" x14ac:dyDescent="0.25">
      <c r="A6421" s="42"/>
      <c r="B6421" s="341"/>
      <c r="C6421" s="313"/>
      <c r="D6421" s="341"/>
      <c r="E6421" s="341"/>
      <c r="F6421" s="313"/>
      <c r="G6421" s="313"/>
      <c r="H6421" s="342" t="s">
        <v>71</v>
      </c>
      <c r="I6421" s="341" t="s">
        <v>71</v>
      </c>
      <c r="J6421" s="107"/>
      <c r="K6421" s="313"/>
    </row>
    <row r="6422" spans="1:11" s="43" customFormat="1" x14ac:dyDescent="0.25">
      <c r="A6422" s="42"/>
      <c r="B6422" s="521" t="s">
        <v>19</v>
      </c>
      <c r="C6422" s="521"/>
      <c r="D6422" s="521"/>
      <c r="E6422" s="521"/>
      <c r="F6422" s="521"/>
      <c r="G6422" s="521"/>
      <c r="H6422" s="521"/>
      <c r="I6422" s="521"/>
      <c r="J6422" s="521"/>
      <c r="K6422" s="521"/>
    </row>
    <row r="6423" spans="1:11" s="43" customFormat="1" x14ac:dyDescent="0.25">
      <c r="A6423" s="42"/>
      <c r="B6423" s="313" t="s">
        <v>76</v>
      </c>
      <c r="C6423" s="313" t="s">
        <v>76</v>
      </c>
      <c r="D6423" s="341" t="s">
        <v>232</v>
      </c>
      <c r="E6423" s="237">
        <v>392.1</v>
      </c>
      <c r="F6423" s="313"/>
      <c r="G6423" s="313"/>
      <c r="H6423" s="313" t="s">
        <v>76</v>
      </c>
      <c r="I6423" s="313" t="s">
        <v>76</v>
      </c>
      <c r="J6423" s="313"/>
      <c r="K6423" s="313"/>
    </row>
    <row r="6424" spans="1:11" s="43" customFormat="1" x14ac:dyDescent="0.25">
      <c r="A6424" s="42"/>
    </row>
    <row r="6425" spans="1:11" s="43" customFormat="1" x14ac:dyDescent="0.25">
      <c r="A6425" s="42"/>
    </row>
    <row r="6426" spans="1:11" s="43" customFormat="1" x14ac:dyDescent="0.25">
      <c r="A6426" s="42"/>
      <c r="B6426" s="449" t="s">
        <v>0</v>
      </c>
      <c r="C6426" s="449"/>
    </row>
    <row r="6427" spans="1:11" s="43" customFormat="1" x14ac:dyDescent="0.25">
      <c r="A6427" s="42"/>
      <c r="B6427" s="722" t="s">
        <v>1</v>
      </c>
      <c r="C6427" s="722"/>
      <c r="D6427" s="722"/>
      <c r="E6427" s="722"/>
      <c r="F6427" s="722"/>
      <c r="G6427" s="722"/>
      <c r="H6427" s="722"/>
      <c r="I6427" s="722"/>
      <c r="J6427" s="722"/>
      <c r="K6427" s="722"/>
    </row>
    <row r="6428" spans="1:11" s="43" customFormat="1" ht="15.75" thickBot="1" x14ac:dyDescent="0.3">
      <c r="A6428" s="42"/>
      <c r="E6428" s="305"/>
      <c r="F6428" s="305"/>
      <c r="G6428" s="305"/>
      <c r="H6428" s="305"/>
      <c r="I6428" s="305"/>
      <c r="J6428" s="305"/>
      <c r="K6428" s="305"/>
    </row>
    <row r="6429" spans="1:11" s="43" customFormat="1" ht="15.75" thickBot="1" x14ac:dyDescent="0.3">
      <c r="A6429" s="42"/>
      <c r="B6429" s="615" t="s">
        <v>2</v>
      </c>
      <c r="C6429" s="616"/>
      <c r="D6429" s="617"/>
      <c r="E6429" s="615" t="s">
        <v>3</v>
      </c>
      <c r="F6429" s="616"/>
      <c r="G6429" s="617"/>
      <c r="H6429" s="450" t="s">
        <v>323</v>
      </c>
      <c r="I6429" s="450"/>
      <c r="J6429" s="450"/>
      <c r="K6429" s="450"/>
    </row>
    <row r="6430" spans="1:11" s="43" customFormat="1" ht="15.75" thickBot="1" x14ac:dyDescent="0.3">
      <c r="A6430" s="42"/>
      <c r="B6430" s="615" t="s">
        <v>1690</v>
      </c>
      <c r="C6430" s="616"/>
      <c r="D6430" s="617"/>
      <c r="E6430" s="615" t="s">
        <v>60</v>
      </c>
      <c r="F6430" s="616"/>
      <c r="G6430" s="617"/>
      <c r="H6430" s="615" t="s">
        <v>1691</v>
      </c>
      <c r="I6430" s="616"/>
      <c r="J6430" s="616"/>
      <c r="K6430" s="617"/>
    </row>
    <row r="6431" spans="1:11" s="43" customFormat="1" x14ac:dyDescent="0.25">
      <c r="A6431" s="42"/>
      <c r="B6431" s="716" t="s">
        <v>5</v>
      </c>
      <c r="C6431" s="720"/>
      <c r="D6431" s="717"/>
      <c r="E6431" s="720" t="s">
        <v>1692</v>
      </c>
      <c r="F6431" s="720"/>
      <c r="G6431" s="717"/>
      <c r="H6431" s="618" t="s">
        <v>6</v>
      </c>
      <c r="I6431" s="624"/>
      <c r="J6431" s="716" t="s">
        <v>315</v>
      </c>
      <c r="K6431" s="717"/>
    </row>
    <row r="6432" spans="1:11" s="43" customFormat="1" ht="15.75" thickBot="1" x14ac:dyDescent="0.3">
      <c r="A6432" s="42"/>
      <c r="B6432" s="718"/>
      <c r="C6432" s="721"/>
      <c r="D6432" s="719"/>
      <c r="E6432" s="721"/>
      <c r="F6432" s="721"/>
      <c r="G6432" s="719"/>
      <c r="H6432" s="625"/>
      <c r="I6432" s="626"/>
      <c r="J6432" s="718"/>
      <c r="K6432" s="719"/>
    </row>
    <row r="6433" spans="1:11" s="43" customFormat="1" ht="15.75" thickBot="1" x14ac:dyDescent="0.3">
      <c r="A6433" s="42"/>
      <c r="B6433" s="615" t="s">
        <v>7</v>
      </c>
      <c r="C6433" s="616"/>
      <c r="D6433" s="616"/>
      <c r="E6433" s="616"/>
      <c r="F6433" s="616"/>
      <c r="G6433" s="616"/>
      <c r="H6433" s="616"/>
      <c r="I6433" s="616"/>
      <c r="J6433" s="616"/>
      <c r="K6433" s="617"/>
    </row>
    <row r="6434" spans="1:11" s="43" customFormat="1" ht="15.75" thickBot="1" x14ac:dyDescent="0.3">
      <c r="A6434" s="42"/>
      <c r="B6434" s="726" t="s">
        <v>8</v>
      </c>
      <c r="C6434" s="726" t="s">
        <v>9</v>
      </c>
      <c r="D6434" s="615" t="s">
        <v>10</v>
      </c>
      <c r="E6434" s="616"/>
      <c r="F6434" s="616"/>
      <c r="G6434" s="617"/>
      <c r="H6434" s="615" t="s">
        <v>11</v>
      </c>
      <c r="I6434" s="616"/>
      <c r="J6434" s="616"/>
      <c r="K6434" s="617"/>
    </row>
    <row r="6435" spans="1:11" s="43" customFormat="1" ht="15.75" thickBot="1" x14ac:dyDescent="0.3">
      <c r="A6435" s="42"/>
      <c r="B6435" s="727"/>
      <c r="C6435" s="727"/>
      <c r="D6435" s="726" t="s">
        <v>12</v>
      </c>
      <c r="E6435" s="726" t="s">
        <v>210</v>
      </c>
      <c r="F6435" s="615" t="s">
        <v>14</v>
      </c>
      <c r="G6435" s="617"/>
      <c r="H6435" s="726" t="s">
        <v>12</v>
      </c>
      <c r="I6435" s="726" t="s">
        <v>15</v>
      </c>
      <c r="J6435" s="615" t="s">
        <v>14</v>
      </c>
      <c r="K6435" s="617"/>
    </row>
    <row r="6436" spans="1:11" s="43" customFormat="1" ht="45.75" thickBot="1" x14ac:dyDescent="0.3">
      <c r="A6436" s="42"/>
      <c r="B6436" s="728"/>
      <c r="C6436" s="728"/>
      <c r="D6436" s="728"/>
      <c r="E6436" s="728"/>
      <c r="F6436" s="306" t="s">
        <v>16</v>
      </c>
      <c r="G6436" s="306" t="s">
        <v>17</v>
      </c>
      <c r="H6436" s="597"/>
      <c r="I6436" s="597"/>
      <c r="J6436" s="306" t="s">
        <v>16</v>
      </c>
      <c r="K6436" s="306" t="s">
        <v>17</v>
      </c>
    </row>
    <row r="6437" spans="1:11" s="43" customFormat="1" x14ac:dyDescent="0.25">
      <c r="A6437" s="42"/>
      <c r="B6437" s="333" t="s">
        <v>1360</v>
      </c>
      <c r="C6437" s="333">
        <v>2</v>
      </c>
      <c r="D6437" s="333">
        <v>3</v>
      </c>
      <c r="E6437" s="333">
        <v>4</v>
      </c>
      <c r="F6437" s="333">
        <v>5</v>
      </c>
      <c r="G6437" s="333">
        <v>6</v>
      </c>
      <c r="H6437" s="333">
        <v>7</v>
      </c>
      <c r="I6437" s="333">
        <v>8</v>
      </c>
      <c r="J6437" s="333">
        <v>9</v>
      </c>
      <c r="K6437" s="333">
        <v>10</v>
      </c>
    </row>
    <row r="6438" spans="1:11" s="43" customFormat="1" x14ac:dyDescent="0.25">
      <c r="A6438" s="42"/>
      <c r="B6438" s="341">
        <v>141902.70000000001</v>
      </c>
      <c r="C6438" s="313" t="s">
        <v>76</v>
      </c>
      <c r="D6438" s="341" t="s">
        <v>232</v>
      </c>
      <c r="E6438" s="341">
        <v>2100</v>
      </c>
      <c r="F6438" s="313" t="s">
        <v>76</v>
      </c>
      <c r="G6438" s="313" t="s">
        <v>76</v>
      </c>
      <c r="H6438" s="342"/>
      <c r="I6438" s="341"/>
      <c r="J6438" s="107"/>
      <c r="K6438" s="313"/>
    </row>
    <row r="6439" spans="1:11" s="43" customFormat="1" x14ac:dyDescent="0.25">
      <c r="A6439" s="42"/>
      <c r="B6439" s="521" t="s">
        <v>19</v>
      </c>
      <c r="C6439" s="521"/>
      <c r="D6439" s="521"/>
      <c r="E6439" s="521"/>
      <c r="F6439" s="521"/>
      <c r="G6439" s="521"/>
      <c r="H6439" s="521"/>
      <c r="I6439" s="521"/>
      <c r="J6439" s="521"/>
      <c r="K6439" s="521"/>
    </row>
    <row r="6440" spans="1:11" s="43" customFormat="1" x14ac:dyDescent="0.25">
      <c r="A6440" s="42"/>
      <c r="B6440" s="313" t="s">
        <v>76</v>
      </c>
      <c r="C6440" s="313" t="s">
        <v>76</v>
      </c>
      <c r="D6440" s="341">
        <v>0</v>
      </c>
      <c r="E6440" s="237">
        <v>0</v>
      </c>
      <c r="F6440" s="313"/>
      <c r="G6440" s="313"/>
      <c r="H6440" s="313" t="s">
        <v>76</v>
      </c>
      <c r="I6440" s="313" t="s">
        <v>76</v>
      </c>
      <c r="J6440" s="313"/>
      <c r="K6440" s="313"/>
    </row>
    <row r="6441" spans="1:11" s="43" customFormat="1" x14ac:dyDescent="0.25">
      <c r="A6441" s="42"/>
    </row>
    <row r="6442" spans="1:11" s="43" customFormat="1" x14ac:dyDescent="0.25">
      <c r="A6442" s="42"/>
    </row>
    <row r="6443" spans="1:11" s="43" customFormat="1" x14ac:dyDescent="0.25">
      <c r="A6443" s="42"/>
      <c r="B6443" s="449" t="s">
        <v>0</v>
      </c>
      <c r="C6443" s="449"/>
    </row>
    <row r="6444" spans="1:11" s="43" customFormat="1" x14ac:dyDescent="0.25">
      <c r="A6444" s="42"/>
      <c r="B6444" s="722" t="s">
        <v>1</v>
      </c>
      <c r="C6444" s="722"/>
      <c r="D6444" s="722"/>
      <c r="E6444" s="722"/>
      <c r="F6444" s="722"/>
      <c r="G6444" s="722"/>
      <c r="H6444" s="722"/>
      <c r="I6444" s="722"/>
      <c r="J6444" s="722"/>
      <c r="K6444" s="722"/>
    </row>
    <row r="6445" spans="1:11" s="43" customFormat="1" ht="15.75" thickBot="1" x14ac:dyDescent="0.3">
      <c r="A6445" s="42"/>
      <c r="E6445" s="305"/>
      <c r="F6445" s="305"/>
      <c r="G6445" s="305"/>
      <c r="H6445" s="305"/>
      <c r="I6445" s="305"/>
      <c r="J6445" s="305"/>
      <c r="K6445" s="305"/>
    </row>
    <row r="6446" spans="1:11" s="43" customFormat="1" ht="15.75" thickBot="1" x14ac:dyDescent="0.3">
      <c r="A6446" s="42"/>
      <c r="B6446" s="615" t="s">
        <v>2</v>
      </c>
      <c r="C6446" s="616"/>
      <c r="D6446" s="617"/>
      <c r="E6446" s="615" t="s">
        <v>3</v>
      </c>
      <c r="F6446" s="616"/>
      <c r="G6446" s="617"/>
      <c r="H6446" s="450" t="s">
        <v>323</v>
      </c>
      <c r="I6446" s="450"/>
      <c r="J6446" s="450"/>
      <c r="K6446" s="450"/>
    </row>
    <row r="6447" spans="1:11" s="43" customFormat="1" ht="15.75" thickBot="1" x14ac:dyDescent="0.3">
      <c r="A6447" s="42"/>
      <c r="B6447" s="615" t="s">
        <v>1693</v>
      </c>
      <c r="C6447" s="616"/>
      <c r="D6447" s="617"/>
      <c r="E6447" s="615" t="s">
        <v>60</v>
      </c>
      <c r="F6447" s="616"/>
      <c r="G6447" s="617"/>
      <c r="H6447" s="615" t="s">
        <v>1694</v>
      </c>
      <c r="I6447" s="616"/>
      <c r="J6447" s="616"/>
      <c r="K6447" s="617"/>
    </row>
    <row r="6448" spans="1:11" s="43" customFormat="1" x14ac:dyDescent="0.25">
      <c r="A6448" s="42"/>
      <c r="B6448" s="716" t="s">
        <v>5</v>
      </c>
      <c r="C6448" s="720"/>
      <c r="D6448" s="717"/>
      <c r="E6448" s="720" t="s">
        <v>1695</v>
      </c>
      <c r="F6448" s="720"/>
      <c r="G6448" s="717"/>
      <c r="H6448" s="618" t="s">
        <v>6</v>
      </c>
      <c r="I6448" s="624"/>
      <c r="J6448" s="716" t="s">
        <v>315</v>
      </c>
      <c r="K6448" s="717"/>
    </row>
    <row r="6449" spans="1:11" s="43" customFormat="1" ht="15.75" thickBot="1" x14ac:dyDescent="0.3">
      <c r="A6449" s="42"/>
      <c r="B6449" s="718"/>
      <c r="C6449" s="721"/>
      <c r="D6449" s="719"/>
      <c r="E6449" s="721"/>
      <c r="F6449" s="721"/>
      <c r="G6449" s="719"/>
      <c r="H6449" s="625"/>
      <c r="I6449" s="626"/>
      <c r="J6449" s="718"/>
      <c r="K6449" s="719"/>
    </row>
    <row r="6450" spans="1:11" s="43" customFormat="1" ht="15.75" thickBot="1" x14ac:dyDescent="0.3">
      <c r="A6450" s="42"/>
      <c r="B6450" s="615" t="s">
        <v>7</v>
      </c>
      <c r="C6450" s="616"/>
      <c r="D6450" s="616"/>
      <c r="E6450" s="616"/>
      <c r="F6450" s="616"/>
      <c r="G6450" s="616"/>
      <c r="H6450" s="616"/>
      <c r="I6450" s="616"/>
      <c r="J6450" s="616"/>
      <c r="K6450" s="617"/>
    </row>
    <row r="6451" spans="1:11" s="43" customFormat="1" ht="15.75" thickBot="1" x14ac:dyDescent="0.3">
      <c r="A6451" s="42"/>
      <c r="B6451" s="726" t="s">
        <v>8</v>
      </c>
      <c r="C6451" s="726" t="s">
        <v>9</v>
      </c>
      <c r="D6451" s="615" t="s">
        <v>10</v>
      </c>
      <c r="E6451" s="616"/>
      <c r="F6451" s="616"/>
      <c r="G6451" s="617"/>
      <c r="H6451" s="615" t="s">
        <v>11</v>
      </c>
      <c r="I6451" s="616"/>
      <c r="J6451" s="616"/>
      <c r="K6451" s="617"/>
    </row>
    <row r="6452" spans="1:11" s="43" customFormat="1" ht="15.75" thickBot="1" x14ac:dyDescent="0.3">
      <c r="A6452" s="42"/>
      <c r="B6452" s="727"/>
      <c r="C6452" s="727"/>
      <c r="D6452" s="726" t="s">
        <v>12</v>
      </c>
      <c r="E6452" s="726" t="s">
        <v>210</v>
      </c>
      <c r="F6452" s="615" t="s">
        <v>14</v>
      </c>
      <c r="G6452" s="617"/>
      <c r="H6452" s="726" t="s">
        <v>12</v>
      </c>
      <c r="I6452" s="726" t="s">
        <v>15</v>
      </c>
      <c r="J6452" s="615" t="s">
        <v>14</v>
      </c>
      <c r="K6452" s="617"/>
    </row>
    <row r="6453" spans="1:11" s="43" customFormat="1" ht="45.75" thickBot="1" x14ac:dyDescent="0.3">
      <c r="A6453" s="42"/>
      <c r="B6453" s="728"/>
      <c r="C6453" s="728"/>
      <c r="D6453" s="728"/>
      <c r="E6453" s="728"/>
      <c r="F6453" s="306" t="s">
        <v>16</v>
      </c>
      <c r="G6453" s="306" t="s">
        <v>17</v>
      </c>
      <c r="H6453" s="597"/>
      <c r="I6453" s="597"/>
      <c r="J6453" s="306" t="s">
        <v>16</v>
      </c>
      <c r="K6453" s="306" t="s">
        <v>17</v>
      </c>
    </row>
    <row r="6454" spans="1:11" s="43" customFormat="1" x14ac:dyDescent="0.25">
      <c r="A6454" s="42"/>
      <c r="B6454" s="333" t="s">
        <v>1360</v>
      </c>
      <c r="C6454" s="333">
        <v>2</v>
      </c>
      <c r="D6454" s="333">
        <v>3</v>
      </c>
      <c r="E6454" s="333">
        <v>4</v>
      </c>
      <c r="F6454" s="333">
        <v>5</v>
      </c>
      <c r="G6454" s="333">
        <v>6</v>
      </c>
      <c r="H6454" s="333">
        <v>7</v>
      </c>
      <c r="I6454" s="333">
        <v>8</v>
      </c>
      <c r="J6454" s="333">
        <v>9</v>
      </c>
      <c r="K6454" s="333">
        <v>10</v>
      </c>
    </row>
    <row r="6455" spans="1:11" s="43" customFormat="1" x14ac:dyDescent="0.25">
      <c r="A6455" s="42"/>
      <c r="B6455" s="341">
        <v>189164.7</v>
      </c>
      <c r="C6455" s="313" t="s">
        <v>1696</v>
      </c>
      <c r="D6455" s="341" t="s">
        <v>232</v>
      </c>
      <c r="E6455" s="341">
        <v>600</v>
      </c>
      <c r="F6455" s="313" t="s">
        <v>76</v>
      </c>
      <c r="G6455" s="313" t="s">
        <v>76</v>
      </c>
      <c r="H6455" s="342"/>
      <c r="I6455" s="341"/>
      <c r="J6455" s="107"/>
      <c r="K6455" s="313"/>
    </row>
    <row r="6456" spans="1:11" s="43" customFormat="1" x14ac:dyDescent="0.25">
      <c r="A6456" s="42"/>
      <c r="B6456" s="521" t="s">
        <v>19</v>
      </c>
      <c r="C6456" s="521"/>
      <c r="D6456" s="521"/>
      <c r="E6456" s="521"/>
      <c r="F6456" s="521"/>
      <c r="G6456" s="521"/>
      <c r="H6456" s="521"/>
      <c r="I6456" s="521"/>
      <c r="J6456" s="521"/>
      <c r="K6456" s="521"/>
    </row>
    <row r="6457" spans="1:11" s="43" customFormat="1" x14ac:dyDescent="0.25">
      <c r="A6457" s="42"/>
      <c r="B6457" s="313" t="s">
        <v>76</v>
      </c>
      <c r="C6457" s="313" t="s">
        <v>76</v>
      </c>
      <c r="D6457" s="341">
        <v>0</v>
      </c>
      <c r="E6457" s="237">
        <v>0</v>
      </c>
      <c r="F6457" s="313"/>
      <c r="G6457" s="313"/>
      <c r="H6457" s="313" t="s">
        <v>76</v>
      </c>
      <c r="I6457" s="313" t="s">
        <v>76</v>
      </c>
      <c r="J6457" s="313"/>
      <c r="K6457" s="313"/>
    </row>
    <row r="6458" spans="1:11" s="43" customFormat="1" x14ac:dyDescent="0.25">
      <c r="A6458" s="42"/>
    </row>
    <row r="6459" spans="1:11" s="43" customFormat="1" x14ac:dyDescent="0.25">
      <c r="A6459" s="42"/>
    </row>
    <row r="6460" spans="1:11" s="43" customFormat="1" x14ac:dyDescent="0.25">
      <c r="A6460" s="42"/>
    </row>
    <row r="6461" spans="1:11" s="43" customFormat="1" x14ac:dyDescent="0.25">
      <c r="A6461" s="42"/>
      <c r="B6461" s="449" t="s">
        <v>0</v>
      </c>
      <c r="C6461" s="449"/>
    </row>
    <row r="6462" spans="1:11" s="43" customFormat="1" x14ac:dyDescent="0.25">
      <c r="A6462" s="42"/>
      <c r="B6462" s="722" t="s">
        <v>1</v>
      </c>
      <c r="C6462" s="722"/>
      <c r="D6462" s="722"/>
      <c r="E6462" s="722"/>
      <c r="F6462" s="722"/>
      <c r="G6462" s="722"/>
      <c r="H6462" s="722"/>
      <c r="I6462" s="722"/>
      <c r="J6462" s="722"/>
      <c r="K6462" s="722"/>
    </row>
    <row r="6463" spans="1:11" s="43" customFormat="1" ht="15.75" thickBot="1" x14ac:dyDescent="0.3">
      <c r="A6463" s="42"/>
      <c r="E6463" s="305"/>
      <c r="F6463" s="305"/>
      <c r="G6463" s="305"/>
      <c r="H6463" s="305"/>
      <c r="I6463" s="305"/>
      <c r="J6463" s="305"/>
      <c r="K6463" s="305"/>
    </row>
    <row r="6464" spans="1:11" s="43" customFormat="1" ht="15.75" thickBot="1" x14ac:dyDescent="0.3">
      <c r="A6464" s="42"/>
      <c r="B6464" s="615" t="s">
        <v>2</v>
      </c>
      <c r="C6464" s="616"/>
      <c r="D6464" s="617"/>
      <c r="E6464" s="615" t="s">
        <v>3</v>
      </c>
      <c r="F6464" s="616"/>
      <c r="G6464" s="617"/>
      <c r="H6464" s="450" t="s">
        <v>323</v>
      </c>
      <c r="I6464" s="450"/>
      <c r="J6464" s="450"/>
      <c r="K6464" s="450"/>
    </row>
    <row r="6465" spans="1:11" s="43" customFormat="1" ht="15.75" thickBot="1" x14ac:dyDescent="0.3">
      <c r="A6465" s="42"/>
      <c r="B6465" s="615" t="s">
        <v>1697</v>
      </c>
      <c r="C6465" s="616"/>
      <c r="D6465" s="617"/>
      <c r="E6465" s="615" t="s">
        <v>197</v>
      </c>
      <c r="F6465" s="616"/>
      <c r="G6465" s="617"/>
      <c r="H6465" s="615" t="s">
        <v>1698</v>
      </c>
      <c r="I6465" s="616"/>
      <c r="J6465" s="616"/>
      <c r="K6465" s="617"/>
    </row>
    <row r="6466" spans="1:11" s="43" customFormat="1" x14ac:dyDescent="0.25">
      <c r="A6466" s="42"/>
      <c r="B6466" s="716" t="s">
        <v>5</v>
      </c>
      <c r="C6466" s="720"/>
      <c r="D6466" s="717"/>
      <c r="E6466" s="720" t="s">
        <v>1699</v>
      </c>
      <c r="F6466" s="720"/>
      <c r="G6466" s="717"/>
      <c r="H6466" s="618" t="s">
        <v>6</v>
      </c>
      <c r="I6466" s="624"/>
      <c r="J6466" s="716" t="s">
        <v>315</v>
      </c>
      <c r="K6466" s="717"/>
    </row>
    <row r="6467" spans="1:11" s="43" customFormat="1" ht="15.75" thickBot="1" x14ac:dyDescent="0.3">
      <c r="A6467" s="42"/>
      <c r="B6467" s="718"/>
      <c r="C6467" s="721"/>
      <c r="D6467" s="719"/>
      <c r="E6467" s="721"/>
      <c r="F6467" s="721"/>
      <c r="G6467" s="719"/>
      <c r="H6467" s="625"/>
      <c r="I6467" s="626"/>
      <c r="J6467" s="718"/>
      <c r="K6467" s="719"/>
    </row>
    <row r="6468" spans="1:11" s="43" customFormat="1" ht="15.75" thickBot="1" x14ac:dyDescent="0.3">
      <c r="A6468" s="42"/>
      <c r="B6468" s="615" t="s">
        <v>7</v>
      </c>
      <c r="C6468" s="616"/>
      <c r="D6468" s="616"/>
      <c r="E6468" s="616"/>
      <c r="F6468" s="616"/>
      <c r="G6468" s="616"/>
      <c r="H6468" s="616"/>
      <c r="I6468" s="616"/>
      <c r="J6468" s="616"/>
      <c r="K6468" s="617"/>
    </row>
    <row r="6469" spans="1:11" s="43" customFormat="1" ht="15.75" thickBot="1" x14ac:dyDescent="0.3">
      <c r="A6469" s="42"/>
      <c r="B6469" s="726" t="s">
        <v>8</v>
      </c>
      <c r="C6469" s="726" t="s">
        <v>9</v>
      </c>
      <c r="D6469" s="615" t="s">
        <v>10</v>
      </c>
      <c r="E6469" s="616"/>
      <c r="F6469" s="616"/>
      <c r="G6469" s="617"/>
      <c r="H6469" s="615" t="s">
        <v>11</v>
      </c>
      <c r="I6469" s="616"/>
      <c r="J6469" s="616"/>
      <c r="K6469" s="617"/>
    </row>
    <row r="6470" spans="1:11" s="43" customFormat="1" ht="15.75" thickBot="1" x14ac:dyDescent="0.3">
      <c r="A6470" s="42"/>
      <c r="B6470" s="727"/>
      <c r="C6470" s="727"/>
      <c r="D6470" s="726" t="s">
        <v>12</v>
      </c>
      <c r="E6470" s="726" t="s">
        <v>210</v>
      </c>
      <c r="F6470" s="615" t="s">
        <v>14</v>
      </c>
      <c r="G6470" s="617"/>
      <c r="H6470" s="726" t="s">
        <v>12</v>
      </c>
      <c r="I6470" s="726" t="s">
        <v>15</v>
      </c>
      <c r="J6470" s="615" t="s">
        <v>14</v>
      </c>
      <c r="K6470" s="617"/>
    </row>
    <row r="6471" spans="1:11" s="43" customFormat="1" ht="45.75" thickBot="1" x14ac:dyDescent="0.3">
      <c r="A6471" s="42"/>
      <c r="B6471" s="728"/>
      <c r="C6471" s="728"/>
      <c r="D6471" s="728"/>
      <c r="E6471" s="728"/>
      <c r="F6471" s="306" t="s">
        <v>16</v>
      </c>
      <c r="G6471" s="306" t="s">
        <v>17</v>
      </c>
      <c r="H6471" s="597"/>
      <c r="I6471" s="597"/>
      <c r="J6471" s="306" t="s">
        <v>16</v>
      </c>
      <c r="K6471" s="306" t="s">
        <v>17</v>
      </c>
    </row>
    <row r="6472" spans="1:11" s="43" customFormat="1" x14ac:dyDescent="0.25">
      <c r="A6472" s="42"/>
      <c r="B6472" s="333" t="s">
        <v>1360</v>
      </c>
      <c r="C6472" s="333">
        <v>2</v>
      </c>
      <c r="D6472" s="333">
        <v>3</v>
      </c>
      <c r="E6472" s="333">
        <v>4</v>
      </c>
      <c r="F6472" s="333">
        <v>5</v>
      </c>
      <c r="G6472" s="333">
        <v>6</v>
      </c>
      <c r="H6472" s="333">
        <v>7</v>
      </c>
      <c r="I6472" s="333">
        <v>8</v>
      </c>
      <c r="J6472" s="333">
        <v>9</v>
      </c>
      <c r="K6472" s="333">
        <v>10</v>
      </c>
    </row>
    <row r="6473" spans="1:11" s="43" customFormat="1" x14ac:dyDescent="0.25">
      <c r="A6473" s="42"/>
      <c r="B6473" s="341">
        <v>147110.1</v>
      </c>
      <c r="C6473" s="313" t="s">
        <v>76</v>
      </c>
      <c r="D6473" s="341">
        <v>0</v>
      </c>
      <c r="E6473" s="341">
        <v>0</v>
      </c>
      <c r="F6473" s="313" t="s">
        <v>76</v>
      </c>
      <c r="G6473" s="313" t="s">
        <v>76</v>
      </c>
      <c r="H6473" s="342"/>
      <c r="I6473" s="341"/>
      <c r="J6473" s="107"/>
      <c r="K6473" s="313"/>
    </row>
    <row r="6474" spans="1:11" s="43" customFormat="1" x14ac:dyDescent="0.25">
      <c r="A6474" s="42"/>
      <c r="B6474" s="521" t="s">
        <v>19</v>
      </c>
      <c r="C6474" s="521"/>
      <c r="D6474" s="521"/>
      <c r="E6474" s="521"/>
      <c r="F6474" s="521"/>
      <c r="G6474" s="521"/>
      <c r="H6474" s="521"/>
      <c r="I6474" s="521"/>
      <c r="J6474" s="521"/>
      <c r="K6474" s="521"/>
    </row>
    <row r="6475" spans="1:11" s="43" customFormat="1" x14ac:dyDescent="0.25">
      <c r="A6475" s="42"/>
      <c r="B6475" s="313" t="s">
        <v>76</v>
      </c>
      <c r="C6475" s="313" t="s">
        <v>76</v>
      </c>
      <c r="D6475" s="341">
        <v>0</v>
      </c>
      <c r="E6475" s="237">
        <v>0</v>
      </c>
      <c r="F6475" s="313"/>
      <c r="G6475" s="313"/>
      <c r="H6475" s="313" t="s">
        <v>76</v>
      </c>
      <c r="I6475" s="313" t="s">
        <v>76</v>
      </c>
      <c r="J6475" s="313"/>
      <c r="K6475" s="313"/>
    </row>
    <row r="6476" spans="1:11" s="43" customFormat="1" x14ac:dyDescent="0.25">
      <c r="A6476" s="42"/>
    </row>
    <row r="6477" spans="1:11" s="43" customFormat="1" x14ac:dyDescent="0.25">
      <c r="A6477" s="42"/>
    </row>
    <row r="6478" spans="1:11" s="43" customFormat="1" x14ac:dyDescent="0.25">
      <c r="A6478" s="42"/>
      <c r="B6478" s="449" t="s">
        <v>0</v>
      </c>
      <c r="C6478" s="449"/>
    </row>
    <row r="6479" spans="1:11" s="43" customFormat="1" x14ac:dyDescent="0.25">
      <c r="A6479" s="42"/>
      <c r="B6479" s="722" t="s">
        <v>1</v>
      </c>
      <c r="C6479" s="722"/>
      <c r="D6479" s="722"/>
      <c r="E6479" s="722"/>
      <c r="F6479" s="722"/>
      <c r="G6479" s="722"/>
      <c r="H6479" s="722"/>
      <c r="I6479" s="722"/>
      <c r="J6479" s="722"/>
      <c r="K6479" s="722"/>
    </row>
    <row r="6480" spans="1:11" s="43" customFormat="1" ht="15.75" thickBot="1" x14ac:dyDescent="0.3">
      <c r="A6480" s="42"/>
      <c r="E6480" s="305"/>
      <c r="F6480" s="305"/>
      <c r="G6480" s="305"/>
      <c r="H6480" s="305"/>
      <c r="I6480" s="305"/>
      <c r="J6480" s="305"/>
      <c r="K6480" s="305"/>
    </row>
    <row r="6481" spans="1:11" s="43" customFormat="1" ht="15.75" thickBot="1" x14ac:dyDescent="0.3">
      <c r="A6481" s="42"/>
      <c r="B6481" s="615" t="s">
        <v>2</v>
      </c>
      <c r="C6481" s="616"/>
      <c r="D6481" s="617"/>
      <c r="E6481" s="615" t="s">
        <v>3</v>
      </c>
      <c r="F6481" s="616"/>
      <c r="G6481" s="617"/>
      <c r="H6481" s="450" t="s">
        <v>323</v>
      </c>
      <c r="I6481" s="450"/>
      <c r="J6481" s="450"/>
      <c r="K6481" s="450"/>
    </row>
    <row r="6482" spans="1:11" s="43" customFormat="1" ht="15.75" thickBot="1" x14ac:dyDescent="0.3">
      <c r="A6482" s="42"/>
      <c r="B6482" s="615" t="s">
        <v>1700</v>
      </c>
      <c r="C6482" s="616"/>
      <c r="D6482" s="617"/>
      <c r="E6482" s="615" t="s">
        <v>197</v>
      </c>
      <c r="F6482" s="616"/>
      <c r="G6482" s="617"/>
      <c r="H6482" s="615" t="s">
        <v>1701</v>
      </c>
      <c r="I6482" s="616"/>
      <c r="J6482" s="616"/>
      <c r="K6482" s="617"/>
    </row>
    <row r="6483" spans="1:11" s="43" customFormat="1" x14ac:dyDescent="0.25">
      <c r="A6483" s="42"/>
      <c r="B6483" s="716" t="s">
        <v>5</v>
      </c>
      <c r="C6483" s="720"/>
      <c r="D6483" s="717"/>
      <c r="E6483" s="720" t="s">
        <v>1702</v>
      </c>
      <c r="F6483" s="720"/>
      <c r="G6483" s="717"/>
      <c r="H6483" s="618" t="s">
        <v>6</v>
      </c>
      <c r="I6483" s="624"/>
      <c r="J6483" s="716" t="s">
        <v>315</v>
      </c>
      <c r="K6483" s="717"/>
    </row>
    <row r="6484" spans="1:11" s="43" customFormat="1" ht="15.75" thickBot="1" x14ac:dyDescent="0.3">
      <c r="A6484" s="42"/>
      <c r="B6484" s="718"/>
      <c r="C6484" s="721"/>
      <c r="D6484" s="719"/>
      <c r="E6484" s="721"/>
      <c r="F6484" s="721"/>
      <c r="G6484" s="719"/>
      <c r="H6484" s="625"/>
      <c r="I6484" s="626"/>
      <c r="J6484" s="718"/>
      <c r="K6484" s="719"/>
    </row>
    <row r="6485" spans="1:11" s="43" customFormat="1" ht="15.75" thickBot="1" x14ac:dyDescent="0.3">
      <c r="A6485" s="42"/>
      <c r="B6485" s="615" t="s">
        <v>7</v>
      </c>
      <c r="C6485" s="616"/>
      <c r="D6485" s="616"/>
      <c r="E6485" s="616"/>
      <c r="F6485" s="616"/>
      <c r="G6485" s="616"/>
      <c r="H6485" s="616"/>
      <c r="I6485" s="616"/>
      <c r="J6485" s="616"/>
      <c r="K6485" s="617"/>
    </row>
    <row r="6486" spans="1:11" s="43" customFormat="1" ht="15.75" thickBot="1" x14ac:dyDescent="0.3">
      <c r="A6486" s="42"/>
      <c r="B6486" s="726" t="s">
        <v>8</v>
      </c>
      <c r="C6486" s="726" t="s">
        <v>9</v>
      </c>
      <c r="D6486" s="615" t="s">
        <v>10</v>
      </c>
      <c r="E6486" s="616"/>
      <c r="F6486" s="616"/>
      <c r="G6486" s="617"/>
      <c r="H6486" s="615" t="s">
        <v>11</v>
      </c>
      <c r="I6486" s="616"/>
      <c r="J6486" s="616"/>
      <c r="K6486" s="617"/>
    </row>
    <row r="6487" spans="1:11" s="43" customFormat="1" ht="15.75" thickBot="1" x14ac:dyDescent="0.3">
      <c r="A6487" s="42"/>
      <c r="B6487" s="727"/>
      <c r="C6487" s="727"/>
      <c r="D6487" s="726" t="s">
        <v>12</v>
      </c>
      <c r="E6487" s="726" t="s">
        <v>210</v>
      </c>
      <c r="F6487" s="615" t="s">
        <v>14</v>
      </c>
      <c r="G6487" s="617"/>
      <c r="H6487" s="726" t="s">
        <v>12</v>
      </c>
      <c r="I6487" s="726" t="s">
        <v>15</v>
      </c>
      <c r="J6487" s="615" t="s">
        <v>14</v>
      </c>
      <c r="K6487" s="617"/>
    </row>
    <row r="6488" spans="1:11" s="43" customFormat="1" ht="45.75" thickBot="1" x14ac:dyDescent="0.3">
      <c r="A6488" s="42"/>
      <c r="B6488" s="728"/>
      <c r="C6488" s="728"/>
      <c r="D6488" s="728"/>
      <c r="E6488" s="728"/>
      <c r="F6488" s="306" t="s">
        <v>16</v>
      </c>
      <c r="G6488" s="306" t="s">
        <v>17</v>
      </c>
      <c r="H6488" s="597"/>
      <c r="I6488" s="597"/>
      <c r="J6488" s="306" t="s">
        <v>16</v>
      </c>
      <c r="K6488" s="306" t="s">
        <v>17</v>
      </c>
    </row>
    <row r="6489" spans="1:11" s="43" customFormat="1" x14ac:dyDescent="0.25">
      <c r="A6489" s="42"/>
      <c r="B6489" s="333" t="s">
        <v>1360</v>
      </c>
      <c r="C6489" s="333">
        <v>2</v>
      </c>
      <c r="D6489" s="333">
        <v>3</v>
      </c>
      <c r="E6489" s="333">
        <v>4</v>
      </c>
      <c r="F6489" s="333">
        <v>5</v>
      </c>
      <c r="G6489" s="333">
        <v>6</v>
      </c>
      <c r="H6489" s="333">
        <v>7</v>
      </c>
      <c r="I6489" s="333">
        <v>8</v>
      </c>
      <c r="J6489" s="333">
        <v>9</v>
      </c>
      <c r="K6489" s="333">
        <v>10</v>
      </c>
    </row>
    <row r="6490" spans="1:11" s="43" customFormat="1" x14ac:dyDescent="0.25">
      <c r="A6490" s="42"/>
      <c r="B6490" s="341">
        <v>147915.6</v>
      </c>
      <c r="C6490" s="313" t="s">
        <v>76</v>
      </c>
      <c r="D6490" s="341" t="s">
        <v>232</v>
      </c>
      <c r="E6490" s="341">
        <v>98</v>
      </c>
      <c r="F6490" s="313" t="s">
        <v>76</v>
      </c>
      <c r="G6490" s="313" t="s">
        <v>76</v>
      </c>
      <c r="H6490" s="342"/>
      <c r="I6490" s="341"/>
      <c r="J6490" s="107"/>
      <c r="K6490" s="313"/>
    </row>
    <row r="6491" spans="1:11" s="43" customFormat="1" ht="45" x14ac:dyDescent="0.25">
      <c r="A6491" s="42"/>
      <c r="B6491" s="341"/>
      <c r="C6491" s="313"/>
      <c r="D6491" s="341" t="s">
        <v>266</v>
      </c>
      <c r="E6491" s="341">
        <v>800</v>
      </c>
      <c r="F6491" s="313"/>
      <c r="G6491" s="313"/>
      <c r="H6491" s="342" t="s">
        <v>71</v>
      </c>
      <c r="I6491" s="341" t="s">
        <v>71</v>
      </c>
      <c r="J6491" s="107"/>
      <c r="K6491" s="313"/>
    </row>
    <row r="6492" spans="1:11" s="43" customFormat="1" ht="45" x14ac:dyDescent="0.25">
      <c r="A6492" s="42"/>
      <c r="B6492" s="341"/>
      <c r="C6492" s="313"/>
      <c r="D6492" s="341" t="s">
        <v>266</v>
      </c>
      <c r="E6492" s="341">
        <v>1.93</v>
      </c>
      <c r="F6492" s="313"/>
      <c r="G6492" s="313"/>
      <c r="H6492" s="342" t="s">
        <v>695</v>
      </c>
      <c r="I6492" s="341" t="s">
        <v>695</v>
      </c>
      <c r="J6492" s="107"/>
      <c r="K6492" s="313"/>
    </row>
    <row r="6493" spans="1:11" s="43" customFormat="1" x14ac:dyDescent="0.25">
      <c r="A6493" s="42"/>
      <c r="B6493" s="521" t="s">
        <v>19</v>
      </c>
      <c r="C6493" s="521"/>
      <c r="D6493" s="521"/>
      <c r="E6493" s="521"/>
      <c r="F6493" s="521"/>
      <c r="G6493" s="521"/>
      <c r="H6493" s="521"/>
      <c r="I6493" s="521"/>
      <c r="J6493" s="521"/>
      <c r="K6493" s="521"/>
    </row>
    <row r="6494" spans="1:11" s="43" customFormat="1" x14ac:dyDescent="0.25">
      <c r="A6494" s="42"/>
      <c r="B6494" s="313" t="s">
        <v>76</v>
      </c>
      <c r="C6494" s="313" t="s">
        <v>76</v>
      </c>
      <c r="D6494" s="341">
        <v>0</v>
      </c>
      <c r="E6494" s="237">
        <v>0</v>
      </c>
      <c r="F6494" s="313"/>
      <c r="G6494" s="313"/>
      <c r="H6494" s="313" t="s">
        <v>76</v>
      </c>
      <c r="I6494" s="313" t="s">
        <v>76</v>
      </c>
      <c r="J6494" s="313"/>
      <c r="K6494" s="313"/>
    </row>
    <row r="6495" spans="1:11" s="43" customFormat="1" x14ac:dyDescent="0.25">
      <c r="A6495" s="42"/>
    </row>
    <row r="6496" spans="1:11" s="43" customFormat="1" x14ac:dyDescent="0.25">
      <c r="A6496" s="42"/>
    </row>
    <row r="6497" spans="1:11" s="43" customFormat="1" x14ac:dyDescent="0.25">
      <c r="A6497" s="42"/>
      <c r="B6497" s="449" t="s">
        <v>0</v>
      </c>
      <c r="C6497" s="449"/>
    </row>
    <row r="6498" spans="1:11" s="43" customFormat="1" x14ac:dyDescent="0.25">
      <c r="A6498" s="42"/>
      <c r="B6498" s="722" t="s">
        <v>1</v>
      </c>
      <c r="C6498" s="722"/>
      <c r="D6498" s="722"/>
      <c r="E6498" s="722"/>
      <c r="F6498" s="722"/>
      <c r="G6498" s="722"/>
      <c r="H6498" s="722"/>
      <c r="I6498" s="722"/>
      <c r="J6498" s="722"/>
      <c r="K6498" s="722"/>
    </row>
    <row r="6499" spans="1:11" s="43" customFormat="1" ht="15.75" thickBot="1" x14ac:dyDescent="0.3">
      <c r="A6499" s="42"/>
      <c r="E6499" s="305"/>
      <c r="F6499" s="305"/>
      <c r="G6499" s="305"/>
      <c r="H6499" s="305"/>
      <c r="I6499" s="305"/>
      <c r="J6499" s="305"/>
      <c r="K6499" s="305"/>
    </row>
    <row r="6500" spans="1:11" s="43" customFormat="1" ht="15.75" thickBot="1" x14ac:dyDescent="0.3">
      <c r="A6500" s="42"/>
      <c r="B6500" s="615" t="s">
        <v>2</v>
      </c>
      <c r="C6500" s="616"/>
      <c r="D6500" s="617"/>
      <c r="E6500" s="615" t="s">
        <v>3</v>
      </c>
      <c r="F6500" s="616"/>
      <c r="G6500" s="617"/>
      <c r="H6500" s="450" t="s">
        <v>323</v>
      </c>
      <c r="I6500" s="450"/>
      <c r="J6500" s="450"/>
      <c r="K6500" s="450"/>
    </row>
    <row r="6501" spans="1:11" s="43" customFormat="1" ht="15.75" thickBot="1" x14ac:dyDescent="0.3">
      <c r="A6501" s="42"/>
      <c r="B6501" s="615" t="s">
        <v>1703</v>
      </c>
      <c r="C6501" s="616"/>
      <c r="D6501" s="617"/>
      <c r="E6501" s="615" t="s">
        <v>1704</v>
      </c>
      <c r="F6501" s="616"/>
      <c r="G6501" s="617"/>
      <c r="H6501" s="615" t="s">
        <v>1705</v>
      </c>
      <c r="I6501" s="616"/>
      <c r="J6501" s="616"/>
      <c r="K6501" s="617"/>
    </row>
    <row r="6502" spans="1:11" s="43" customFormat="1" x14ac:dyDescent="0.25">
      <c r="A6502" s="42"/>
      <c r="B6502" s="716" t="s">
        <v>5</v>
      </c>
      <c r="C6502" s="720"/>
      <c r="D6502" s="717"/>
      <c r="E6502" s="720" t="s">
        <v>1706</v>
      </c>
      <c r="F6502" s="720"/>
      <c r="G6502" s="717"/>
      <c r="H6502" s="618" t="s">
        <v>6</v>
      </c>
      <c r="I6502" s="624"/>
      <c r="J6502" s="716" t="s">
        <v>315</v>
      </c>
      <c r="K6502" s="717"/>
    </row>
    <row r="6503" spans="1:11" s="43" customFormat="1" ht="15.75" thickBot="1" x14ac:dyDescent="0.3">
      <c r="A6503" s="42"/>
      <c r="B6503" s="718"/>
      <c r="C6503" s="721"/>
      <c r="D6503" s="719"/>
      <c r="E6503" s="721"/>
      <c r="F6503" s="721"/>
      <c r="G6503" s="719"/>
      <c r="H6503" s="625"/>
      <c r="I6503" s="626"/>
      <c r="J6503" s="718"/>
      <c r="K6503" s="719"/>
    </row>
    <row r="6504" spans="1:11" s="43" customFormat="1" ht="15.75" thickBot="1" x14ac:dyDescent="0.3">
      <c r="A6504" s="42"/>
      <c r="B6504" s="615" t="s">
        <v>7</v>
      </c>
      <c r="C6504" s="616"/>
      <c r="D6504" s="616"/>
      <c r="E6504" s="616"/>
      <c r="F6504" s="616"/>
      <c r="G6504" s="616"/>
      <c r="H6504" s="616"/>
      <c r="I6504" s="616"/>
      <c r="J6504" s="616"/>
      <c r="K6504" s="617"/>
    </row>
    <row r="6505" spans="1:11" s="43" customFormat="1" ht="15.75" thickBot="1" x14ac:dyDescent="0.3">
      <c r="A6505" s="42"/>
      <c r="B6505" s="726" t="s">
        <v>8</v>
      </c>
      <c r="C6505" s="726" t="s">
        <v>9</v>
      </c>
      <c r="D6505" s="615" t="s">
        <v>10</v>
      </c>
      <c r="E6505" s="616"/>
      <c r="F6505" s="616"/>
      <c r="G6505" s="617"/>
      <c r="H6505" s="615" t="s">
        <v>11</v>
      </c>
      <c r="I6505" s="616"/>
      <c r="J6505" s="616"/>
      <c r="K6505" s="617"/>
    </row>
    <row r="6506" spans="1:11" s="43" customFormat="1" ht="15.75" thickBot="1" x14ac:dyDescent="0.3">
      <c r="A6506" s="42"/>
      <c r="B6506" s="727"/>
      <c r="C6506" s="727"/>
      <c r="D6506" s="726" t="s">
        <v>12</v>
      </c>
      <c r="E6506" s="726" t="s">
        <v>210</v>
      </c>
      <c r="F6506" s="615" t="s">
        <v>14</v>
      </c>
      <c r="G6506" s="617"/>
      <c r="H6506" s="726" t="s">
        <v>12</v>
      </c>
      <c r="I6506" s="726" t="s">
        <v>15</v>
      </c>
      <c r="J6506" s="615" t="s">
        <v>14</v>
      </c>
      <c r="K6506" s="617"/>
    </row>
    <row r="6507" spans="1:11" s="43" customFormat="1" ht="45.75" thickBot="1" x14ac:dyDescent="0.3">
      <c r="A6507" s="42"/>
      <c r="B6507" s="728"/>
      <c r="C6507" s="728"/>
      <c r="D6507" s="728"/>
      <c r="E6507" s="728"/>
      <c r="F6507" s="306" t="s">
        <v>16</v>
      </c>
      <c r="G6507" s="306" t="s">
        <v>17</v>
      </c>
      <c r="H6507" s="597"/>
      <c r="I6507" s="597"/>
      <c r="J6507" s="306" t="s">
        <v>16</v>
      </c>
      <c r="K6507" s="306" t="s">
        <v>17</v>
      </c>
    </row>
    <row r="6508" spans="1:11" s="43" customFormat="1" x14ac:dyDescent="0.25">
      <c r="A6508" s="42"/>
      <c r="B6508" s="333" t="s">
        <v>1360</v>
      </c>
      <c r="C6508" s="333">
        <v>2</v>
      </c>
      <c r="D6508" s="333">
        <v>3</v>
      </c>
      <c r="E6508" s="333">
        <v>4</v>
      </c>
      <c r="F6508" s="333">
        <v>5</v>
      </c>
      <c r="G6508" s="333">
        <v>6</v>
      </c>
      <c r="H6508" s="333">
        <v>7</v>
      </c>
      <c r="I6508" s="333">
        <v>8</v>
      </c>
      <c r="J6508" s="333">
        <v>9</v>
      </c>
      <c r="K6508" s="333">
        <v>10</v>
      </c>
    </row>
    <row r="6509" spans="1:11" s="43" customFormat="1" x14ac:dyDescent="0.25">
      <c r="A6509" s="42"/>
      <c r="B6509" s="341">
        <v>230126</v>
      </c>
      <c r="C6509" s="313" t="s">
        <v>1707</v>
      </c>
      <c r="D6509" s="341" t="s">
        <v>232</v>
      </c>
      <c r="E6509" s="341">
        <v>108</v>
      </c>
      <c r="F6509" s="313" t="s">
        <v>76</v>
      </c>
      <c r="G6509" s="313" t="s">
        <v>76</v>
      </c>
      <c r="H6509" s="342"/>
      <c r="I6509" s="341"/>
      <c r="J6509" s="107"/>
      <c r="K6509" s="313"/>
    </row>
    <row r="6510" spans="1:11" s="43" customFormat="1" ht="30" x14ac:dyDescent="0.25">
      <c r="A6510" s="42"/>
      <c r="B6510" s="341"/>
      <c r="C6510" s="313"/>
      <c r="D6510" s="341" t="s">
        <v>370</v>
      </c>
      <c r="E6510" s="341">
        <v>0.3</v>
      </c>
      <c r="F6510" s="313"/>
      <c r="G6510" s="313"/>
      <c r="H6510" s="342" t="s">
        <v>111</v>
      </c>
      <c r="I6510" s="341">
        <v>100000</v>
      </c>
      <c r="J6510" s="107"/>
      <c r="K6510" s="313"/>
    </row>
    <row r="6511" spans="1:11" s="43" customFormat="1" ht="45" x14ac:dyDescent="0.25">
      <c r="A6511" s="42"/>
      <c r="B6511" s="341"/>
      <c r="C6511" s="313"/>
      <c r="D6511" s="341" t="s">
        <v>266</v>
      </c>
      <c r="E6511" s="341">
        <v>0.14000000000000001</v>
      </c>
      <c r="F6511" s="313"/>
      <c r="G6511" s="313"/>
      <c r="H6511" s="342" t="s">
        <v>71</v>
      </c>
      <c r="I6511" s="341">
        <v>116000</v>
      </c>
      <c r="J6511" s="107"/>
      <c r="K6511" s="313"/>
    </row>
    <row r="6512" spans="1:11" s="43" customFormat="1" x14ac:dyDescent="0.25">
      <c r="A6512" s="42"/>
      <c r="B6512" s="341"/>
      <c r="C6512" s="313"/>
      <c r="D6512" s="341"/>
      <c r="E6512" s="341"/>
      <c r="F6512" s="313"/>
      <c r="G6512" s="313"/>
      <c r="H6512" s="342" t="s">
        <v>1681</v>
      </c>
      <c r="I6512" s="341" t="s">
        <v>121</v>
      </c>
      <c r="J6512" s="107"/>
      <c r="K6512" s="313"/>
    </row>
    <row r="6513" spans="1:11" s="43" customFormat="1" x14ac:dyDescent="0.25">
      <c r="A6513" s="42"/>
      <c r="B6513" s="521" t="s">
        <v>19</v>
      </c>
      <c r="C6513" s="521"/>
      <c r="D6513" s="521"/>
      <c r="E6513" s="521"/>
      <c r="F6513" s="521"/>
      <c r="G6513" s="521"/>
      <c r="H6513" s="521"/>
      <c r="I6513" s="521"/>
      <c r="J6513" s="521"/>
      <c r="K6513" s="521"/>
    </row>
    <row r="6514" spans="1:11" s="43" customFormat="1" x14ac:dyDescent="0.25">
      <c r="A6514" s="42"/>
      <c r="B6514" s="313" t="s">
        <v>1708</v>
      </c>
      <c r="C6514" s="313" t="s">
        <v>76</v>
      </c>
      <c r="D6514" s="341">
        <v>0</v>
      </c>
      <c r="E6514" s="237">
        <v>0</v>
      </c>
      <c r="F6514" s="313"/>
      <c r="G6514" s="313"/>
      <c r="H6514" s="313" t="s">
        <v>76</v>
      </c>
      <c r="I6514" s="313" t="s">
        <v>76</v>
      </c>
      <c r="J6514" s="313"/>
      <c r="K6514" s="313"/>
    </row>
    <row r="6515" spans="1:11" s="43" customFormat="1" x14ac:dyDescent="0.25">
      <c r="A6515" s="42"/>
    </row>
    <row r="6516" spans="1:11" s="43" customFormat="1" x14ac:dyDescent="0.25">
      <c r="A6516" s="42"/>
    </row>
    <row r="6517" spans="1:11" s="43" customFormat="1" x14ac:dyDescent="0.25">
      <c r="A6517" s="42"/>
      <c r="B6517" s="449" t="s">
        <v>0</v>
      </c>
      <c r="C6517" s="449"/>
    </row>
    <row r="6518" spans="1:11" s="43" customFormat="1" x14ac:dyDescent="0.25">
      <c r="A6518" s="42"/>
      <c r="B6518" s="722" t="s">
        <v>1</v>
      </c>
      <c r="C6518" s="722"/>
      <c r="D6518" s="722"/>
      <c r="E6518" s="722"/>
      <c r="F6518" s="722"/>
      <c r="G6518" s="722"/>
      <c r="H6518" s="722"/>
      <c r="I6518" s="722"/>
      <c r="J6518" s="722"/>
      <c r="K6518" s="722"/>
    </row>
    <row r="6519" spans="1:11" s="43" customFormat="1" ht="15.75" thickBot="1" x14ac:dyDescent="0.3">
      <c r="A6519" s="42"/>
      <c r="E6519" s="305"/>
      <c r="F6519" s="305"/>
      <c r="G6519" s="305"/>
      <c r="H6519" s="305"/>
      <c r="I6519" s="305"/>
      <c r="J6519" s="305"/>
      <c r="K6519" s="305"/>
    </row>
    <row r="6520" spans="1:11" s="43" customFormat="1" ht="15.75" thickBot="1" x14ac:dyDescent="0.3">
      <c r="A6520" s="42"/>
      <c r="B6520" s="615" t="s">
        <v>2</v>
      </c>
      <c r="C6520" s="616"/>
      <c r="D6520" s="617"/>
      <c r="E6520" s="615" t="s">
        <v>3</v>
      </c>
      <c r="F6520" s="616"/>
      <c r="G6520" s="617"/>
      <c r="H6520" s="450" t="s">
        <v>323</v>
      </c>
      <c r="I6520" s="450"/>
      <c r="J6520" s="450"/>
      <c r="K6520" s="450"/>
    </row>
    <row r="6521" spans="1:11" s="43" customFormat="1" ht="15.75" thickBot="1" x14ac:dyDescent="0.3">
      <c r="A6521" s="42"/>
      <c r="B6521" s="615" t="s">
        <v>1709</v>
      </c>
      <c r="C6521" s="616"/>
      <c r="D6521" s="617"/>
      <c r="E6521" s="615" t="s">
        <v>1710</v>
      </c>
      <c r="F6521" s="616"/>
      <c r="G6521" s="617"/>
      <c r="H6521" s="615" t="s">
        <v>1711</v>
      </c>
      <c r="I6521" s="616"/>
      <c r="J6521" s="616"/>
      <c r="K6521" s="617"/>
    </row>
    <row r="6522" spans="1:11" s="43" customFormat="1" x14ac:dyDescent="0.25">
      <c r="A6522" s="42"/>
      <c r="B6522" s="716" t="s">
        <v>5</v>
      </c>
      <c r="C6522" s="720"/>
      <c r="D6522" s="717"/>
      <c r="E6522" s="720" t="s">
        <v>1712</v>
      </c>
      <c r="F6522" s="720"/>
      <c r="G6522" s="717"/>
      <c r="H6522" s="618" t="s">
        <v>6</v>
      </c>
      <c r="I6522" s="624"/>
      <c r="J6522" s="716" t="s">
        <v>284</v>
      </c>
      <c r="K6522" s="717"/>
    </row>
    <row r="6523" spans="1:11" s="43" customFormat="1" ht="15.75" thickBot="1" x14ac:dyDescent="0.3">
      <c r="A6523" s="42"/>
      <c r="B6523" s="718"/>
      <c r="C6523" s="721"/>
      <c r="D6523" s="719"/>
      <c r="E6523" s="721"/>
      <c r="F6523" s="721"/>
      <c r="G6523" s="719"/>
      <c r="H6523" s="625"/>
      <c r="I6523" s="626"/>
      <c r="J6523" s="718"/>
      <c r="K6523" s="719"/>
    </row>
    <row r="6524" spans="1:11" s="43" customFormat="1" ht="15.75" thickBot="1" x14ac:dyDescent="0.3">
      <c r="A6524" s="42"/>
      <c r="B6524" s="615" t="s">
        <v>7</v>
      </c>
      <c r="C6524" s="616"/>
      <c r="D6524" s="616"/>
      <c r="E6524" s="616"/>
      <c r="F6524" s="616"/>
      <c r="G6524" s="616"/>
      <c r="H6524" s="616"/>
      <c r="I6524" s="616"/>
      <c r="J6524" s="616"/>
      <c r="K6524" s="617"/>
    </row>
    <row r="6525" spans="1:11" s="43" customFormat="1" ht="15.75" thickBot="1" x14ac:dyDescent="0.3">
      <c r="A6525" s="42"/>
      <c r="B6525" s="726" t="s">
        <v>8</v>
      </c>
      <c r="C6525" s="726" t="s">
        <v>9</v>
      </c>
      <c r="D6525" s="615" t="s">
        <v>10</v>
      </c>
      <c r="E6525" s="616"/>
      <c r="F6525" s="616"/>
      <c r="G6525" s="617"/>
      <c r="H6525" s="615" t="s">
        <v>11</v>
      </c>
      <c r="I6525" s="616"/>
      <c r="J6525" s="616"/>
      <c r="K6525" s="617"/>
    </row>
    <row r="6526" spans="1:11" s="43" customFormat="1" ht="15.75" thickBot="1" x14ac:dyDescent="0.3">
      <c r="A6526" s="42"/>
      <c r="B6526" s="727"/>
      <c r="C6526" s="727"/>
      <c r="D6526" s="726" t="s">
        <v>12</v>
      </c>
      <c r="E6526" s="726" t="s">
        <v>210</v>
      </c>
      <c r="F6526" s="615" t="s">
        <v>14</v>
      </c>
      <c r="G6526" s="617"/>
      <c r="H6526" s="726" t="s">
        <v>12</v>
      </c>
      <c r="I6526" s="726" t="s">
        <v>15</v>
      </c>
      <c r="J6526" s="615" t="s">
        <v>14</v>
      </c>
      <c r="K6526" s="617"/>
    </row>
    <row r="6527" spans="1:11" s="43" customFormat="1" ht="45.75" thickBot="1" x14ac:dyDescent="0.3">
      <c r="A6527" s="42"/>
      <c r="B6527" s="728"/>
      <c r="C6527" s="728"/>
      <c r="D6527" s="728"/>
      <c r="E6527" s="728"/>
      <c r="F6527" s="306" t="s">
        <v>16</v>
      </c>
      <c r="G6527" s="306" t="s">
        <v>17</v>
      </c>
      <c r="H6527" s="597"/>
      <c r="I6527" s="597"/>
      <c r="J6527" s="306" t="s">
        <v>16</v>
      </c>
      <c r="K6527" s="306" t="s">
        <v>17</v>
      </c>
    </row>
    <row r="6528" spans="1:11" s="43" customFormat="1" x14ac:dyDescent="0.25">
      <c r="A6528" s="42"/>
      <c r="B6528" s="333" t="s">
        <v>1360</v>
      </c>
      <c r="C6528" s="333">
        <v>2</v>
      </c>
      <c r="D6528" s="333">
        <v>3</v>
      </c>
      <c r="E6528" s="333">
        <v>4</v>
      </c>
      <c r="F6528" s="333">
        <v>5</v>
      </c>
      <c r="G6528" s="333">
        <v>6</v>
      </c>
      <c r="H6528" s="333">
        <v>7</v>
      </c>
      <c r="I6528" s="333">
        <v>8</v>
      </c>
      <c r="J6528" s="333">
        <v>9</v>
      </c>
      <c r="K6528" s="333">
        <v>10</v>
      </c>
    </row>
    <row r="6529" spans="1:11" s="43" customFormat="1" x14ac:dyDescent="0.25">
      <c r="A6529" s="42"/>
      <c r="B6529" s="341">
        <v>666234.4</v>
      </c>
      <c r="C6529" s="313" t="s">
        <v>76</v>
      </c>
      <c r="D6529" s="341">
        <v>0</v>
      </c>
      <c r="E6529" s="341">
        <v>0</v>
      </c>
      <c r="F6529" s="313" t="s">
        <v>76</v>
      </c>
      <c r="G6529" s="313" t="s">
        <v>76</v>
      </c>
      <c r="H6529" s="342"/>
      <c r="I6529" s="341"/>
      <c r="J6529" s="107"/>
      <c r="K6529" s="313"/>
    </row>
    <row r="6530" spans="1:11" s="43" customFormat="1" x14ac:dyDescent="0.25">
      <c r="A6530" s="42"/>
      <c r="B6530" s="521" t="s">
        <v>19</v>
      </c>
      <c r="C6530" s="521"/>
      <c r="D6530" s="521"/>
      <c r="E6530" s="521"/>
      <c r="F6530" s="521"/>
      <c r="G6530" s="521"/>
      <c r="H6530" s="521"/>
      <c r="I6530" s="521"/>
      <c r="J6530" s="521"/>
      <c r="K6530" s="521"/>
    </row>
    <row r="6531" spans="1:11" s="43" customFormat="1" x14ac:dyDescent="0.25">
      <c r="A6531" s="42"/>
      <c r="B6531" s="313" t="s">
        <v>76</v>
      </c>
      <c r="C6531" s="313" t="s">
        <v>76</v>
      </c>
      <c r="D6531" s="341">
        <v>0</v>
      </c>
      <c r="E6531" s="237">
        <v>0</v>
      </c>
      <c r="F6531" s="313"/>
      <c r="G6531" s="313"/>
      <c r="H6531" s="313" t="s">
        <v>76</v>
      </c>
      <c r="I6531" s="313" t="s">
        <v>76</v>
      </c>
      <c r="J6531" s="313"/>
      <c r="K6531" s="313"/>
    </row>
    <row r="6532" spans="1:11" s="43" customFormat="1" x14ac:dyDescent="0.25">
      <c r="A6532" s="42"/>
    </row>
    <row r="6533" spans="1:11" s="43" customFormat="1" x14ac:dyDescent="0.25">
      <c r="A6533" s="42"/>
    </row>
    <row r="6534" spans="1:11" s="43" customFormat="1" x14ac:dyDescent="0.25">
      <c r="A6534" s="42"/>
      <c r="B6534" s="449" t="s">
        <v>0</v>
      </c>
      <c r="C6534" s="449"/>
    </row>
    <row r="6535" spans="1:11" s="43" customFormat="1" x14ac:dyDescent="0.25">
      <c r="A6535" s="42"/>
      <c r="B6535" s="722" t="s">
        <v>1</v>
      </c>
      <c r="C6535" s="722"/>
      <c r="D6535" s="722"/>
      <c r="E6535" s="722"/>
      <c r="F6535" s="722"/>
      <c r="G6535" s="722"/>
      <c r="H6535" s="722"/>
      <c r="I6535" s="722"/>
      <c r="J6535" s="722"/>
      <c r="K6535" s="722"/>
    </row>
    <row r="6536" spans="1:11" s="43" customFormat="1" ht="15.75" thickBot="1" x14ac:dyDescent="0.3">
      <c r="A6536" s="42"/>
      <c r="E6536" s="305"/>
      <c r="F6536" s="305"/>
      <c r="G6536" s="305"/>
      <c r="H6536" s="305"/>
      <c r="I6536" s="305"/>
      <c r="J6536" s="305"/>
      <c r="K6536" s="305"/>
    </row>
    <row r="6537" spans="1:11" s="43" customFormat="1" ht="15.75" thickBot="1" x14ac:dyDescent="0.3">
      <c r="A6537" s="42"/>
      <c r="B6537" s="615" t="s">
        <v>2</v>
      </c>
      <c r="C6537" s="616"/>
      <c r="D6537" s="617"/>
      <c r="E6537" s="615" t="s">
        <v>3</v>
      </c>
      <c r="F6537" s="616"/>
      <c r="G6537" s="617"/>
      <c r="H6537" s="450" t="s">
        <v>323</v>
      </c>
      <c r="I6537" s="450"/>
      <c r="J6537" s="450"/>
      <c r="K6537" s="450"/>
    </row>
    <row r="6538" spans="1:11" s="43" customFormat="1" ht="15.75" thickBot="1" x14ac:dyDescent="0.3">
      <c r="A6538" s="42"/>
      <c r="B6538" s="615" t="s">
        <v>1713</v>
      </c>
      <c r="C6538" s="616"/>
      <c r="D6538" s="617"/>
      <c r="E6538" s="615" t="s">
        <v>1528</v>
      </c>
      <c r="F6538" s="616"/>
      <c r="G6538" s="617"/>
      <c r="H6538" s="615" t="s">
        <v>1714</v>
      </c>
      <c r="I6538" s="616"/>
      <c r="J6538" s="616"/>
      <c r="K6538" s="617"/>
    </row>
    <row r="6539" spans="1:11" s="43" customFormat="1" x14ac:dyDescent="0.25">
      <c r="A6539" s="42"/>
      <c r="B6539" s="716" t="s">
        <v>5</v>
      </c>
      <c r="C6539" s="720"/>
      <c r="D6539" s="717"/>
      <c r="E6539" s="720" t="s">
        <v>1715</v>
      </c>
      <c r="F6539" s="720"/>
      <c r="G6539" s="717"/>
      <c r="H6539" s="618" t="s">
        <v>6</v>
      </c>
      <c r="I6539" s="624"/>
      <c r="J6539" s="716" t="s">
        <v>284</v>
      </c>
      <c r="K6539" s="717"/>
    </row>
    <row r="6540" spans="1:11" s="43" customFormat="1" ht="15.75" thickBot="1" x14ac:dyDescent="0.3">
      <c r="A6540" s="42"/>
      <c r="B6540" s="718"/>
      <c r="C6540" s="721"/>
      <c r="D6540" s="719"/>
      <c r="E6540" s="721"/>
      <c r="F6540" s="721"/>
      <c r="G6540" s="719"/>
      <c r="H6540" s="625"/>
      <c r="I6540" s="626"/>
      <c r="J6540" s="718"/>
      <c r="K6540" s="719"/>
    </row>
    <row r="6541" spans="1:11" s="43" customFormat="1" ht="15.75" thickBot="1" x14ac:dyDescent="0.3">
      <c r="A6541" s="42"/>
      <c r="B6541" s="615" t="s">
        <v>7</v>
      </c>
      <c r="C6541" s="616"/>
      <c r="D6541" s="616"/>
      <c r="E6541" s="616"/>
      <c r="F6541" s="616"/>
      <c r="G6541" s="616"/>
      <c r="H6541" s="616"/>
      <c r="I6541" s="616"/>
      <c r="J6541" s="616"/>
      <c r="K6541" s="617"/>
    </row>
    <row r="6542" spans="1:11" s="43" customFormat="1" ht="15.75" thickBot="1" x14ac:dyDescent="0.3">
      <c r="A6542" s="42"/>
      <c r="B6542" s="726" t="s">
        <v>8</v>
      </c>
      <c r="C6542" s="726" t="s">
        <v>9</v>
      </c>
      <c r="D6542" s="615" t="s">
        <v>10</v>
      </c>
      <c r="E6542" s="616"/>
      <c r="F6542" s="616"/>
      <c r="G6542" s="617"/>
      <c r="H6542" s="615" t="s">
        <v>11</v>
      </c>
      <c r="I6542" s="616"/>
      <c r="J6542" s="616"/>
      <c r="K6542" s="617"/>
    </row>
    <row r="6543" spans="1:11" s="43" customFormat="1" ht="15.75" thickBot="1" x14ac:dyDescent="0.3">
      <c r="A6543" s="42"/>
      <c r="B6543" s="727"/>
      <c r="C6543" s="727"/>
      <c r="D6543" s="726" t="s">
        <v>12</v>
      </c>
      <c r="E6543" s="726" t="s">
        <v>210</v>
      </c>
      <c r="F6543" s="615" t="s">
        <v>14</v>
      </c>
      <c r="G6543" s="617"/>
      <c r="H6543" s="726" t="s">
        <v>12</v>
      </c>
      <c r="I6543" s="726" t="s">
        <v>15</v>
      </c>
      <c r="J6543" s="615" t="s">
        <v>14</v>
      </c>
      <c r="K6543" s="617"/>
    </row>
    <row r="6544" spans="1:11" s="43" customFormat="1" ht="45.75" thickBot="1" x14ac:dyDescent="0.3">
      <c r="A6544" s="42"/>
      <c r="B6544" s="728"/>
      <c r="C6544" s="728"/>
      <c r="D6544" s="728"/>
      <c r="E6544" s="728"/>
      <c r="F6544" s="306" t="s">
        <v>16</v>
      </c>
      <c r="G6544" s="306" t="s">
        <v>17</v>
      </c>
      <c r="H6544" s="597"/>
      <c r="I6544" s="597"/>
      <c r="J6544" s="306" t="s">
        <v>16</v>
      </c>
      <c r="K6544" s="306" t="s">
        <v>17</v>
      </c>
    </row>
    <row r="6545" spans="1:11" s="43" customFormat="1" x14ac:dyDescent="0.25">
      <c r="A6545" s="42"/>
      <c r="B6545" s="333" t="s">
        <v>1360</v>
      </c>
      <c r="C6545" s="333">
        <v>2</v>
      </c>
      <c r="D6545" s="333">
        <v>3</v>
      </c>
      <c r="E6545" s="333">
        <v>4</v>
      </c>
      <c r="F6545" s="333">
        <v>5</v>
      </c>
      <c r="G6545" s="333">
        <v>6</v>
      </c>
      <c r="H6545" s="333">
        <v>7</v>
      </c>
      <c r="I6545" s="333">
        <v>8</v>
      </c>
      <c r="J6545" s="333">
        <v>9</v>
      </c>
      <c r="K6545" s="333">
        <v>10</v>
      </c>
    </row>
    <row r="6546" spans="1:11" s="43" customFormat="1" ht="30" x14ac:dyDescent="0.25">
      <c r="A6546" s="42"/>
      <c r="B6546" s="341">
        <v>335192.5</v>
      </c>
      <c r="C6546" s="313" t="s">
        <v>76</v>
      </c>
      <c r="D6546" s="341" t="s">
        <v>370</v>
      </c>
      <c r="E6546" s="341">
        <v>1.6</v>
      </c>
      <c r="F6546" s="313" t="s">
        <v>76</v>
      </c>
      <c r="G6546" s="313" t="s">
        <v>76</v>
      </c>
      <c r="H6546" s="342" t="s">
        <v>111</v>
      </c>
      <c r="I6546" s="341">
        <v>65000</v>
      </c>
      <c r="J6546" s="107"/>
      <c r="K6546" s="313"/>
    </row>
    <row r="6547" spans="1:11" s="43" customFormat="1" ht="30" x14ac:dyDescent="0.25">
      <c r="A6547" s="42"/>
      <c r="B6547" s="341"/>
      <c r="C6547" s="313"/>
      <c r="D6547" s="341" t="s">
        <v>370</v>
      </c>
      <c r="E6547" s="341">
        <v>0.5</v>
      </c>
      <c r="F6547" s="313"/>
      <c r="G6547" s="313"/>
      <c r="H6547" s="342" t="s">
        <v>71</v>
      </c>
      <c r="I6547" s="341">
        <v>142500</v>
      </c>
      <c r="J6547" s="107"/>
      <c r="K6547" s="313"/>
    </row>
    <row r="6548" spans="1:11" s="43" customFormat="1" x14ac:dyDescent="0.25">
      <c r="A6548" s="42"/>
      <c r="B6548" s="341"/>
      <c r="C6548" s="313"/>
      <c r="D6548" s="341"/>
      <c r="E6548" s="341"/>
      <c r="F6548" s="313"/>
      <c r="G6548" s="313"/>
      <c r="H6548" s="342" t="s">
        <v>1681</v>
      </c>
      <c r="I6548" s="341" t="s">
        <v>1716</v>
      </c>
      <c r="J6548" s="107"/>
      <c r="K6548" s="313"/>
    </row>
    <row r="6549" spans="1:11" s="43" customFormat="1" x14ac:dyDescent="0.25">
      <c r="A6549" s="42"/>
      <c r="B6549" s="341"/>
      <c r="C6549" s="313"/>
      <c r="D6549" s="341"/>
      <c r="E6549" s="341"/>
      <c r="F6549" s="313"/>
      <c r="G6549" s="313"/>
      <c r="H6549" s="342" t="s">
        <v>57</v>
      </c>
      <c r="I6549" s="341">
        <v>65000</v>
      </c>
      <c r="J6549" s="107"/>
      <c r="K6549" s="313"/>
    </row>
    <row r="6550" spans="1:11" s="43" customFormat="1" x14ac:dyDescent="0.25">
      <c r="A6550" s="42"/>
      <c r="B6550" s="341"/>
      <c r="C6550" s="313"/>
      <c r="D6550" s="341"/>
      <c r="E6550" s="341"/>
      <c r="F6550" s="313"/>
      <c r="G6550" s="313"/>
      <c r="H6550" s="342" t="s">
        <v>112</v>
      </c>
      <c r="I6550" s="341">
        <v>125000</v>
      </c>
      <c r="J6550" s="107"/>
      <c r="K6550" s="313"/>
    </row>
    <row r="6551" spans="1:11" s="43" customFormat="1" x14ac:dyDescent="0.25">
      <c r="A6551" s="42"/>
      <c r="B6551" s="341"/>
      <c r="C6551" s="313"/>
      <c r="D6551" s="341"/>
      <c r="E6551" s="341"/>
      <c r="F6551" s="313"/>
      <c r="G6551" s="313"/>
      <c r="H6551" s="342" t="s">
        <v>738</v>
      </c>
      <c r="I6551" s="341">
        <v>18000</v>
      </c>
      <c r="J6551" s="107"/>
      <c r="K6551" s="313"/>
    </row>
    <row r="6552" spans="1:11" s="43" customFormat="1" x14ac:dyDescent="0.25">
      <c r="A6552" s="42"/>
      <c r="B6552" s="521" t="s">
        <v>19</v>
      </c>
      <c r="C6552" s="521"/>
      <c r="D6552" s="521"/>
      <c r="E6552" s="521"/>
      <c r="F6552" s="521"/>
      <c r="G6552" s="521"/>
      <c r="H6552" s="521"/>
      <c r="I6552" s="521"/>
      <c r="J6552" s="521"/>
      <c r="K6552" s="521"/>
    </row>
    <row r="6553" spans="1:11" s="43" customFormat="1" x14ac:dyDescent="0.25">
      <c r="A6553" s="42"/>
      <c r="B6553" s="313" t="s">
        <v>1717</v>
      </c>
      <c r="C6553" s="313" t="s">
        <v>76</v>
      </c>
      <c r="D6553" s="341">
        <v>0</v>
      </c>
      <c r="E6553" s="237">
        <v>0</v>
      </c>
      <c r="F6553" s="313"/>
      <c r="G6553" s="313"/>
      <c r="H6553" s="313" t="s">
        <v>76</v>
      </c>
      <c r="I6553" s="313" t="s">
        <v>76</v>
      </c>
      <c r="J6553" s="313"/>
      <c r="K6553" s="313"/>
    </row>
    <row r="6554" spans="1:11" s="43" customFormat="1" x14ac:dyDescent="0.25">
      <c r="A6554" s="42"/>
    </row>
    <row r="6555" spans="1:11" s="43" customFormat="1" x14ac:dyDescent="0.25">
      <c r="A6555" s="42"/>
    </row>
    <row r="6556" spans="1:11" s="43" customFormat="1" x14ac:dyDescent="0.25">
      <c r="A6556" s="42"/>
      <c r="B6556" s="449" t="s">
        <v>0</v>
      </c>
      <c r="C6556" s="449"/>
    </row>
    <row r="6557" spans="1:11" s="43" customFormat="1" x14ac:dyDescent="0.25">
      <c r="A6557" s="42"/>
      <c r="B6557" s="722" t="s">
        <v>1</v>
      </c>
      <c r="C6557" s="722"/>
      <c r="D6557" s="722"/>
      <c r="E6557" s="722"/>
      <c r="F6557" s="722"/>
      <c r="G6557" s="722"/>
      <c r="H6557" s="722"/>
      <c r="I6557" s="722"/>
      <c r="J6557" s="722"/>
      <c r="K6557" s="722"/>
    </row>
    <row r="6558" spans="1:11" s="43" customFormat="1" ht="15.75" thickBot="1" x14ac:dyDescent="0.3">
      <c r="A6558" s="42"/>
      <c r="E6558" s="305"/>
      <c r="F6558" s="305"/>
      <c r="G6558" s="305"/>
      <c r="H6558" s="305"/>
      <c r="I6558" s="305"/>
      <c r="J6558" s="305"/>
      <c r="K6558" s="305"/>
    </row>
    <row r="6559" spans="1:11" s="43" customFormat="1" ht="15.75" thickBot="1" x14ac:dyDescent="0.3">
      <c r="A6559" s="42"/>
      <c r="B6559" s="615" t="s">
        <v>2</v>
      </c>
      <c r="C6559" s="616"/>
      <c r="D6559" s="617"/>
      <c r="E6559" s="615" t="s">
        <v>3</v>
      </c>
      <c r="F6559" s="616"/>
      <c r="G6559" s="617"/>
      <c r="H6559" s="450" t="s">
        <v>323</v>
      </c>
      <c r="I6559" s="450"/>
      <c r="J6559" s="450"/>
      <c r="K6559" s="450"/>
    </row>
    <row r="6560" spans="1:11" s="43" customFormat="1" ht="15.75" thickBot="1" x14ac:dyDescent="0.3">
      <c r="A6560" s="42"/>
      <c r="B6560" s="615" t="s">
        <v>1718</v>
      </c>
      <c r="C6560" s="616"/>
      <c r="D6560" s="617"/>
      <c r="E6560" s="615" t="s">
        <v>1302</v>
      </c>
      <c r="F6560" s="616"/>
      <c r="G6560" s="617"/>
      <c r="H6560" s="615" t="s">
        <v>1719</v>
      </c>
      <c r="I6560" s="616"/>
      <c r="J6560" s="616"/>
      <c r="K6560" s="617"/>
    </row>
    <row r="6561" spans="1:11" s="43" customFormat="1" x14ac:dyDescent="0.25">
      <c r="A6561" s="42"/>
      <c r="B6561" s="716" t="s">
        <v>5</v>
      </c>
      <c r="C6561" s="720"/>
      <c r="D6561" s="717"/>
      <c r="E6561" s="720" t="s">
        <v>1720</v>
      </c>
      <c r="F6561" s="720"/>
      <c r="G6561" s="717"/>
      <c r="H6561" s="618" t="s">
        <v>6</v>
      </c>
      <c r="I6561" s="624"/>
      <c r="J6561" s="716" t="s">
        <v>284</v>
      </c>
      <c r="K6561" s="717"/>
    </row>
    <row r="6562" spans="1:11" s="43" customFormat="1" ht="15.75" thickBot="1" x14ac:dyDescent="0.3">
      <c r="A6562" s="42"/>
      <c r="B6562" s="718"/>
      <c r="C6562" s="721"/>
      <c r="D6562" s="719"/>
      <c r="E6562" s="721"/>
      <c r="F6562" s="721"/>
      <c r="G6562" s="719"/>
      <c r="H6562" s="625"/>
      <c r="I6562" s="626"/>
      <c r="J6562" s="718"/>
      <c r="K6562" s="719"/>
    </row>
    <row r="6563" spans="1:11" s="43" customFormat="1" ht="15.75" thickBot="1" x14ac:dyDescent="0.3">
      <c r="A6563" s="42"/>
      <c r="B6563" s="615" t="s">
        <v>7</v>
      </c>
      <c r="C6563" s="616"/>
      <c r="D6563" s="616"/>
      <c r="E6563" s="616"/>
      <c r="F6563" s="616"/>
      <c r="G6563" s="616"/>
      <c r="H6563" s="616"/>
      <c r="I6563" s="616"/>
      <c r="J6563" s="616"/>
      <c r="K6563" s="617"/>
    </row>
    <row r="6564" spans="1:11" s="43" customFormat="1" ht="15.75" thickBot="1" x14ac:dyDescent="0.3">
      <c r="A6564" s="42"/>
      <c r="B6564" s="726" t="s">
        <v>8</v>
      </c>
      <c r="C6564" s="726" t="s">
        <v>9</v>
      </c>
      <c r="D6564" s="615" t="s">
        <v>10</v>
      </c>
      <c r="E6564" s="616"/>
      <c r="F6564" s="616"/>
      <c r="G6564" s="617"/>
      <c r="H6564" s="615" t="s">
        <v>11</v>
      </c>
      <c r="I6564" s="616"/>
      <c r="J6564" s="616"/>
      <c r="K6564" s="617"/>
    </row>
    <row r="6565" spans="1:11" s="43" customFormat="1" ht="15.75" thickBot="1" x14ac:dyDescent="0.3">
      <c r="A6565" s="42"/>
      <c r="B6565" s="727"/>
      <c r="C6565" s="727"/>
      <c r="D6565" s="726" t="s">
        <v>12</v>
      </c>
      <c r="E6565" s="726" t="s">
        <v>210</v>
      </c>
      <c r="F6565" s="615" t="s">
        <v>14</v>
      </c>
      <c r="G6565" s="617"/>
      <c r="H6565" s="726" t="s">
        <v>12</v>
      </c>
      <c r="I6565" s="726" t="s">
        <v>15</v>
      </c>
      <c r="J6565" s="615" t="s">
        <v>14</v>
      </c>
      <c r="K6565" s="617"/>
    </row>
    <row r="6566" spans="1:11" s="43" customFormat="1" ht="45.75" thickBot="1" x14ac:dyDescent="0.3">
      <c r="A6566" s="42"/>
      <c r="B6566" s="728"/>
      <c r="C6566" s="728"/>
      <c r="D6566" s="728"/>
      <c r="E6566" s="728"/>
      <c r="F6566" s="306" t="s">
        <v>16</v>
      </c>
      <c r="G6566" s="306" t="s">
        <v>17</v>
      </c>
      <c r="H6566" s="597"/>
      <c r="I6566" s="597"/>
      <c r="J6566" s="306" t="s">
        <v>16</v>
      </c>
      <c r="K6566" s="306" t="s">
        <v>17</v>
      </c>
    </row>
    <row r="6567" spans="1:11" s="43" customFormat="1" x14ac:dyDescent="0.25">
      <c r="A6567" s="42"/>
      <c r="B6567" s="333" t="s">
        <v>1360</v>
      </c>
      <c r="C6567" s="333">
        <v>2</v>
      </c>
      <c r="D6567" s="333">
        <v>3</v>
      </c>
      <c r="E6567" s="333">
        <v>4</v>
      </c>
      <c r="F6567" s="333">
        <v>5</v>
      </c>
      <c r="G6567" s="333">
        <v>6</v>
      </c>
      <c r="H6567" s="333">
        <v>7</v>
      </c>
      <c r="I6567" s="333">
        <v>8</v>
      </c>
      <c r="J6567" s="333">
        <v>9</v>
      </c>
      <c r="K6567" s="333">
        <v>10</v>
      </c>
    </row>
    <row r="6568" spans="1:11" s="43" customFormat="1" ht="60" x14ac:dyDescent="0.25">
      <c r="A6568" s="42"/>
      <c r="B6568" s="341">
        <v>299615.2</v>
      </c>
      <c r="C6568" s="313" t="s">
        <v>76</v>
      </c>
      <c r="D6568" s="341" t="s">
        <v>1721</v>
      </c>
      <c r="E6568" s="341">
        <v>0.04</v>
      </c>
      <c r="F6568" s="313" t="s">
        <v>76</v>
      </c>
      <c r="G6568" s="313" t="s">
        <v>76</v>
      </c>
      <c r="H6568" s="342"/>
      <c r="I6568" s="341"/>
      <c r="J6568" s="107"/>
      <c r="K6568" s="313"/>
    </row>
    <row r="6569" spans="1:11" s="43" customFormat="1" x14ac:dyDescent="0.25">
      <c r="A6569" s="42"/>
      <c r="B6569" s="521" t="s">
        <v>19</v>
      </c>
      <c r="C6569" s="521"/>
      <c r="D6569" s="521"/>
      <c r="E6569" s="521"/>
      <c r="F6569" s="521"/>
      <c r="G6569" s="521"/>
      <c r="H6569" s="521"/>
      <c r="I6569" s="521"/>
      <c r="J6569" s="521"/>
      <c r="K6569" s="521"/>
    </row>
    <row r="6570" spans="1:11" s="43" customFormat="1" x14ac:dyDescent="0.25">
      <c r="A6570" s="42"/>
      <c r="B6570" s="313"/>
      <c r="C6570" s="313"/>
      <c r="D6570" s="313"/>
      <c r="E6570" s="313"/>
      <c r="F6570" s="313"/>
      <c r="G6570" s="313"/>
      <c r="H6570" s="313"/>
      <c r="I6570" s="313"/>
      <c r="J6570" s="313"/>
      <c r="K6570" s="313"/>
    </row>
    <row r="6571" spans="1:11" s="43" customFormat="1" x14ac:dyDescent="0.25">
      <c r="A6571" s="42"/>
    </row>
    <row r="6572" spans="1:11" s="43" customFormat="1" x14ac:dyDescent="0.25">
      <c r="A6572" s="42"/>
    </row>
    <row r="6573" spans="1:11" s="43" customFormat="1" x14ac:dyDescent="0.25">
      <c r="A6573" s="42"/>
      <c r="B6573" s="449" t="s">
        <v>0</v>
      </c>
      <c r="C6573" s="449"/>
    </row>
    <row r="6574" spans="1:11" s="43" customFormat="1" x14ac:dyDescent="0.25">
      <c r="A6574" s="42"/>
      <c r="B6574" s="722" t="s">
        <v>1</v>
      </c>
      <c r="C6574" s="722"/>
      <c r="D6574" s="722"/>
      <c r="E6574" s="722"/>
      <c r="F6574" s="722"/>
      <c r="G6574" s="722"/>
      <c r="H6574" s="722"/>
      <c r="I6574" s="722"/>
      <c r="J6574" s="722"/>
      <c r="K6574" s="722"/>
    </row>
    <row r="6575" spans="1:11" s="43" customFormat="1" ht="15.75" thickBot="1" x14ac:dyDescent="0.3">
      <c r="A6575" s="42"/>
      <c r="E6575" s="305"/>
      <c r="F6575" s="305"/>
      <c r="G6575" s="305"/>
      <c r="H6575" s="305"/>
      <c r="I6575" s="305"/>
      <c r="J6575" s="305"/>
      <c r="K6575" s="305"/>
    </row>
    <row r="6576" spans="1:11" s="43" customFormat="1" ht="15.75" thickBot="1" x14ac:dyDescent="0.3">
      <c r="A6576" s="42"/>
      <c r="B6576" s="615" t="s">
        <v>2</v>
      </c>
      <c r="C6576" s="616"/>
      <c r="D6576" s="617"/>
      <c r="E6576" s="615" t="s">
        <v>3</v>
      </c>
      <c r="F6576" s="616"/>
      <c r="G6576" s="617"/>
      <c r="H6576" s="450" t="s">
        <v>323</v>
      </c>
      <c r="I6576" s="450"/>
      <c r="J6576" s="450"/>
      <c r="K6576" s="450"/>
    </row>
    <row r="6577" spans="1:11" s="43" customFormat="1" ht="15.75" thickBot="1" x14ac:dyDescent="0.3">
      <c r="A6577" s="42"/>
      <c r="B6577" s="615" t="s">
        <v>1722</v>
      </c>
      <c r="C6577" s="616"/>
      <c r="D6577" s="617"/>
      <c r="E6577" s="615" t="s">
        <v>1528</v>
      </c>
      <c r="F6577" s="616"/>
      <c r="G6577" s="617"/>
      <c r="H6577" s="615" t="s">
        <v>1723</v>
      </c>
      <c r="I6577" s="616"/>
      <c r="J6577" s="616"/>
      <c r="K6577" s="617"/>
    </row>
    <row r="6578" spans="1:11" s="43" customFormat="1" x14ac:dyDescent="0.25">
      <c r="A6578" s="42"/>
      <c r="B6578" s="716" t="s">
        <v>5</v>
      </c>
      <c r="C6578" s="720"/>
      <c r="D6578" s="717"/>
      <c r="E6578" s="720" t="s">
        <v>1724</v>
      </c>
      <c r="F6578" s="720"/>
      <c r="G6578" s="717"/>
      <c r="H6578" s="618" t="s">
        <v>6</v>
      </c>
      <c r="I6578" s="624"/>
      <c r="J6578" s="716" t="s">
        <v>284</v>
      </c>
      <c r="K6578" s="717"/>
    </row>
    <row r="6579" spans="1:11" s="43" customFormat="1" ht="15.75" thickBot="1" x14ac:dyDescent="0.3">
      <c r="A6579" s="42"/>
      <c r="B6579" s="718"/>
      <c r="C6579" s="721"/>
      <c r="D6579" s="719"/>
      <c r="E6579" s="721"/>
      <c r="F6579" s="721"/>
      <c r="G6579" s="719"/>
      <c r="H6579" s="625"/>
      <c r="I6579" s="626"/>
      <c r="J6579" s="718"/>
      <c r="K6579" s="719"/>
    </row>
    <row r="6580" spans="1:11" s="43" customFormat="1" ht="15.75" thickBot="1" x14ac:dyDescent="0.3">
      <c r="A6580" s="42"/>
      <c r="B6580" s="615" t="s">
        <v>7</v>
      </c>
      <c r="C6580" s="616"/>
      <c r="D6580" s="616"/>
      <c r="E6580" s="616"/>
      <c r="F6580" s="616"/>
      <c r="G6580" s="616"/>
      <c r="H6580" s="616"/>
      <c r="I6580" s="616"/>
      <c r="J6580" s="616"/>
      <c r="K6580" s="617"/>
    </row>
    <row r="6581" spans="1:11" s="43" customFormat="1" ht="15.75" thickBot="1" x14ac:dyDescent="0.3">
      <c r="A6581" s="42"/>
      <c r="B6581" s="726" t="s">
        <v>8</v>
      </c>
      <c r="C6581" s="726" t="s">
        <v>9</v>
      </c>
      <c r="D6581" s="615" t="s">
        <v>10</v>
      </c>
      <c r="E6581" s="616"/>
      <c r="F6581" s="616"/>
      <c r="G6581" s="617"/>
      <c r="H6581" s="615" t="s">
        <v>11</v>
      </c>
      <c r="I6581" s="616"/>
      <c r="J6581" s="616"/>
      <c r="K6581" s="617"/>
    </row>
    <row r="6582" spans="1:11" s="43" customFormat="1" ht="15.75" thickBot="1" x14ac:dyDescent="0.3">
      <c r="A6582" s="42"/>
      <c r="B6582" s="727"/>
      <c r="C6582" s="727"/>
      <c r="D6582" s="726" t="s">
        <v>12</v>
      </c>
      <c r="E6582" s="726" t="s">
        <v>210</v>
      </c>
      <c r="F6582" s="615" t="s">
        <v>14</v>
      </c>
      <c r="G6582" s="617"/>
      <c r="H6582" s="726" t="s">
        <v>12</v>
      </c>
      <c r="I6582" s="726" t="s">
        <v>15</v>
      </c>
      <c r="J6582" s="615" t="s">
        <v>14</v>
      </c>
      <c r="K6582" s="617"/>
    </row>
    <row r="6583" spans="1:11" s="43" customFormat="1" ht="45.75" thickBot="1" x14ac:dyDescent="0.3">
      <c r="A6583" s="42"/>
      <c r="B6583" s="728"/>
      <c r="C6583" s="728"/>
      <c r="D6583" s="728"/>
      <c r="E6583" s="728"/>
      <c r="F6583" s="306" t="s">
        <v>16</v>
      </c>
      <c r="G6583" s="306" t="s">
        <v>17</v>
      </c>
      <c r="H6583" s="597"/>
      <c r="I6583" s="597"/>
      <c r="J6583" s="306" t="s">
        <v>16</v>
      </c>
      <c r="K6583" s="306" t="s">
        <v>17</v>
      </c>
    </row>
    <row r="6584" spans="1:11" s="43" customFormat="1" x14ac:dyDescent="0.25">
      <c r="A6584" s="42"/>
      <c r="B6584" s="333" t="s">
        <v>1360</v>
      </c>
      <c r="C6584" s="333">
        <v>2</v>
      </c>
      <c r="D6584" s="333">
        <v>3</v>
      </c>
      <c r="E6584" s="333">
        <v>4</v>
      </c>
      <c r="F6584" s="333">
        <v>5</v>
      </c>
      <c r="G6584" s="333">
        <v>6</v>
      </c>
      <c r="H6584" s="333">
        <v>7</v>
      </c>
      <c r="I6584" s="333">
        <v>8</v>
      </c>
      <c r="J6584" s="333">
        <v>9</v>
      </c>
      <c r="K6584" s="333">
        <v>10</v>
      </c>
    </row>
    <row r="6585" spans="1:11" s="43" customFormat="1" x14ac:dyDescent="0.25">
      <c r="A6585" s="42"/>
      <c r="B6585" s="341">
        <v>127348.98</v>
      </c>
      <c r="C6585" s="313" t="s">
        <v>76</v>
      </c>
      <c r="D6585" s="341"/>
      <c r="E6585" s="341"/>
      <c r="F6585" s="313"/>
      <c r="G6585" s="313"/>
      <c r="H6585" s="342"/>
      <c r="I6585" s="341"/>
      <c r="J6585" s="107"/>
      <c r="K6585" s="313"/>
    </row>
    <row r="6586" spans="1:11" s="43" customFormat="1" x14ac:dyDescent="0.25">
      <c r="A6586" s="42"/>
      <c r="B6586" s="521" t="s">
        <v>19</v>
      </c>
      <c r="C6586" s="521"/>
      <c r="D6586" s="521"/>
      <c r="E6586" s="521"/>
      <c r="F6586" s="521"/>
      <c r="G6586" s="521"/>
      <c r="H6586" s="521"/>
      <c r="I6586" s="521"/>
      <c r="J6586" s="521"/>
      <c r="K6586" s="521"/>
    </row>
    <row r="6587" spans="1:11" s="43" customFormat="1" x14ac:dyDescent="0.25">
      <c r="A6587" s="42"/>
      <c r="B6587" s="313"/>
      <c r="C6587" s="313"/>
      <c r="D6587" s="313"/>
      <c r="E6587" s="313"/>
      <c r="F6587" s="313"/>
      <c r="G6587" s="313"/>
      <c r="H6587" s="313"/>
      <c r="I6587" s="313"/>
      <c r="J6587" s="313"/>
      <c r="K6587" s="313"/>
    </row>
    <row r="6588" spans="1:11" s="43" customFormat="1" x14ac:dyDescent="0.25">
      <c r="A6588" s="42"/>
    </row>
    <row r="6589" spans="1:11" s="43" customFormat="1" x14ac:dyDescent="0.25">
      <c r="A6589" s="42"/>
    </row>
    <row r="6590" spans="1:11" s="43" customFormat="1" x14ac:dyDescent="0.25">
      <c r="A6590" s="42"/>
      <c r="B6590" s="449" t="s">
        <v>0</v>
      </c>
      <c r="C6590" s="449"/>
    </row>
    <row r="6591" spans="1:11" s="43" customFormat="1" x14ac:dyDescent="0.25">
      <c r="A6591" s="42"/>
      <c r="B6591" s="722" t="s">
        <v>1</v>
      </c>
      <c r="C6591" s="722"/>
      <c r="D6591" s="722"/>
      <c r="E6591" s="722"/>
      <c r="F6591" s="722"/>
      <c r="G6591" s="722"/>
      <c r="H6591" s="722"/>
      <c r="I6591" s="722"/>
      <c r="J6591" s="722"/>
      <c r="K6591" s="722"/>
    </row>
    <row r="6592" spans="1:11" s="43" customFormat="1" ht="15.75" thickBot="1" x14ac:dyDescent="0.3">
      <c r="A6592" s="42"/>
      <c r="E6592" s="305"/>
      <c r="F6592" s="305"/>
      <c r="G6592" s="305"/>
      <c r="H6592" s="305"/>
      <c r="I6592" s="305"/>
      <c r="J6592" s="305"/>
      <c r="K6592" s="305"/>
    </row>
    <row r="6593" spans="1:11" s="43" customFormat="1" ht="15.75" thickBot="1" x14ac:dyDescent="0.3">
      <c r="A6593" s="42"/>
      <c r="B6593" s="615" t="s">
        <v>2</v>
      </c>
      <c r="C6593" s="616"/>
      <c r="D6593" s="617"/>
      <c r="E6593" s="615" t="s">
        <v>3</v>
      </c>
      <c r="F6593" s="616"/>
      <c r="G6593" s="617"/>
      <c r="H6593" s="450" t="s">
        <v>323</v>
      </c>
      <c r="I6593" s="450"/>
      <c r="J6593" s="450"/>
      <c r="K6593" s="450"/>
    </row>
    <row r="6594" spans="1:11" s="43" customFormat="1" ht="15.75" thickBot="1" x14ac:dyDescent="0.3">
      <c r="A6594" s="42"/>
      <c r="B6594" s="615" t="s">
        <v>1725</v>
      </c>
      <c r="C6594" s="616"/>
      <c r="D6594" s="617"/>
      <c r="E6594" s="615" t="s">
        <v>1726</v>
      </c>
      <c r="F6594" s="616"/>
      <c r="G6594" s="617"/>
      <c r="H6594" s="615" t="s">
        <v>1727</v>
      </c>
      <c r="I6594" s="616"/>
      <c r="J6594" s="616"/>
      <c r="K6594" s="617"/>
    </row>
    <row r="6595" spans="1:11" s="43" customFormat="1" x14ac:dyDescent="0.25">
      <c r="A6595" s="42"/>
      <c r="B6595" s="716" t="s">
        <v>5</v>
      </c>
      <c r="C6595" s="720"/>
      <c r="D6595" s="717"/>
      <c r="E6595" s="720" t="s">
        <v>1728</v>
      </c>
      <c r="F6595" s="720"/>
      <c r="G6595" s="717"/>
      <c r="H6595" s="618" t="s">
        <v>6</v>
      </c>
      <c r="I6595" s="624"/>
      <c r="J6595" s="716" t="s">
        <v>284</v>
      </c>
      <c r="K6595" s="717"/>
    </row>
    <row r="6596" spans="1:11" s="43" customFormat="1" ht="15.75" thickBot="1" x14ac:dyDescent="0.3">
      <c r="A6596" s="42"/>
      <c r="B6596" s="718"/>
      <c r="C6596" s="721"/>
      <c r="D6596" s="719"/>
      <c r="E6596" s="721"/>
      <c r="F6596" s="721"/>
      <c r="G6596" s="719"/>
      <c r="H6596" s="625"/>
      <c r="I6596" s="626"/>
      <c r="J6596" s="718"/>
      <c r="K6596" s="719"/>
    </row>
    <row r="6597" spans="1:11" s="43" customFormat="1" ht="15.75" thickBot="1" x14ac:dyDescent="0.3">
      <c r="A6597" s="42"/>
      <c r="B6597" s="615" t="s">
        <v>7</v>
      </c>
      <c r="C6597" s="616"/>
      <c r="D6597" s="616"/>
      <c r="E6597" s="616"/>
      <c r="F6597" s="616"/>
      <c r="G6597" s="616"/>
      <c r="H6597" s="616"/>
      <c r="I6597" s="616"/>
      <c r="J6597" s="616"/>
      <c r="K6597" s="617"/>
    </row>
    <row r="6598" spans="1:11" s="43" customFormat="1" ht="15.75" thickBot="1" x14ac:dyDescent="0.3">
      <c r="A6598" s="42"/>
      <c r="B6598" s="726" t="s">
        <v>8</v>
      </c>
      <c r="C6598" s="726" t="s">
        <v>9</v>
      </c>
      <c r="D6598" s="615" t="s">
        <v>10</v>
      </c>
      <c r="E6598" s="616"/>
      <c r="F6598" s="616"/>
      <c r="G6598" s="617"/>
      <c r="H6598" s="615" t="s">
        <v>11</v>
      </c>
      <c r="I6598" s="616"/>
      <c r="J6598" s="616"/>
      <c r="K6598" s="617"/>
    </row>
    <row r="6599" spans="1:11" s="43" customFormat="1" ht="15.75" thickBot="1" x14ac:dyDescent="0.3">
      <c r="A6599" s="42"/>
      <c r="B6599" s="727"/>
      <c r="C6599" s="727"/>
      <c r="D6599" s="726" t="s">
        <v>12</v>
      </c>
      <c r="E6599" s="726" t="s">
        <v>210</v>
      </c>
      <c r="F6599" s="615" t="s">
        <v>14</v>
      </c>
      <c r="G6599" s="617"/>
      <c r="H6599" s="726" t="s">
        <v>12</v>
      </c>
      <c r="I6599" s="726" t="s">
        <v>15</v>
      </c>
      <c r="J6599" s="615" t="s">
        <v>14</v>
      </c>
      <c r="K6599" s="617"/>
    </row>
    <row r="6600" spans="1:11" s="43" customFormat="1" ht="45.75" thickBot="1" x14ac:dyDescent="0.3">
      <c r="A6600" s="42"/>
      <c r="B6600" s="728"/>
      <c r="C6600" s="728"/>
      <c r="D6600" s="728"/>
      <c r="E6600" s="728"/>
      <c r="F6600" s="306" t="s">
        <v>16</v>
      </c>
      <c r="G6600" s="306" t="s">
        <v>17</v>
      </c>
      <c r="H6600" s="597"/>
      <c r="I6600" s="597"/>
      <c r="J6600" s="306" t="s">
        <v>16</v>
      </c>
      <c r="K6600" s="306" t="s">
        <v>17</v>
      </c>
    </row>
    <row r="6601" spans="1:11" s="43" customFormat="1" x14ac:dyDescent="0.25">
      <c r="A6601" s="42"/>
      <c r="B6601" s="333" t="s">
        <v>1360</v>
      </c>
      <c r="C6601" s="333">
        <v>2</v>
      </c>
      <c r="D6601" s="333">
        <v>3</v>
      </c>
      <c r="E6601" s="333">
        <v>4</v>
      </c>
      <c r="F6601" s="333">
        <v>5</v>
      </c>
      <c r="G6601" s="333">
        <v>6</v>
      </c>
      <c r="H6601" s="333">
        <v>7</v>
      </c>
      <c r="I6601" s="333">
        <v>8</v>
      </c>
      <c r="J6601" s="333">
        <v>9</v>
      </c>
      <c r="K6601" s="333">
        <v>10</v>
      </c>
    </row>
    <row r="6602" spans="1:11" s="43" customFormat="1" x14ac:dyDescent="0.25">
      <c r="A6602" s="42"/>
      <c r="B6602" s="341">
        <v>116610</v>
      </c>
      <c r="C6602" s="313" t="s">
        <v>76</v>
      </c>
      <c r="D6602" s="341" t="s">
        <v>232</v>
      </c>
      <c r="E6602" s="341">
        <v>181.77</v>
      </c>
      <c r="F6602" s="313"/>
      <c r="G6602" s="313"/>
      <c r="H6602" s="342"/>
      <c r="I6602" s="341"/>
      <c r="J6602" s="107"/>
      <c r="K6602" s="313"/>
    </row>
    <row r="6603" spans="1:11" s="43" customFormat="1" x14ac:dyDescent="0.25">
      <c r="A6603" s="42"/>
      <c r="B6603" s="341"/>
      <c r="C6603" s="313"/>
      <c r="D6603" s="341" t="s">
        <v>539</v>
      </c>
      <c r="E6603" s="341">
        <v>56.4</v>
      </c>
      <c r="F6603" s="313"/>
      <c r="G6603" s="313"/>
      <c r="H6603" s="342"/>
      <c r="I6603" s="341"/>
      <c r="J6603" s="107"/>
      <c r="K6603" s="313"/>
    </row>
    <row r="6604" spans="1:11" s="43" customFormat="1" x14ac:dyDescent="0.25">
      <c r="A6604" s="42"/>
      <c r="B6604" s="521" t="s">
        <v>19</v>
      </c>
      <c r="C6604" s="521"/>
      <c r="D6604" s="521"/>
      <c r="E6604" s="521"/>
      <c r="F6604" s="521"/>
      <c r="G6604" s="521"/>
      <c r="H6604" s="521"/>
      <c r="I6604" s="521"/>
      <c r="J6604" s="521"/>
      <c r="K6604" s="521"/>
    </row>
    <row r="6605" spans="1:11" s="43" customFormat="1" x14ac:dyDescent="0.25">
      <c r="A6605" s="42"/>
      <c r="B6605" s="313" t="s">
        <v>1729</v>
      </c>
      <c r="C6605" s="313"/>
      <c r="D6605" s="313"/>
      <c r="E6605" s="313"/>
      <c r="F6605" s="313"/>
      <c r="G6605" s="313"/>
      <c r="H6605" s="313"/>
      <c r="I6605" s="313"/>
      <c r="J6605" s="313"/>
      <c r="K6605" s="313"/>
    </row>
    <row r="6606" spans="1:11" s="43" customFormat="1" x14ac:dyDescent="0.25">
      <c r="A6606" s="42"/>
    </row>
    <row r="6607" spans="1:11" s="43" customFormat="1" x14ac:dyDescent="0.25">
      <c r="A6607" s="42"/>
    </row>
    <row r="6608" spans="1:11" s="43" customFormat="1" x14ac:dyDescent="0.25">
      <c r="A6608" s="42"/>
      <c r="B6608" s="449" t="s">
        <v>0</v>
      </c>
      <c r="C6608" s="449"/>
    </row>
    <row r="6609" spans="1:11" s="43" customFormat="1" x14ac:dyDescent="0.25">
      <c r="A6609" s="42"/>
      <c r="B6609" s="722" t="s">
        <v>1</v>
      </c>
      <c r="C6609" s="722"/>
      <c r="D6609" s="722"/>
      <c r="E6609" s="722"/>
      <c r="F6609" s="722"/>
      <c r="G6609" s="722"/>
      <c r="H6609" s="722"/>
      <c r="I6609" s="722"/>
      <c r="J6609" s="722"/>
      <c r="K6609" s="722"/>
    </row>
    <row r="6610" spans="1:11" s="43" customFormat="1" ht="15.75" thickBot="1" x14ac:dyDescent="0.3">
      <c r="A6610" s="42"/>
      <c r="E6610" s="305"/>
      <c r="F6610" s="305"/>
      <c r="G6610" s="305"/>
      <c r="H6610" s="305"/>
      <c r="I6610" s="305"/>
      <c r="J6610" s="305"/>
      <c r="K6610" s="305"/>
    </row>
    <row r="6611" spans="1:11" s="43" customFormat="1" ht="15.75" thickBot="1" x14ac:dyDescent="0.3">
      <c r="A6611" s="42"/>
      <c r="B6611" s="615" t="s">
        <v>2</v>
      </c>
      <c r="C6611" s="616"/>
      <c r="D6611" s="617"/>
      <c r="E6611" s="615" t="s">
        <v>3</v>
      </c>
      <c r="F6611" s="616"/>
      <c r="G6611" s="617"/>
      <c r="H6611" s="450" t="s">
        <v>323</v>
      </c>
      <c r="I6611" s="450"/>
      <c r="J6611" s="450"/>
      <c r="K6611" s="450"/>
    </row>
    <row r="6612" spans="1:11" s="43" customFormat="1" ht="15.75" thickBot="1" x14ac:dyDescent="0.3">
      <c r="A6612" s="42"/>
      <c r="B6612" s="615" t="s">
        <v>1730</v>
      </c>
      <c r="C6612" s="616"/>
      <c r="D6612" s="617"/>
      <c r="E6612" s="615" t="s">
        <v>1726</v>
      </c>
      <c r="F6612" s="616"/>
      <c r="G6612" s="617"/>
      <c r="H6612" s="615" t="s">
        <v>1731</v>
      </c>
      <c r="I6612" s="616"/>
      <c r="J6612" s="616"/>
      <c r="K6612" s="617"/>
    </row>
    <row r="6613" spans="1:11" s="43" customFormat="1" x14ac:dyDescent="0.25">
      <c r="A6613" s="42"/>
      <c r="B6613" s="716" t="s">
        <v>5</v>
      </c>
      <c r="C6613" s="720"/>
      <c r="D6613" s="717"/>
      <c r="E6613" s="720" t="s">
        <v>1732</v>
      </c>
      <c r="F6613" s="720"/>
      <c r="G6613" s="717"/>
      <c r="H6613" s="618" t="s">
        <v>6</v>
      </c>
      <c r="I6613" s="624"/>
      <c r="J6613" s="716" t="s">
        <v>284</v>
      </c>
      <c r="K6613" s="717"/>
    </row>
    <row r="6614" spans="1:11" s="43" customFormat="1" ht="15.75" thickBot="1" x14ac:dyDescent="0.3">
      <c r="A6614" s="42"/>
      <c r="B6614" s="718"/>
      <c r="C6614" s="721"/>
      <c r="D6614" s="719"/>
      <c r="E6614" s="721"/>
      <c r="F6614" s="721"/>
      <c r="G6614" s="719"/>
      <c r="H6614" s="625"/>
      <c r="I6614" s="626"/>
      <c r="J6614" s="718"/>
      <c r="K6614" s="719"/>
    </row>
    <row r="6615" spans="1:11" s="43" customFormat="1" ht="15.75" thickBot="1" x14ac:dyDescent="0.3">
      <c r="A6615" s="42"/>
      <c r="B6615" s="615" t="s">
        <v>7</v>
      </c>
      <c r="C6615" s="616"/>
      <c r="D6615" s="616"/>
      <c r="E6615" s="616"/>
      <c r="F6615" s="616"/>
      <c r="G6615" s="616"/>
      <c r="H6615" s="616"/>
      <c r="I6615" s="616"/>
      <c r="J6615" s="616"/>
      <c r="K6615" s="617"/>
    </row>
    <row r="6616" spans="1:11" s="43" customFormat="1" ht="15.75" thickBot="1" x14ac:dyDescent="0.3">
      <c r="A6616" s="42"/>
      <c r="B6616" s="726" t="s">
        <v>8</v>
      </c>
      <c r="C6616" s="726" t="s">
        <v>9</v>
      </c>
      <c r="D6616" s="615" t="s">
        <v>10</v>
      </c>
      <c r="E6616" s="616"/>
      <c r="F6616" s="616"/>
      <c r="G6616" s="617"/>
      <c r="H6616" s="615" t="s">
        <v>11</v>
      </c>
      <c r="I6616" s="616"/>
      <c r="J6616" s="616"/>
      <c r="K6616" s="617"/>
    </row>
    <row r="6617" spans="1:11" s="43" customFormat="1" ht="15.75" thickBot="1" x14ac:dyDescent="0.3">
      <c r="A6617" s="42"/>
      <c r="B6617" s="727"/>
      <c r="C6617" s="727"/>
      <c r="D6617" s="726" t="s">
        <v>12</v>
      </c>
      <c r="E6617" s="726" t="s">
        <v>210</v>
      </c>
      <c r="F6617" s="615" t="s">
        <v>14</v>
      </c>
      <c r="G6617" s="617"/>
      <c r="H6617" s="726" t="s">
        <v>12</v>
      </c>
      <c r="I6617" s="726" t="s">
        <v>15</v>
      </c>
      <c r="J6617" s="615" t="s">
        <v>14</v>
      </c>
      <c r="K6617" s="617"/>
    </row>
    <row r="6618" spans="1:11" s="43" customFormat="1" ht="45.75" thickBot="1" x14ac:dyDescent="0.3">
      <c r="A6618" s="42"/>
      <c r="B6618" s="728"/>
      <c r="C6618" s="728"/>
      <c r="D6618" s="728"/>
      <c r="E6618" s="728"/>
      <c r="F6618" s="306" t="s">
        <v>16</v>
      </c>
      <c r="G6618" s="306" t="s">
        <v>17</v>
      </c>
      <c r="H6618" s="597"/>
      <c r="I6618" s="597"/>
      <c r="J6618" s="306" t="s">
        <v>16</v>
      </c>
      <c r="K6618" s="306" t="s">
        <v>17</v>
      </c>
    </row>
    <row r="6619" spans="1:11" s="43" customFormat="1" x14ac:dyDescent="0.25">
      <c r="A6619" s="42"/>
      <c r="B6619" s="333" t="s">
        <v>1360</v>
      </c>
      <c r="C6619" s="333">
        <v>2</v>
      </c>
      <c r="D6619" s="333">
        <v>3</v>
      </c>
      <c r="E6619" s="333">
        <v>4</v>
      </c>
      <c r="F6619" s="333">
        <v>5</v>
      </c>
      <c r="G6619" s="333">
        <v>6</v>
      </c>
      <c r="H6619" s="333">
        <v>7</v>
      </c>
      <c r="I6619" s="333">
        <v>8</v>
      </c>
      <c r="J6619" s="333">
        <v>9</v>
      </c>
      <c r="K6619" s="333">
        <v>10</v>
      </c>
    </row>
    <row r="6620" spans="1:11" s="43" customFormat="1" ht="30" x14ac:dyDescent="0.25">
      <c r="A6620" s="42"/>
      <c r="B6620" s="341">
        <v>1065246.7</v>
      </c>
      <c r="C6620" s="313" t="s">
        <v>1733</v>
      </c>
      <c r="D6620" s="341" t="s">
        <v>370</v>
      </c>
      <c r="E6620" s="341">
        <v>0.92</v>
      </c>
      <c r="F6620" s="313"/>
      <c r="G6620" s="313"/>
      <c r="H6620" s="342" t="s">
        <v>1734</v>
      </c>
      <c r="I6620" s="341"/>
      <c r="J6620" s="107"/>
      <c r="K6620" s="313"/>
    </row>
    <row r="6621" spans="1:11" s="43" customFormat="1" x14ac:dyDescent="0.25">
      <c r="A6621" s="42"/>
      <c r="B6621" s="341"/>
      <c r="C6621" s="313"/>
      <c r="D6621" s="341"/>
      <c r="E6621" s="341"/>
      <c r="F6621" s="313"/>
      <c r="G6621" s="313"/>
      <c r="H6621" s="342" t="s">
        <v>1735</v>
      </c>
      <c r="I6621" s="341"/>
      <c r="J6621" s="107"/>
      <c r="K6621" s="313"/>
    </row>
    <row r="6622" spans="1:11" s="43" customFormat="1" x14ac:dyDescent="0.25">
      <c r="A6622" s="42"/>
      <c r="B6622" s="341"/>
      <c r="C6622" s="313"/>
      <c r="D6622" s="341"/>
      <c r="E6622" s="341"/>
      <c r="F6622" s="313"/>
      <c r="G6622" s="313"/>
      <c r="H6622" s="342" t="s">
        <v>1736</v>
      </c>
      <c r="I6622" s="341"/>
      <c r="J6622" s="107"/>
      <c r="K6622" s="313"/>
    </row>
    <row r="6623" spans="1:11" s="43" customFormat="1" x14ac:dyDescent="0.25">
      <c r="A6623" s="42"/>
      <c r="B6623" s="521" t="s">
        <v>19</v>
      </c>
      <c r="C6623" s="521"/>
      <c r="D6623" s="521"/>
      <c r="E6623" s="521"/>
      <c r="F6623" s="521"/>
      <c r="G6623" s="521"/>
      <c r="H6623" s="521"/>
      <c r="I6623" s="521"/>
      <c r="J6623" s="521"/>
      <c r="K6623" s="521"/>
    </row>
    <row r="6624" spans="1:11" s="43" customFormat="1" x14ac:dyDescent="0.25">
      <c r="A6624" s="42"/>
      <c r="B6624" s="313" t="s">
        <v>1737</v>
      </c>
      <c r="C6624" s="313"/>
      <c r="D6624" s="313"/>
      <c r="E6624" s="313"/>
      <c r="F6624" s="313"/>
      <c r="G6624" s="313"/>
      <c r="H6624" s="313"/>
      <c r="I6624" s="313"/>
      <c r="J6624" s="313"/>
      <c r="K6624" s="313"/>
    </row>
    <row r="6625" spans="1:11" s="43" customFormat="1" x14ac:dyDescent="0.25">
      <c r="A6625" s="42"/>
    </row>
    <row r="6626" spans="1:11" s="43" customFormat="1" x14ac:dyDescent="0.25">
      <c r="A6626" s="42"/>
    </row>
    <row r="6627" spans="1:11" s="43" customFormat="1" x14ac:dyDescent="0.25">
      <c r="A6627" s="42"/>
      <c r="B6627" s="449" t="s">
        <v>0</v>
      </c>
      <c r="C6627" s="449"/>
    </row>
    <row r="6628" spans="1:11" s="43" customFormat="1" x14ac:dyDescent="0.25">
      <c r="A6628" s="42"/>
      <c r="B6628" s="722" t="s">
        <v>1</v>
      </c>
      <c r="C6628" s="722"/>
      <c r="D6628" s="722"/>
      <c r="E6628" s="722"/>
      <c r="F6628" s="722"/>
      <c r="G6628" s="722"/>
      <c r="H6628" s="722"/>
      <c r="I6628" s="722"/>
      <c r="J6628" s="722"/>
      <c r="K6628" s="722"/>
    </row>
    <row r="6629" spans="1:11" s="43" customFormat="1" ht="15.75" thickBot="1" x14ac:dyDescent="0.3">
      <c r="A6629" s="42"/>
      <c r="E6629" s="305"/>
      <c r="F6629" s="305"/>
      <c r="G6629" s="305"/>
      <c r="H6629" s="305"/>
      <c r="I6629" s="305"/>
      <c r="J6629" s="305"/>
      <c r="K6629" s="305"/>
    </row>
    <row r="6630" spans="1:11" s="43" customFormat="1" ht="15.75" thickBot="1" x14ac:dyDescent="0.3">
      <c r="A6630" s="42"/>
      <c r="B6630" s="615" t="s">
        <v>2</v>
      </c>
      <c r="C6630" s="616"/>
      <c r="D6630" s="617"/>
      <c r="E6630" s="615" t="s">
        <v>3</v>
      </c>
      <c r="F6630" s="616"/>
      <c r="G6630" s="617"/>
      <c r="H6630" s="450" t="s">
        <v>323</v>
      </c>
      <c r="I6630" s="450"/>
      <c r="J6630" s="450"/>
      <c r="K6630" s="450"/>
    </row>
    <row r="6631" spans="1:11" s="43" customFormat="1" ht="15.75" thickBot="1" x14ac:dyDescent="0.3">
      <c r="A6631" s="42"/>
      <c r="B6631" s="615" t="s">
        <v>1738</v>
      </c>
      <c r="C6631" s="616"/>
      <c r="D6631" s="617"/>
      <c r="E6631" s="615" t="s">
        <v>1726</v>
      </c>
      <c r="F6631" s="616"/>
      <c r="G6631" s="617"/>
      <c r="H6631" s="615" t="s">
        <v>1739</v>
      </c>
      <c r="I6631" s="616"/>
      <c r="J6631" s="616"/>
      <c r="K6631" s="617"/>
    </row>
    <row r="6632" spans="1:11" s="43" customFormat="1" x14ac:dyDescent="0.25">
      <c r="A6632" s="42"/>
      <c r="B6632" s="716" t="s">
        <v>5</v>
      </c>
      <c r="C6632" s="720"/>
      <c r="D6632" s="717"/>
      <c r="E6632" s="720" t="s">
        <v>1740</v>
      </c>
      <c r="F6632" s="720"/>
      <c r="G6632" s="717"/>
      <c r="H6632" s="618" t="s">
        <v>6</v>
      </c>
      <c r="I6632" s="624"/>
      <c r="J6632" s="716" t="s">
        <v>284</v>
      </c>
      <c r="K6632" s="717"/>
    </row>
    <row r="6633" spans="1:11" s="43" customFormat="1" ht="15.75" thickBot="1" x14ac:dyDescent="0.3">
      <c r="A6633" s="42"/>
      <c r="B6633" s="718"/>
      <c r="C6633" s="721"/>
      <c r="D6633" s="719"/>
      <c r="E6633" s="721"/>
      <c r="F6633" s="721"/>
      <c r="G6633" s="719"/>
      <c r="H6633" s="625"/>
      <c r="I6633" s="626"/>
      <c r="J6633" s="718"/>
      <c r="K6633" s="719"/>
    </row>
    <row r="6634" spans="1:11" s="43" customFormat="1" ht="15.75" thickBot="1" x14ac:dyDescent="0.3">
      <c r="A6634" s="42"/>
      <c r="B6634" s="615" t="s">
        <v>7</v>
      </c>
      <c r="C6634" s="616"/>
      <c r="D6634" s="616"/>
      <c r="E6634" s="616"/>
      <c r="F6634" s="616"/>
      <c r="G6634" s="616"/>
      <c r="H6634" s="616"/>
      <c r="I6634" s="616"/>
      <c r="J6634" s="616"/>
      <c r="K6634" s="617"/>
    </row>
    <row r="6635" spans="1:11" s="43" customFormat="1" ht="15.75" thickBot="1" x14ac:dyDescent="0.3">
      <c r="A6635" s="42"/>
      <c r="B6635" s="726" t="s">
        <v>8</v>
      </c>
      <c r="C6635" s="726" t="s">
        <v>9</v>
      </c>
      <c r="D6635" s="615" t="s">
        <v>10</v>
      </c>
      <c r="E6635" s="616"/>
      <c r="F6635" s="616"/>
      <c r="G6635" s="617"/>
      <c r="H6635" s="615" t="s">
        <v>11</v>
      </c>
      <c r="I6635" s="616"/>
      <c r="J6635" s="616"/>
      <c r="K6635" s="617"/>
    </row>
    <row r="6636" spans="1:11" s="43" customFormat="1" ht="15.75" thickBot="1" x14ac:dyDescent="0.3">
      <c r="A6636" s="42"/>
      <c r="B6636" s="727"/>
      <c r="C6636" s="727"/>
      <c r="D6636" s="726" t="s">
        <v>12</v>
      </c>
      <c r="E6636" s="726" t="s">
        <v>210</v>
      </c>
      <c r="F6636" s="615" t="s">
        <v>14</v>
      </c>
      <c r="G6636" s="617"/>
      <c r="H6636" s="726" t="s">
        <v>12</v>
      </c>
      <c r="I6636" s="726" t="s">
        <v>15</v>
      </c>
      <c r="J6636" s="615" t="s">
        <v>14</v>
      </c>
      <c r="K6636" s="617"/>
    </row>
    <row r="6637" spans="1:11" s="43" customFormat="1" ht="45.75" thickBot="1" x14ac:dyDescent="0.3">
      <c r="A6637" s="42"/>
      <c r="B6637" s="728"/>
      <c r="C6637" s="728"/>
      <c r="D6637" s="728"/>
      <c r="E6637" s="728"/>
      <c r="F6637" s="306" t="s">
        <v>16</v>
      </c>
      <c r="G6637" s="306" t="s">
        <v>17</v>
      </c>
      <c r="H6637" s="597"/>
      <c r="I6637" s="597"/>
      <c r="J6637" s="306" t="s">
        <v>16</v>
      </c>
      <c r="K6637" s="306" t="s">
        <v>17</v>
      </c>
    </row>
    <row r="6638" spans="1:11" s="43" customFormat="1" x14ac:dyDescent="0.25">
      <c r="A6638" s="42"/>
      <c r="B6638" s="333" t="s">
        <v>1360</v>
      </c>
      <c r="C6638" s="333">
        <v>2</v>
      </c>
      <c r="D6638" s="333">
        <v>3</v>
      </c>
      <c r="E6638" s="333">
        <v>4</v>
      </c>
      <c r="F6638" s="333">
        <v>5</v>
      </c>
      <c r="G6638" s="333">
        <v>6</v>
      </c>
      <c r="H6638" s="333">
        <v>7</v>
      </c>
      <c r="I6638" s="333">
        <v>8</v>
      </c>
      <c r="J6638" s="333">
        <v>9</v>
      </c>
      <c r="K6638" s="333">
        <v>10</v>
      </c>
    </row>
    <row r="6639" spans="1:11" s="43" customFormat="1" x14ac:dyDescent="0.25">
      <c r="A6639" s="42"/>
      <c r="B6639" s="341">
        <v>109792.19</v>
      </c>
      <c r="C6639" s="313" t="s">
        <v>76</v>
      </c>
      <c r="D6639" s="341" t="s">
        <v>232</v>
      </c>
      <c r="E6639" s="341">
        <v>66.459999999999994</v>
      </c>
      <c r="F6639" s="313"/>
      <c r="G6639" s="313"/>
      <c r="H6639" s="342" t="s">
        <v>1734</v>
      </c>
      <c r="I6639" s="341"/>
      <c r="J6639" s="107"/>
      <c r="K6639" s="313"/>
    </row>
    <row r="6640" spans="1:11" s="43" customFormat="1" ht="30" x14ac:dyDescent="0.25">
      <c r="A6640" s="42"/>
      <c r="B6640" s="341"/>
      <c r="C6640" s="313"/>
      <c r="D6640" s="341" t="s">
        <v>370</v>
      </c>
      <c r="E6640" s="341">
        <v>0.42</v>
      </c>
      <c r="F6640" s="313"/>
      <c r="G6640" s="313"/>
      <c r="H6640" s="342" t="s">
        <v>1741</v>
      </c>
      <c r="I6640" s="341"/>
      <c r="J6640" s="107"/>
      <c r="K6640" s="313"/>
    </row>
    <row r="6641" spans="1:11" s="43" customFormat="1" x14ac:dyDescent="0.25">
      <c r="A6641" s="42"/>
      <c r="B6641" s="341"/>
      <c r="C6641" s="313"/>
      <c r="D6641" s="341"/>
      <c r="E6641" s="341"/>
      <c r="F6641" s="313"/>
      <c r="G6641" s="313"/>
      <c r="H6641" s="342" t="s">
        <v>1736</v>
      </c>
      <c r="I6641" s="341"/>
      <c r="J6641" s="107"/>
      <c r="K6641" s="313"/>
    </row>
    <row r="6642" spans="1:11" s="43" customFormat="1" x14ac:dyDescent="0.25">
      <c r="A6642" s="42"/>
      <c r="B6642" s="521" t="s">
        <v>19</v>
      </c>
      <c r="C6642" s="521"/>
      <c r="D6642" s="521"/>
      <c r="E6642" s="521"/>
      <c r="F6642" s="521"/>
      <c r="G6642" s="521"/>
      <c r="H6642" s="521"/>
      <c r="I6642" s="521"/>
      <c r="J6642" s="521"/>
      <c r="K6642" s="521"/>
    </row>
    <row r="6643" spans="1:11" s="43" customFormat="1" x14ac:dyDescent="0.25">
      <c r="A6643" s="42"/>
      <c r="B6643" s="313" t="s">
        <v>76</v>
      </c>
      <c r="C6643" s="313"/>
      <c r="D6643" s="313"/>
      <c r="E6643" s="313"/>
      <c r="F6643" s="313"/>
      <c r="G6643" s="313"/>
      <c r="H6643" s="313"/>
      <c r="I6643" s="313"/>
      <c r="J6643" s="313"/>
      <c r="K6643" s="313"/>
    </row>
    <row r="6644" spans="1:11" s="43" customFormat="1" x14ac:dyDescent="0.25">
      <c r="A6644" s="42"/>
    </row>
    <row r="6645" spans="1:11" s="43" customFormat="1" x14ac:dyDescent="0.25">
      <c r="A6645" s="42"/>
    </row>
    <row r="6646" spans="1:11" s="43" customFormat="1" x14ac:dyDescent="0.25">
      <c r="A6646" s="42"/>
      <c r="B6646" s="449" t="s">
        <v>0</v>
      </c>
      <c r="C6646" s="449"/>
    </row>
    <row r="6647" spans="1:11" s="43" customFormat="1" x14ac:dyDescent="0.25">
      <c r="A6647" s="42"/>
      <c r="B6647" s="722" t="s">
        <v>1</v>
      </c>
      <c r="C6647" s="722"/>
      <c r="D6647" s="722"/>
      <c r="E6647" s="722"/>
      <c r="F6647" s="722"/>
      <c r="G6647" s="722"/>
      <c r="H6647" s="722"/>
      <c r="I6647" s="722"/>
      <c r="J6647" s="722"/>
      <c r="K6647" s="722"/>
    </row>
    <row r="6648" spans="1:11" s="43" customFormat="1" ht="15.75" thickBot="1" x14ac:dyDescent="0.3">
      <c r="A6648" s="42"/>
      <c r="E6648" s="305"/>
      <c r="F6648" s="305"/>
      <c r="G6648" s="305"/>
      <c r="H6648" s="305"/>
      <c r="I6648" s="305"/>
      <c r="J6648" s="305"/>
      <c r="K6648" s="305"/>
    </row>
    <row r="6649" spans="1:11" s="43" customFormat="1" ht="15.75" thickBot="1" x14ac:dyDescent="0.3">
      <c r="A6649" s="42"/>
      <c r="B6649" s="615" t="s">
        <v>2</v>
      </c>
      <c r="C6649" s="616"/>
      <c r="D6649" s="617"/>
      <c r="E6649" s="615" t="s">
        <v>3</v>
      </c>
      <c r="F6649" s="616"/>
      <c r="G6649" s="617"/>
      <c r="H6649" s="450" t="s">
        <v>323</v>
      </c>
      <c r="I6649" s="450"/>
      <c r="J6649" s="450"/>
      <c r="K6649" s="450"/>
    </row>
    <row r="6650" spans="1:11" s="43" customFormat="1" ht="15.75" thickBot="1" x14ac:dyDescent="0.3">
      <c r="A6650" s="42"/>
      <c r="B6650" s="615" t="s">
        <v>1742</v>
      </c>
      <c r="C6650" s="616"/>
      <c r="D6650" s="617"/>
      <c r="E6650" s="615" t="s">
        <v>1726</v>
      </c>
      <c r="F6650" s="616"/>
      <c r="G6650" s="617"/>
      <c r="H6650" s="615" t="s">
        <v>1743</v>
      </c>
      <c r="I6650" s="616"/>
      <c r="J6650" s="616"/>
      <c r="K6650" s="617"/>
    </row>
    <row r="6651" spans="1:11" s="43" customFormat="1" x14ac:dyDescent="0.25">
      <c r="A6651" s="42"/>
      <c r="B6651" s="716" t="s">
        <v>5</v>
      </c>
      <c r="C6651" s="720"/>
      <c r="D6651" s="717"/>
      <c r="E6651" s="720" t="s">
        <v>1744</v>
      </c>
      <c r="F6651" s="720"/>
      <c r="G6651" s="717"/>
      <c r="H6651" s="618" t="s">
        <v>6</v>
      </c>
      <c r="I6651" s="624"/>
      <c r="J6651" s="716" t="s">
        <v>284</v>
      </c>
      <c r="K6651" s="717"/>
    </row>
    <row r="6652" spans="1:11" s="43" customFormat="1" ht="15.75" thickBot="1" x14ac:dyDescent="0.3">
      <c r="A6652" s="42"/>
      <c r="B6652" s="718"/>
      <c r="C6652" s="721"/>
      <c r="D6652" s="719"/>
      <c r="E6652" s="721"/>
      <c r="F6652" s="721"/>
      <c r="G6652" s="719"/>
      <c r="H6652" s="625"/>
      <c r="I6652" s="626"/>
      <c r="J6652" s="718"/>
      <c r="K6652" s="719"/>
    </row>
    <row r="6653" spans="1:11" s="43" customFormat="1" ht="15.75" thickBot="1" x14ac:dyDescent="0.3">
      <c r="A6653" s="42"/>
      <c r="B6653" s="615" t="s">
        <v>7</v>
      </c>
      <c r="C6653" s="616"/>
      <c r="D6653" s="616"/>
      <c r="E6653" s="616"/>
      <c r="F6653" s="616"/>
      <c r="G6653" s="616"/>
      <c r="H6653" s="616"/>
      <c r="I6653" s="616"/>
      <c r="J6653" s="616"/>
      <c r="K6653" s="617"/>
    </row>
    <row r="6654" spans="1:11" s="43" customFormat="1" ht="15.75" thickBot="1" x14ac:dyDescent="0.3">
      <c r="A6654" s="42"/>
      <c r="B6654" s="726" t="s">
        <v>8</v>
      </c>
      <c r="C6654" s="726" t="s">
        <v>9</v>
      </c>
      <c r="D6654" s="615" t="s">
        <v>10</v>
      </c>
      <c r="E6654" s="616"/>
      <c r="F6654" s="616"/>
      <c r="G6654" s="617"/>
      <c r="H6654" s="615" t="s">
        <v>11</v>
      </c>
      <c r="I6654" s="616"/>
      <c r="J6654" s="616"/>
      <c r="K6654" s="617"/>
    </row>
    <row r="6655" spans="1:11" s="43" customFormat="1" ht="15.75" thickBot="1" x14ac:dyDescent="0.3">
      <c r="A6655" s="42"/>
      <c r="B6655" s="727"/>
      <c r="C6655" s="727"/>
      <c r="D6655" s="726" t="s">
        <v>12</v>
      </c>
      <c r="E6655" s="726" t="s">
        <v>210</v>
      </c>
      <c r="F6655" s="615" t="s">
        <v>14</v>
      </c>
      <c r="G6655" s="617"/>
      <c r="H6655" s="726" t="s">
        <v>12</v>
      </c>
      <c r="I6655" s="726" t="s">
        <v>15</v>
      </c>
      <c r="J6655" s="615" t="s">
        <v>14</v>
      </c>
      <c r="K6655" s="617"/>
    </row>
    <row r="6656" spans="1:11" s="43" customFormat="1" ht="45.75" thickBot="1" x14ac:dyDescent="0.3">
      <c r="A6656" s="42"/>
      <c r="B6656" s="728"/>
      <c r="C6656" s="728"/>
      <c r="D6656" s="728"/>
      <c r="E6656" s="728"/>
      <c r="F6656" s="306" t="s">
        <v>16</v>
      </c>
      <c r="G6656" s="306" t="s">
        <v>17</v>
      </c>
      <c r="H6656" s="597"/>
      <c r="I6656" s="597"/>
      <c r="J6656" s="306" t="s">
        <v>16</v>
      </c>
      <c r="K6656" s="306" t="s">
        <v>17</v>
      </c>
    </row>
    <row r="6657" spans="1:11" s="43" customFormat="1" x14ac:dyDescent="0.25">
      <c r="A6657" s="42"/>
      <c r="B6657" s="333" t="s">
        <v>1360</v>
      </c>
      <c r="C6657" s="333">
        <v>2</v>
      </c>
      <c r="D6657" s="333">
        <v>3</v>
      </c>
      <c r="E6657" s="333">
        <v>4</v>
      </c>
      <c r="F6657" s="333">
        <v>5</v>
      </c>
      <c r="G6657" s="333">
        <v>6</v>
      </c>
      <c r="H6657" s="333">
        <v>7</v>
      </c>
      <c r="I6657" s="333">
        <v>8</v>
      </c>
      <c r="J6657" s="333">
        <v>9</v>
      </c>
      <c r="K6657" s="333">
        <v>10</v>
      </c>
    </row>
    <row r="6658" spans="1:11" s="43" customFormat="1" x14ac:dyDescent="0.25">
      <c r="A6658" s="42"/>
      <c r="B6658" s="341">
        <v>248157</v>
      </c>
      <c r="C6658" s="313" t="s">
        <v>1745</v>
      </c>
      <c r="D6658" s="341" t="s">
        <v>232</v>
      </c>
      <c r="E6658" s="341">
        <v>150</v>
      </c>
      <c r="F6658" s="313"/>
      <c r="G6658" s="313"/>
      <c r="H6658" s="342" t="s">
        <v>112</v>
      </c>
      <c r="I6658" s="341" t="s">
        <v>1746</v>
      </c>
      <c r="J6658" s="107"/>
      <c r="K6658" s="313"/>
    </row>
    <row r="6659" spans="1:11" s="43" customFormat="1" ht="30" x14ac:dyDescent="0.25">
      <c r="A6659" s="42"/>
      <c r="B6659" s="341"/>
      <c r="C6659" s="313"/>
      <c r="D6659" s="341" t="s">
        <v>370</v>
      </c>
      <c r="E6659" s="341">
        <v>1.98</v>
      </c>
      <c r="F6659" s="313"/>
      <c r="G6659" s="313"/>
      <c r="H6659" s="342" t="s">
        <v>112</v>
      </c>
      <c r="I6659" s="341" t="s">
        <v>1747</v>
      </c>
      <c r="J6659" s="107"/>
      <c r="K6659" s="313"/>
    </row>
    <row r="6660" spans="1:11" s="43" customFormat="1" ht="45" x14ac:dyDescent="0.25">
      <c r="A6660" s="42"/>
      <c r="B6660" s="341"/>
      <c r="C6660" s="313"/>
      <c r="D6660" s="341" t="s">
        <v>266</v>
      </c>
      <c r="E6660" s="341">
        <v>0.15</v>
      </c>
      <c r="F6660" s="313"/>
      <c r="G6660" s="313"/>
      <c r="H6660" s="342" t="s">
        <v>57</v>
      </c>
      <c r="I6660" s="341" t="s">
        <v>932</v>
      </c>
      <c r="J6660" s="107"/>
      <c r="K6660" s="313"/>
    </row>
    <row r="6661" spans="1:11" s="43" customFormat="1" x14ac:dyDescent="0.25">
      <c r="A6661" s="42"/>
      <c r="B6661" s="341"/>
      <c r="C6661" s="313"/>
      <c r="D6661" s="341"/>
      <c r="E6661" s="341"/>
      <c r="F6661" s="313"/>
      <c r="G6661" s="313"/>
      <c r="H6661" s="342" t="s">
        <v>57</v>
      </c>
      <c r="I6661" s="341" t="s">
        <v>738</v>
      </c>
      <c r="J6661" s="107"/>
      <c r="K6661" s="313"/>
    </row>
    <row r="6662" spans="1:11" s="43" customFormat="1" x14ac:dyDescent="0.25">
      <c r="A6662" s="42"/>
      <c r="B6662" s="341"/>
      <c r="C6662" s="313"/>
      <c r="D6662" s="341"/>
      <c r="E6662" s="341"/>
      <c r="F6662" s="313"/>
      <c r="G6662" s="313"/>
      <c r="H6662" s="342" t="s">
        <v>57</v>
      </c>
      <c r="I6662" s="341" t="s">
        <v>698</v>
      </c>
      <c r="J6662" s="107"/>
      <c r="K6662" s="313"/>
    </row>
    <row r="6663" spans="1:11" s="43" customFormat="1" x14ac:dyDescent="0.25">
      <c r="A6663" s="42"/>
      <c r="B6663" s="341"/>
      <c r="C6663" s="313"/>
      <c r="D6663" s="341"/>
      <c r="E6663" s="341"/>
      <c r="F6663" s="313"/>
      <c r="G6663" s="313"/>
      <c r="H6663" s="342" t="s">
        <v>111</v>
      </c>
      <c r="I6663" s="341" t="s">
        <v>1748</v>
      </c>
      <c r="J6663" s="107"/>
      <c r="K6663" s="313"/>
    </row>
    <row r="6664" spans="1:11" s="43" customFormat="1" x14ac:dyDescent="0.25">
      <c r="A6664" s="42"/>
      <c r="B6664" s="341"/>
      <c r="C6664" s="313"/>
      <c r="D6664" s="341"/>
      <c r="E6664" s="341"/>
      <c r="F6664" s="313"/>
      <c r="G6664" s="313"/>
      <c r="H6664" s="342" t="s">
        <v>71</v>
      </c>
      <c r="I6664" s="341" t="s">
        <v>1749</v>
      </c>
      <c r="J6664" s="107"/>
      <c r="K6664" s="313"/>
    </row>
    <row r="6665" spans="1:11" s="43" customFormat="1" x14ac:dyDescent="0.25">
      <c r="A6665" s="42"/>
      <c r="B6665" s="521" t="s">
        <v>19</v>
      </c>
      <c r="C6665" s="521"/>
      <c r="D6665" s="521"/>
      <c r="E6665" s="521"/>
      <c r="F6665" s="521"/>
      <c r="G6665" s="521"/>
      <c r="H6665" s="521"/>
      <c r="I6665" s="521"/>
      <c r="J6665" s="521"/>
      <c r="K6665" s="521"/>
    </row>
    <row r="6666" spans="1:11" s="43" customFormat="1" ht="30" x14ac:dyDescent="0.25">
      <c r="A6666" s="42"/>
      <c r="B6666" s="313" t="s">
        <v>1750</v>
      </c>
      <c r="C6666" s="313"/>
      <c r="D6666" s="313"/>
      <c r="E6666" s="313"/>
      <c r="F6666" s="313"/>
      <c r="G6666" s="313"/>
      <c r="H6666" s="313" t="s">
        <v>57</v>
      </c>
      <c r="I6666" s="341" t="s">
        <v>932</v>
      </c>
      <c r="J6666" s="313"/>
      <c r="K6666" s="313"/>
    </row>
    <row r="6667" spans="1:11" s="43" customFormat="1" x14ac:dyDescent="0.25">
      <c r="A6667" s="42"/>
    </row>
    <row r="6668" spans="1:11" s="43" customFormat="1" x14ac:dyDescent="0.25">
      <c r="A6668" s="42"/>
    </row>
    <row r="6669" spans="1:11" s="43" customFormat="1" x14ac:dyDescent="0.25">
      <c r="A6669" s="42"/>
      <c r="B6669" s="449" t="s">
        <v>0</v>
      </c>
      <c r="C6669" s="449"/>
    </row>
    <row r="6670" spans="1:11" s="43" customFormat="1" x14ac:dyDescent="0.25">
      <c r="A6670" s="42"/>
      <c r="B6670" s="722" t="s">
        <v>1</v>
      </c>
      <c r="C6670" s="722"/>
      <c r="D6670" s="722"/>
      <c r="E6670" s="722"/>
      <c r="F6670" s="722"/>
      <c r="G6670" s="722"/>
      <c r="H6670" s="722"/>
      <c r="I6670" s="722"/>
      <c r="J6670" s="722"/>
      <c r="K6670" s="722"/>
    </row>
    <row r="6671" spans="1:11" s="43" customFormat="1" ht="15.75" thickBot="1" x14ac:dyDescent="0.3">
      <c r="A6671" s="42"/>
      <c r="E6671" s="305"/>
      <c r="F6671" s="305"/>
      <c r="G6671" s="305"/>
      <c r="H6671" s="305"/>
      <c r="I6671" s="305"/>
      <c r="J6671" s="305"/>
      <c r="K6671" s="305"/>
    </row>
    <row r="6672" spans="1:11" s="43" customFormat="1" ht="15.75" thickBot="1" x14ac:dyDescent="0.3">
      <c r="A6672" s="42"/>
      <c r="B6672" s="615" t="s">
        <v>2</v>
      </c>
      <c r="C6672" s="616"/>
      <c r="D6672" s="617"/>
      <c r="E6672" s="615" t="s">
        <v>3</v>
      </c>
      <c r="F6672" s="616"/>
      <c r="G6672" s="617"/>
      <c r="H6672" s="450" t="s">
        <v>323</v>
      </c>
      <c r="I6672" s="450"/>
      <c r="J6672" s="450"/>
      <c r="K6672" s="450"/>
    </row>
    <row r="6673" spans="1:11" s="43" customFormat="1" ht="15.75" thickBot="1" x14ac:dyDescent="0.3">
      <c r="A6673" s="42"/>
      <c r="B6673" s="615" t="s">
        <v>1364</v>
      </c>
      <c r="C6673" s="616"/>
      <c r="D6673" s="617"/>
      <c r="E6673" s="615" t="s">
        <v>1726</v>
      </c>
      <c r="F6673" s="616"/>
      <c r="G6673" s="617"/>
      <c r="H6673" s="615" t="s">
        <v>1751</v>
      </c>
      <c r="I6673" s="616"/>
      <c r="J6673" s="616"/>
      <c r="K6673" s="617"/>
    </row>
    <row r="6674" spans="1:11" s="43" customFormat="1" x14ac:dyDescent="0.25">
      <c r="A6674" s="42"/>
      <c r="B6674" s="716" t="s">
        <v>5</v>
      </c>
      <c r="C6674" s="720"/>
      <c r="D6674" s="717"/>
      <c r="E6674" s="720" t="s">
        <v>1752</v>
      </c>
      <c r="F6674" s="720"/>
      <c r="G6674" s="717"/>
      <c r="H6674" s="618" t="s">
        <v>6</v>
      </c>
      <c r="I6674" s="624"/>
      <c r="J6674" s="716" t="s">
        <v>284</v>
      </c>
      <c r="K6674" s="717"/>
    </row>
    <row r="6675" spans="1:11" s="43" customFormat="1" ht="15.75" thickBot="1" x14ac:dyDescent="0.3">
      <c r="A6675" s="42"/>
      <c r="B6675" s="718"/>
      <c r="C6675" s="721"/>
      <c r="D6675" s="719"/>
      <c r="E6675" s="721"/>
      <c r="F6675" s="721"/>
      <c r="G6675" s="719"/>
      <c r="H6675" s="625"/>
      <c r="I6675" s="626"/>
      <c r="J6675" s="718"/>
      <c r="K6675" s="719"/>
    </row>
    <row r="6676" spans="1:11" s="43" customFormat="1" ht="15.75" thickBot="1" x14ac:dyDescent="0.3">
      <c r="A6676" s="42"/>
      <c r="B6676" s="615" t="s">
        <v>7</v>
      </c>
      <c r="C6676" s="616"/>
      <c r="D6676" s="616"/>
      <c r="E6676" s="616"/>
      <c r="F6676" s="616"/>
      <c r="G6676" s="616"/>
      <c r="H6676" s="616"/>
      <c r="I6676" s="616"/>
      <c r="J6676" s="616"/>
      <c r="K6676" s="617"/>
    </row>
    <row r="6677" spans="1:11" s="43" customFormat="1" ht="15.75" thickBot="1" x14ac:dyDescent="0.3">
      <c r="A6677" s="42"/>
      <c r="B6677" s="726" t="s">
        <v>8</v>
      </c>
      <c r="C6677" s="726" t="s">
        <v>9</v>
      </c>
      <c r="D6677" s="615" t="s">
        <v>10</v>
      </c>
      <c r="E6677" s="616"/>
      <c r="F6677" s="616"/>
      <c r="G6677" s="617"/>
      <c r="H6677" s="615" t="s">
        <v>11</v>
      </c>
      <c r="I6677" s="616"/>
      <c r="J6677" s="616"/>
      <c r="K6677" s="617"/>
    </row>
    <row r="6678" spans="1:11" s="43" customFormat="1" ht="15.75" thickBot="1" x14ac:dyDescent="0.3">
      <c r="A6678" s="42"/>
      <c r="B6678" s="727"/>
      <c r="C6678" s="727"/>
      <c r="D6678" s="726" t="s">
        <v>12</v>
      </c>
      <c r="E6678" s="726" t="s">
        <v>210</v>
      </c>
      <c r="F6678" s="615" t="s">
        <v>14</v>
      </c>
      <c r="G6678" s="617"/>
      <c r="H6678" s="726" t="s">
        <v>12</v>
      </c>
      <c r="I6678" s="726" t="s">
        <v>15</v>
      </c>
      <c r="J6678" s="615" t="s">
        <v>14</v>
      </c>
      <c r="K6678" s="617"/>
    </row>
    <row r="6679" spans="1:11" s="43" customFormat="1" ht="45.75" thickBot="1" x14ac:dyDescent="0.3">
      <c r="A6679" s="42"/>
      <c r="B6679" s="728"/>
      <c r="C6679" s="728"/>
      <c r="D6679" s="728"/>
      <c r="E6679" s="728"/>
      <c r="F6679" s="306" t="s">
        <v>16</v>
      </c>
      <c r="G6679" s="306" t="s">
        <v>17</v>
      </c>
      <c r="H6679" s="597"/>
      <c r="I6679" s="597"/>
      <c r="J6679" s="306" t="s">
        <v>16</v>
      </c>
      <c r="K6679" s="306" t="s">
        <v>17</v>
      </c>
    </row>
    <row r="6680" spans="1:11" s="43" customFormat="1" x14ac:dyDescent="0.25">
      <c r="A6680" s="42"/>
      <c r="B6680" s="333" t="s">
        <v>1360</v>
      </c>
      <c r="C6680" s="333">
        <v>2</v>
      </c>
      <c r="D6680" s="333">
        <v>3</v>
      </c>
      <c r="E6680" s="333">
        <v>4</v>
      </c>
      <c r="F6680" s="333">
        <v>5</v>
      </c>
      <c r="G6680" s="333">
        <v>6</v>
      </c>
      <c r="H6680" s="333">
        <v>7</v>
      </c>
      <c r="I6680" s="333">
        <v>8</v>
      </c>
      <c r="J6680" s="333">
        <v>9</v>
      </c>
      <c r="K6680" s="333">
        <v>10</v>
      </c>
    </row>
    <row r="6681" spans="1:11" s="43" customFormat="1" x14ac:dyDescent="0.25">
      <c r="A6681" s="42"/>
      <c r="B6681" s="341">
        <v>214200.9</v>
      </c>
      <c r="C6681" s="313" t="s">
        <v>76</v>
      </c>
      <c r="D6681" s="341"/>
      <c r="E6681" s="341"/>
      <c r="F6681" s="313"/>
      <c r="G6681" s="313"/>
      <c r="H6681" s="342" t="s">
        <v>111</v>
      </c>
      <c r="I6681" s="341" t="s">
        <v>1753</v>
      </c>
      <c r="J6681" s="107"/>
      <c r="K6681" s="313"/>
    </row>
    <row r="6682" spans="1:11" s="43" customFormat="1" x14ac:dyDescent="0.25">
      <c r="A6682" s="42"/>
      <c r="B6682" s="341"/>
      <c r="C6682" s="313"/>
      <c r="D6682" s="341"/>
      <c r="E6682" s="341"/>
      <c r="F6682" s="313"/>
      <c r="G6682" s="313"/>
      <c r="H6682" s="342" t="s">
        <v>111</v>
      </c>
      <c r="I6682" s="341" t="s">
        <v>1754</v>
      </c>
      <c r="J6682" s="107"/>
      <c r="K6682" s="313"/>
    </row>
    <row r="6683" spans="1:11" s="43" customFormat="1" x14ac:dyDescent="0.25">
      <c r="A6683" s="42"/>
      <c r="B6683" s="341"/>
      <c r="C6683" s="313"/>
      <c r="D6683" s="341"/>
      <c r="E6683" s="341"/>
      <c r="F6683" s="313"/>
      <c r="G6683" s="313"/>
      <c r="H6683" s="342" t="s">
        <v>71</v>
      </c>
      <c r="I6683" s="341" t="s">
        <v>1755</v>
      </c>
      <c r="J6683" s="107"/>
      <c r="K6683" s="313"/>
    </row>
    <row r="6684" spans="1:11" s="43" customFormat="1" x14ac:dyDescent="0.25">
      <c r="A6684" s="42"/>
      <c r="B6684" s="341"/>
      <c r="C6684" s="313"/>
      <c r="D6684" s="341"/>
      <c r="E6684" s="341"/>
      <c r="F6684" s="313"/>
      <c r="G6684" s="313"/>
      <c r="H6684" s="342" t="s">
        <v>1142</v>
      </c>
      <c r="I6684" s="341" t="s">
        <v>1756</v>
      </c>
      <c r="J6684" s="107"/>
      <c r="K6684" s="313"/>
    </row>
    <row r="6685" spans="1:11" s="43" customFormat="1" x14ac:dyDescent="0.25">
      <c r="A6685" s="42"/>
      <c r="B6685" s="521" t="s">
        <v>19</v>
      </c>
      <c r="C6685" s="521"/>
      <c r="D6685" s="521"/>
      <c r="E6685" s="521"/>
      <c r="F6685" s="521"/>
      <c r="G6685" s="521"/>
      <c r="H6685" s="521"/>
      <c r="I6685" s="521"/>
      <c r="J6685" s="521"/>
      <c r="K6685" s="521"/>
    </row>
    <row r="6686" spans="1:11" s="43" customFormat="1" x14ac:dyDescent="0.25">
      <c r="A6686" s="42"/>
      <c r="B6686" s="313" t="s">
        <v>76</v>
      </c>
      <c r="C6686" s="313"/>
      <c r="D6686" s="313"/>
      <c r="E6686" s="313"/>
      <c r="F6686" s="313"/>
      <c r="G6686" s="313"/>
      <c r="H6686" s="313"/>
      <c r="I6686" s="313"/>
      <c r="J6686" s="313"/>
      <c r="K6686" s="313"/>
    </row>
    <row r="6687" spans="1:11" s="43" customFormat="1" x14ac:dyDescent="0.25">
      <c r="A6687" s="42"/>
    </row>
    <row r="6688" spans="1:11" s="43" customFormat="1" x14ac:dyDescent="0.25">
      <c r="A6688" s="42"/>
    </row>
    <row r="6689" spans="1:11" s="43" customFormat="1" x14ac:dyDescent="0.25">
      <c r="A6689" s="42"/>
      <c r="B6689" s="449" t="s">
        <v>0</v>
      </c>
      <c r="C6689" s="449"/>
    </row>
    <row r="6690" spans="1:11" s="43" customFormat="1" x14ac:dyDescent="0.25">
      <c r="A6690" s="42"/>
      <c r="B6690" s="722" t="s">
        <v>1</v>
      </c>
      <c r="C6690" s="722"/>
      <c r="D6690" s="722"/>
      <c r="E6690" s="722"/>
      <c r="F6690" s="722"/>
      <c r="G6690" s="722"/>
      <c r="H6690" s="722"/>
      <c r="I6690" s="722"/>
      <c r="J6690" s="722"/>
      <c r="K6690" s="722"/>
    </row>
    <row r="6691" spans="1:11" s="43" customFormat="1" ht="15.75" thickBot="1" x14ac:dyDescent="0.3">
      <c r="A6691" s="42"/>
      <c r="E6691" s="305"/>
      <c r="F6691" s="305"/>
      <c r="G6691" s="305"/>
      <c r="H6691" s="305"/>
      <c r="I6691" s="305"/>
      <c r="J6691" s="305"/>
      <c r="K6691" s="305"/>
    </row>
    <row r="6692" spans="1:11" s="43" customFormat="1" ht="15.75" thickBot="1" x14ac:dyDescent="0.3">
      <c r="A6692" s="42"/>
      <c r="B6692" s="615" t="s">
        <v>2</v>
      </c>
      <c r="C6692" s="616"/>
      <c r="D6692" s="617"/>
      <c r="E6692" s="615" t="s">
        <v>3</v>
      </c>
      <c r="F6692" s="616"/>
      <c r="G6692" s="617"/>
      <c r="H6692" s="450" t="s">
        <v>323</v>
      </c>
      <c r="I6692" s="450"/>
      <c r="J6692" s="450"/>
      <c r="K6692" s="450"/>
    </row>
    <row r="6693" spans="1:11" s="43" customFormat="1" ht="15.75" thickBot="1" x14ac:dyDescent="0.3">
      <c r="A6693" s="42"/>
      <c r="B6693" s="615" t="s">
        <v>1757</v>
      </c>
      <c r="C6693" s="616"/>
      <c r="D6693" s="617"/>
      <c r="E6693" s="615" t="s">
        <v>1758</v>
      </c>
      <c r="F6693" s="616"/>
      <c r="G6693" s="617"/>
      <c r="H6693" s="615" t="s">
        <v>1759</v>
      </c>
      <c r="I6693" s="616"/>
      <c r="J6693" s="616"/>
      <c r="K6693" s="617"/>
    </row>
    <row r="6694" spans="1:11" s="43" customFormat="1" x14ac:dyDescent="0.25">
      <c r="A6694" s="42"/>
      <c r="B6694" s="716" t="s">
        <v>5</v>
      </c>
      <c r="C6694" s="720"/>
      <c r="D6694" s="717"/>
      <c r="E6694" s="720" t="s">
        <v>1760</v>
      </c>
      <c r="F6694" s="720"/>
      <c r="G6694" s="717"/>
      <c r="H6694" s="618" t="s">
        <v>6</v>
      </c>
      <c r="I6694" s="624"/>
      <c r="J6694" s="716" t="s">
        <v>284</v>
      </c>
      <c r="K6694" s="717"/>
    </row>
    <row r="6695" spans="1:11" s="43" customFormat="1" ht="15.75" thickBot="1" x14ac:dyDescent="0.3">
      <c r="A6695" s="42"/>
      <c r="B6695" s="718"/>
      <c r="C6695" s="721"/>
      <c r="D6695" s="719"/>
      <c r="E6695" s="721"/>
      <c r="F6695" s="721"/>
      <c r="G6695" s="719"/>
      <c r="H6695" s="625"/>
      <c r="I6695" s="626"/>
      <c r="J6695" s="718"/>
      <c r="K6695" s="719"/>
    </row>
    <row r="6696" spans="1:11" s="43" customFormat="1" ht="15.75" thickBot="1" x14ac:dyDescent="0.3">
      <c r="A6696" s="42"/>
      <c r="B6696" s="615" t="s">
        <v>7</v>
      </c>
      <c r="C6696" s="616"/>
      <c r="D6696" s="616"/>
      <c r="E6696" s="616"/>
      <c r="F6696" s="616"/>
      <c r="G6696" s="616"/>
      <c r="H6696" s="616"/>
      <c r="I6696" s="616"/>
      <c r="J6696" s="616"/>
      <c r="K6696" s="617"/>
    </row>
    <row r="6697" spans="1:11" s="43" customFormat="1" ht="15.75" thickBot="1" x14ac:dyDescent="0.3">
      <c r="A6697" s="42"/>
      <c r="B6697" s="726" t="s">
        <v>8</v>
      </c>
      <c r="C6697" s="726" t="s">
        <v>9</v>
      </c>
      <c r="D6697" s="615" t="s">
        <v>10</v>
      </c>
      <c r="E6697" s="616"/>
      <c r="F6697" s="616"/>
      <c r="G6697" s="617"/>
      <c r="H6697" s="615" t="s">
        <v>11</v>
      </c>
      <c r="I6697" s="616"/>
      <c r="J6697" s="616"/>
      <c r="K6697" s="617"/>
    </row>
    <row r="6698" spans="1:11" s="43" customFormat="1" ht="15.75" thickBot="1" x14ac:dyDescent="0.3">
      <c r="A6698" s="42"/>
      <c r="B6698" s="727"/>
      <c r="C6698" s="727"/>
      <c r="D6698" s="726" t="s">
        <v>12</v>
      </c>
      <c r="E6698" s="726" t="s">
        <v>210</v>
      </c>
      <c r="F6698" s="615" t="s">
        <v>14</v>
      </c>
      <c r="G6698" s="617"/>
      <c r="H6698" s="726" t="s">
        <v>12</v>
      </c>
      <c r="I6698" s="726" t="s">
        <v>15</v>
      </c>
      <c r="J6698" s="615" t="s">
        <v>14</v>
      </c>
      <c r="K6698" s="617"/>
    </row>
    <row r="6699" spans="1:11" s="43" customFormat="1" ht="45.75" thickBot="1" x14ac:dyDescent="0.3">
      <c r="A6699" s="42"/>
      <c r="B6699" s="728"/>
      <c r="C6699" s="728"/>
      <c r="D6699" s="728"/>
      <c r="E6699" s="728"/>
      <c r="F6699" s="306" t="s">
        <v>16</v>
      </c>
      <c r="G6699" s="306" t="s">
        <v>17</v>
      </c>
      <c r="H6699" s="597"/>
      <c r="I6699" s="597"/>
      <c r="J6699" s="306" t="s">
        <v>16</v>
      </c>
      <c r="K6699" s="306" t="s">
        <v>17</v>
      </c>
    </row>
    <row r="6700" spans="1:11" s="43" customFormat="1" x14ac:dyDescent="0.25">
      <c r="A6700" s="42"/>
      <c r="B6700" s="333" t="s">
        <v>1360</v>
      </c>
      <c r="C6700" s="333">
        <v>2</v>
      </c>
      <c r="D6700" s="333">
        <v>3</v>
      </c>
      <c r="E6700" s="333">
        <v>4</v>
      </c>
      <c r="F6700" s="333">
        <v>5</v>
      </c>
      <c r="G6700" s="333">
        <v>6</v>
      </c>
      <c r="H6700" s="333">
        <v>7</v>
      </c>
      <c r="I6700" s="333">
        <v>8</v>
      </c>
      <c r="J6700" s="333">
        <v>9</v>
      </c>
      <c r="K6700" s="333">
        <v>10</v>
      </c>
    </row>
    <row r="6701" spans="1:11" s="43" customFormat="1" x14ac:dyDescent="0.25">
      <c r="A6701" s="42"/>
      <c r="B6701" s="341">
        <v>142521.38</v>
      </c>
      <c r="C6701" s="313" t="s">
        <v>76</v>
      </c>
      <c r="D6701" s="341" t="s">
        <v>232</v>
      </c>
      <c r="E6701" s="341">
        <v>2336</v>
      </c>
      <c r="F6701" s="313"/>
      <c r="G6701" s="313"/>
      <c r="H6701" s="342"/>
      <c r="I6701" s="341"/>
      <c r="J6701" s="107"/>
      <c r="K6701" s="313"/>
    </row>
    <row r="6702" spans="1:11" s="43" customFormat="1" x14ac:dyDescent="0.25">
      <c r="A6702" s="42"/>
      <c r="B6702" s="521" t="s">
        <v>19</v>
      </c>
      <c r="C6702" s="521"/>
      <c r="D6702" s="521"/>
      <c r="E6702" s="521"/>
      <c r="F6702" s="521"/>
      <c r="G6702" s="521"/>
      <c r="H6702" s="521"/>
      <c r="I6702" s="521"/>
      <c r="J6702" s="521"/>
      <c r="K6702" s="521"/>
    </row>
    <row r="6703" spans="1:11" s="43" customFormat="1" x14ac:dyDescent="0.25">
      <c r="A6703" s="42"/>
      <c r="B6703" s="313" t="s">
        <v>76</v>
      </c>
      <c r="C6703" s="313"/>
      <c r="D6703" s="313"/>
      <c r="E6703" s="313"/>
      <c r="F6703" s="313"/>
      <c r="G6703" s="313"/>
      <c r="H6703" s="313"/>
      <c r="I6703" s="313"/>
      <c r="J6703" s="313"/>
      <c r="K6703" s="313"/>
    </row>
    <row r="6704" spans="1:11" s="43" customFormat="1" x14ac:dyDescent="0.25">
      <c r="A6704" s="42"/>
    </row>
    <row r="6705" spans="1:11" s="43" customFormat="1" x14ac:dyDescent="0.25">
      <c r="A6705" s="42"/>
    </row>
    <row r="6706" spans="1:11" s="43" customFormat="1" x14ac:dyDescent="0.25">
      <c r="A6706" s="42"/>
      <c r="B6706" s="449" t="s">
        <v>0</v>
      </c>
      <c r="C6706" s="449"/>
    </row>
    <row r="6707" spans="1:11" s="43" customFormat="1" x14ac:dyDescent="0.25">
      <c r="A6707" s="42"/>
      <c r="B6707" s="722" t="s">
        <v>1</v>
      </c>
      <c r="C6707" s="722"/>
      <c r="D6707" s="722"/>
      <c r="E6707" s="722"/>
      <c r="F6707" s="722"/>
      <c r="G6707" s="722"/>
      <c r="H6707" s="722"/>
      <c r="I6707" s="722"/>
      <c r="J6707" s="722"/>
      <c r="K6707" s="722"/>
    </row>
    <row r="6708" spans="1:11" s="43" customFormat="1" ht="15.75" thickBot="1" x14ac:dyDescent="0.3">
      <c r="A6708" s="42"/>
      <c r="E6708" s="305"/>
      <c r="F6708" s="305"/>
      <c r="G6708" s="305"/>
      <c r="H6708" s="305"/>
      <c r="I6708" s="305"/>
      <c r="J6708" s="305"/>
      <c r="K6708" s="305"/>
    </row>
    <row r="6709" spans="1:11" s="43" customFormat="1" ht="15.75" thickBot="1" x14ac:dyDescent="0.3">
      <c r="A6709" s="42"/>
      <c r="B6709" s="615" t="s">
        <v>2</v>
      </c>
      <c r="C6709" s="616"/>
      <c r="D6709" s="617"/>
      <c r="E6709" s="615" t="s">
        <v>3</v>
      </c>
      <c r="F6709" s="616"/>
      <c r="G6709" s="617"/>
      <c r="H6709" s="450" t="s">
        <v>323</v>
      </c>
      <c r="I6709" s="450"/>
      <c r="J6709" s="450"/>
      <c r="K6709" s="450"/>
    </row>
    <row r="6710" spans="1:11" s="43" customFormat="1" ht="15.75" thickBot="1" x14ac:dyDescent="0.3">
      <c r="A6710" s="42"/>
      <c r="B6710" s="615" t="s">
        <v>1761</v>
      </c>
      <c r="C6710" s="616"/>
      <c r="D6710" s="617"/>
      <c r="E6710" s="615" t="s">
        <v>1758</v>
      </c>
      <c r="F6710" s="616"/>
      <c r="G6710" s="617"/>
      <c r="H6710" s="615" t="s">
        <v>1762</v>
      </c>
      <c r="I6710" s="616"/>
      <c r="J6710" s="616"/>
      <c r="K6710" s="617"/>
    </row>
    <row r="6711" spans="1:11" s="43" customFormat="1" x14ac:dyDescent="0.25">
      <c r="A6711" s="42"/>
      <c r="B6711" s="716" t="s">
        <v>5</v>
      </c>
      <c r="C6711" s="720"/>
      <c r="D6711" s="717"/>
      <c r="E6711" s="720" t="s">
        <v>1763</v>
      </c>
      <c r="F6711" s="720"/>
      <c r="G6711" s="717"/>
      <c r="H6711" s="618" t="s">
        <v>6</v>
      </c>
      <c r="I6711" s="624"/>
      <c r="J6711" s="716" t="s">
        <v>284</v>
      </c>
      <c r="K6711" s="717"/>
    </row>
    <row r="6712" spans="1:11" s="43" customFormat="1" ht="15.75" thickBot="1" x14ac:dyDescent="0.3">
      <c r="A6712" s="42"/>
      <c r="B6712" s="718"/>
      <c r="C6712" s="721"/>
      <c r="D6712" s="719"/>
      <c r="E6712" s="721"/>
      <c r="F6712" s="721"/>
      <c r="G6712" s="719"/>
      <c r="H6712" s="625"/>
      <c r="I6712" s="626"/>
      <c r="J6712" s="718"/>
      <c r="K6712" s="719"/>
    </row>
    <row r="6713" spans="1:11" s="43" customFormat="1" ht="15.75" thickBot="1" x14ac:dyDescent="0.3">
      <c r="A6713" s="42"/>
      <c r="B6713" s="615" t="s">
        <v>7</v>
      </c>
      <c r="C6713" s="616"/>
      <c r="D6713" s="616"/>
      <c r="E6713" s="616"/>
      <c r="F6713" s="616"/>
      <c r="G6713" s="616"/>
      <c r="H6713" s="616"/>
      <c r="I6713" s="616"/>
      <c r="J6713" s="616"/>
      <c r="K6713" s="617"/>
    </row>
    <row r="6714" spans="1:11" s="43" customFormat="1" ht="15.75" thickBot="1" x14ac:dyDescent="0.3">
      <c r="A6714" s="42"/>
      <c r="B6714" s="726" t="s">
        <v>8</v>
      </c>
      <c r="C6714" s="726" t="s">
        <v>9</v>
      </c>
      <c r="D6714" s="615" t="s">
        <v>10</v>
      </c>
      <c r="E6714" s="616"/>
      <c r="F6714" s="616"/>
      <c r="G6714" s="617"/>
      <c r="H6714" s="615" t="s">
        <v>11</v>
      </c>
      <c r="I6714" s="616"/>
      <c r="J6714" s="616"/>
      <c r="K6714" s="617"/>
    </row>
    <row r="6715" spans="1:11" s="43" customFormat="1" ht="15.75" thickBot="1" x14ac:dyDescent="0.3">
      <c r="A6715" s="42"/>
      <c r="B6715" s="727"/>
      <c r="C6715" s="727"/>
      <c r="D6715" s="726" t="s">
        <v>12</v>
      </c>
      <c r="E6715" s="726" t="s">
        <v>210</v>
      </c>
      <c r="F6715" s="615" t="s">
        <v>14</v>
      </c>
      <c r="G6715" s="617"/>
      <c r="H6715" s="726" t="s">
        <v>12</v>
      </c>
      <c r="I6715" s="726" t="s">
        <v>15</v>
      </c>
      <c r="J6715" s="615" t="s">
        <v>14</v>
      </c>
      <c r="K6715" s="617"/>
    </row>
    <row r="6716" spans="1:11" s="43" customFormat="1" ht="45.75" thickBot="1" x14ac:dyDescent="0.3">
      <c r="A6716" s="42"/>
      <c r="B6716" s="728"/>
      <c r="C6716" s="728"/>
      <c r="D6716" s="728"/>
      <c r="E6716" s="728"/>
      <c r="F6716" s="306" t="s">
        <v>16</v>
      </c>
      <c r="G6716" s="306" t="s">
        <v>17</v>
      </c>
      <c r="H6716" s="597"/>
      <c r="I6716" s="597"/>
      <c r="J6716" s="306" t="s">
        <v>16</v>
      </c>
      <c r="K6716" s="306" t="s">
        <v>17</v>
      </c>
    </row>
    <row r="6717" spans="1:11" s="43" customFormat="1" x14ac:dyDescent="0.25">
      <c r="A6717" s="42"/>
      <c r="B6717" s="333" t="s">
        <v>1360</v>
      </c>
      <c r="C6717" s="333">
        <v>2</v>
      </c>
      <c r="D6717" s="333">
        <v>3</v>
      </c>
      <c r="E6717" s="333">
        <v>4</v>
      </c>
      <c r="F6717" s="333">
        <v>5</v>
      </c>
      <c r="G6717" s="333">
        <v>6</v>
      </c>
      <c r="H6717" s="333">
        <v>7</v>
      </c>
      <c r="I6717" s="333">
        <v>8</v>
      </c>
      <c r="J6717" s="333">
        <v>9</v>
      </c>
      <c r="K6717" s="333">
        <v>10</v>
      </c>
    </row>
    <row r="6718" spans="1:11" s="43" customFormat="1" ht="30" x14ac:dyDescent="0.25">
      <c r="A6718" s="42"/>
      <c r="B6718" s="341">
        <v>293774.36</v>
      </c>
      <c r="C6718" s="313" t="s">
        <v>76</v>
      </c>
      <c r="D6718" s="341" t="s">
        <v>370</v>
      </c>
      <c r="E6718" s="341">
        <v>1.2</v>
      </c>
      <c r="F6718" s="313"/>
      <c r="G6718" s="313"/>
      <c r="H6718" s="342" t="s">
        <v>1681</v>
      </c>
      <c r="I6718" s="341" t="s">
        <v>1307</v>
      </c>
      <c r="J6718" s="107"/>
      <c r="K6718" s="313"/>
    </row>
    <row r="6719" spans="1:11" s="43" customFormat="1" x14ac:dyDescent="0.25">
      <c r="A6719" s="42"/>
      <c r="B6719" s="341"/>
      <c r="C6719" s="313"/>
      <c r="D6719" s="341" t="s">
        <v>232</v>
      </c>
      <c r="E6719" s="341">
        <v>48.75</v>
      </c>
      <c r="F6719" s="313"/>
      <c r="G6719" s="313"/>
      <c r="H6719" s="342"/>
      <c r="I6719" s="341"/>
      <c r="J6719" s="107"/>
      <c r="K6719" s="313"/>
    </row>
    <row r="6720" spans="1:11" s="43" customFormat="1" x14ac:dyDescent="0.25">
      <c r="A6720" s="42"/>
      <c r="B6720" s="341"/>
      <c r="C6720" s="313"/>
      <c r="D6720" s="341" t="s">
        <v>232</v>
      </c>
      <c r="E6720" s="341">
        <v>48.75</v>
      </c>
      <c r="F6720" s="313"/>
      <c r="G6720" s="313"/>
      <c r="H6720" s="342"/>
      <c r="I6720" s="341"/>
      <c r="J6720" s="107"/>
      <c r="K6720" s="313"/>
    </row>
    <row r="6721" spans="1:11" s="43" customFormat="1" x14ac:dyDescent="0.25">
      <c r="A6721" s="42"/>
      <c r="B6721" s="521" t="s">
        <v>19</v>
      </c>
      <c r="C6721" s="521"/>
      <c r="D6721" s="521"/>
      <c r="E6721" s="521"/>
      <c r="F6721" s="521"/>
      <c r="G6721" s="521"/>
      <c r="H6721" s="521"/>
      <c r="I6721" s="521"/>
      <c r="J6721" s="521"/>
      <c r="K6721" s="521"/>
    </row>
    <row r="6722" spans="1:11" s="43" customFormat="1" x14ac:dyDescent="0.25">
      <c r="A6722" s="42"/>
      <c r="B6722" s="313" t="s">
        <v>1764</v>
      </c>
      <c r="C6722" s="313"/>
      <c r="D6722" s="313"/>
      <c r="E6722" s="313"/>
      <c r="F6722" s="313"/>
      <c r="G6722" s="313"/>
      <c r="H6722" s="313"/>
      <c r="I6722" s="313"/>
      <c r="J6722" s="313"/>
      <c r="K6722" s="313"/>
    </row>
    <row r="6723" spans="1:11" s="43" customFormat="1" x14ac:dyDescent="0.25">
      <c r="A6723" s="42"/>
    </row>
    <row r="6724" spans="1:11" s="43" customFormat="1" x14ac:dyDescent="0.25">
      <c r="A6724" s="42"/>
    </row>
    <row r="6725" spans="1:11" s="43" customFormat="1" x14ac:dyDescent="0.25">
      <c r="A6725" s="42"/>
      <c r="B6725" s="449" t="s">
        <v>0</v>
      </c>
      <c r="C6725" s="449"/>
    </row>
    <row r="6726" spans="1:11" s="43" customFormat="1" x14ac:dyDescent="0.25">
      <c r="A6726" s="42"/>
      <c r="B6726" s="722" t="s">
        <v>1</v>
      </c>
      <c r="C6726" s="722"/>
      <c r="D6726" s="722"/>
      <c r="E6726" s="722"/>
      <c r="F6726" s="722"/>
      <c r="G6726" s="722"/>
      <c r="H6726" s="722"/>
      <c r="I6726" s="722"/>
      <c r="J6726" s="722"/>
      <c r="K6726" s="722"/>
    </row>
    <row r="6727" spans="1:11" s="43" customFormat="1" ht="15.75" thickBot="1" x14ac:dyDescent="0.3">
      <c r="A6727" s="42"/>
      <c r="E6727" s="305"/>
      <c r="F6727" s="305"/>
      <c r="G6727" s="305"/>
      <c r="H6727" s="305"/>
      <c r="I6727" s="305"/>
      <c r="J6727" s="305"/>
      <c r="K6727" s="305"/>
    </row>
    <row r="6728" spans="1:11" s="43" customFormat="1" ht="15.75" thickBot="1" x14ac:dyDescent="0.3">
      <c r="A6728" s="42"/>
      <c r="B6728" s="615" t="s">
        <v>2</v>
      </c>
      <c r="C6728" s="616"/>
      <c r="D6728" s="617"/>
      <c r="E6728" s="615" t="s">
        <v>3</v>
      </c>
      <c r="F6728" s="616"/>
      <c r="G6728" s="617"/>
      <c r="H6728" s="450" t="s">
        <v>323</v>
      </c>
      <c r="I6728" s="450"/>
      <c r="J6728" s="450"/>
      <c r="K6728" s="450"/>
    </row>
    <row r="6729" spans="1:11" s="43" customFormat="1" ht="15.75" thickBot="1" x14ac:dyDescent="0.3">
      <c r="A6729" s="42"/>
      <c r="B6729" s="615" t="s">
        <v>1765</v>
      </c>
      <c r="C6729" s="616"/>
      <c r="D6729" s="617"/>
      <c r="E6729" s="615" t="s">
        <v>1758</v>
      </c>
      <c r="F6729" s="616"/>
      <c r="G6729" s="617"/>
      <c r="H6729" s="615" t="s">
        <v>1766</v>
      </c>
      <c r="I6729" s="616"/>
      <c r="J6729" s="616"/>
      <c r="K6729" s="617"/>
    </row>
    <row r="6730" spans="1:11" s="43" customFormat="1" x14ac:dyDescent="0.25">
      <c r="A6730" s="42"/>
      <c r="B6730" s="716" t="s">
        <v>5</v>
      </c>
      <c r="C6730" s="720"/>
      <c r="D6730" s="717"/>
      <c r="E6730" s="720" t="s">
        <v>1767</v>
      </c>
      <c r="F6730" s="720"/>
      <c r="G6730" s="717"/>
      <c r="H6730" s="618" t="s">
        <v>6</v>
      </c>
      <c r="I6730" s="624"/>
      <c r="J6730" s="716" t="s">
        <v>284</v>
      </c>
      <c r="K6730" s="717"/>
    </row>
    <row r="6731" spans="1:11" s="43" customFormat="1" ht="15.75" thickBot="1" x14ac:dyDescent="0.3">
      <c r="A6731" s="42"/>
      <c r="B6731" s="718"/>
      <c r="C6731" s="721"/>
      <c r="D6731" s="719"/>
      <c r="E6731" s="721"/>
      <c r="F6731" s="721"/>
      <c r="G6731" s="719"/>
      <c r="H6731" s="625"/>
      <c r="I6731" s="626"/>
      <c r="J6731" s="718"/>
      <c r="K6731" s="719"/>
    </row>
    <row r="6732" spans="1:11" s="43" customFormat="1" ht="15.75" thickBot="1" x14ac:dyDescent="0.3">
      <c r="A6732" s="42"/>
      <c r="B6732" s="615" t="s">
        <v>7</v>
      </c>
      <c r="C6732" s="616"/>
      <c r="D6732" s="616"/>
      <c r="E6732" s="616"/>
      <c r="F6732" s="616"/>
      <c r="G6732" s="616"/>
      <c r="H6732" s="616"/>
      <c r="I6732" s="616"/>
      <c r="J6732" s="616"/>
      <c r="K6732" s="617"/>
    </row>
    <row r="6733" spans="1:11" s="43" customFormat="1" ht="15.75" thickBot="1" x14ac:dyDescent="0.3">
      <c r="A6733" s="42"/>
      <c r="B6733" s="726" t="s">
        <v>8</v>
      </c>
      <c r="C6733" s="726" t="s">
        <v>9</v>
      </c>
      <c r="D6733" s="615" t="s">
        <v>10</v>
      </c>
      <c r="E6733" s="616"/>
      <c r="F6733" s="616"/>
      <c r="G6733" s="617"/>
      <c r="H6733" s="615" t="s">
        <v>11</v>
      </c>
      <c r="I6733" s="616"/>
      <c r="J6733" s="616"/>
      <c r="K6733" s="617"/>
    </row>
    <row r="6734" spans="1:11" s="43" customFormat="1" ht="15.75" thickBot="1" x14ac:dyDescent="0.3">
      <c r="A6734" s="42"/>
      <c r="B6734" s="727"/>
      <c r="C6734" s="727"/>
      <c r="D6734" s="726" t="s">
        <v>12</v>
      </c>
      <c r="E6734" s="726" t="s">
        <v>210</v>
      </c>
      <c r="F6734" s="615" t="s">
        <v>14</v>
      </c>
      <c r="G6734" s="617"/>
      <c r="H6734" s="726" t="s">
        <v>12</v>
      </c>
      <c r="I6734" s="726" t="s">
        <v>15</v>
      </c>
      <c r="J6734" s="615" t="s">
        <v>14</v>
      </c>
      <c r="K6734" s="617"/>
    </row>
    <row r="6735" spans="1:11" s="43" customFormat="1" ht="45.75" thickBot="1" x14ac:dyDescent="0.3">
      <c r="A6735" s="42"/>
      <c r="B6735" s="728"/>
      <c r="C6735" s="728"/>
      <c r="D6735" s="728"/>
      <c r="E6735" s="728"/>
      <c r="F6735" s="306" t="s">
        <v>16</v>
      </c>
      <c r="G6735" s="306" t="s">
        <v>17</v>
      </c>
      <c r="H6735" s="597"/>
      <c r="I6735" s="597"/>
      <c r="J6735" s="306" t="s">
        <v>16</v>
      </c>
      <c r="K6735" s="306" t="s">
        <v>17</v>
      </c>
    </row>
    <row r="6736" spans="1:11" s="43" customFormat="1" x14ac:dyDescent="0.25">
      <c r="A6736" s="42"/>
      <c r="B6736" s="333" t="s">
        <v>1360</v>
      </c>
      <c r="C6736" s="333">
        <v>2</v>
      </c>
      <c r="D6736" s="333">
        <v>3</v>
      </c>
      <c r="E6736" s="333">
        <v>4</v>
      </c>
      <c r="F6736" s="333">
        <v>5</v>
      </c>
      <c r="G6736" s="333">
        <v>6</v>
      </c>
      <c r="H6736" s="333">
        <v>7</v>
      </c>
      <c r="I6736" s="333">
        <v>8</v>
      </c>
      <c r="J6736" s="333">
        <v>9</v>
      </c>
      <c r="K6736" s="333">
        <v>10</v>
      </c>
    </row>
    <row r="6737" spans="1:11" s="43" customFormat="1" x14ac:dyDescent="0.25">
      <c r="A6737" s="42"/>
      <c r="B6737" s="341">
        <v>149222.46</v>
      </c>
      <c r="C6737" s="313" t="s">
        <v>76</v>
      </c>
      <c r="D6737" s="341"/>
      <c r="E6737" s="341"/>
      <c r="F6737" s="313"/>
      <c r="G6737" s="313"/>
      <c r="H6737" s="342"/>
      <c r="I6737" s="341"/>
      <c r="J6737" s="107"/>
      <c r="K6737" s="313"/>
    </row>
    <row r="6738" spans="1:11" s="43" customFormat="1" x14ac:dyDescent="0.25">
      <c r="A6738" s="42"/>
      <c r="B6738" s="521" t="s">
        <v>19</v>
      </c>
      <c r="C6738" s="521"/>
      <c r="D6738" s="521"/>
      <c r="E6738" s="521"/>
      <c r="F6738" s="521"/>
      <c r="G6738" s="521"/>
      <c r="H6738" s="521"/>
      <c r="I6738" s="521"/>
      <c r="J6738" s="521"/>
      <c r="K6738" s="521"/>
    </row>
    <row r="6739" spans="1:11" s="43" customFormat="1" x14ac:dyDescent="0.25">
      <c r="A6739" s="42"/>
      <c r="B6739" s="313" t="s">
        <v>1768</v>
      </c>
      <c r="C6739" s="313"/>
      <c r="D6739" s="313" t="s">
        <v>232</v>
      </c>
      <c r="E6739" s="313" t="s">
        <v>1769</v>
      </c>
      <c r="F6739" s="313"/>
      <c r="G6739" s="313"/>
      <c r="H6739" s="313"/>
      <c r="I6739" s="313"/>
      <c r="J6739" s="313"/>
      <c r="K6739" s="313"/>
    </row>
    <row r="6740" spans="1:11" s="43" customFormat="1" x14ac:dyDescent="0.25">
      <c r="A6740" s="42"/>
    </row>
    <row r="6741" spans="1:11" s="43" customFormat="1" x14ac:dyDescent="0.25">
      <c r="A6741" s="42"/>
    </row>
    <row r="6742" spans="1:11" s="43" customFormat="1" x14ac:dyDescent="0.25">
      <c r="A6742" s="42"/>
      <c r="B6742" s="449" t="s">
        <v>0</v>
      </c>
      <c r="C6742" s="449"/>
    </row>
    <row r="6743" spans="1:11" s="43" customFormat="1" x14ac:dyDescent="0.25">
      <c r="A6743" s="42"/>
      <c r="B6743" s="722" t="s">
        <v>1</v>
      </c>
      <c r="C6743" s="722"/>
      <c r="D6743" s="722"/>
      <c r="E6743" s="722"/>
      <c r="F6743" s="722"/>
      <c r="G6743" s="722"/>
      <c r="H6743" s="722"/>
      <c r="I6743" s="722"/>
      <c r="J6743" s="722"/>
      <c r="K6743" s="722"/>
    </row>
    <row r="6744" spans="1:11" s="43" customFormat="1" ht="15.75" thickBot="1" x14ac:dyDescent="0.3">
      <c r="A6744" s="42"/>
      <c r="E6744" s="305"/>
      <c r="F6744" s="305"/>
      <c r="G6744" s="305"/>
      <c r="H6744" s="305"/>
      <c r="I6744" s="305"/>
      <c r="J6744" s="305"/>
      <c r="K6744" s="305"/>
    </row>
    <row r="6745" spans="1:11" s="43" customFormat="1" ht="15.75" thickBot="1" x14ac:dyDescent="0.3">
      <c r="A6745" s="42"/>
      <c r="B6745" s="615" t="s">
        <v>2</v>
      </c>
      <c r="C6745" s="616"/>
      <c r="D6745" s="617"/>
      <c r="E6745" s="615" t="s">
        <v>3</v>
      </c>
      <c r="F6745" s="616"/>
      <c r="G6745" s="617"/>
      <c r="H6745" s="450" t="s">
        <v>323</v>
      </c>
      <c r="I6745" s="450"/>
      <c r="J6745" s="450"/>
      <c r="K6745" s="450"/>
    </row>
    <row r="6746" spans="1:11" s="43" customFormat="1" ht="15.75" thickBot="1" x14ac:dyDescent="0.3">
      <c r="A6746" s="42"/>
      <c r="B6746" s="615" t="s">
        <v>1770</v>
      </c>
      <c r="C6746" s="616"/>
      <c r="D6746" s="617"/>
      <c r="E6746" s="615" t="s">
        <v>1758</v>
      </c>
      <c r="F6746" s="616"/>
      <c r="G6746" s="617"/>
      <c r="H6746" s="615" t="s">
        <v>1771</v>
      </c>
      <c r="I6746" s="616"/>
      <c r="J6746" s="616"/>
      <c r="K6746" s="617"/>
    </row>
    <row r="6747" spans="1:11" s="43" customFormat="1" x14ac:dyDescent="0.25">
      <c r="A6747" s="42"/>
      <c r="B6747" s="716" t="s">
        <v>5</v>
      </c>
      <c r="C6747" s="720"/>
      <c r="D6747" s="717"/>
      <c r="E6747" s="720" t="s">
        <v>1772</v>
      </c>
      <c r="F6747" s="720"/>
      <c r="G6747" s="717"/>
      <c r="H6747" s="618" t="s">
        <v>6</v>
      </c>
      <c r="I6747" s="624"/>
      <c r="J6747" s="716" t="s">
        <v>284</v>
      </c>
      <c r="K6747" s="717"/>
    </row>
    <row r="6748" spans="1:11" s="43" customFormat="1" ht="15.75" thickBot="1" x14ac:dyDescent="0.3">
      <c r="A6748" s="42"/>
      <c r="B6748" s="718"/>
      <c r="C6748" s="721"/>
      <c r="D6748" s="719"/>
      <c r="E6748" s="721"/>
      <c r="F6748" s="721"/>
      <c r="G6748" s="719"/>
      <c r="H6748" s="625"/>
      <c r="I6748" s="626"/>
      <c r="J6748" s="718"/>
      <c r="K6748" s="719"/>
    </row>
    <row r="6749" spans="1:11" s="43" customFormat="1" ht="15.75" thickBot="1" x14ac:dyDescent="0.3">
      <c r="A6749" s="42"/>
      <c r="B6749" s="615" t="s">
        <v>7</v>
      </c>
      <c r="C6749" s="616"/>
      <c r="D6749" s="616"/>
      <c r="E6749" s="616"/>
      <c r="F6749" s="616"/>
      <c r="G6749" s="616"/>
      <c r="H6749" s="616"/>
      <c r="I6749" s="616"/>
      <c r="J6749" s="616"/>
      <c r="K6749" s="617"/>
    </row>
    <row r="6750" spans="1:11" s="43" customFormat="1" ht="15.75" thickBot="1" x14ac:dyDescent="0.3">
      <c r="A6750" s="42"/>
      <c r="B6750" s="726" t="s">
        <v>8</v>
      </c>
      <c r="C6750" s="726" t="s">
        <v>9</v>
      </c>
      <c r="D6750" s="615" t="s">
        <v>10</v>
      </c>
      <c r="E6750" s="616"/>
      <c r="F6750" s="616"/>
      <c r="G6750" s="617"/>
      <c r="H6750" s="615" t="s">
        <v>11</v>
      </c>
      <c r="I6750" s="616"/>
      <c r="J6750" s="616"/>
      <c r="K6750" s="617"/>
    </row>
    <row r="6751" spans="1:11" s="43" customFormat="1" ht="15.75" thickBot="1" x14ac:dyDescent="0.3">
      <c r="A6751" s="42"/>
      <c r="B6751" s="727"/>
      <c r="C6751" s="727"/>
      <c r="D6751" s="726" t="s">
        <v>12</v>
      </c>
      <c r="E6751" s="726" t="s">
        <v>210</v>
      </c>
      <c r="F6751" s="615" t="s">
        <v>14</v>
      </c>
      <c r="G6751" s="617"/>
      <c r="H6751" s="726" t="s">
        <v>12</v>
      </c>
      <c r="I6751" s="726" t="s">
        <v>15</v>
      </c>
      <c r="J6751" s="615" t="s">
        <v>14</v>
      </c>
      <c r="K6751" s="617"/>
    </row>
    <row r="6752" spans="1:11" s="43" customFormat="1" ht="45.75" thickBot="1" x14ac:dyDescent="0.3">
      <c r="A6752" s="42"/>
      <c r="B6752" s="728"/>
      <c r="C6752" s="728"/>
      <c r="D6752" s="728"/>
      <c r="E6752" s="728"/>
      <c r="F6752" s="306" t="s">
        <v>16</v>
      </c>
      <c r="G6752" s="306" t="s">
        <v>17</v>
      </c>
      <c r="H6752" s="597"/>
      <c r="I6752" s="597"/>
      <c r="J6752" s="306" t="s">
        <v>16</v>
      </c>
      <c r="K6752" s="306" t="s">
        <v>17</v>
      </c>
    </row>
    <row r="6753" spans="1:11" s="43" customFormat="1" x14ac:dyDescent="0.25">
      <c r="A6753" s="42"/>
      <c r="B6753" s="333" t="s">
        <v>1360</v>
      </c>
      <c r="C6753" s="333">
        <v>2</v>
      </c>
      <c r="D6753" s="333">
        <v>3</v>
      </c>
      <c r="E6753" s="333">
        <v>4</v>
      </c>
      <c r="F6753" s="333">
        <v>5</v>
      </c>
      <c r="G6753" s="333">
        <v>6</v>
      </c>
      <c r="H6753" s="333">
        <v>7</v>
      </c>
      <c r="I6753" s="333">
        <v>8</v>
      </c>
      <c r="J6753" s="333">
        <v>9</v>
      </c>
      <c r="K6753" s="333">
        <v>10</v>
      </c>
    </row>
    <row r="6754" spans="1:11" s="43" customFormat="1" ht="30" x14ac:dyDescent="0.25">
      <c r="A6754" s="42"/>
      <c r="B6754" s="341">
        <v>578854.92000000004</v>
      </c>
      <c r="C6754" s="313" t="s">
        <v>76</v>
      </c>
      <c r="D6754" s="341" t="s">
        <v>370</v>
      </c>
      <c r="E6754" s="341">
        <v>0.75</v>
      </c>
      <c r="F6754" s="313"/>
      <c r="G6754" s="313"/>
      <c r="H6754" s="342" t="s">
        <v>111</v>
      </c>
      <c r="I6754" s="341"/>
      <c r="J6754" s="107"/>
      <c r="K6754" s="313"/>
    </row>
    <row r="6755" spans="1:11" s="43" customFormat="1" ht="30" x14ac:dyDescent="0.25">
      <c r="A6755" s="42"/>
      <c r="B6755" s="341"/>
      <c r="C6755" s="313"/>
      <c r="D6755" s="341" t="s">
        <v>370</v>
      </c>
      <c r="E6755" s="341">
        <v>0.36</v>
      </c>
      <c r="F6755" s="313"/>
      <c r="G6755" s="313"/>
      <c r="H6755" s="342" t="s">
        <v>71</v>
      </c>
      <c r="I6755" s="341"/>
      <c r="J6755" s="107"/>
      <c r="K6755" s="313"/>
    </row>
    <row r="6756" spans="1:11" s="43" customFormat="1" x14ac:dyDescent="0.25">
      <c r="A6756" s="42"/>
      <c r="B6756" s="341"/>
      <c r="C6756" s="313"/>
      <c r="D6756" s="341"/>
      <c r="E6756" s="341"/>
      <c r="F6756" s="313"/>
      <c r="G6756" s="313"/>
      <c r="H6756" s="342" t="s">
        <v>1142</v>
      </c>
      <c r="I6756" s="341"/>
      <c r="J6756" s="107"/>
      <c r="K6756" s="313"/>
    </row>
    <row r="6757" spans="1:11" s="43" customFormat="1" x14ac:dyDescent="0.25">
      <c r="A6757" s="42"/>
      <c r="B6757" s="341"/>
      <c r="C6757" s="313"/>
      <c r="D6757" s="341"/>
      <c r="E6757" s="341"/>
      <c r="F6757" s="313"/>
      <c r="G6757" s="313"/>
      <c r="H6757" s="342" t="s">
        <v>112</v>
      </c>
      <c r="I6757" s="341"/>
      <c r="J6757" s="107"/>
      <c r="K6757" s="313"/>
    </row>
    <row r="6758" spans="1:11" s="43" customFormat="1" x14ac:dyDescent="0.25">
      <c r="A6758" s="42"/>
      <c r="B6758" s="341"/>
      <c r="C6758" s="313"/>
      <c r="D6758" s="341"/>
      <c r="E6758" s="341"/>
      <c r="F6758" s="313"/>
      <c r="G6758" s="313"/>
      <c r="H6758" s="342" t="s">
        <v>698</v>
      </c>
      <c r="I6758" s="341"/>
      <c r="J6758" s="107"/>
      <c r="K6758" s="313"/>
    </row>
    <row r="6759" spans="1:11" s="43" customFormat="1" x14ac:dyDescent="0.25">
      <c r="A6759" s="42"/>
      <c r="B6759" s="341"/>
      <c r="C6759" s="313"/>
      <c r="D6759" s="341"/>
      <c r="E6759" s="341"/>
      <c r="F6759" s="313"/>
      <c r="G6759" s="313"/>
      <c r="H6759" s="342" t="s">
        <v>738</v>
      </c>
      <c r="I6759" s="341"/>
      <c r="J6759" s="107"/>
      <c r="K6759" s="313"/>
    </row>
    <row r="6760" spans="1:11" s="43" customFormat="1" x14ac:dyDescent="0.25">
      <c r="A6760" s="42"/>
      <c r="B6760" s="521" t="s">
        <v>19</v>
      </c>
      <c r="C6760" s="521"/>
      <c r="D6760" s="521"/>
      <c r="E6760" s="521"/>
      <c r="F6760" s="521"/>
      <c r="G6760" s="521"/>
      <c r="H6760" s="521"/>
      <c r="I6760" s="521"/>
      <c r="J6760" s="521"/>
      <c r="K6760" s="521"/>
    </row>
    <row r="6761" spans="1:11" s="43" customFormat="1" ht="45" x14ac:dyDescent="0.25">
      <c r="A6761" s="42"/>
      <c r="B6761" s="313" t="s">
        <v>1773</v>
      </c>
      <c r="C6761" s="313"/>
      <c r="D6761" s="313" t="s">
        <v>266</v>
      </c>
      <c r="E6761" s="313" t="s">
        <v>1774</v>
      </c>
      <c r="F6761" s="313"/>
      <c r="G6761" s="313"/>
      <c r="H6761" s="313"/>
      <c r="I6761" s="313"/>
      <c r="J6761" s="313"/>
      <c r="K6761" s="313"/>
    </row>
    <row r="6762" spans="1:11" s="43" customFormat="1" x14ac:dyDescent="0.25">
      <c r="A6762" s="42"/>
    </row>
    <row r="6763" spans="1:11" s="43" customFormat="1" x14ac:dyDescent="0.25">
      <c r="A6763" s="42"/>
    </row>
    <row r="6764" spans="1:11" s="43" customFormat="1" x14ac:dyDescent="0.25">
      <c r="A6764" s="42"/>
      <c r="B6764" s="449" t="s">
        <v>0</v>
      </c>
      <c r="C6764" s="449"/>
    </row>
    <row r="6765" spans="1:11" s="43" customFormat="1" x14ac:dyDescent="0.25">
      <c r="A6765" s="42"/>
      <c r="B6765" s="722" t="s">
        <v>1</v>
      </c>
      <c r="C6765" s="722"/>
      <c r="D6765" s="722"/>
      <c r="E6765" s="722"/>
      <c r="F6765" s="722"/>
      <c r="G6765" s="722"/>
      <c r="H6765" s="722"/>
      <c r="I6765" s="722"/>
      <c r="J6765" s="722"/>
      <c r="K6765" s="722"/>
    </row>
    <row r="6766" spans="1:11" s="43" customFormat="1" ht="15.75" thickBot="1" x14ac:dyDescent="0.3">
      <c r="A6766" s="42"/>
      <c r="E6766" s="305"/>
      <c r="F6766" s="305"/>
      <c r="G6766" s="305"/>
      <c r="H6766" s="305"/>
      <c r="I6766" s="305"/>
      <c r="J6766" s="305"/>
      <c r="K6766" s="305"/>
    </row>
    <row r="6767" spans="1:11" s="43" customFormat="1" ht="15.75" thickBot="1" x14ac:dyDescent="0.3">
      <c r="A6767" s="42"/>
      <c r="B6767" s="615" t="s">
        <v>2</v>
      </c>
      <c r="C6767" s="616"/>
      <c r="D6767" s="617"/>
      <c r="E6767" s="615" t="s">
        <v>3</v>
      </c>
      <c r="F6767" s="616"/>
      <c r="G6767" s="617"/>
      <c r="H6767" s="450" t="s">
        <v>323</v>
      </c>
      <c r="I6767" s="450"/>
      <c r="J6767" s="450"/>
      <c r="K6767" s="450"/>
    </row>
    <row r="6768" spans="1:11" s="43" customFormat="1" ht="15.75" thickBot="1" x14ac:dyDescent="0.3">
      <c r="A6768" s="42"/>
      <c r="B6768" s="615" t="s">
        <v>1775</v>
      </c>
      <c r="C6768" s="616"/>
      <c r="D6768" s="617"/>
      <c r="E6768" s="615" t="s">
        <v>1776</v>
      </c>
      <c r="F6768" s="616"/>
      <c r="G6768" s="617"/>
      <c r="H6768" s="615" t="s">
        <v>1777</v>
      </c>
      <c r="I6768" s="616"/>
      <c r="J6768" s="616"/>
      <c r="K6768" s="617"/>
    </row>
    <row r="6769" spans="1:11" s="43" customFormat="1" x14ac:dyDescent="0.25">
      <c r="A6769" s="42"/>
      <c r="B6769" s="716" t="s">
        <v>5</v>
      </c>
      <c r="C6769" s="720"/>
      <c r="D6769" s="717"/>
      <c r="E6769" s="720" t="s">
        <v>1778</v>
      </c>
      <c r="F6769" s="720"/>
      <c r="G6769" s="717"/>
      <c r="H6769" s="618" t="s">
        <v>6</v>
      </c>
      <c r="I6769" s="624"/>
      <c r="J6769" s="716" t="s">
        <v>284</v>
      </c>
      <c r="K6769" s="717"/>
    </row>
    <row r="6770" spans="1:11" s="43" customFormat="1" ht="15.75" thickBot="1" x14ac:dyDescent="0.3">
      <c r="A6770" s="42"/>
      <c r="B6770" s="718"/>
      <c r="C6770" s="721"/>
      <c r="D6770" s="719"/>
      <c r="E6770" s="721"/>
      <c r="F6770" s="721"/>
      <c r="G6770" s="719"/>
      <c r="H6770" s="625"/>
      <c r="I6770" s="626"/>
      <c r="J6770" s="718"/>
      <c r="K6770" s="719"/>
    </row>
    <row r="6771" spans="1:11" s="43" customFormat="1" ht="15.75" thickBot="1" x14ac:dyDescent="0.3">
      <c r="A6771" s="42"/>
      <c r="B6771" s="615" t="s">
        <v>7</v>
      </c>
      <c r="C6771" s="616"/>
      <c r="D6771" s="616"/>
      <c r="E6771" s="616"/>
      <c r="F6771" s="616"/>
      <c r="G6771" s="616"/>
      <c r="H6771" s="616"/>
      <c r="I6771" s="616"/>
      <c r="J6771" s="616"/>
      <c r="K6771" s="617"/>
    </row>
    <row r="6772" spans="1:11" s="43" customFormat="1" ht="15.75" thickBot="1" x14ac:dyDescent="0.3">
      <c r="A6772" s="42"/>
      <c r="B6772" s="726" t="s">
        <v>8</v>
      </c>
      <c r="C6772" s="726" t="s">
        <v>9</v>
      </c>
      <c r="D6772" s="615" t="s">
        <v>10</v>
      </c>
      <c r="E6772" s="616"/>
      <c r="F6772" s="616"/>
      <c r="G6772" s="617"/>
      <c r="H6772" s="615" t="s">
        <v>11</v>
      </c>
      <c r="I6772" s="616"/>
      <c r="J6772" s="616"/>
      <c r="K6772" s="617"/>
    </row>
    <row r="6773" spans="1:11" s="43" customFormat="1" ht="15.75" thickBot="1" x14ac:dyDescent="0.3">
      <c r="A6773" s="42"/>
      <c r="B6773" s="727"/>
      <c r="C6773" s="727"/>
      <c r="D6773" s="726" t="s">
        <v>12</v>
      </c>
      <c r="E6773" s="726" t="s">
        <v>210</v>
      </c>
      <c r="F6773" s="615" t="s">
        <v>14</v>
      </c>
      <c r="G6773" s="617"/>
      <c r="H6773" s="726" t="s">
        <v>12</v>
      </c>
      <c r="I6773" s="726" t="s">
        <v>15</v>
      </c>
      <c r="J6773" s="615" t="s">
        <v>14</v>
      </c>
      <c r="K6773" s="617"/>
    </row>
    <row r="6774" spans="1:11" s="43" customFormat="1" ht="45.75" thickBot="1" x14ac:dyDescent="0.3">
      <c r="A6774" s="42"/>
      <c r="B6774" s="728"/>
      <c r="C6774" s="728"/>
      <c r="D6774" s="728"/>
      <c r="E6774" s="728"/>
      <c r="F6774" s="306" t="s">
        <v>16</v>
      </c>
      <c r="G6774" s="306" t="s">
        <v>17</v>
      </c>
      <c r="H6774" s="597"/>
      <c r="I6774" s="597"/>
      <c r="J6774" s="306" t="s">
        <v>16</v>
      </c>
      <c r="K6774" s="306" t="s">
        <v>17</v>
      </c>
    </row>
    <row r="6775" spans="1:11" s="43" customFormat="1" x14ac:dyDescent="0.25">
      <c r="A6775" s="42"/>
      <c r="B6775" s="333" t="s">
        <v>1360</v>
      </c>
      <c r="C6775" s="333">
        <v>2</v>
      </c>
      <c r="D6775" s="333">
        <v>3</v>
      </c>
      <c r="E6775" s="333">
        <v>4</v>
      </c>
      <c r="F6775" s="333">
        <v>5</v>
      </c>
      <c r="G6775" s="333">
        <v>6</v>
      </c>
      <c r="H6775" s="333">
        <v>7</v>
      </c>
      <c r="I6775" s="333">
        <v>8</v>
      </c>
      <c r="J6775" s="333">
        <v>9</v>
      </c>
      <c r="K6775" s="333">
        <v>10</v>
      </c>
    </row>
    <row r="6776" spans="1:11" s="43" customFormat="1" ht="30" x14ac:dyDescent="0.25">
      <c r="A6776" s="42"/>
      <c r="B6776" s="341">
        <v>172698.3</v>
      </c>
      <c r="C6776" s="313" t="s">
        <v>76</v>
      </c>
      <c r="D6776" s="341" t="s">
        <v>370</v>
      </c>
      <c r="E6776" s="341">
        <v>0.8</v>
      </c>
      <c r="F6776" s="313"/>
      <c r="G6776" s="313"/>
      <c r="H6776" s="342"/>
      <c r="I6776" s="341"/>
      <c r="J6776" s="107"/>
      <c r="K6776" s="313"/>
    </row>
    <row r="6777" spans="1:11" s="43" customFormat="1" x14ac:dyDescent="0.25">
      <c r="A6777" s="42"/>
      <c r="B6777" s="521" t="s">
        <v>19</v>
      </c>
      <c r="C6777" s="521"/>
      <c r="D6777" s="521"/>
      <c r="E6777" s="521"/>
      <c r="F6777" s="521"/>
      <c r="G6777" s="521"/>
      <c r="H6777" s="521"/>
      <c r="I6777" s="521"/>
      <c r="J6777" s="521"/>
      <c r="K6777" s="521"/>
    </row>
    <row r="6778" spans="1:11" s="43" customFormat="1" x14ac:dyDescent="0.25">
      <c r="A6778" s="42"/>
      <c r="B6778" s="313"/>
      <c r="C6778" s="313"/>
      <c r="D6778" s="313"/>
      <c r="E6778" s="313"/>
      <c r="F6778" s="313"/>
      <c r="G6778" s="313"/>
      <c r="H6778" s="313"/>
      <c r="I6778" s="313"/>
      <c r="J6778" s="313"/>
      <c r="K6778" s="313"/>
    </row>
    <row r="6779" spans="1:11" s="43" customFormat="1" x14ac:dyDescent="0.25">
      <c r="A6779" s="42"/>
    </row>
    <row r="6780" spans="1:11" s="43" customFormat="1" x14ac:dyDescent="0.25">
      <c r="A6780" s="42"/>
    </row>
    <row r="6781" spans="1:11" s="43" customFormat="1" x14ac:dyDescent="0.25">
      <c r="A6781" s="42"/>
      <c r="B6781" s="449" t="s">
        <v>0</v>
      </c>
      <c r="C6781" s="449"/>
    </row>
    <row r="6782" spans="1:11" s="43" customFormat="1" x14ac:dyDescent="0.25">
      <c r="A6782" s="42"/>
      <c r="B6782" s="722" t="s">
        <v>1</v>
      </c>
      <c r="C6782" s="722"/>
      <c r="D6782" s="722"/>
      <c r="E6782" s="722"/>
      <c r="F6782" s="722"/>
      <c r="G6782" s="722"/>
      <c r="H6782" s="722"/>
      <c r="I6782" s="722"/>
      <c r="J6782" s="722"/>
      <c r="K6782" s="722"/>
    </row>
    <row r="6783" spans="1:11" s="43" customFormat="1" ht="15.75" thickBot="1" x14ac:dyDescent="0.3">
      <c r="A6783" s="42"/>
      <c r="E6783" s="305"/>
      <c r="F6783" s="305"/>
      <c r="G6783" s="305"/>
      <c r="H6783" s="305"/>
      <c r="I6783" s="305"/>
      <c r="J6783" s="305"/>
      <c r="K6783" s="305"/>
    </row>
    <row r="6784" spans="1:11" s="43" customFormat="1" ht="15.75" thickBot="1" x14ac:dyDescent="0.3">
      <c r="A6784" s="42"/>
      <c r="B6784" s="615" t="s">
        <v>2</v>
      </c>
      <c r="C6784" s="616"/>
      <c r="D6784" s="617"/>
      <c r="E6784" s="615" t="s">
        <v>3</v>
      </c>
      <c r="F6784" s="616"/>
      <c r="G6784" s="617"/>
      <c r="H6784" s="450" t="s">
        <v>323</v>
      </c>
      <c r="I6784" s="450"/>
      <c r="J6784" s="450"/>
      <c r="K6784" s="450"/>
    </row>
    <row r="6785" spans="1:11" s="43" customFormat="1" ht="15.75" thickBot="1" x14ac:dyDescent="0.3">
      <c r="A6785" s="42"/>
      <c r="B6785" s="615" t="s">
        <v>1779</v>
      </c>
      <c r="C6785" s="616"/>
      <c r="D6785" s="617"/>
      <c r="E6785" s="615" t="s">
        <v>1776</v>
      </c>
      <c r="F6785" s="616"/>
      <c r="G6785" s="617"/>
      <c r="H6785" s="615" t="s">
        <v>1780</v>
      </c>
      <c r="I6785" s="616"/>
      <c r="J6785" s="616"/>
      <c r="K6785" s="617"/>
    </row>
    <row r="6786" spans="1:11" s="43" customFormat="1" x14ac:dyDescent="0.25">
      <c r="A6786" s="42"/>
      <c r="B6786" s="716" t="s">
        <v>5</v>
      </c>
      <c r="C6786" s="720"/>
      <c r="D6786" s="717"/>
      <c r="E6786" s="720" t="s">
        <v>1781</v>
      </c>
      <c r="F6786" s="720"/>
      <c r="G6786" s="717"/>
      <c r="H6786" s="618" t="s">
        <v>6</v>
      </c>
      <c r="I6786" s="624"/>
      <c r="J6786" s="716" t="s">
        <v>284</v>
      </c>
      <c r="K6786" s="717"/>
    </row>
    <row r="6787" spans="1:11" s="43" customFormat="1" ht="15.75" thickBot="1" x14ac:dyDescent="0.3">
      <c r="A6787" s="42"/>
      <c r="B6787" s="718"/>
      <c r="C6787" s="721"/>
      <c r="D6787" s="719"/>
      <c r="E6787" s="721"/>
      <c r="F6787" s="721"/>
      <c r="G6787" s="719"/>
      <c r="H6787" s="625"/>
      <c r="I6787" s="626"/>
      <c r="J6787" s="718"/>
      <c r="K6787" s="719"/>
    </row>
    <row r="6788" spans="1:11" s="43" customFormat="1" ht="15.75" thickBot="1" x14ac:dyDescent="0.3">
      <c r="A6788" s="42"/>
      <c r="B6788" s="615" t="s">
        <v>7</v>
      </c>
      <c r="C6788" s="616"/>
      <c r="D6788" s="616"/>
      <c r="E6788" s="616"/>
      <c r="F6788" s="616"/>
      <c r="G6788" s="616"/>
      <c r="H6788" s="616"/>
      <c r="I6788" s="616"/>
      <c r="J6788" s="616"/>
      <c r="K6788" s="617"/>
    </row>
    <row r="6789" spans="1:11" s="43" customFormat="1" ht="15.75" thickBot="1" x14ac:dyDescent="0.3">
      <c r="A6789" s="42"/>
      <c r="B6789" s="726" t="s">
        <v>8</v>
      </c>
      <c r="C6789" s="726" t="s">
        <v>9</v>
      </c>
      <c r="D6789" s="615" t="s">
        <v>10</v>
      </c>
      <c r="E6789" s="616"/>
      <c r="F6789" s="616"/>
      <c r="G6789" s="617"/>
      <c r="H6789" s="615" t="s">
        <v>11</v>
      </c>
      <c r="I6789" s="616"/>
      <c r="J6789" s="616"/>
      <c r="K6789" s="617"/>
    </row>
    <row r="6790" spans="1:11" s="43" customFormat="1" ht="15.75" thickBot="1" x14ac:dyDescent="0.3">
      <c r="A6790" s="42"/>
      <c r="B6790" s="727"/>
      <c r="C6790" s="727"/>
      <c r="D6790" s="726" t="s">
        <v>12</v>
      </c>
      <c r="E6790" s="726" t="s">
        <v>210</v>
      </c>
      <c r="F6790" s="615" t="s">
        <v>14</v>
      </c>
      <c r="G6790" s="617"/>
      <c r="H6790" s="726" t="s">
        <v>12</v>
      </c>
      <c r="I6790" s="726" t="s">
        <v>15</v>
      </c>
      <c r="J6790" s="615" t="s">
        <v>14</v>
      </c>
      <c r="K6790" s="617"/>
    </row>
    <row r="6791" spans="1:11" s="43" customFormat="1" ht="45.75" thickBot="1" x14ac:dyDescent="0.3">
      <c r="A6791" s="42"/>
      <c r="B6791" s="728"/>
      <c r="C6791" s="728"/>
      <c r="D6791" s="728"/>
      <c r="E6791" s="728"/>
      <c r="F6791" s="306" t="s">
        <v>16</v>
      </c>
      <c r="G6791" s="306" t="s">
        <v>17</v>
      </c>
      <c r="H6791" s="597"/>
      <c r="I6791" s="597"/>
      <c r="J6791" s="306" t="s">
        <v>16</v>
      </c>
      <c r="K6791" s="306" t="s">
        <v>17</v>
      </c>
    </row>
    <row r="6792" spans="1:11" s="43" customFormat="1" x14ac:dyDescent="0.25">
      <c r="A6792" s="42"/>
      <c r="B6792" s="333" t="s">
        <v>1360</v>
      </c>
      <c r="C6792" s="333">
        <v>2</v>
      </c>
      <c r="D6792" s="333">
        <v>3</v>
      </c>
      <c r="E6792" s="333">
        <v>4</v>
      </c>
      <c r="F6792" s="333">
        <v>5</v>
      </c>
      <c r="G6792" s="333">
        <v>6</v>
      </c>
      <c r="H6792" s="333">
        <v>7</v>
      </c>
      <c r="I6792" s="333">
        <v>8</v>
      </c>
      <c r="J6792" s="333">
        <v>9</v>
      </c>
      <c r="K6792" s="333">
        <v>10</v>
      </c>
    </row>
    <row r="6793" spans="1:11" s="43" customFormat="1" x14ac:dyDescent="0.25">
      <c r="A6793" s="42"/>
      <c r="B6793" s="341">
        <v>201434.63</v>
      </c>
      <c r="C6793" s="313" t="s">
        <v>76</v>
      </c>
      <c r="D6793" s="341"/>
      <c r="E6793" s="341"/>
      <c r="F6793" s="313"/>
      <c r="G6793" s="313"/>
      <c r="H6793" s="342"/>
      <c r="I6793" s="341"/>
      <c r="J6793" s="107"/>
      <c r="K6793" s="313"/>
    </row>
    <row r="6794" spans="1:11" s="43" customFormat="1" x14ac:dyDescent="0.25">
      <c r="A6794" s="42"/>
      <c r="B6794" s="521" t="s">
        <v>19</v>
      </c>
      <c r="C6794" s="521"/>
      <c r="D6794" s="521"/>
      <c r="E6794" s="521"/>
      <c r="F6794" s="521"/>
      <c r="G6794" s="521"/>
      <c r="H6794" s="521"/>
      <c r="I6794" s="521"/>
      <c r="J6794" s="521"/>
      <c r="K6794" s="521"/>
    </row>
    <row r="6795" spans="1:11" s="43" customFormat="1" x14ac:dyDescent="0.25">
      <c r="A6795" s="42"/>
      <c r="B6795" s="313"/>
      <c r="C6795" s="313"/>
      <c r="D6795" s="313"/>
      <c r="E6795" s="313"/>
      <c r="F6795" s="313"/>
      <c r="G6795" s="313"/>
      <c r="H6795" s="313"/>
      <c r="I6795" s="313"/>
      <c r="J6795" s="313"/>
      <c r="K6795" s="313"/>
    </row>
    <row r="6796" spans="1:11" s="43" customFormat="1" x14ac:dyDescent="0.25">
      <c r="A6796" s="42"/>
    </row>
    <row r="6797" spans="1:11" s="43" customFormat="1" x14ac:dyDescent="0.25">
      <c r="A6797" s="42"/>
    </row>
    <row r="6798" spans="1:11" s="43" customFormat="1" x14ac:dyDescent="0.25">
      <c r="A6798" s="42"/>
      <c r="B6798" s="449" t="s">
        <v>0</v>
      </c>
      <c r="C6798" s="449"/>
    </row>
    <row r="6799" spans="1:11" s="43" customFormat="1" x14ac:dyDescent="0.25">
      <c r="A6799" s="42"/>
      <c r="B6799" s="722" t="s">
        <v>1</v>
      </c>
      <c r="C6799" s="722"/>
      <c r="D6799" s="722"/>
      <c r="E6799" s="722"/>
      <c r="F6799" s="722"/>
      <c r="G6799" s="722"/>
      <c r="H6799" s="722"/>
      <c r="I6799" s="722"/>
      <c r="J6799" s="722"/>
      <c r="K6799" s="722"/>
    </row>
    <row r="6800" spans="1:11" s="43" customFormat="1" ht="15.75" thickBot="1" x14ac:dyDescent="0.3">
      <c r="A6800" s="42"/>
      <c r="E6800" s="305"/>
      <c r="F6800" s="305"/>
      <c r="G6800" s="305"/>
      <c r="H6800" s="305"/>
      <c r="I6800" s="305"/>
      <c r="J6800" s="305"/>
      <c r="K6800" s="305"/>
    </row>
    <row r="6801" spans="1:11" s="43" customFormat="1" ht="15.75" thickBot="1" x14ac:dyDescent="0.3">
      <c r="A6801" s="42"/>
      <c r="B6801" s="615" t="s">
        <v>2</v>
      </c>
      <c r="C6801" s="616"/>
      <c r="D6801" s="617"/>
      <c r="E6801" s="615" t="s">
        <v>3</v>
      </c>
      <c r="F6801" s="616"/>
      <c r="G6801" s="617"/>
      <c r="H6801" s="450" t="s">
        <v>323</v>
      </c>
      <c r="I6801" s="450"/>
      <c r="J6801" s="450"/>
      <c r="K6801" s="450"/>
    </row>
    <row r="6802" spans="1:11" s="43" customFormat="1" ht="15.75" thickBot="1" x14ac:dyDescent="0.3">
      <c r="A6802" s="42"/>
      <c r="B6802" s="615" t="s">
        <v>1782</v>
      </c>
      <c r="C6802" s="616"/>
      <c r="D6802" s="617"/>
      <c r="E6802" s="615" t="s">
        <v>1783</v>
      </c>
      <c r="F6802" s="616"/>
      <c r="G6802" s="617"/>
      <c r="H6802" s="615" t="s">
        <v>1784</v>
      </c>
      <c r="I6802" s="616"/>
      <c r="J6802" s="616"/>
      <c r="K6802" s="617"/>
    </row>
    <row r="6803" spans="1:11" s="43" customFormat="1" x14ac:dyDescent="0.25">
      <c r="A6803" s="42"/>
      <c r="B6803" s="716" t="s">
        <v>5</v>
      </c>
      <c r="C6803" s="720"/>
      <c r="D6803" s="717"/>
      <c r="E6803" s="720" t="s">
        <v>1785</v>
      </c>
      <c r="F6803" s="720"/>
      <c r="G6803" s="717"/>
      <c r="H6803" s="618" t="s">
        <v>6</v>
      </c>
      <c r="I6803" s="624"/>
      <c r="J6803" s="716" t="s">
        <v>284</v>
      </c>
      <c r="K6803" s="717"/>
    </row>
    <row r="6804" spans="1:11" s="43" customFormat="1" ht="15.75" thickBot="1" x14ac:dyDescent="0.3">
      <c r="A6804" s="42"/>
      <c r="B6804" s="718"/>
      <c r="C6804" s="721"/>
      <c r="D6804" s="719"/>
      <c r="E6804" s="721"/>
      <c r="F6804" s="721"/>
      <c r="G6804" s="719"/>
      <c r="H6804" s="625"/>
      <c r="I6804" s="626"/>
      <c r="J6804" s="718"/>
      <c r="K6804" s="719"/>
    </row>
    <row r="6805" spans="1:11" s="43" customFormat="1" ht="15.75" thickBot="1" x14ac:dyDescent="0.3">
      <c r="A6805" s="42"/>
      <c r="B6805" s="615" t="s">
        <v>7</v>
      </c>
      <c r="C6805" s="616"/>
      <c r="D6805" s="616"/>
      <c r="E6805" s="616"/>
      <c r="F6805" s="616"/>
      <c r="G6805" s="616"/>
      <c r="H6805" s="616"/>
      <c r="I6805" s="616"/>
      <c r="J6805" s="616"/>
      <c r="K6805" s="617"/>
    </row>
    <row r="6806" spans="1:11" s="43" customFormat="1" ht="15.75" thickBot="1" x14ac:dyDescent="0.3">
      <c r="A6806" s="42"/>
      <c r="B6806" s="726" t="s">
        <v>8</v>
      </c>
      <c r="C6806" s="726" t="s">
        <v>9</v>
      </c>
      <c r="D6806" s="615" t="s">
        <v>10</v>
      </c>
      <c r="E6806" s="616"/>
      <c r="F6806" s="616"/>
      <c r="G6806" s="617"/>
      <c r="H6806" s="615" t="s">
        <v>11</v>
      </c>
      <c r="I6806" s="616"/>
      <c r="J6806" s="616"/>
      <c r="K6806" s="617"/>
    </row>
    <row r="6807" spans="1:11" s="43" customFormat="1" ht="15.75" thickBot="1" x14ac:dyDescent="0.3">
      <c r="A6807" s="42"/>
      <c r="B6807" s="727"/>
      <c r="C6807" s="727"/>
      <c r="D6807" s="726" t="s">
        <v>12</v>
      </c>
      <c r="E6807" s="726" t="s">
        <v>210</v>
      </c>
      <c r="F6807" s="615" t="s">
        <v>14</v>
      </c>
      <c r="G6807" s="617"/>
      <c r="H6807" s="726" t="s">
        <v>12</v>
      </c>
      <c r="I6807" s="726" t="s">
        <v>15</v>
      </c>
      <c r="J6807" s="615" t="s">
        <v>14</v>
      </c>
      <c r="K6807" s="617"/>
    </row>
    <row r="6808" spans="1:11" s="43" customFormat="1" ht="45.75" thickBot="1" x14ac:dyDescent="0.3">
      <c r="A6808" s="42"/>
      <c r="B6808" s="728"/>
      <c r="C6808" s="728"/>
      <c r="D6808" s="728"/>
      <c r="E6808" s="728"/>
      <c r="F6808" s="306" t="s">
        <v>16</v>
      </c>
      <c r="G6808" s="306" t="s">
        <v>17</v>
      </c>
      <c r="H6808" s="597"/>
      <c r="I6808" s="597"/>
      <c r="J6808" s="306" t="s">
        <v>16</v>
      </c>
      <c r="K6808" s="306" t="s">
        <v>17</v>
      </c>
    </row>
    <row r="6809" spans="1:11" s="43" customFormat="1" x14ac:dyDescent="0.25">
      <c r="A6809" s="42"/>
      <c r="B6809" s="333" t="s">
        <v>1360</v>
      </c>
      <c r="C6809" s="333">
        <v>2</v>
      </c>
      <c r="D6809" s="333">
        <v>3</v>
      </c>
      <c r="E6809" s="333">
        <v>4</v>
      </c>
      <c r="F6809" s="333">
        <v>5</v>
      </c>
      <c r="G6809" s="333">
        <v>6</v>
      </c>
      <c r="H6809" s="333">
        <v>7</v>
      </c>
      <c r="I6809" s="333">
        <v>8</v>
      </c>
      <c r="J6809" s="333">
        <v>9</v>
      </c>
      <c r="K6809" s="333">
        <v>10</v>
      </c>
    </row>
    <row r="6810" spans="1:11" s="43" customFormat="1" x14ac:dyDescent="0.25">
      <c r="A6810" s="42"/>
      <c r="B6810" s="341">
        <v>228227.4</v>
      </c>
      <c r="C6810" s="313" t="s">
        <v>76</v>
      </c>
      <c r="D6810" s="341"/>
      <c r="E6810" s="341"/>
      <c r="F6810" s="313"/>
      <c r="G6810" s="313"/>
      <c r="H6810" s="342"/>
      <c r="I6810" s="341"/>
      <c r="J6810" s="107"/>
      <c r="K6810" s="313"/>
    </row>
    <row r="6811" spans="1:11" s="43" customFormat="1" x14ac:dyDescent="0.25">
      <c r="A6811" s="42"/>
      <c r="B6811" s="521" t="s">
        <v>19</v>
      </c>
      <c r="C6811" s="521"/>
      <c r="D6811" s="521"/>
      <c r="E6811" s="521"/>
      <c r="F6811" s="521"/>
      <c r="G6811" s="521"/>
      <c r="H6811" s="521"/>
      <c r="I6811" s="521"/>
      <c r="J6811" s="521"/>
      <c r="K6811" s="521"/>
    </row>
    <row r="6812" spans="1:11" s="43" customFormat="1" x14ac:dyDescent="0.25">
      <c r="A6812" s="42"/>
      <c r="B6812" s="313"/>
      <c r="C6812" s="313"/>
      <c r="D6812" s="313"/>
      <c r="E6812" s="313"/>
      <c r="F6812" s="313"/>
      <c r="G6812" s="313"/>
      <c r="H6812" s="313"/>
      <c r="I6812" s="313"/>
      <c r="J6812" s="313"/>
      <c r="K6812" s="313"/>
    </row>
    <row r="6813" spans="1:11" s="43" customFormat="1" x14ac:dyDescent="0.25">
      <c r="A6813" s="42"/>
    </row>
    <row r="6814" spans="1:11" s="43" customFormat="1" x14ac:dyDescent="0.25">
      <c r="A6814" s="42"/>
    </row>
    <row r="6815" spans="1:11" s="43" customFormat="1" x14ac:dyDescent="0.25">
      <c r="A6815" s="42"/>
      <c r="B6815" s="449" t="s">
        <v>0</v>
      </c>
      <c r="C6815" s="449"/>
    </row>
    <row r="6816" spans="1:11" s="43" customFormat="1" x14ac:dyDescent="0.25">
      <c r="A6816" s="42"/>
      <c r="B6816" s="722" t="s">
        <v>1</v>
      </c>
      <c r="C6816" s="722"/>
      <c r="D6816" s="722"/>
      <c r="E6816" s="722"/>
      <c r="F6816" s="722"/>
      <c r="G6816" s="722"/>
      <c r="H6816" s="722"/>
      <c r="I6816" s="722"/>
      <c r="J6816" s="722"/>
      <c r="K6816" s="722"/>
    </row>
    <row r="6817" spans="1:11" s="43" customFormat="1" ht="15.75" thickBot="1" x14ac:dyDescent="0.3">
      <c r="A6817" s="42"/>
      <c r="E6817" s="305"/>
      <c r="F6817" s="305"/>
      <c r="G6817" s="305"/>
      <c r="H6817" s="305"/>
      <c r="I6817" s="305"/>
      <c r="J6817" s="305"/>
      <c r="K6817" s="305"/>
    </row>
    <row r="6818" spans="1:11" s="43" customFormat="1" ht="15.75" thickBot="1" x14ac:dyDescent="0.3">
      <c r="A6818" s="42"/>
      <c r="B6818" s="615" t="s">
        <v>2</v>
      </c>
      <c r="C6818" s="616"/>
      <c r="D6818" s="617"/>
      <c r="E6818" s="615" t="s">
        <v>3</v>
      </c>
      <c r="F6818" s="616"/>
      <c r="G6818" s="617"/>
      <c r="H6818" s="450" t="s">
        <v>323</v>
      </c>
      <c r="I6818" s="450"/>
      <c r="J6818" s="450"/>
      <c r="K6818" s="450"/>
    </row>
    <row r="6819" spans="1:11" s="43" customFormat="1" ht="15.75" thickBot="1" x14ac:dyDescent="0.3">
      <c r="A6819" s="42"/>
      <c r="B6819" s="615" t="s">
        <v>1786</v>
      </c>
      <c r="C6819" s="616"/>
      <c r="D6819" s="617"/>
      <c r="E6819" s="615" t="s">
        <v>1783</v>
      </c>
      <c r="F6819" s="616"/>
      <c r="G6819" s="617"/>
      <c r="H6819" s="615" t="s">
        <v>1787</v>
      </c>
      <c r="I6819" s="616"/>
      <c r="J6819" s="616"/>
      <c r="K6819" s="617"/>
    </row>
    <row r="6820" spans="1:11" s="43" customFormat="1" x14ac:dyDescent="0.25">
      <c r="A6820" s="42"/>
      <c r="B6820" s="716" t="s">
        <v>5</v>
      </c>
      <c r="C6820" s="720"/>
      <c r="D6820" s="717"/>
      <c r="E6820" s="720" t="s">
        <v>1788</v>
      </c>
      <c r="F6820" s="720"/>
      <c r="G6820" s="717"/>
      <c r="H6820" s="618" t="s">
        <v>6</v>
      </c>
      <c r="I6820" s="624"/>
      <c r="J6820" s="716" t="s">
        <v>284</v>
      </c>
      <c r="K6820" s="717"/>
    </row>
    <row r="6821" spans="1:11" s="43" customFormat="1" ht="15.75" thickBot="1" x14ac:dyDescent="0.3">
      <c r="A6821" s="42"/>
      <c r="B6821" s="718"/>
      <c r="C6821" s="721"/>
      <c r="D6821" s="719"/>
      <c r="E6821" s="721"/>
      <c r="F6821" s="721"/>
      <c r="G6821" s="719"/>
      <c r="H6821" s="625"/>
      <c r="I6821" s="626"/>
      <c r="J6821" s="718"/>
      <c r="K6821" s="719"/>
    </row>
    <row r="6822" spans="1:11" s="43" customFormat="1" ht="15.75" thickBot="1" x14ac:dyDescent="0.3">
      <c r="A6822" s="42"/>
      <c r="B6822" s="615" t="s">
        <v>7</v>
      </c>
      <c r="C6822" s="616"/>
      <c r="D6822" s="616"/>
      <c r="E6822" s="616"/>
      <c r="F6822" s="616"/>
      <c r="G6822" s="616"/>
      <c r="H6822" s="616"/>
      <c r="I6822" s="616"/>
      <c r="J6822" s="616"/>
      <c r="K6822" s="617"/>
    </row>
    <row r="6823" spans="1:11" s="43" customFormat="1" ht="15.75" thickBot="1" x14ac:dyDescent="0.3">
      <c r="A6823" s="42"/>
      <c r="B6823" s="726" t="s">
        <v>8</v>
      </c>
      <c r="C6823" s="726" t="s">
        <v>9</v>
      </c>
      <c r="D6823" s="615" t="s">
        <v>10</v>
      </c>
      <c r="E6823" s="616"/>
      <c r="F6823" s="616"/>
      <c r="G6823" s="617"/>
      <c r="H6823" s="615" t="s">
        <v>11</v>
      </c>
      <c r="I6823" s="616"/>
      <c r="J6823" s="616"/>
      <c r="K6823" s="617"/>
    </row>
    <row r="6824" spans="1:11" s="43" customFormat="1" ht="15.75" thickBot="1" x14ac:dyDescent="0.3">
      <c r="A6824" s="42"/>
      <c r="B6824" s="727"/>
      <c r="C6824" s="727"/>
      <c r="D6824" s="726" t="s">
        <v>12</v>
      </c>
      <c r="E6824" s="726" t="s">
        <v>210</v>
      </c>
      <c r="F6824" s="615" t="s">
        <v>14</v>
      </c>
      <c r="G6824" s="617"/>
      <c r="H6824" s="726" t="s">
        <v>12</v>
      </c>
      <c r="I6824" s="726" t="s">
        <v>15</v>
      </c>
      <c r="J6824" s="615" t="s">
        <v>14</v>
      </c>
      <c r="K6824" s="617"/>
    </row>
    <row r="6825" spans="1:11" s="43" customFormat="1" ht="45.75" thickBot="1" x14ac:dyDescent="0.3">
      <c r="A6825" s="42"/>
      <c r="B6825" s="728"/>
      <c r="C6825" s="728"/>
      <c r="D6825" s="728"/>
      <c r="E6825" s="728"/>
      <c r="F6825" s="306" t="s">
        <v>16</v>
      </c>
      <c r="G6825" s="306" t="s">
        <v>17</v>
      </c>
      <c r="H6825" s="597"/>
      <c r="I6825" s="597"/>
      <c r="J6825" s="306" t="s">
        <v>16</v>
      </c>
      <c r="K6825" s="306" t="s">
        <v>17</v>
      </c>
    </row>
    <row r="6826" spans="1:11" s="43" customFormat="1" x14ac:dyDescent="0.25">
      <c r="A6826" s="42"/>
      <c r="B6826" s="333" t="s">
        <v>1360</v>
      </c>
      <c r="C6826" s="333">
        <v>2</v>
      </c>
      <c r="D6826" s="333">
        <v>3</v>
      </c>
      <c r="E6826" s="333">
        <v>4</v>
      </c>
      <c r="F6826" s="333">
        <v>5</v>
      </c>
      <c r="G6826" s="333">
        <v>6</v>
      </c>
      <c r="H6826" s="333">
        <v>7</v>
      </c>
      <c r="I6826" s="333">
        <v>8</v>
      </c>
      <c r="J6826" s="333">
        <v>9</v>
      </c>
      <c r="K6826" s="333">
        <v>10</v>
      </c>
    </row>
    <row r="6827" spans="1:11" s="43" customFormat="1" x14ac:dyDescent="0.25">
      <c r="A6827" s="42"/>
      <c r="B6827" s="341">
        <v>0</v>
      </c>
      <c r="C6827" s="313" t="s">
        <v>76</v>
      </c>
      <c r="D6827" s="341"/>
      <c r="E6827" s="341"/>
      <c r="F6827" s="313"/>
      <c r="G6827" s="313"/>
      <c r="H6827" s="342"/>
      <c r="I6827" s="341"/>
      <c r="J6827" s="107"/>
      <c r="K6827" s="313"/>
    </row>
    <row r="6828" spans="1:11" s="43" customFormat="1" x14ac:dyDescent="0.25">
      <c r="A6828" s="42"/>
      <c r="B6828" s="521" t="s">
        <v>19</v>
      </c>
      <c r="C6828" s="521"/>
      <c r="D6828" s="521"/>
      <c r="E6828" s="521"/>
      <c r="F6828" s="521"/>
      <c r="G6828" s="521"/>
      <c r="H6828" s="521"/>
      <c r="I6828" s="521"/>
      <c r="J6828" s="521"/>
      <c r="K6828" s="521"/>
    </row>
    <row r="6829" spans="1:11" s="43" customFormat="1" x14ac:dyDescent="0.25">
      <c r="A6829" s="42"/>
      <c r="B6829" s="313"/>
      <c r="C6829" s="313"/>
      <c r="D6829" s="313"/>
      <c r="E6829" s="313"/>
      <c r="F6829" s="313"/>
      <c r="G6829" s="313"/>
      <c r="H6829" s="313"/>
      <c r="I6829" s="313"/>
      <c r="J6829" s="313"/>
      <c r="K6829" s="313"/>
    </row>
    <row r="6830" spans="1:11" s="43" customFormat="1" x14ac:dyDescent="0.25">
      <c r="A6830" s="42"/>
    </row>
    <row r="6831" spans="1:11" s="43" customFormat="1" x14ac:dyDescent="0.25">
      <c r="A6831" s="42"/>
    </row>
    <row r="6832" spans="1:11" s="43" customFormat="1" x14ac:dyDescent="0.25">
      <c r="A6832" s="42"/>
      <c r="B6832" s="449" t="s">
        <v>0</v>
      </c>
      <c r="C6832" s="449"/>
    </row>
    <row r="6833" spans="1:11" s="43" customFormat="1" x14ac:dyDescent="0.25">
      <c r="A6833" s="42"/>
      <c r="B6833" s="722" t="s">
        <v>1</v>
      </c>
      <c r="C6833" s="722"/>
      <c r="D6833" s="722"/>
      <c r="E6833" s="722"/>
      <c r="F6833" s="722"/>
      <c r="G6833" s="722"/>
      <c r="H6833" s="722"/>
      <c r="I6833" s="722"/>
      <c r="J6833" s="722"/>
      <c r="K6833" s="722"/>
    </row>
    <row r="6834" spans="1:11" s="43" customFormat="1" ht="15.75" thickBot="1" x14ac:dyDescent="0.3">
      <c r="A6834" s="42"/>
      <c r="E6834" s="305"/>
      <c r="F6834" s="305"/>
      <c r="G6834" s="305"/>
      <c r="H6834" s="305"/>
      <c r="I6834" s="305"/>
      <c r="J6834" s="305"/>
      <c r="K6834" s="305"/>
    </row>
    <row r="6835" spans="1:11" s="43" customFormat="1" ht="15.75" thickBot="1" x14ac:dyDescent="0.3">
      <c r="A6835" s="42"/>
      <c r="B6835" s="615" t="s">
        <v>2</v>
      </c>
      <c r="C6835" s="616"/>
      <c r="D6835" s="617"/>
      <c r="E6835" s="615" t="s">
        <v>3</v>
      </c>
      <c r="F6835" s="616"/>
      <c r="G6835" s="617"/>
      <c r="H6835" s="450" t="s">
        <v>323</v>
      </c>
      <c r="I6835" s="450"/>
      <c r="J6835" s="450"/>
      <c r="K6835" s="450"/>
    </row>
    <row r="6836" spans="1:11" s="43" customFormat="1" ht="15.75" thickBot="1" x14ac:dyDescent="0.3">
      <c r="A6836" s="42"/>
      <c r="B6836" s="615" t="s">
        <v>1789</v>
      </c>
      <c r="C6836" s="616"/>
      <c r="D6836" s="617"/>
      <c r="E6836" s="615" t="s">
        <v>1783</v>
      </c>
      <c r="F6836" s="616"/>
      <c r="G6836" s="617"/>
      <c r="H6836" s="615" t="s">
        <v>1790</v>
      </c>
      <c r="I6836" s="616"/>
      <c r="J6836" s="616"/>
      <c r="K6836" s="617"/>
    </row>
    <row r="6837" spans="1:11" s="43" customFormat="1" x14ac:dyDescent="0.25">
      <c r="A6837" s="42"/>
      <c r="B6837" s="716" t="s">
        <v>5</v>
      </c>
      <c r="C6837" s="720"/>
      <c r="D6837" s="717"/>
      <c r="E6837" s="720" t="s">
        <v>1791</v>
      </c>
      <c r="F6837" s="720"/>
      <c r="G6837" s="717"/>
      <c r="H6837" s="618" t="s">
        <v>6</v>
      </c>
      <c r="I6837" s="624"/>
      <c r="J6837" s="716" t="s">
        <v>284</v>
      </c>
      <c r="K6837" s="717"/>
    </row>
    <row r="6838" spans="1:11" s="43" customFormat="1" ht="15.75" thickBot="1" x14ac:dyDescent="0.3">
      <c r="A6838" s="42"/>
      <c r="B6838" s="718"/>
      <c r="C6838" s="721"/>
      <c r="D6838" s="719"/>
      <c r="E6838" s="721"/>
      <c r="F6838" s="721"/>
      <c r="G6838" s="719"/>
      <c r="H6838" s="625"/>
      <c r="I6838" s="626"/>
      <c r="J6838" s="718"/>
      <c r="K6838" s="719"/>
    </row>
    <row r="6839" spans="1:11" s="43" customFormat="1" ht="15.75" thickBot="1" x14ac:dyDescent="0.3">
      <c r="A6839" s="42"/>
      <c r="B6839" s="615" t="s">
        <v>7</v>
      </c>
      <c r="C6839" s="616"/>
      <c r="D6839" s="616"/>
      <c r="E6839" s="616"/>
      <c r="F6839" s="616"/>
      <c r="G6839" s="616"/>
      <c r="H6839" s="616"/>
      <c r="I6839" s="616"/>
      <c r="J6839" s="616"/>
      <c r="K6839" s="617"/>
    </row>
    <row r="6840" spans="1:11" s="43" customFormat="1" ht="15.75" thickBot="1" x14ac:dyDescent="0.3">
      <c r="A6840" s="42"/>
      <c r="B6840" s="726" t="s">
        <v>8</v>
      </c>
      <c r="C6840" s="726" t="s">
        <v>9</v>
      </c>
      <c r="D6840" s="615" t="s">
        <v>10</v>
      </c>
      <c r="E6840" s="616"/>
      <c r="F6840" s="616"/>
      <c r="G6840" s="617"/>
      <c r="H6840" s="615" t="s">
        <v>11</v>
      </c>
      <c r="I6840" s="616"/>
      <c r="J6840" s="616"/>
      <c r="K6840" s="617"/>
    </row>
    <row r="6841" spans="1:11" s="43" customFormat="1" ht="15.75" thickBot="1" x14ac:dyDescent="0.3">
      <c r="A6841" s="42"/>
      <c r="B6841" s="727"/>
      <c r="C6841" s="727"/>
      <c r="D6841" s="726" t="s">
        <v>12</v>
      </c>
      <c r="E6841" s="726" t="s">
        <v>210</v>
      </c>
      <c r="F6841" s="615" t="s">
        <v>14</v>
      </c>
      <c r="G6841" s="617"/>
      <c r="H6841" s="726" t="s">
        <v>12</v>
      </c>
      <c r="I6841" s="726" t="s">
        <v>15</v>
      </c>
      <c r="J6841" s="615" t="s">
        <v>14</v>
      </c>
      <c r="K6841" s="617"/>
    </row>
    <row r="6842" spans="1:11" s="43" customFormat="1" ht="45.75" thickBot="1" x14ac:dyDescent="0.3">
      <c r="A6842" s="42"/>
      <c r="B6842" s="728"/>
      <c r="C6842" s="728"/>
      <c r="D6842" s="728"/>
      <c r="E6842" s="728"/>
      <c r="F6842" s="306" t="s">
        <v>16</v>
      </c>
      <c r="G6842" s="306" t="s">
        <v>17</v>
      </c>
      <c r="H6842" s="597"/>
      <c r="I6842" s="597"/>
      <c r="J6842" s="306" t="s">
        <v>16</v>
      </c>
      <c r="K6842" s="306" t="s">
        <v>17</v>
      </c>
    </row>
    <row r="6843" spans="1:11" s="43" customFormat="1" x14ac:dyDescent="0.25">
      <c r="A6843" s="42"/>
      <c r="B6843" s="333" t="s">
        <v>1360</v>
      </c>
      <c r="C6843" s="333">
        <v>2</v>
      </c>
      <c r="D6843" s="333">
        <v>3</v>
      </c>
      <c r="E6843" s="333">
        <v>4</v>
      </c>
      <c r="F6843" s="333">
        <v>5</v>
      </c>
      <c r="G6843" s="333">
        <v>6</v>
      </c>
      <c r="H6843" s="333">
        <v>7</v>
      </c>
      <c r="I6843" s="333">
        <v>8</v>
      </c>
      <c r="J6843" s="333">
        <v>9</v>
      </c>
      <c r="K6843" s="333">
        <v>10</v>
      </c>
    </row>
    <row r="6844" spans="1:11" s="43" customFormat="1" x14ac:dyDescent="0.25">
      <c r="A6844" s="42"/>
      <c r="B6844" s="341">
        <v>0</v>
      </c>
      <c r="C6844" s="313" t="s">
        <v>76</v>
      </c>
      <c r="D6844" s="341"/>
      <c r="E6844" s="341"/>
      <c r="F6844" s="313"/>
      <c r="G6844" s="313"/>
      <c r="H6844" s="342"/>
      <c r="I6844" s="341"/>
      <c r="J6844" s="107"/>
      <c r="K6844" s="313"/>
    </row>
    <row r="6845" spans="1:11" s="43" customFormat="1" x14ac:dyDescent="0.25">
      <c r="A6845" s="42"/>
      <c r="B6845" s="521" t="s">
        <v>19</v>
      </c>
      <c r="C6845" s="521"/>
      <c r="D6845" s="521"/>
      <c r="E6845" s="521"/>
      <c r="F6845" s="521"/>
      <c r="G6845" s="521"/>
      <c r="H6845" s="521"/>
      <c r="I6845" s="521"/>
      <c r="J6845" s="521"/>
      <c r="K6845" s="521"/>
    </row>
    <row r="6846" spans="1:11" s="43" customFormat="1" x14ac:dyDescent="0.25">
      <c r="A6846" s="42"/>
      <c r="B6846" s="313"/>
      <c r="C6846" s="313"/>
      <c r="D6846" s="313"/>
      <c r="E6846" s="313"/>
      <c r="F6846" s="313"/>
      <c r="G6846" s="313"/>
      <c r="H6846" s="313"/>
      <c r="I6846" s="313"/>
      <c r="J6846" s="313"/>
      <c r="K6846" s="313"/>
    </row>
    <row r="6847" spans="1:11" s="43" customFormat="1" x14ac:dyDescent="0.25">
      <c r="A6847" s="42"/>
    </row>
    <row r="6848" spans="1:11" s="43" customFormat="1" x14ac:dyDescent="0.25">
      <c r="A6848" s="42"/>
    </row>
    <row r="6849" spans="1:11" s="43" customFormat="1" x14ac:dyDescent="0.25">
      <c r="A6849" s="42"/>
      <c r="B6849" s="449" t="s">
        <v>0</v>
      </c>
      <c r="C6849" s="449"/>
    </row>
    <row r="6850" spans="1:11" s="43" customFormat="1" x14ac:dyDescent="0.25">
      <c r="A6850" s="42"/>
      <c r="B6850" s="722" t="s">
        <v>1</v>
      </c>
      <c r="C6850" s="722"/>
      <c r="D6850" s="722"/>
      <c r="E6850" s="722"/>
      <c r="F6850" s="722"/>
      <c r="G6850" s="722"/>
      <c r="H6850" s="722"/>
      <c r="I6850" s="722"/>
      <c r="J6850" s="722"/>
      <c r="K6850" s="722"/>
    </row>
    <row r="6851" spans="1:11" s="43" customFormat="1" ht="15.75" thickBot="1" x14ac:dyDescent="0.3">
      <c r="A6851" s="42"/>
      <c r="E6851" s="305"/>
      <c r="F6851" s="305"/>
      <c r="G6851" s="305"/>
      <c r="H6851" s="305"/>
      <c r="I6851" s="305"/>
      <c r="J6851" s="305"/>
      <c r="K6851" s="305"/>
    </row>
    <row r="6852" spans="1:11" s="43" customFormat="1" ht="15.75" thickBot="1" x14ac:dyDescent="0.3">
      <c r="A6852" s="42"/>
      <c r="B6852" s="615" t="s">
        <v>2</v>
      </c>
      <c r="C6852" s="616"/>
      <c r="D6852" s="617"/>
      <c r="E6852" s="615" t="s">
        <v>3</v>
      </c>
      <c r="F6852" s="616"/>
      <c r="G6852" s="617"/>
      <c r="H6852" s="450" t="s">
        <v>323</v>
      </c>
      <c r="I6852" s="450"/>
      <c r="J6852" s="450"/>
      <c r="K6852" s="450"/>
    </row>
    <row r="6853" spans="1:11" s="43" customFormat="1" ht="15.75" thickBot="1" x14ac:dyDescent="0.3">
      <c r="A6853" s="42"/>
      <c r="B6853" s="615" t="s">
        <v>1792</v>
      </c>
      <c r="C6853" s="616"/>
      <c r="D6853" s="617"/>
      <c r="E6853" s="615" t="s">
        <v>1783</v>
      </c>
      <c r="F6853" s="616"/>
      <c r="G6853" s="617"/>
      <c r="H6853" s="615" t="s">
        <v>1793</v>
      </c>
      <c r="I6853" s="616"/>
      <c r="J6853" s="616"/>
      <c r="K6853" s="617"/>
    </row>
    <row r="6854" spans="1:11" s="43" customFormat="1" x14ac:dyDescent="0.25">
      <c r="A6854" s="42"/>
      <c r="B6854" s="716" t="s">
        <v>5</v>
      </c>
      <c r="C6854" s="720"/>
      <c r="D6854" s="717"/>
      <c r="E6854" s="720" t="s">
        <v>1794</v>
      </c>
      <c r="F6854" s="720"/>
      <c r="G6854" s="717"/>
      <c r="H6854" s="618" t="s">
        <v>6</v>
      </c>
      <c r="I6854" s="624"/>
      <c r="J6854" s="716" t="s">
        <v>284</v>
      </c>
      <c r="K6854" s="717"/>
    </row>
    <row r="6855" spans="1:11" s="43" customFormat="1" ht="15.75" thickBot="1" x14ac:dyDescent="0.3">
      <c r="A6855" s="42"/>
      <c r="B6855" s="718"/>
      <c r="C6855" s="721"/>
      <c r="D6855" s="719"/>
      <c r="E6855" s="721"/>
      <c r="F6855" s="721"/>
      <c r="G6855" s="719"/>
      <c r="H6855" s="625"/>
      <c r="I6855" s="626"/>
      <c r="J6855" s="718"/>
      <c r="K6855" s="719"/>
    </row>
    <row r="6856" spans="1:11" s="43" customFormat="1" ht="15.75" thickBot="1" x14ac:dyDescent="0.3">
      <c r="A6856" s="42"/>
      <c r="B6856" s="615" t="s">
        <v>7</v>
      </c>
      <c r="C6856" s="616"/>
      <c r="D6856" s="616"/>
      <c r="E6856" s="616"/>
      <c r="F6856" s="616"/>
      <c r="G6856" s="616"/>
      <c r="H6856" s="616"/>
      <c r="I6856" s="616"/>
      <c r="J6856" s="616"/>
      <c r="K6856" s="617"/>
    </row>
    <row r="6857" spans="1:11" s="43" customFormat="1" ht="15.75" thickBot="1" x14ac:dyDescent="0.3">
      <c r="A6857" s="42"/>
      <c r="B6857" s="726" t="s">
        <v>8</v>
      </c>
      <c r="C6857" s="726" t="s">
        <v>9</v>
      </c>
      <c r="D6857" s="615" t="s">
        <v>10</v>
      </c>
      <c r="E6857" s="616"/>
      <c r="F6857" s="616"/>
      <c r="G6857" s="617"/>
      <c r="H6857" s="615" t="s">
        <v>11</v>
      </c>
      <c r="I6857" s="616"/>
      <c r="J6857" s="616"/>
      <c r="K6857" s="617"/>
    </row>
    <row r="6858" spans="1:11" s="43" customFormat="1" ht="15.75" thickBot="1" x14ac:dyDescent="0.3">
      <c r="A6858" s="42"/>
      <c r="B6858" s="727"/>
      <c r="C6858" s="727"/>
      <c r="D6858" s="726" t="s">
        <v>12</v>
      </c>
      <c r="E6858" s="726" t="s">
        <v>210</v>
      </c>
      <c r="F6858" s="615" t="s">
        <v>14</v>
      </c>
      <c r="G6858" s="617"/>
      <c r="H6858" s="726" t="s">
        <v>12</v>
      </c>
      <c r="I6858" s="726" t="s">
        <v>15</v>
      </c>
      <c r="J6858" s="615" t="s">
        <v>14</v>
      </c>
      <c r="K6858" s="617"/>
    </row>
    <row r="6859" spans="1:11" s="43" customFormat="1" ht="45.75" thickBot="1" x14ac:dyDescent="0.3">
      <c r="A6859" s="42"/>
      <c r="B6859" s="728"/>
      <c r="C6859" s="728"/>
      <c r="D6859" s="728"/>
      <c r="E6859" s="728"/>
      <c r="F6859" s="306" t="s">
        <v>16</v>
      </c>
      <c r="G6859" s="306" t="s">
        <v>17</v>
      </c>
      <c r="H6859" s="597"/>
      <c r="I6859" s="597"/>
      <c r="J6859" s="306" t="s">
        <v>16</v>
      </c>
      <c r="K6859" s="306" t="s">
        <v>17</v>
      </c>
    </row>
    <row r="6860" spans="1:11" s="43" customFormat="1" x14ac:dyDescent="0.25">
      <c r="A6860" s="42"/>
      <c r="B6860" s="333" t="s">
        <v>1360</v>
      </c>
      <c r="C6860" s="333">
        <v>2</v>
      </c>
      <c r="D6860" s="333">
        <v>3</v>
      </c>
      <c r="E6860" s="333">
        <v>4</v>
      </c>
      <c r="F6860" s="333">
        <v>5</v>
      </c>
      <c r="G6860" s="333">
        <v>6</v>
      </c>
      <c r="H6860" s="333">
        <v>7</v>
      </c>
      <c r="I6860" s="333">
        <v>8</v>
      </c>
      <c r="J6860" s="333">
        <v>9</v>
      </c>
      <c r="K6860" s="333">
        <v>10</v>
      </c>
    </row>
    <row r="6861" spans="1:11" s="43" customFormat="1" x14ac:dyDescent="0.25">
      <c r="A6861" s="42"/>
      <c r="B6861" s="341">
        <v>345124.9</v>
      </c>
      <c r="C6861" s="313" t="s">
        <v>76</v>
      </c>
      <c r="D6861" s="341"/>
      <c r="E6861" s="341"/>
      <c r="F6861" s="313"/>
      <c r="G6861" s="313"/>
      <c r="H6861" s="342"/>
      <c r="I6861" s="341"/>
      <c r="J6861" s="107"/>
      <c r="K6861" s="313"/>
    </row>
    <row r="6862" spans="1:11" s="43" customFormat="1" x14ac:dyDescent="0.25">
      <c r="A6862" s="42"/>
      <c r="B6862" s="521" t="s">
        <v>19</v>
      </c>
      <c r="C6862" s="521"/>
      <c r="D6862" s="521"/>
      <c r="E6862" s="521"/>
      <c r="F6862" s="521"/>
      <c r="G6862" s="521"/>
      <c r="H6862" s="521"/>
      <c r="I6862" s="521"/>
      <c r="J6862" s="521"/>
      <c r="K6862" s="521"/>
    </row>
    <row r="6863" spans="1:11" s="43" customFormat="1" x14ac:dyDescent="0.25">
      <c r="A6863" s="42"/>
      <c r="B6863" s="313"/>
      <c r="C6863" s="313"/>
      <c r="D6863" s="313"/>
      <c r="E6863" s="313"/>
      <c r="F6863" s="313"/>
      <c r="G6863" s="313"/>
      <c r="H6863" s="313"/>
      <c r="I6863" s="313"/>
      <c r="J6863" s="313"/>
      <c r="K6863" s="313"/>
    </row>
    <row r="6864" spans="1:11" s="43" customFormat="1" x14ac:dyDescent="0.25">
      <c r="A6864" s="42"/>
    </row>
    <row r="6865" spans="1:11" s="43" customFormat="1" x14ac:dyDescent="0.25">
      <c r="A6865" s="42"/>
    </row>
    <row r="6866" spans="1:11" s="43" customFormat="1" x14ac:dyDescent="0.25">
      <c r="A6866" s="42"/>
      <c r="B6866" s="449" t="s">
        <v>0</v>
      </c>
      <c r="C6866" s="449"/>
    </row>
    <row r="6867" spans="1:11" s="43" customFormat="1" x14ac:dyDescent="0.25">
      <c r="A6867" s="42"/>
      <c r="B6867" s="722" t="s">
        <v>1</v>
      </c>
      <c r="C6867" s="722"/>
      <c r="D6867" s="722"/>
      <c r="E6867" s="722"/>
      <c r="F6867" s="722"/>
      <c r="G6867" s="722"/>
      <c r="H6867" s="722"/>
      <c r="I6867" s="722"/>
      <c r="J6867" s="722"/>
      <c r="K6867" s="722"/>
    </row>
    <row r="6868" spans="1:11" s="43" customFormat="1" ht="15.75" thickBot="1" x14ac:dyDescent="0.3">
      <c r="A6868" s="42"/>
      <c r="E6868" s="305"/>
      <c r="F6868" s="305"/>
      <c r="G6868" s="305"/>
      <c r="H6868" s="305"/>
      <c r="I6868" s="305"/>
      <c r="J6868" s="305"/>
      <c r="K6868" s="305"/>
    </row>
    <row r="6869" spans="1:11" s="43" customFormat="1" ht="15.75" thickBot="1" x14ac:dyDescent="0.3">
      <c r="A6869" s="42"/>
      <c r="B6869" s="615" t="s">
        <v>2</v>
      </c>
      <c r="C6869" s="616"/>
      <c r="D6869" s="617"/>
      <c r="E6869" s="615" t="s">
        <v>3</v>
      </c>
      <c r="F6869" s="616"/>
      <c r="G6869" s="617"/>
      <c r="H6869" s="450" t="s">
        <v>323</v>
      </c>
      <c r="I6869" s="450"/>
      <c r="J6869" s="450"/>
      <c r="K6869" s="450"/>
    </row>
    <row r="6870" spans="1:11" s="43" customFormat="1" ht="15.75" thickBot="1" x14ac:dyDescent="0.3">
      <c r="A6870" s="42"/>
      <c r="B6870" s="615" t="s">
        <v>1795</v>
      </c>
      <c r="C6870" s="616"/>
      <c r="D6870" s="617"/>
      <c r="E6870" s="615" t="s">
        <v>1783</v>
      </c>
      <c r="F6870" s="616"/>
      <c r="G6870" s="617"/>
      <c r="H6870" s="615" t="s">
        <v>1796</v>
      </c>
      <c r="I6870" s="616"/>
      <c r="J6870" s="616"/>
      <c r="K6870" s="617"/>
    </row>
    <row r="6871" spans="1:11" s="43" customFormat="1" x14ac:dyDescent="0.25">
      <c r="A6871" s="42"/>
      <c r="B6871" s="716" t="s">
        <v>5</v>
      </c>
      <c r="C6871" s="720"/>
      <c r="D6871" s="717"/>
      <c r="E6871" s="720" t="s">
        <v>1797</v>
      </c>
      <c r="F6871" s="720"/>
      <c r="G6871" s="717"/>
      <c r="H6871" s="618" t="s">
        <v>6</v>
      </c>
      <c r="I6871" s="624"/>
      <c r="J6871" s="716" t="s">
        <v>284</v>
      </c>
      <c r="K6871" s="717"/>
    </row>
    <row r="6872" spans="1:11" s="43" customFormat="1" ht="15.75" thickBot="1" x14ac:dyDescent="0.3">
      <c r="A6872" s="42"/>
      <c r="B6872" s="718"/>
      <c r="C6872" s="721"/>
      <c r="D6872" s="719"/>
      <c r="E6872" s="721"/>
      <c r="F6872" s="721"/>
      <c r="G6872" s="719"/>
      <c r="H6872" s="625"/>
      <c r="I6872" s="626"/>
      <c r="J6872" s="718"/>
      <c r="K6872" s="719"/>
    </row>
    <row r="6873" spans="1:11" s="43" customFormat="1" ht="15.75" thickBot="1" x14ac:dyDescent="0.3">
      <c r="A6873" s="42"/>
      <c r="B6873" s="615" t="s">
        <v>7</v>
      </c>
      <c r="C6873" s="616"/>
      <c r="D6873" s="616"/>
      <c r="E6873" s="616"/>
      <c r="F6873" s="616"/>
      <c r="G6873" s="616"/>
      <c r="H6873" s="616"/>
      <c r="I6873" s="616"/>
      <c r="J6873" s="616"/>
      <c r="K6873" s="617"/>
    </row>
    <row r="6874" spans="1:11" s="43" customFormat="1" ht="15.75" thickBot="1" x14ac:dyDescent="0.3">
      <c r="A6874" s="42"/>
      <c r="B6874" s="726" t="s">
        <v>8</v>
      </c>
      <c r="C6874" s="726" t="s">
        <v>9</v>
      </c>
      <c r="D6874" s="615" t="s">
        <v>10</v>
      </c>
      <c r="E6874" s="616"/>
      <c r="F6874" s="616"/>
      <c r="G6874" s="617"/>
      <c r="H6874" s="615" t="s">
        <v>11</v>
      </c>
      <c r="I6874" s="616"/>
      <c r="J6874" s="616"/>
      <c r="K6874" s="617"/>
    </row>
    <row r="6875" spans="1:11" s="43" customFormat="1" ht="15.75" thickBot="1" x14ac:dyDescent="0.3">
      <c r="A6875" s="42"/>
      <c r="B6875" s="727"/>
      <c r="C6875" s="727"/>
      <c r="D6875" s="726" t="s">
        <v>12</v>
      </c>
      <c r="E6875" s="726" t="s">
        <v>210</v>
      </c>
      <c r="F6875" s="615" t="s">
        <v>14</v>
      </c>
      <c r="G6875" s="617"/>
      <c r="H6875" s="726" t="s">
        <v>12</v>
      </c>
      <c r="I6875" s="726" t="s">
        <v>15</v>
      </c>
      <c r="J6875" s="615" t="s">
        <v>14</v>
      </c>
      <c r="K6875" s="617"/>
    </row>
    <row r="6876" spans="1:11" s="43" customFormat="1" ht="45.75" thickBot="1" x14ac:dyDescent="0.3">
      <c r="A6876" s="42"/>
      <c r="B6876" s="728"/>
      <c r="C6876" s="728"/>
      <c r="D6876" s="728"/>
      <c r="E6876" s="728"/>
      <c r="F6876" s="306" t="s">
        <v>16</v>
      </c>
      <c r="G6876" s="306" t="s">
        <v>17</v>
      </c>
      <c r="H6876" s="597"/>
      <c r="I6876" s="597"/>
      <c r="J6876" s="306" t="s">
        <v>16</v>
      </c>
      <c r="K6876" s="306" t="s">
        <v>17</v>
      </c>
    </row>
    <row r="6877" spans="1:11" s="43" customFormat="1" x14ac:dyDescent="0.25">
      <c r="A6877" s="42"/>
      <c r="B6877" s="333" t="s">
        <v>1360</v>
      </c>
      <c r="C6877" s="333">
        <v>2</v>
      </c>
      <c r="D6877" s="333">
        <v>3</v>
      </c>
      <c r="E6877" s="333">
        <v>4</v>
      </c>
      <c r="F6877" s="333">
        <v>5</v>
      </c>
      <c r="G6877" s="333">
        <v>6</v>
      </c>
      <c r="H6877" s="333">
        <v>7</v>
      </c>
      <c r="I6877" s="333">
        <v>8</v>
      </c>
      <c r="J6877" s="333">
        <v>9</v>
      </c>
      <c r="K6877" s="333">
        <v>10</v>
      </c>
    </row>
    <row r="6878" spans="1:11" s="43" customFormat="1" x14ac:dyDescent="0.25">
      <c r="A6878" s="42"/>
      <c r="B6878" s="341">
        <v>248533.09</v>
      </c>
      <c r="C6878" s="313" t="s">
        <v>76</v>
      </c>
      <c r="D6878" s="341"/>
      <c r="E6878" s="341"/>
      <c r="F6878" s="313"/>
      <c r="G6878" s="313"/>
      <c r="H6878" s="342"/>
      <c r="I6878" s="341"/>
      <c r="J6878" s="107"/>
      <c r="K6878" s="313"/>
    </row>
    <row r="6879" spans="1:11" s="43" customFormat="1" x14ac:dyDescent="0.25">
      <c r="A6879" s="42"/>
      <c r="B6879" s="521" t="s">
        <v>19</v>
      </c>
      <c r="C6879" s="521"/>
      <c r="D6879" s="521"/>
      <c r="E6879" s="521"/>
      <c r="F6879" s="521"/>
      <c r="G6879" s="521"/>
      <c r="H6879" s="521"/>
      <c r="I6879" s="521"/>
      <c r="J6879" s="521"/>
      <c r="K6879" s="521"/>
    </row>
    <row r="6880" spans="1:11" s="43" customFormat="1" x14ac:dyDescent="0.25">
      <c r="A6880" s="42"/>
      <c r="B6880" s="313"/>
      <c r="C6880" s="313"/>
      <c r="D6880" s="313"/>
      <c r="E6880" s="313"/>
      <c r="F6880" s="313"/>
      <c r="G6880" s="313"/>
      <c r="H6880" s="313"/>
      <c r="I6880" s="313"/>
      <c r="J6880" s="313"/>
      <c r="K6880" s="313"/>
    </row>
    <row r="6881" spans="1:11" s="43" customFormat="1" x14ac:dyDescent="0.25">
      <c r="A6881" s="42"/>
    </row>
    <row r="6882" spans="1:11" s="43" customFormat="1" x14ac:dyDescent="0.25">
      <c r="A6882" s="42"/>
    </row>
    <row r="6883" spans="1:11" s="43" customFormat="1" x14ac:dyDescent="0.25">
      <c r="A6883" s="42"/>
      <c r="B6883" s="449" t="s">
        <v>0</v>
      </c>
      <c r="C6883" s="449"/>
    </row>
    <row r="6884" spans="1:11" s="43" customFormat="1" x14ac:dyDescent="0.25">
      <c r="A6884" s="42"/>
      <c r="B6884" s="722" t="s">
        <v>1</v>
      </c>
      <c r="C6884" s="722"/>
      <c r="D6884" s="722"/>
      <c r="E6884" s="722"/>
      <c r="F6884" s="722"/>
      <c r="G6884" s="722"/>
      <c r="H6884" s="722"/>
      <c r="I6884" s="722"/>
      <c r="J6884" s="722"/>
      <c r="K6884" s="722"/>
    </row>
    <row r="6885" spans="1:11" s="43" customFormat="1" ht="15.75" thickBot="1" x14ac:dyDescent="0.3">
      <c r="A6885" s="42"/>
      <c r="E6885" s="305"/>
      <c r="F6885" s="305"/>
      <c r="G6885" s="305"/>
      <c r="H6885" s="305"/>
      <c r="I6885" s="305"/>
      <c r="J6885" s="305"/>
      <c r="K6885" s="305"/>
    </row>
    <row r="6886" spans="1:11" s="43" customFormat="1" ht="15.75" thickBot="1" x14ac:dyDescent="0.3">
      <c r="A6886" s="42"/>
      <c r="B6886" s="615" t="s">
        <v>2</v>
      </c>
      <c r="C6886" s="616"/>
      <c r="D6886" s="617"/>
      <c r="E6886" s="615" t="s">
        <v>3</v>
      </c>
      <c r="F6886" s="616"/>
      <c r="G6886" s="617"/>
      <c r="H6886" s="450" t="s">
        <v>323</v>
      </c>
      <c r="I6886" s="450"/>
      <c r="J6886" s="450"/>
      <c r="K6886" s="450"/>
    </row>
    <row r="6887" spans="1:11" s="43" customFormat="1" ht="15.75" thickBot="1" x14ac:dyDescent="0.3">
      <c r="A6887" s="42"/>
      <c r="B6887" s="615" t="s">
        <v>1798</v>
      </c>
      <c r="C6887" s="616"/>
      <c r="D6887" s="617"/>
      <c r="E6887" s="615" t="s">
        <v>1783</v>
      </c>
      <c r="F6887" s="616"/>
      <c r="G6887" s="617"/>
      <c r="H6887" s="615" t="s">
        <v>1799</v>
      </c>
      <c r="I6887" s="616"/>
      <c r="J6887" s="616"/>
      <c r="K6887" s="617"/>
    </row>
    <row r="6888" spans="1:11" s="43" customFormat="1" x14ac:dyDescent="0.25">
      <c r="A6888" s="42"/>
      <c r="B6888" s="716" t="s">
        <v>5</v>
      </c>
      <c r="C6888" s="720"/>
      <c r="D6888" s="717"/>
      <c r="E6888" s="720" t="s">
        <v>1800</v>
      </c>
      <c r="F6888" s="720"/>
      <c r="G6888" s="717"/>
      <c r="H6888" s="618" t="s">
        <v>6</v>
      </c>
      <c r="I6888" s="624"/>
      <c r="J6888" s="716" t="s">
        <v>284</v>
      </c>
      <c r="K6888" s="717"/>
    </row>
    <row r="6889" spans="1:11" s="43" customFormat="1" ht="15.75" thickBot="1" x14ac:dyDescent="0.3">
      <c r="A6889" s="42"/>
      <c r="B6889" s="718"/>
      <c r="C6889" s="721"/>
      <c r="D6889" s="719"/>
      <c r="E6889" s="721"/>
      <c r="F6889" s="721"/>
      <c r="G6889" s="719"/>
      <c r="H6889" s="625"/>
      <c r="I6889" s="626"/>
      <c r="J6889" s="718"/>
      <c r="K6889" s="719"/>
    </row>
    <row r="6890" spans="1:11" s="43" customFormat="1" ht="15.75" thickBot="1" x14ac:dyDescent="0.3">
      <c r="A6890" s="42"/>
      <c r="B6890" s="615" t="s">
        <v>7</v>
      </c>
      <c r="C6890" s="616"/>
      <c r="D6890" s="616"/>
      <c r="E6890" s="616"/>
      <c r="F6890" s="616"/>
      <c r="G6890" s="616"/>
      <c r="H6890" s="616"/>
      <c r="I6890" s="616"/>
      <c r="J6890" s="616"/>
      <c r="K6890" s="617"/>
    </row>
    <row r="6891" spans="1:11" s="43" customFormat="1" ht="15.75" thickBot="1" x14ac:dyDescent="0.3">
      <c r="A6891" s="42"/>
      <c r="B6891" s="726" t="s">
        <v>8</v>
      </c>
      <c r="C6891" s="726" t="s">
        <v>9</v>
      </c>
      <c r="D6891" s="615" t="s">
        <v>10</v>
      </c>
      <c r="E6891" s="616"/>
      <c r="F6891" s="616"/>
      <c r="G6891" s="617"/>
      <c r="H6891" s="615" t="s">
        <v>11</v>
      </c>
      <c r="I6891" s="616"/>
      <c r="J6891" s="616"/>
      <c r="K6891" s="617"/>
    </row>
    <row r="6892" spans="1:11" s="43" customFormat="1" ht="15.75" thickBot="1" x14ac:dyDescent="0.3">
      <c r="A6892" s="42"/>
      <c r="B6892" s="727"/>
      <c r="C6892" s="727"/>
      <c r="D6892" s="726" t="s">
        <v>12</v>
      </c>
      <c r="E6892" s="726" t="s">
        <v>210</v>
      </c>
      <c r="F6892" s="615" t="s">
        <v>14</v>
      </c>
      <c r="G6892" s="617"/>
      <c r="H6892" s="726" t="s">
        <v>12</v>
      </c>
      <c r="I6892" s="726" t="s">
        <v>15</v>
      </c>
      <c r="J6892" s="615" t="s">
        <v>14</v>
      </c>
      <c r="K6892" s="617"/>
    </row>
    <row r="6893" spans="1:11" s="43" customFormat="1" ht="45.75" thickBot="1" x14ac:dyDescent="0.3">
      <c r="A6893" s="42"/>
      <c r="B6893" s="728"/>
      <c r="C6893" s="728"/>
      <c r="D6893" s="728"/>
      <c r="E6893" s="728"/>
      <c r="F6893" s="306" t="s">
        <v>16</v>
      </c>
      <c r="G6893" s="306" t="s">
        <v>17</v>
      </c>
      <c r="H6893" s="597"/>
      <c r="I6893" s="597"/>
      <c r="J6893" s="306" t="s">
        <v>16</v>
      </c>
      <c r="K6893" s="306" t="s">
        <v>17</v>
      </c>
    </row>
    <row r="6894" spans="1:11" s="43" customFormat="1" x14ac:dyDescent="0.25">
      <c r="A6894" s="42"/>
      <c r="B6894" s="333" t="s">
        <v>1360</v>
      </c>
      <c r="C6894" s="333">
        <v>2</v>
      </c>
      <c r="D6894" s="333">
        <v>3</v>
      </c>
      <c r="E6894" s="333">
        <v>4</v>
      </c>
      <c r="F6894" s="333">
        <v>5</v>
      </c>
      <c r="G6894" s="333">
        <v>6</v>
      </c>
      <c r="H6894" s="333">
        <v>7</v>
      </c>
      <c r="I6894" s="333">
        <v>8</v>
      </c>
      <c r="J6894" s="333">
        <v>9</v>
      </c>
      <c r="K6894" s="333">
        <v>10</v>
      </c>
    </row>
    <row r="6895" spans="1:11" s="43" customFormat="1" x14ac:dyDescent="0.25">
      <c r="A6895" s="42"/>
      <c r="B6895" s="341">
        <v>423815</v>
      </c>
      <c r="C6895" s="313" t="s">
        <v>76</v>
      </c>
      <c r="D6895" s="341" t="s">
        <v>232</v>
      </c>
      <c r="E6895" s="341">
        <v>100</v>
      </c>
      <c r="F6895" s="313"/>
      <c r="G6895" s="313"/>
      <c r="H6895" s="342" t="s">
        <v>111</v>
      </c>
      <c r="I6895" s="341"/>
      <c r="J6895" s="107"/>
      <c r="K6895" s="313"/>
    </row>
    <row r="6896" spans="1:11" s="43" customFormat="1" x14ac:dyDescent="0.25">
      <c r="A6896" s="42"/>
      <c r="B6896" s="341"/>
      <c r="C6896" s="313"/>
      <c r="D6896" s="341"/>
      <c r="E6896" s="341"/>
      <c r="F6896" s="313"/>
      <c r="G6896" s="313"/>
      <c r="H6896" s="342" t="s">
        <v>71</v>
      </c>
      <c r="I6896" s="341"/>
      <c r="J6896" s="107"/>
      <c r="K6896" s="313"/>
    </row>
    <row r="6897" spans="1:11" s="43" customFormat="1" x14ac:dyDescent="0.25">
      <c r="A6897" s="42"/>
      <c r="B6897" s="521" t="s">
        <v>19</v>
      </c>
      <c r="C6897" s="521"/>
      <c r="D6897" s="521"/>
      <c r="E6897" s="521"/>
      <c r="F6897" s="521"/>
      <c r="G6897" s="521"/>
      <c r="H6897" s="521"/>
      <c r="I6897" s="521"/>
      <c r="J6897" s="521"/>
      <c r="K6897" s="521"/>
    </row>
    <row r="6898" spans="1:11" s="43" customFormat="1" x14ac:dyDescent="0.25">
      <c r="A6898" s="42"/>
      <c r="B6898" s="313" t="s">
        <v>1801</v>
      </c>
      <c r="C6898" s="313"/>
      <c r="D6898" s="313"/>
      <c r="E6898" s="313"/>
      <c r="F6898" s="313"/>
      <c r="G6898" s="313"/>
      <c r="H6898" s="313"/>
      <c r="I6898" s="313"/>
      <c r="J6898" s="313"/>
      <c r="K6898" s="313"/>
    </row>
    <row r="6899" spans="1:11" s="43" customFormat="1" x14ac:dyDescent="0.25">
      <c r="A6899" s="42"/>
    </row>
    <row r="6900" spans="1:11" s="43" customFormat="1" x14ac:dyDescent="0.25">
      <c r="A6900" s="42"/>
    </row>
    <row r="6901" spans="1:11" s="43" customFormat="1" x14ac:dyDescent="0.25">
      <c r="A6901" s="42"/>
      <c r="B6901" s="449" t="s">
        <v>0</v>
      </c>
      <c r="C6901" s="449"/>
    </row>
    <row r="6902" spans="1:11" s="43" customFormat="1" x14ac:dyDescent="0.25">
      <c r="A6902" s="42"/>
      <c r="B6902" s="722" t="s">
        <v>1</v>
      </c>
      <c r="C6902" s="722"/>
      <c r="D6902" s="722"/>
      <c r="E6902" s="722"/>
      <c r="F6902" s="722"/>
      <c r="G6902" s="722"/>
      <c r="H6902" s="722"/>
      <c r="I6902" s="722"/>
      <c r="J6902" s="722"/>
      <c r="K6902" s="722"/>
    </row>
    <row r="6903" spans="1:11" s="43" customFormat="1" ht="15.75" thickBot="1" x14ac:dyDescent="0.3">
      <c r="A6903" s="42"/>
      <c r="E6903" s="305"/>
      <c r="F6903" s="305"/>
      <c r="G6903" s="305"/>
      <c r="H6903" s="305"/>
      <c r="I6903" s="305"/>
      <c r="J6903" s="305"/>
      <c r="K6903" s="305"/>
    </row>
    <row r="6904" spans="1:11" s="43" customFormat="1" ht="15.75" thickBot="1" x14ac:dyDescent="0.3">
      <c r="A6904" s="42"/>
      <c r="B6904" s="615" t="s">
        <v>2</v>
      </c>
      <c r="C6904" s="616"/>
      <c r="D6904" s="617"/>
      <c r="E6904" s="615" t="s">
        <v>3</v>
      </c>
      <c r="F6904" s="616"/>
      <c r="G6904" s="617"/>
      <c r="H6904" s="450" t="s">
        <v>323</v>
      </c>
      <c r="I6904" s="450"/>
      <c r="J6904" s="450"/>
      <c r="K6904" s="450"/>
    </row>
    <row r="6905" spans="1:11" s="43" customFormat="1" ht="15.75" thickBot="1" x14ac:dyDescent="0.3">
      <c r="A6905" s="42"/>
      <c r="B6905" s="615" t="s">
        <v>1802</v>
      </c>
      <c r="C6905" s="616"/>
      <c r="D6905" s="617"/>
      <c r="E6905" s="615" t="s">
        <v>1803</v>
      </c>
      <c r="F6905" s="616"/>
      <c r="G6905" s="617"/>
      <c r="H6905" s="615" t="s">
        <v>1804</v>
      </c>
      <c r="I6905" s="616"/>
      <c r="J6905" s="616"/>
      <c r="K6905" s="617"/>
    </row>
    <row r="6906" spans="1:11" s="43" customFormat="1" x14ac:dyDescent="0.25">
      <c r="A6906" s="42"/>
      <c r="B6906" s="716" t="s">
        <v>5</v>
      </c>
      <c r="C6906" s="720"/>
      <c r="D6906" s="717"/>
      <c r="E6906" s="720" t="s">
        <v>1805</v>
      </c>
      <c r="F6906" s="720"/>
      <c r="G6906" s="717"/>
      <c r="H6906" s="618" t="s">
        <v>6</v>
      </c>
      <c r="I6906" s="624"/>
      <c r="J6906" s="716" t="s">
        <v>284</v>
      </c>
      <c r="K6906" s="717"/>
    </row>
    <row r="6907" spans="1:11" s="43" customFormat="1" ht="15.75" thickBot="1" x14ac:dyDescent="0.3">
      <c r="A6907" s="42"/>
      <c r="B6907" s="718"/>
      <c r="C6907" s="721"/>
      <c r="D6907" s="719"/>
      <c r="E6907" s="721"/>
      <c r="F6907" s="721"/>
      <c r="G6907" s="719"/>
      <c r="H6907" s="625"/>
      <c r="I6907" s="626"/>
      <c r="J6907" s="718"/>
      <c r="K6907" s="719"/>
    </row>
    <row r="6908" spans="1:11" s="43" customFormat="1" ht="15.75" thickBot="1" x14ac:dyDescent="0.3">
      <c r="A6908" s="42"/>
      <c r="B6908" s="615" t="s">
        <v>7</v>
      </c>
      <c r="C6908" s="616"/>
      <c r="D6908" s="616"/>
      <c r="E6908" s="616"/>
      <c r="F6908" s="616"/>
      <c r="G6908" s="616"/>
      <c r="H6908" s="616"/>
      <c r="I6908" s="616"/>
      <c r="J6908" s="616"/>
      <c r="K6908" s="617"/>
    </row>
    <row r="6909" spans="1:11" s="43" customFormat="1" ht="15.75" thickBot="1" x14ac:dyDescent="0.3">
      <c r="A6909" s="42"/>
      <c r="B6909" s="726" t="s">
        <v>8</v>
      </c>
      <c r="C6909" s="726" t="s">
        <v>9</v>
      </c>
      <c r="D6909" s="615" t="s">
        <v>10</v>
      </c>
      <c r="E6909" s="616"/>
      <c r="F6909" s="616"/>
      <c r="G6909" s="617"/>
      <c r="H6909" s="615" t="s">
        <v>11</v>
      </c>
      <c r="I6909" s="616"/>
      <c r="J6909" s="616"/>
      <c r="K6909" s="617"/>
    </row>
    <row r="6910" spans="1:11" s="43" customFormat="1" ht="15.75" thickBot="1" x14ac:dyDescent="0.3">
      <c r="A6910" s="42"/>
      <c r="B6910" s="727"/>
      <c r="C6910" s="727"/>
      <c r="D6910" s="726" t="s">
        <v>12</v>
      </c>
      <c r="E6910" s="726" t="s">
        <v>210</v>
      </c>
      <c r="F6910" s="615" t="s">
        <v>14</v>
      </c>
      <c r="G6910" s="617"/>
      <c r="H6910" s="726" t="s">
        <v>12</v>
      </c>
      <c r="I6910" s="726" t="s">
        <v>15</v>
      </c>
      <c r="J6910" s="615" t="s">
        <v>14</v>
      </c>
      <c r="K6910" s="617"/>
    </row>
    <row r="6911" spans="1:11" s="43" customFormat="1" ht="45.75" thickBot="1" x14ac:dyDescent="0.3">
      <c r="A6911" s="42"/>
      <c r="B6911" s="728"/>
      <c r="C6911" s="728"/>
      <c r="D6911" s="728"/>
      <c r="E6911" s="728"/>
      <c r="F6911" s="306" t="s">
        <v>16</v>
      </c>
      <c r="G6911" s="306" t="s">
        <v>17</v>
      </c>
      <c r="H6911" s="597"/>
      <c r="I6911" s="597"/>
      <c r="J6911" s="306" t="s">
        <v>16</v>
      </c>
      <c r="K6911" s="306" t="s">
        <v>17</v>
      </c>
    </row>
    <row r="6912" spans="1:11" s="43" customFormat="1" x14ac:dyDescent="0.25">
      <c r="A6912" s="42"/>
      <c r="B6912" s="333" t="s">
        <v>1360</v>
      </c>
      <c r="C6912" s="333">
        <v>2</v>
      </c>
      <c r="D6912" s="333">
        <v>3</v>
      </c>
      <c r="E6912" s="333">
        <v>4</v>
      </c>
      <c r="F6912" s="333">
        <v>5</v>
      </c>
      <c r="G6912" s="333">
        <v>6</v>
      </c>
      <c r="H6912" s="333">
        <v>7</v>
      </c>
      <c r="I6912" s="333">
        <v>8</v>
      </c>
      <c r="J6912" s="333">
        <v>9</v>
      </c>
      <c r="K6912" s="333">
        <v>10</v>
      </c>
    </row>
    <row r="6913" spans="1:11" s="43" customFormat="1" x14ac:dyDescent="0.25">
      <c r="A6913" s="42"/>
      <c r="B6913" s="341">
        <v>136858</v>
      </c>
      <c r="C6913" s="313" t="s">
        <v>76</v>
      </c>
      <c r="D6913" s="341"/>
      <c r="E6913" s="341"/>
      <c r="F6913" s="313"/>
      <c r="G6913" s="313"/>
      <c r="H6913" s="342"/>
      <c r="I6913" s="341"/>
      <c r="J6913" s="107"/>
      <c r="K6913" s="313"/>
    </row>
    <row r="6914" spans="1:11" s="43" customFormat="1" x14ac:dyDescent="0.25">
      <c r="A6914" s="42"/>
      <c r="B6914" s="521" t="s">
        <v>19</v>
      </c>
      <c r="C6914" s="521"/>
      <c r="D6914" s="521"/>
      <c r="E6914" s="521"/>
      <c r="F6914" s="521"/>
      <c r="G6914" s="521"/>
      <c r="H6914" s="521"/>
      <c r="I6914" s="521"/>
      <c r="J6914" s="521"/>
      <c r="K6914" s="521"/>
    </row>
    <row r="6915" spans="1:11" s="43" customFormat="1" x14ac:dyDescent="0.25">
      <c r="A6915" s="42"/>
      <c r="B6915" s="313"/>
      <c r="C6915" s="313"/>
      <c r="D6915" s="313"/>
      <c r="E6915" s="313"/>
      <c r="F6915" s="313"/>
      <c r="G6915" s="313"/>
      <c r="H6915" s="313"/>
      <c r="I6915" s="313"/>
      <c r="J6915" s="313"/>
      <c r="K6915" s="313"/>
    </row>
    <row r="6916" spans="1:11" s="43" customFormat="1" x14ac:dyDescent="0.25">
      <c r="A6916" s="42"/>
    </row>
    <row r="6917" spans="1:11" s="43" customFormat="1" x14ac:dyDescent="0.25">
      <c r="A6917" s="42"/>
    </row>
    <row r="6918" spans="1:11" s="43" customFormat="1" x14ac:dyDescent="0.25">
      <c r="A6918" s="42"/>
      <c r="B6918" s="449" t="s">
        <v>0</v>
      </c>
      <c r="C6918" s="449"/>
    </row>
    <row r="6919" spans="1:11" s="43" customFormat="1" x14ac:dyDescent="0.25">
      <c r="A6919" s="42"/>
      <c r="B6919" s="722" t="s">
        <v>1</v>
      </c>
      <c r="C6919" s="722"/>
      <c r="D6919" s="722"/>
      <c r="E6919" s="722"/>
      <c r="F6919" s="722"/>
      <c r="G6919" s="722"/>
      <c r="H6919" s="722"/>
      <c r="I6919" s="722"/>
      <c r="J6919" s="722"/>
      <c r="K6919" s="722"/>
    </row>
    <row r="6920" spans="1:11" s="43" customFormat="1" ht="15.75" thickBot="1" x14ac:dyDescent="0.3">
      <c r="A6920" s="42"/>
      <c r="E6920" s="305"/>
      <c r="F6920" s="305"/>
      <c r="G6920" s="305"/>
      <c r="H6920" s="305"/>
      <c r="I6920" s="305"/>
      <c r="J6920" s="305"/>
      <c r="K6920" s="305"/>
    </row>
    <row r="6921" spans="1:11" s="43" customFormat="1" ht="15.75" thickBot="1" x14ac:dyDescent="0.3">
      <c r="A6921" s="42"/>
      <c r="B6921" s="615" t="s">
        <v>2</v>
      </c>
      <c r="C6921" s="616"/>
      <c r="D6921" s="617"/>
      <c r="E6921" s="615" t="s">
        <v>3</v>
      </c>
      <c r="F6921" s="616"/>
      <c r="G6921" s="617"/>
      <c r="H6921" s="450" t="s">
        <v>323</v>
      </c>
      <c r="I6921" s="450"/>
      <c r="J6921" s="450"/>
      <c r="K6921" s="450"/>
    </row>
    <row r="6922" spans="1:11" s="43" customFormat="1" ht="15.75" thickBot="1" x14ac:dyDescent="0.3">
      <c r="A6922" s="42"/>
      <c r="B6922" s="615" t="s">
        <v>1806</v>
      </c>
      <c r="C6922" s="616"/>
      <c r="D6922" s="617"/>
      <c r="E6922" s="615" t="s">
        <v>1783</v>
      </c>
      <c r="F6922" s="616"/>
      <c r="G6922" s="617"/>
      <c r="H6922" s="615" t="s">
        <v>1807</v>
      </c>
      <c r="I6922" s="616"/>
      <c r="J6922" s="616"/>
      <c r="K6922" s="617"/>
    </row>
    <row r="6923" spans="1:11" s="43" customFormat="1" x14ac:dyDescent="0.25">
      <c r="A6923" s="42"/>
      <c r="B6923" s="716" t="s">
        <v>5</v>
      </c>
      <c r="C6923" s="720"/>
      <c r="D6923" s="717"/>
      <c r="E6923" s="720" t="s">
        <v>1808</v>
      </c>
      <c r="F6923" s="720"/>
      <c r="G6923" s="717"/>
      <c r="H6923" s="618" t="s">
        <v>6</v>
      </c>
      <c r="I6923" s="624"/>
      <c r="J6923" s="716" t="s">
        <v>284</v>
      </c>
      <c r="K6923" s="717"/>
    </row>
    <row r="6924" spans="1:11" s="43" customFormat="1" ht="15.75" thickBot="1" x14ac:dyDescent="0.3">
      <c r="A6924" s="42"/>
      <c r="B6924" s="718"/>
      <c r="C6924" s="721"/>
      <c r="D6924" s="719"/>
      <c r="E6924" s="721"/>
      <c r="F6924" s="721"/>
      <c r="G6924" s="719"/>
      <c r="H6924" s="625"/>
      <c r="I6924" s="626"/>
      <c r="J6924" s="718"/>
      <c r="K6924" s="719"/>
    </row>
    <row r="6925" spans="1:11" s="43" customFormat="1" ht="15.75" thickBot="1" x14ac:dyDescent="0.3">
      <c r="A6925" s="42"/>
      <c r="B6925" s="615" t="s">
        <v>7</v>
      </c>
      <c r="C6925" s="616"/>
      <c r="D6925" s="616"/>
      <c r="E6925" s="616"/>
      <c r="F6925" s="616"/>
      <c r="G6925" s="616"/>
      <c r="H6925" s="616"/>
      <c r="I6925" s="616"/>
      <c r="J6925" s="616"/>
      <c r="K6925" s="617"/>
    </row>
    <row r="6926" spans="1:11" s="43" customFormat="1" ht="15.75" thickBot="1" x14ac:dyDescent="0.3">
      <c r="A6926" s="42"/>
      <c r="B6926" s="726" t="s">
        <v>8</v>
      </c>
      <c r="C6926" s="726" t="s">
        <v>9</v>
      </c>
      <c r="D6926" s="615" t="s">
        <v>10</v>
      </c>
      <c r="E6926" s="616"/>
      <c r="F6926" s="616"/>
      <c r="G6926" s="617"/>
      <c r="H6926" s="615" t="s">
        <v>11</v>
      </c>
      <c r="I6926" s="616"/>
      <c r="J6926" s="616"/>
      <c r="K6926" s="617"/>
    </row>
    <row r="6927" spans="1:11" s="43" customFormat="1" ht="15.75" thickBot="1" x14ac:dyDescent="0.3">
      <c r="A6927" s="42"/>
      <c r="B6927" s="727"/>
      <c r="C6927" s="727"/>
      <c r="D6927" s="726" t="s">
        <v>12</v>
      </c>
      <c r="E6927" s="726" t="s">
        <v>210</v>
      </c>
      <c r="F6927" s="615" t="s">
        <v>14</v>
      </c>
      <c r="G6927" s="617"/>
      <c r="H6927" s="726" t="s">
        <v>12</v>
      </c>
      <c r="I6927" s="726" t="s">
        <v>15</v>
      </c>
      <c r="J6927" s="615" t="s">
        <v>14</v>
      </c>
      <c r="K6927" s="617"/>
    </row>
    <row r="6928" spans="1:11" s="43" customFormat="1" ht="45.75" thickBot="1" x14ac:dyDescent="0.3">
      <c r="A6928" s="42"/>
      <c r="B6928" s="728"/>
      <c r="C6928" s="728"/>
      <c r="D6928" s="728"/>
      <c r="E6928" s="728"/>
      <c r="F6928" s="306" t="s">
        <v>16</v>
      </c>
      <c r="G6928" s="306" t="s">
        <v>17</v>
      </c>
      <c r="H6928" s="597"/>
      <c r="I6928" s="597"/>
      <c r="J6928" s="306" t="s">
        <v>16</v>
      </c>
      <c r="K6928" s="306" t="s">
        <v>17</v>
      </c>
    </row>
    <row r="6929" spans="1:11" s="43" customFormat="1" x14ac:dyDescent="0.25">
      <c r="A6929" s="42"/>
      <c r="B6929" s="333" t="s">
        <v>1360</v>
      </c>
      <c r="C6929" s="333">
        <v>2</v>
      </c>
      <c r="D6929" s="333">
        <v>3</v>
      </c>
      <c r="E6929" s="333">
        <v>4</v>
      </c>
      <c r="F6929" s="333">
        <v>5</v>
      </c>
      <c r="G6929" s="333">
        <v>6</v>
      </c>
      <c r="H6929" s="333">
        <v>7</v>
      </c>
      <c r="I6929" s="333">
        <v>8</v>
      </c>
      <c r="J6929" s="333">
        <v>9</v>
      </c>
      <c r="K6929" s="333">
        <v>10</v>
      </c>
    </row>
    <row r="6930" spans="1:11" s="43" customFormat="1" x14ac:dyDescent="0.25">
      <c r="A6930" s="42"/>
      <c r="B6930" s="341">
        <v>474462.7</v>
      </c>
      <c r="C6930" s="313" t="s">
        <v>1809</v>
      </c>
      <c r="D6930" s="341" t="s">
        <v>232</v>
      </c>
      <c r="E6930" s="341">
        <v>3000</v>
      </c>
      <c r="F6930" s="313"/>
      <c r="G6930" s="313"/>
      <c r="H6930" s="342" t="s">
        <v>111</v>
      </c>
      <c r="I6930" s="341"/>
      <c r="J6930" s="107"/>
      <c r="K6930" s="313"/>
    </row>
    <row r="6931" spans="1:11" s="43" customFormat="1" ht="30" x14ac:dyDescent="0.25">
      <c r="A6931" s="42"/>
      <c r="B6931" s="341"/>
      <c r="C6931" s="313"/>
      <c r="D6931" s="341" t="s">
        <v>370</v>
      </c>
      <c r="E6931" s="341">
        <v>4</v>
      </c>
      <c r="F6931" s="313"/>
      <c r="G6931" s="313"/>
      <c r="H6931" s="342" t="s">
        <v>1142</v>
      </c>
      <c r="I6931" s="341"/>
      <c r="J6931" s="107"/>
      <c r="K6931" s="313"/>
    </row>
    <row r="6932" spans="1:11" s="43" customFormat="1" x14ac:dyDescent="0.25">
      <c r="A6932" s="42"/>
      <c r="B6932" s="341"/>
      <c r="C6932" s="313"/>
      <c r="D6932" s="341"/>
      <c r="E6932" s="341"/>
      <c r="F6932" s="313"/>
      <c r="G6932" s="313"/>
      <c r="H6932" s="342" t="s">
        <v>71</v>
      </c>
      <c r="I6932" s="341"/>
      <c r="J6932" s="107"/>
      <c r="K6932" s="313"/>
    </row>
    <row r="6933" spans="1:11" s="43" customFormat="1" x14ac:dyDescent="0.25">
      <c r="A6933" s="42"/>
      <c r="B6933" s="521" t="s">
        <v>19</v>
      </c>
      <c r="C6933" s="521"/>
      <c r="D6933" s="521"/>
      <c r="E6933" s="521"/>
      <c r="F6933" s="521"/>
      <c r="G6933" s="521"/>
      <c r="H6933" s="521"/>
      <c r="I6933" s="521"/>
      <c r="J6933" s="521"/>
      <c r="K6933" s="521"/>
    </row>
    <row r="6934" spans="1:11" s="43" customFormat="1" ht="30" x14ac:dyDescent="0.25">
      <c r="A6934" s="42"/>
      <c r="B6934" s="313" t="s">
        <v>1810</v>
      </c>
      <c r="C6934" s="313"/>
      <c r="D6934" s="341" t="s">
        <v>370</v>
      </c>
      <c r="E6934" s="313" t="s">
        <v>1811</v>
      </c>
      <c r="F6934" s="313"/>
      <c r="G6934" s="313"/>
      <c r="H6934" s="313"/>
      <c r="I6934" s="313"/>
      <c r="J6934" s="313"/>
      <c r="K6934" s="313"/>
    </row>
    <row r="6935" spans="1:11" s="43" customFormat="1" x14ac:dyDescent="0.25">
      <c r="A6935" s="42"/>
    </row>
    <row r="6936" spans="1:11" s="43" customFormat="1" x14ac:dyDescent="0.25">
      <c r="A6936" s="42"/>
    </row>
    <row r="6937" spans="1:11" s="43" customFormat="1" x14ac:dyDescent="0.25">
      <c r="A6937" s="42"/>
      <c r="B6937" s="449" t="s">
        <v>0</v>
      </c>
      <c r="C6937" s="449"/>
    </row>
    <row r="6938" spans="1:11" s="43" customFormat="1" x14ac:dyDescent="0.25">
      <c r="A6938" s="42"/>
      <c r="B6938" s="722" t="s">
        <v>1</v>
      </c>
      <c r="C6938" s="722"/>
      <c r="D6938" s="722"/>
      <c r="E6938" s="722"/>
      <c r="F6938" s="722"/>
      <c r="G6938" s="722"/>
      <c r="H6938" s="722"/>
      <c r="I6938" s="722"/>
      <c r="J6938" s="722"/>
      <c r="K6938" s="722"/>
    </row>
    <row r="6939" spans="1:11" s="43" customFormat="1" ht="15.75" thickBot="1" x14ac:dyDescent="0.3">
      <c r="A6939" s="42"/>
      <c r="E6939" s="305"/>
      <c r="F6939" s="305"/>
      <c r="G6939" s="305"/>
      <c r="H6939" s="305"/>
      <c r="I6939" s="305"/>
      <c r="J6939" s="305"/>
      <c r="K6939" s="305"/>
    </row>
    <row r="6940" spans="1:11" s="43" customFormat="1" ht="15.75" thickBot="1" x14ac:dyDescent="0.3">
      <c r="A6940" s="42"/>
      <c r="B6940" s="615" t="s">
        <v>2</v>
      </c>
      <c r="C6940" s="616"/>
      <c r="D6940" s="617"/>
      <c r="E6940" s="615" t="s">
        <v>3</v>
      </c>
      <c r="F6940" s="616"/>
      <c r="G6940" s="617"/>
      <c r="H6940" s="450" t="s">
        <v>323</v>
      </c>
      <c r="I6940" s="450"/>
      <c r="J6940" s="450"/>
      <c r="K6940" s="450"/>
    </row>
    <row r="6941" spans="1:11" s="43" customFormat="1" ht="15.75" thickBot="1" x14ac:dyDescent="0.3">
      <c r="A6941" s="42"/>
      <c r="B6941" s="615" t="s">
        <v>1812</v>
      </c>
      <c r="C6941" s="616"/>
      <c r="D6941" s="617"/>
      <c r="E6941" s="615" t="s">
        <v>1783</v>
      </c>
      <c r="F6941" s="616"/>
      <c r="G6941" s="617"/>
      <c r="H6941" s="615" t="s">
        <v>1813</v>
      </c>
      <c r="I6941" s="616"/>
      <c r="J6941" s="616"/>
      <c r="K6941" s="617"/>
    </row>
    <row r="6942" spans="1:11" s="43" customFormat="1" x14ac:dyDescent="0.25">
      <c r="A6942" s="42"/>
      <c r="B6942" s="716" t="s">
        <v>5</v>
      </c>
      <c r="C6942" s="720"/>
      <c r="D6942" s="717"/>
      <c r="E6942" s="720" t="s">
        <v>1814</v>
      </c>
      <c r="F6942" s="720"/>
      <c r="G6942" s="717"/>
      <c r="H6942" s="618" t="s">
        <v>6</v>
      </c>
      <c r="I6942" s="624"/>
      <c r="J6942" s="716" t="s">
        <v>284</v>
      </c>
      <c r="K6942" s="717"/>
    </row>
    <row r="6943" spans="1:11" s="43" customFormat="1" ht="15.75" thickBot="1" x14ac:dyDescent="0.3">
      <c r="A6943" s="42"/>
      <c r="B6943" s="718"/>
      <c r="C6943" s="721"/>
      <c r="D6943" s="719"/>
      <c r="E6943" s="721"/>
      <c r="F6943" s="721"/>
      <c r="G6943" s="719"/>
      <c r="H6943" s="625"/>
      <c r="I6943" s="626"/>
      <c r="J6943" s="718"/>
      <c r="K6943" s="719"/>
    </row>
    <row r="6944" spans="1:11" s="43" customFormat="1" ht="15.75" thickBot="1" x14ac:dyDescent="0.3">
      <c r="A6944" s="42"/>
      <c r="B6944" s="615" t="s">
        <v>7</v>
      </c>
      <c r="C6944" s="616"/>
      <c r="D6944" s="616"/>
      <c r="E6944" s="616"/>
      <c r="F6944" s="616"/>
      <c r="G6944" s="616"/>
      <c r="H6944" s="616"/>
      <c r="I6944" s="616"/>
      <c r="J6944" s="616"/>
      <c r="K6944" s="617"/>
    </row>
    <row r="6945" spans="1:11" s="43" customFormat="1" ht="15.75" thickBot="1" x14ac:dyDescent="0.3">
      <c r="A6945" s="42"/>
      <c r="B6945" s="726" t="s">
        <v>8</v>
      </c>
      <c r="C6945" s="726" t="s">
        <v>9</v>
      </c>
      <c r="D6945" s="615" t="s">
        <v>10</v>
      </c>
      <c r="E6945" s="616"/>
      <c r="F6945" s="616"/>
      <c r="G6945" s="617"/>
      <c r="H6945" s="615" t="s">
        <v>11</v>
      </c>
      <c r="I6945" s="616"/>
      <c r="J6945" s="616"/>
      <c r="K6945" s="617"/>
    </row>
    <row r="6946" spans="1:11" s="43" customFormat="1" ht="15.75" thickBot="1" x14ac:dyDescent="0.3">
      <c r="A6946" s="42"/>
      <c r="B6946" s="727"/>
      <c r="C6946" s="727"/>
      <c r="D6946" s="726" t="s">
        <v>12</v>
      </c>
      <c r="E6946" s="726" t="s">
        <v>210</v>
      </c>
      <c r="F6946" s="615" t="s">
        <v>14</v>
      </c>
      <c r="G6946" s="617"/>
      <c r="H6946" s="726" t="s">
        <v>12</v>
      </c>
      <c r="I6946" s="726" t="s">
        <v>15</v>
      </c>
      <c r="J6946" s="615" t="s">
        <v>14</v>
      </c>
      <c r="K6946" s="617"/>
    </row>
    <row r="6947" spans="1:11" s="43" customFormat="1" ht="45.75" thickBot="1" x14ac:dyDescent="0.3">
      <c r="A6947" s="42"/>
      <c r="B6947" s="728"/>
      <c r="C6947" s="728"/>
      <c r="D6947" s="728"/>
      <c r="E6947" s="728"/>
      <c r="F6947" s="306" t="s">
        <v>16</v>
      </c>
      <c r="G6947" s="306" t="s">
        <v>17</v>
      </c>
      <c r="H6947" s="597"/>
      <c r="I6947" s="597"/>
      <c r="J6947" s="306" t="s">
        <v>16</v>
      </c>
      <c r="K6947" s="306" t="s">
        <v>17</v>
      </c>
    </row>
    <row r="6948" spans="1:11" s="43" customFormat="1" x14ac:dyDescent="0.25">
      <c r="A6948" s="42"/>
      <c r="B6948" s="333" t="s">
        <v>1360</v>
      </c>
      <c r="C6948" s="333">
        <v>2</v>
      </c>
      <c r="D6948" s="333">
        <v>3</v>
      </c>
      <c r="E6948" s="333">
        <v>4</v>
      </c>
      <c r="F6948" s="333">
        <v>5</v>
      </c>
      <c r="G6948" s="333">
        <v>6</v>
      </c>
      <c r="H6948" s="333">
        <v>7</v>
      </c>
      <c r="I6948" s="333">
        <v>8</v>
      </c>
      <c r="J6948" s="333">
        <v>9</v>
      </c>
      <c r="K6948" s="333">
        <v>10</v>
      </c>
    </row>
    <row r="6949" spans="1:11" s="43" customFormat="1" x14ac:dyDescent="0.25">
      <c r="A6949" s="42"/>
      <c r="B6949" s="341">
        <v>134023.20000000001</v>
      </c>
      <c r="C6949" s="313" t="s">
        <v>76</v>
      </c>
      <c r="D6949" s="341"/>
      <c r="E6949" s="341"/>
      <c r="F6949" s="313"/>
      <c r="G6949" s="313"/>
      <c r="H6949" s="342"/>
      <c r="I6949" s="341"/>
      <c r="J6949" s="107"/>
      <c r="K6949" s="313"/>
    </row>
    <row r="6950" spans="1:11" s="43" customFormat="1" x14ac:dyDescent="0.25">
      <c r="A6950" s="42"/>
      <c r="B6950" s="521" t="s">
        <v>19</v>
      </c>
      <c r="C6950" s="521"/>
      <c r="D6950" s="521"/>
      <c r="E6950" s="521"/>
      <c r="F6950" s="521"/>
      <c r="G6950" s="521"/>
      <c r="H6950" s="521"/>
      <c r="I6950" s="521"/>
      <c r="J6950" s="521"/>
      <c r="K6950" s="521"/>
    </row>
    <row r="6951" spans="1:11" s="43" customFormat="1" x14ac:dyDescent="0.25">
      <c r="A6951" s="42"/>
      <c r="B6951" s="313"/>
      <c r="C6951" s="313"/>
      <c r="D6951" s="341"/>
      <c r="E6951" s="313"/>
      <c r="F6951" s="313"/>
      <c r="G6951" s="313"/>
      <c r="H6951" s="313"/>
      <c r="I6951" s="313"/>
      <c r="J6951" s="313"/>
      <c r="K6951" s="313"/>
    </row>
    <row r="6952" spans="1:11" s="43" customFormat="1" x14ac:dyDescent="0.25">
      <c r="A6952" s="42"/>
    </row>
    <row r="6953" spans="1:11" s="43" customFormat="1" x14ac:dyDescent="0.25">
      <c r="A6953" s="42"/>
    </row>
    <row r="6954" spans="1:11" s="43" customFormat="1" x14ac:dyDescent="0.25">
      <c r="A6954" s="42"/>
      <c r="B6954" s="449" t="s">
        <v>0</v>
      </c>
      <c r="C6954" s="449"/>
    </row>
    <row r="6955" spans="1:11" s="43" customFormat="1" x14ac:dyDescent="0.25">
      <c r="A6955" s="42"/>
      <c r="B6955" s="722" t="s">
        <v>1</v>
      </c>
      <c r="C6955" s="722"/>
      <c r="D6955" s="722"/>
      <c r="E6955" s="722"/>
      <c r="F6955" s="722"/>
      <c r="G6955" s="722"/>
      <c r="H6955" s="722"/>
      <c r="I6955" s="722"/>
      <c r="J6955" s="722"/>
      <c r="K6955" s="722"/>
    </row>
    <row r="6956" spans="1:11" s="43" customFormat="1" ht="15.75" thickBot="1" x14ac:dyDescent="0.3">
      <c r="A6956" s="42"/>
      <c r="E6956" s="305"/>
      <c r="F6956" s="305"/>
      <c r="G6956" s="305"/>
      <c r="H6956" s="305"/>
      <c r="I6956" s="305"/>
      <c r="J6956" s="305"/>
      <c r="K6956" s="305"/>
    </row>
    <row r="6957" spans="1:11" s="43" customFormat="1" ht="15.75" thickBot="1" x14ac:dyDescent="0.3">
      <c r="A6957" s="42"/>
      <c r="B6957" s="615" t="s">
        <v>2</v>
      </c>
      <c r="C6957" s="616"/>
      <c r="D6957" s="617"/>
      <c r="E6957" s="615" t="s">
        <v>3</v>
      </c>
      <c r="F6957" s="616"/>
      <c r="G6957" s="617"/>
      <c r="H6957" s="450" t="s">
        <v>323</v>
      </c>
      <c r="I6957" s="450"/>
      <c r="J6957" s="450"/>
      <c r="K6957" s="450"/>
    </row>
    <row r="6958" spans="1:11" s="43" customFormat="1" ht="15.75" thickBot="1" x14ac:dyDescent="0.3">
      <c r="A6958" s="42"/>
      <c r="B6958" s="615" t="s">
        <v>182</v>
      </c>
      <c r="C6958" s="616"/>
      <c r="D6958" s="617"/>
      <c r="E6958" s="615" t="s">
        <v>1815</v>
      </c>
      <c r="F6958" s="616"/>
      <c r="G6958" s="617"/>
      <c r="H6958" s="615" t="s">
        <v>1816</v>
      </c>
      <c r="I6958" s="616"/>
      <c r="J6958" s="616"/>
      <c r="K6958" s="617"/>
    </row>
    <row r="6959" spans="1:11" s="43" customFormat="1" x14ac:dyDescent="0.25">
      <c r="A6959" s="42"/>
      <c r="B6959" s="716" t="s">
        <v>5</v>
      </c>
      <c r="C6959" s="720"/>
      <c r="D6959" s="717"/>
      <c r="E6959" s="720" t="s">
        <v>1817</v>
      </c>
      <c r="F6959" s="720"/>
      <c r="G6959" s="717"/>
      <c r="H6959" s="618" t="s">
        <v>6</v>
      </c>
      <c r="I6959" s="624"/>
      <c r="J6959" s="716" t="s">
        <v>284</v>
      </c>
      <c r="K6959" s="717"/>
    </row>
    <row r="6960" spans="1:11" s="43" customFormat="1" ht="15.75" thickBot="1" x14ac:dyDescent="0.3">
      <c r="A6960" s="42"/>
      <c r="B6960" s="718"/>
      <c r="C6960" s="721"/>
      <c r="D6960" s="719"/>
      <c r="E6960" s="721"/>
      <c r="F6960" s="721"/>
      <c r="G6960" s="719"/>
      <c r="H6960" s="625"/>
      <c r="I6960" s="626"/>
      <c r="J6960" s="718"/>
      <c r="K6960" s="719"/>
    </row>
    <row r="6961" spans="1:11" s="43" customFormat="1" ht="15.75" thickBot="1" x14ac:dyDescent="0.3">
      <c r="A6961" s="42"/>
      <c r="B6961" s="615" t="s">
        <v>7</v>
      </c>
      <c r="C6961" s="616"/>
      <c r="D6961" s="616"/>
      <c r="E6961" s="616"/>
      <c r="F6961" s="616"/>
      <c r="G6961" s="616"/>
      <c r="H6961" s="616"/>
      <c r="I6961" s="616"/>
      <c r="J6961" s="616"/>
      <c r="K6961" s="617"/>
    </row>
    <row r="6962" spans="1:11" s="43" customFormat="1" ht="15.75" thickBot="1" x14ac:dyDescent="0.3">
      <c r="A6962" s="42"/>
      <c r="B6962" s="726" t="s">
        <v>8</v>
      </c>
      <c r="C6962" s="726" t="s">
        <v>9</v>
      </c>
      <c r="D6962" s="615" t="s">
        <v>10</v>
      </c>
      <c r="E6962" s="616"/>
      <c r="F6962" s="616"/>
      <c r="G6962" s="617"/>
      <c r="H6962" s="615" t="s">
        <v>11</v>
      </c>
      <c r="I6962" s="616"/>
      <c r="J6962" s="616"/>
      <c r="K6962" s="617"/>
    </row>
    <row r="6963" spans="1:11" s="43" customFormat="1" ht="15.75" thickBot="1" x14ac:dyDescent="0.3">
      <c r="A6963" s="42"/>
      <c r="B6963" s="727"/>
      <c r="C6963" s="727"/>
      <c r="D6963" s="726" t="s">
        <v>12</v>
      </c>
      <c r="E6963" s="726" t="s">
        <v>210</v>
      </c>
      <c r="F6963" s="615" t="s">
        <v>14</v>
      </c>
      <c r="G6963" s="617"/>
      <c r="H6963" s="726" t="s">
        <v>12</v>
      </c>
      <c r="I6963" s="726" t="s">
        <v>15</v>
      </c>
      <c r="J6963" s="615" t="s">
        <v>14</v>
      </c>
      <c r="K6963" s="617"/>
    </row>
    <row r="6964" spans="1:11" s="43" customFormat="1" ht="45.75" thickBot="1" x14ac:dyDescent="0.3">
      <c r="A6964" s="42"/>
      <c r="B6964" s="728"/>
      <c r="C6964" s="728"/>
      <c r="D6964" s="728"/>
      <c r="E6964" s="728"/>
      <c r="F6964" s="306" t="s">
        <v>16</v>
      </c>
      <c r="G6964" s="306" t="s">
        <v>17</v>
      </c>
      <c r="H6964" s="597"/>
      <c r="I6964" s="597"/>
      <c r="J6964" s="306" t="s">
        <v>16</v>
      </c>
      <c r="K6964" s="306" t="s">
        <v>17</v>
      </c>
    </row>
    <row r="6965" spans="1:11" s="43" customFormat="1" x14ac:dyDescent="0.25">
      <c r="A6965" s="42"/>
      <c r="B6965" s="333" t="s">
        <v>1360</v>
      </c>
      <c r="C6965" s="333">
        <v>2</v>
      </c>
      <c r="D6965" s="333">
        <v>3</v>
      </c>
      <c r="E6965" s="333">
        <v>4</v>
      </c>
      <c r="F6965" s="333">
        <v>5</v>
      </c>
      <c r="G6965" s="333">
        <v>6</v>
      </c>
      <c r="H6965" s="333">
        <v>7</v>
      </c>
      <c r="I6965" s="333">
        <v>8</v>
      </c>
      <c r="J6965" s="333">
        <v>9</v>
      </c>
      <c r="K6965" s="333">
        <v>10</v>
      </c>
    </row>
    <row r="6966" spans="1:11" s="43" customFormat="1" x14ac:dyDescent="0.25">
      <c r="A6966" s="42"/>
      <c r="B6966" s="341">
        <v>214574</v>
      </c>
      <c r="C6966" s="313" t="s">
        <v>76</v>
      </c>
      <c r="D6966" s="341"/>
      <c r="E6966" s="341"/>
      <c r="F6966" s="313"/>
      <c r="G6966" s="313"/>
      <c r="H6966" s="342"/>
      <c r="I6966" s="341"/>
      <c r="J6966" s="107"/>
      <c r="K6966" s="313"/>
    </row>
    <row r="6967" spans="1:11" s="43" customFormat="1" x14ac:dyDescent="0.25">
      <c r="A6967" s="42"/>
      <c r="B6967" s="521" t="s">
        <v>19</v>
      </c>
      <c r="C6967" s="521"/>
      <c r="D6967" s="521"/>
      <c r="E6967" s="521"/>
      <c r="F6967" s="521"/>
      <c r="G6967" s="521"/>
      <c r="H6967" s="521"/>
      <c r="I6967" s="521"/>
      <c r="J6967" s="521"/>
      <c r="K6967" s="521"/>
    </row>
    <row r="6968" spans="1:11" s="43" customFormat="1" x14ac:dyDescent="0.25">
      <c r="A6968" s="42"/>
      <c r="B6968" s="313"/>
      <c r="C6968" s="313"/>
      <c r="D6968" s="341" t="s">
        <v>81</v>
      </c>
      <c r="E6968" s="341">
        <v>61.6</v>
      </c>
      <c r="F6968" s="313"/>
      <c r="G6968" s="313"/>
      <c r="H6968" s="313" t="s">
        <v>111</v>
      </c>
      <c r="I6968" s="313"/>
      <c r="J6968" s="313"/>
      <c r="K6968" s="313"/>
    </row>
    <row r="6969" spans="1:11" s="43" customFormat="1" x14ac:dyDescent="0.25">
      <c r="A6969" s="42"/>
      <c r="B6969" s="313"/>
      <c r="C6969" s="313"/>
      <c r="D6969" s="341" t="s">
        <v>18</v>
      </c>
      <c r="E6969" s="341">
        <v>578.4</v>
      </c>
      <c r="F6969" s="313"/>
      <c r="G6969" s="313"/>
      <c r="H6969" s="313" t="s">
        <v>111</v>
      </c>
      <c r="I6969" s="313"/>
      <c r="J6969" s="313"/>
      <c r="K6969" s="313"/>
    </row>
    <row r="6970" spans="1:11" s="43" customFormat="1" x14ac:dyDescent="0.25">
      <c r="A6970" s="42"/>
      <c r="B6970" s="313"/>
      <c r="C6970" s="313"/>
      <c r="D6970" s="341" t="s">
        <v>81</v>
      </c>
      <c r="E6970" s="341">
        <v>52.6</v>
      </c>
      <c r="F6970" s="313"/>
      <c r="G6970" s="313"/>
      <c r="H6970" s="313" t="s">
        <v>71</v>
      </c>
      <c r="I6970" s="313"/>
      <c r="J6970" s="313"/>
      <c r="K6970" s="313"/>
    </row>
    <row r="6971" spans="1:11" s="43" customFormat="1" ht="30" x14ac:dyDescent="0.25">
      <c r="A6971" s="42"/>
      <c r="B6971" s="54"/>
      <c r="C6971" s="54"/>
      <c r="D6971" s="341" t="s">
        <v>370</v>
      </c>
      <c r="E6971" s="341">
        <v>35.299999999999997</v>
      </c>
      <c r="F6971" s="54"/>
      <c r="G6971" s="54"/>
      <c r="H6971" s="54"/>
      <c r="I6971" s="54"/>
      <c r="J6971" s="54"/>
      <c r="K6971" s="54"/>
    </row>
    <row r="6972" spans="1:11" s="43" customFormat="1" ht="30" x14ac:dyDescent="0.25">
      <c r="A6972" s="42"/>
      <c r="B6972" s="54"/>
      <c r="C6972" s="54"/>
      <c r="D6972" s="341" t="s">
        <v>370</v>
      </c>
      <c r="E6972" s="341">
        <v>10</v>
      </c>
      <c r="F6972" s="54"/>
      <c r="G6972" s="54"/>
      <c r="H6972" s="54"/>
      <c r="I6972" s="54"/>
      <c r="J6972" s="54"/>
      <c r="K6972" s="54"/>
    </row>
  </sheetData>
  <mergeCells count="9484">
    <mergeCell ref="J6963:K6963"/>
    <mergeCell ref="B6967:K6967"/>
    <mergeCell ref="B6961:K6961"/>
    <mergeCell ref="B6962:B6964"/>
    <mergeCell ref="C6962:C6964"/>
    <mergeCell ref="D6962:G6962"/>
    <mergeCell ref="H6962:K6962"/>
    <mergeCell ref="D6963:D6964"/>
    <mergeCell ref="E6963:E6964"/>
    <mergeCell ref="F6963:G6963"/>
    <mergeCell ref="H6963:H6964"/>
    <mergeCell ref="I6963:I6964"/>
    <mergeCell ref="B6958:D6958"/>
    <mergeCell ref="E6958:G6958"/>
    <mergeCell ref="H6958:K6958"/>
    <mergeCell ref="B6959:D6960"/>
    <mergeCell ref="E6959:G6960"/>
    <mergeCell ref="H6959:I6960"/>
    <mergeCell ref="J6959:K6960"/>
    <mergeCell ref="J6946:K6946"/>
    <mergeCell ref="B6950:K6950"/>
    <mergeCell ref="B6954:C6954"/>
    <mergeCell ref="B6955:K6955"/>
    <mergeCell ref="B6957:D6957"/>
    <mergeCell ref="E6957:G6957"/>
    <mergeCell ref="H6957:K6957"/>
    <mergeCell ref="B6944:K6944"/>
    <mergeCell ref="B6945:B6947"/>
    <mergeCell ref="C6945:C6947"/>
    <mergeCell ref="D6945:G6945"/>
    <mergeCell ref="H6945:K6945"/>
    <mergeCell ref="D6946:D6947"/>
    <mergeCell ref="E6946:E6947"/>
    <mergeCell ref="F6946:G6946"/>
    <mergeCell ref="H6946:H6947"/>
    <mergeCell ref="I6946:I6947"/>
    <mergeCell ref="B6941:D6941"/>
    <mergeCell ref="E6941:G6941"/>
    <mergeCell ref="H6941:K6941"/>
    <mergeCell ref="B6942:D6943"/>
    <mergeCell ref="E6942:G6943"/>
    <mergeCell ref="H6942:I6943"/>
    <mergeCell ref="J6942:K6943"/>
    <mergeCell ref="J6927:K6927"/>
    <mergeCell ref="B6933:K6933"/>
    <mergeCell ref="B6937:C6937"/>
    <mergeCell ref="B6938:K6938"/>
    <mergeCell ref="B6940:D6940"/>
    <mergeCell ref="E6940:G6940"/>
    <mergeCell ref="H6940:K6940"/>
    <mergeCell ref="B6925:K6925"/>
    <mergeCell ref="B6926:B6928"/>
    <mergeCell ref="C6926:C6928"/>
    <mergeCell ref="D6926:G6926"/>
    <mergeCell ref="H6926:K6926"/>
    <mergeCell ref="D6927:D6928"/>
    <mergeCell ref="E6927:E6928"/>
    <mergeCell ref="F6927:G6927"/>
    <mergeCell ref="H6927:H6928"/>
    <mergeCell ref="I6927:I6928"/>
    <mergeCell ref="B6922:D6922"/>
    <mergeCell ref="E6922:G6922"/>
    <mergeCell ref="H6922:K6922"/>
    <mergeCell ref="B6923:D6924"/>
    <mergeCell ref="E6923:G6924"/>
    <mergeCell ref="H6923:I6924"/>
    <mergeCell ref="J6923:K6924"/>
    <mergeCell ref="J6910:K6910"/>
    <mergeCell ref="B6914:K6914"/>
    <mergeCell ref="B6918:C6918"/>
    <mergeCell ref="B6919:K6919"/>
    <mergeCell ref="B6921:D6921"/>
    <mergeCell ref="E6921:G6921"/>
    <mergeCell ref="H6921:K6921"/>
    <mergeCell ref="B6908:K6908"/>
    <mergeCell ref="B6909:B6911"/>
    <mergeCell ref="C6909:C6911"/>
    <mergeCell ref="D6909:G6909"/>
    <mergeCell ref="H6909:K6909"/>
    <mergeCell ref="D6910:D6911"/>
    <mergeCell ref="E6910:E6911"/>
    <mergeCell ref="F6910:G6910"/>
    <mergeCell ref="H6910:H6911"/>
    <mergeCell ref="I6910:I6911"/>
    <mergeCell ref="B6905:D6905"/>
    <mergeCell ref="E6905:G6905"/>
    <mergeCell ref="H6905:K6905"/>
    <mergeCell ref="B6906:D6907"/>
    <mergeCell ref="E6906:G6907"/>
    <mergeCell ref="H6906:I6907"/>
    <mergeCell ref="J6906:K6907"/>
    <mergeCell ref="J6892:K6892"/>
    <mergeCell ref="B6897:K6897"/>
    <mergeCell ref="B6901:C6901"/>
    <mergeCell ref="B6902:K6902"/>
    <mergeCell ref="B6904:D6904"/>
    <mergeCell ref="E6904:G6904"/>
    <mergeCell ref="H6904:K6904"/>
    <mergeCell ref="B6890:K6890"/>
    <mergeCell ref="B6891:B6893"/>
    <mergeCell ref="C6891:C6893"/>
    <mergeCell ref="D6891:G6891"/>
    <mergeCell ref="H6891:K6891"/>
    <mergeCell ref="D6892:D6893"/>
    <mergeCell ref="E6892:E6893"/>
    <mergeCell ref="F6892:G6892"/>
    <mergeCell ref="H6892:H6893"/>
    <mergeCell ref="I6892:I6893"/>
    <mergeCell ref="B6887:D6887"/>
    <mergeCell ref="E6887:G6887"/>
    <mergeCell ref="H6887:K6887"/>
    <mergeCell ref="B6888:D6889"/>
    <mergeCell ref="E6888:G6889"/>
    <mergeCell ref="H6888:I6889"/>
    <mergeCell ref="J6888:K6889"/>
    <mergeCell ref="J6875:K6875"/>
    <mergeCell ref="B6879:K6879"/>
    <mergeCell ref="B6883:C6883"/>
    <mergeCell ref="B6884:K6884"/>
    <mergeCell ref="B6886:D6886"/>
    <mergeCell ref="E6886:G6886"/>
    <mergeCell ref="H6886:K6886"/>
    <mergeCell ref="B6873:K6873"/>
    <mergeCell ref="B6874:B6876"/>
    <mergeCell ref="C6874:C6876"/>
    <mergeCell ref="D6874:G6874"/>
    <mergeCell ref="H6874:K6874"/>
    <mergeCell ref="D6875:D6876"/>
    <mergeCell ref="E6875:E6876"/>
    <mergeCell ref="F6875:G6875"/>
    <mergeCell ref="H6875:H6876"/>
    <mergeCell ref="I6875:I6876"/>
    <mergeCell ref="B6870:D6870"/>
    <mergeCell ref="E6870:G6870"/>
    <mergeCell ref="H6870:K6870"/>
    <mergeCell ref="B6871:D6872"/>
    <mergeCell ref="E6871:G6872"/>
    <mergeCell ref="H6871:I6872"/>
    <mergeCell ref="J6871:K6872"/>
    <mergeCell ref="J6858:K6858"/>
    <mergeCell ref="B6862:K6862"/>
    <mergeCell ref="B6866:C6866"/>
    <mergeCell ref="B6867:K6867"/>
    <mergeCell ref="B6869:D6869"/>
    <mergeCell ref="E6869:G6869"/>
    <mergeCell ref="H6869:K6869"/>
    <mergeCell ref="B6856:K6856"/>
    <mergeCell ref="B6857:B6859"/>
    <mergeCell ref="C6857:C6859"/>
    <mergeCell ref="D6857:G6857"/>
    <mergeCell ref="H6857:K6857"/>
    <mergeCell ref="D6858:D6859"/>
    <mergeCell ref="E6858:E6859"/>
    <mergeCell ref="F6858:G6858"/>
    <mergeCell ref="H6858:H6859"/>
    <mergeCell ref="I6858:I6859"/>
    <mergeCell ref="B6853:D6853"/>
    <mergeCell ref="E6853:G6853"/>
    <mergeCell ref="H6853:K6853"/>
    <mergeCell ref="B6854:D6855"/>
    <mergeCell ref="E6854:G6855"/>
    <mergeCell ref="H6854:I6855"/>
    <mergeCell ref="J6854:K6855"/>
    <mergeCell ref="J6841:K6841"/>
    <mergeCell ref="B6845:K6845"/>
    <mergeCell ref="B6849:C6849"/>
    <mergeCell ref="B6850:K6850"/>
    <mergeCell ref="B6852:D6852"/>
    <mergeCell ref="E6852:G6852"/>
    <mergeCell ref="H6852:K6852"/>
    <mergeCell ref="B6839:K6839"/>
    <mergeCell ref="B6840:B6842"/>
    <mergeCell ref="C6840:C6842"/>
    <mergeCell ref="D6840:G6840"/>
    <mergeCell ref="H6840:K6840"/>
    <mergeCell ref="D6841:D6842"/>
    <mergeCell ref="E6841:E6842"/>
    <mergeCell ref="F6841:G6841"/>
    <mergeCell ref="H6841:H6842"/>
    <mergeCell ref="I6841:I6842"/>
    <mergeCell ref="B6836:D6836"/>
    <mergeCell ref="E6836:G6836"/>
    <mergeCell ref="H6836:K6836"/>
    <mergeCell ref="B6837:D6838"/>
    <mergeCell ref="E6837:G6838"/>
    <mergeCell ref="H6837:I6838"/>
    <mergeCell ref="J6837:K6838"/>
    <mergeCell ref="J6824:K6824"/>
    <mergeCell ref="B6828:K6828"/>
    <mergeCell ref="B6832:C6832"/>
    <mergeCell ref="B6833:K6833"/>
    <mergeCell ref="B6835:D6835"/>
    <mergeCell ref="E6835:G6835"/>
    <mergeCell ref="H6835:K6835"/>
    <mergeCell ref="B6822:K6822"/>
    <mergeCell ref="B6823:B6825"/>
    <mergeCell ref="C6823:C6825"/>
    <mergeCell ref="D6823:G6823"/>
    <mergeCell ref="H6823:K6823"/>
    <mergeCell ref="D6824:D6825"/>
    <mergeCell ref="E6824:E6825"/>
    <mergeCell ref="F6824:G6824"/>
    <mergeCell ref="H6824:H6825"/>
    <mergeCell ref="I6824:I6825"/>
    <mergeCell ref="B6819:D6819"/>
    <mergeCell ref="E6819:G6819"/>
    <mergeCell ref="H6819:K6819"/>
    <mergeCell ref="B6820:D6821"/>
    <mergeCell ref="E6820:G6821"/>
    <mergeCell ref="H6820:I6821"/>
    <mergeCell ref="J6820:K6821"/>
    <mergeCell ref="J6807:K6807"/>
    <mergeCell ref="B6811:K6811"/>
    <mergeCell ref="B6815:C6815"/>
    <mergeCell ref="B6816:K6816"/>
    <mergeCell ref="B6818:D6818"/>
    <mergeCell ref="E6818:G6818"/>
    <mergeCell ref="H6818:K6818"/>
    <mergeCell ref="B6805:K6805"/>
    <mergeCell ref="B6806:B6808"/>
    <mergeCell ref="C6806:C6808"/>
    <mergeCell ref="D6806:G6806"/>
    <mergeCell ref="H6806:K6806"/>
    <mergeCell ref="D6807:D6808"/>
    <mergeCell ref="E6807:E6808"/>
    <mergeCell ref="F6807:G6807"/>
    <mergeCell ref="H6807:H6808"/>
    <mergeCell ref="I6807:I6808"/>
    <mergeCell ref="B6802:D6802"/>
    <mergeCell ref="E6802:G6802"/>
    <mergeCell ref="H6802:K6802"/>
    <mergeCell ref="B6803:D6804"/>
    <mergeCell ref="E6803:G6804"/>
    <mergeCell ref="H6803:I6804"/>
    <mergeCell ref="J6803:K6804"/>
    <mergeCell ref="J6790:K6790"/>
    <mergeCell ref="B6794:K6794"/>
    <mergeCell ref="B6798:C6798"/>
    <mergeCell ref="B6799:K6799"/>
    <mergeCell ref="B6801:D6801"/>
    <mergeCell ref="E6801:G6801"/>
    <mergeCell ref="H6801:K6801"/>
    <mergeCell ref="B6788:K6788"/>
    <mergeCell ref="B6789:B6791"/>
    <mergeCell ref="C6789:C6791"/>
    <mergeCell ref="D6789:G6789"/>
    <mergeCell ref="H6789:K6789"/>
    <mergeCell ref="D6790:D6791"/>
    <mergeCell ref="E6790:E6791"/>
    <mergeCell ref="F6790:G6790"/>
    <mergeCell ref="H6790:H6791"/>
    <mergeCell ref="I6790:I6791"/>
    <mergeCell ref="B6785:D6785"/>
    <mergeCell ref="E6785:G6785"/>
    <mergeCell ref="H6785:K6785"/>
    <mergeCell ref="B6786:D6787"/>
    <mergeCell ref="E6786:G6787"/>
    <mergeCell ref="H6786:I6787"/>
    <mergeCell ref="J6786:K6787"/>
    <mergeCell ref="J6773:K6773"/>
    <mergeCell ref="B6777:K6777"/>
    <mergeCell ref="B6781:C6781"/>
    <mergeCell ref="B6782:K6782"/>
    <mergeCell ref="B6784:D6784"/>
    <mergeCell ref="E6784:G6784"/>
    <mergeCell ref="H6784:K6784"/>
    <mergeCell ref="B6771:K6771"/>
    <mergeCell ref="B6772:B6774"/>
    <mergeCell ref="C6772:C6774"/>
    <mergeCell ref="D6772:G6772"/>
    <mergeCell ref="H6772:K6772"/>
    <mergeCell ref="D6773:D6774"/>
    <mergeCell ref="E6773:E6774"/>
    <mergeCell ref="F6773:G6773"/>
    <mergeCell ref="H6773:H6774"/>
    <mergeCell ref="I6773:I6774"/>
    <mergeCell ref="B6768:D6768"/>
    <mergeCell ref="E6768:G6768"/>
    <mergeCell ref="H6768:K6768"/>
    <mergeCell ref="B6769:D6770"/>
    <mergeCell ref="E6769:G6770"/>
    <mergeCell ref="H6769:I6770"/>
    <mergeCell ref="J6769:K6770"/>
    <mergeCell ref="J6751:K6751"/>
    <mergeCell ref="B6760:K6760"/>
    <mergeCell ref="B6764:C6764"/>
    <mergeCell ref="B6765:K6765"/>
    <mergeCell ref="B6767:D6767"/>
    <mergeCell ref="E6767:G6767"/>
    <mergeCell ref="H6767:K6767"/>
    <mergeCell ref="B6749:K6749"/>
    <mergeCell ref="B6750:B6752"/>
    <mergeCell ref="C6750:C6752"/>
    <mergeCell ref="D6750:G6750"/>
    <mergeCell ref="H6750:K6750"/>
    <mergeCell ref="D6751:D6752"/>
    <mergeCell ref="E6751:E6752"/>
    <mergeCell ref="F6751:G6751"/>
    <mergeCell ref="H6751:H6752"/>
    <mergeCell ref="I6751:I6752"/>
    <mergeCell ref="B6746:D6746"/>
    <mergeCell ref="E6746:G6746"/>
    <mergeCell ref="H6746:K6746"/>
    <mergeCell ref="B6747:D6748"/>
    <mergeCell ref="E6747:G6748"/>
    <mergeCell ref="H6747:I6748"/>
    <mergeCell ref="J6747:K6748"/>
    <mergeCell ref="J6734:K6734"/>
    <mergeCell ref="B6738:K6738"/>
    <mergeCell ref="B6742:C6742"/>
    <mergeCell ref="B6743:K6743"/>
    <mergeCell ref="B6745:D6745"/>
    <mergeCell ref="E6745:G6745"/>
    <mergeCell ref="H6745:K6745"/>
    <mergeCell ref="B6732:K6732"/>
    <mergeCell ref="B6733:B6735"/>
    <mergeCell ref="C6733:C6735"/>
    <mergeCell ref="D6733:G6733"/>
    <mergeCell ref="H6733:K6733"/>
    <mergeCell ref="D6734:D6735"/>
    <mergeCell ref="E6734:E6735"/>
    <mergeCell ref="F6734:G6734"/>
    <mergeCell ref="H6734:H6735"/>
    <mergeCell ref="I6734:I6735"/>
    <mergeCell ref="B6729:D6729"/>
    <mergeCell ref="E6729:G6729"/>
    <mergeCell ref="H6729:K6729"/>
    <mergeCell ref="B6730:D6731"/>
    <mergeCell ref="E6730:G6731"/>
    <mergeCell ref="H6730:I6731"/>
    <mergeCell ref="J6730:K6731"/>
    <mergeCell ref="J6715:K6715"/>
    <mergeCell ref="B6721:K6721"/>
    <mergeCell ref="B6725:C6725"/>
    <mergeCell ref="B6726:K6726"/>
    <mergeCell ref="B6728:D6728"/>
    <mergeCell ref="E6728:G6728"/>
    <mergeCell ref="H6728:K6728"/>
    <mergeCell ref="B6713:K6713"/>
    <mergeCell ref="B6714:B6716"/>
    <mergeCell ref="C6714:C6716"/>
    <mergeCell ref="D6714:G6714"/>
    <mergeCell ref="H6714:K6714"/>
    <mergeCell ref="D6715:D6716"/>
    <mergeCell ref="E6715:E6716"/>
    <mergeCell ref="F6715:G6715"/>
    <mergeCell ref="H6715:H6716"/>
    <mergeCell ref="I6715:I6716"/>
    <mergeCell ref="B6710:D6710"/>
    <mergeCell ref="E6710:G6710"/>
    <mergeCell ref="H6710:K6710"/>
    <mergeCell ref="B6711:D6712"/>
    <mergeCell ref="E6711:G6712"/>
    <mergeCell ref="H6711:I6712"/>
    <mergeCell ref="J6711:K6712"/>
    <mergeCell ref="J6698:K6698"/>
    <mergeCell ref="B6702:K6702"/>
    <mergeCell ref="B6706:C6706"/>
    <mergeCell ref="B6707:K6707"/>
    <mergeCell ref="B6709:D6709"/>
    <mergeCell ref="E6709:G6709"/>
    <mergeCell ref="H6709:K6709"/>
    <mergeCell ref="B6696:K6696"/>
    <mergeCell ref="B6697:B6699"/>
    <mergeCell ref="C6697:C6699"/>
    <mergeCell ref="D6697:G6697"/>
    <mergeCell ref="H6697:K6697"/>
    <mergeCell ref="D6698:D6699"/>
    <mergeCell ref="E6698:E6699"/>
    <mergeCell ref="F6698:G6698"/>
    <mergeCell ref="H6698:H6699"/>
    <mergeCell ref="I6698:I6699"/>
    <mergeCell ref="B6693:D6693"/>
    <mergeCell ref="E6693:G6693"/>
    <mergeCell ref="H6693:K6693"/>
    <mergeCell ref="B6694:D6695"/>
    <mergeCell ref="E6694:G6695"/>
    <mergeCell ref="H6694:I6695"/>
    <mergeCell ref="J6694:K6695"/>
    <mergeCell ref="J6678:K6678"/>
    <mergeCell ref="B6685:K6685"/>
    <mergeCell ref="B6689:C6689"/>
    <mergeCell ref="B6690:K6690"/>
    <mergeCell ref="B6692:D6692"/>
    <mergeCell ref="E6692:G6692"/>
    <mergeCell ref="H6692:K6692"/>
    <mergeCell ref="B6676:K6676"/>
    <mergeCell ref="B6677:B6679"/>
    <mergeCell ref="C6677:C6679"/>
    <mergeCell ref="D6677:G6677"/>
    <mergeCell ref="H6677:K6677"/>
    <mergeCell ref="D6678:D6679"/>
    <mergeCell ref="E6678:E6679"/>
    <mergeCell ref="F6678:G6678"/>
    <mergeCell ref="H6678:H6679"/>
    <mergeCell ref="I6678:I6679"/>
    <mergeCell ref="B6673:D6673"/>
    <mergeCell ref="E6673:G6673"/>
    <mergeCell ref="H6673:K6673"/>
    <mergeCell ref="B6674:D6675"/>
    <mergeCell ref="E6674:G6675"/>
    <mergeCell ref="H6674:I6675"/>
    <mergeCell ref="J6674:K6675"/>
    <mergeCell ref="J6655:K6655"/>
    <mergeCell ref="B6665:K6665"/>
    <mergeCell ref="B6669:C6669"/>
    <mergeCell ref="B6670:K6670"/>
    <mergeCell ref="B6672:D6672"/>
    <mergeCell ref="E6672:G6672"/>
    <mergeCell ref="H6672:K6672"/>
    <mergeCell ref="B6653:K6653"/>
    <mergeCell ref="B6654:B6656"/>
    <mergeCell ref="C6654:C6656"/>
    <mergeCell ref="D6654:G6654"/>
    <mergeCell ref="H6654:K6654"/>
    <mergeCell ref="D6655:D6656"/>
    <mergeCell ref="E6655:E6656"/>
    <mergeCell ref="F6655:G6655"/>
    <mergeCell ref="H6655:H6656"/>
    <mergeCell ref="I6655:I6656"/>
    <mergeCell ref="B6650:D6650"/>
    <mergeCell ref="E6650:G6650"/>
    <mergeCell ref="H6650:K6650"/>
    <mergeCell ref="B6651:D6652"/>
    <mergeCell ref="E6651:G6652"/>
    <mergeCell ref="H6651:I6652"/>
    <mergeCell ref="J6651:K6652"/>
    <mergeCell ref="J6636:K6636"/>
    <mergeCell ref="B6642:K6642"/>
    <mergeCell ref="B6646:C6646"/>
    <mergeCell ref="B6647:K6647"/>
    <mergeCell ref="B6649:D6649"/>
    <mergeCell ref="E6649:G6649"/>
    <mergeCell ref="H6649:K6649"/>
    <mergeCell ref="B6634:K6634"/>
    <mergeCell ref="B6635:B6637"/>
    <mergeCell ref="C6635:C6637"/>
    <mergeCell ref="D6635:G6635"/>
    <mergeCell ref="H6635:K6635"/>
    <mergeCell ref="D6636:D6637"/>
    <mergeCell ref="E6636:E6637"/>
    <mergeCell ref="F6636:G6636"/>
    <mergeCell ref="H6636:H6637"/>
    <mergeCell ref="I6636:I6637"/>
    <mergeCell ref="B6631:D6631"/>
    <mergeCell ref="E6631:G6631"/>
    <mergeCell ref="H6631:K6631"/>
    <mergeCell ref="B6632:D6633"/>
    <mergeCell ref="E6632:G6633"/>
    <mergeCell ref="H6632:I6633"/>
    <mergeCell ref="J6632:K6633"/>
    <mergeCell ref="J6617:K6617"/>
    <mergeCell ref="B6623:K6623"/>
    <mergeCell ref="B6627:C6627"/>
    <mergeCell ref="B6628:K6628"/>
    <mergeCell ref="B6630:D6630"/>
    <mergeCell ref="E6630:G6630"/>
    <mergeCell ref="H6630:K6630"/>
    <mergeCell ref="B6615:K6615"/>
    <mergeCell ref="B6616:B6618"/>
    <mergeCell ref="C6616:C6618"/>
    <mergeCell ref="D6616:G6616"/>
    <mergeCell ref="H6616:K6616"/>
    <mergeCell ref="D6617:D6618"/>
    <mergeCell ref="E6617:E6618"/>
    <mergeCell ref="F6617:G6617"/>
    <mergeCell ref="H6617:H6618"/>
    <mergeCell ref="I6617:I6618"/>
    <mergeCell ref="B6612:D6612"/>
    <mergeCell ref="E6612:G6612"/>
    <mergeCell ref="H6612:K6612"/>
    <mergeCell ref="B6613:D6614"/>
    <mergeCell ref="E6613:G6614"/>
    <mergeCell ref="H6613:I6614"/>
    <mergeCell ref="J6613:K6614"/>
    <mergeCell ref="J6599:K6599"/>
    <mergeCell ref="B6604:K6604"/>
    <mergeCell ref="B6608:C6608"/>
    <mergeCell ref="B6609:K6609"/>
    <mergeCell ref="B6611:D6611"/>
    <mergeCell ref="E6611:G6611"/>
    <mergeCell ref="H6611:K6611"/>
    <mergeCell ref="B6597:K6597"/>
    <mergeCell ref="B6598:B6600"/>
    <mergeCell ref="C6598:C6600"/>
    <mergeCell ref="D6598:G6598"/>
    <mergeCell ref="H6598:K6598"/>
    <mergeCell ref="D6599:D6600"/>
    <mergeCell ref="E6599:E6600"/>
    <mergeCell ref="F6599:G6599"/>
    <mergeCell ref="H6599:H6600"/>
    <mergeCell ref="I6599:I6600"/>
    <mergeCell ref="B6594:D6594"/>
    <mergeCell ref="E6594:G6594"/>
    <mergeCell ref="H6594:K6594"/>
    <mergeCell ref="B6595:D6596"/>
    <mergeCell ref="E6595:G6596"/>
    <mergeCell ref="H6595:I6596"/>
    <mergeCell ref="J6595:K6596"/>
    <mergeCell ref="J6582:K6582"/>
    <mergeCell ref="B6586:K6586"/>
    <mergeCell ref="B6590:C6590"/>
    <mergeCell ref="B6591:K6591"/>
    <mergeCell ref="B6593:D6593"/>
    <mergeCell ref="E6593:G6593"/>
    <mergeCell ref="H6593:K6593"/>
    <mergeCell ref="B6580:K6580"/>
    <mergeCell ref="B6581:B6583"/>
    <mergeCell ref="C6581:C6583"/>
    <mergeCell ref="D6581:G6581"/>
    <mergeCell ref="H6581:K6581"/>
    <mergeCell ref="D6582:D6583"/>
    <mergeCell ref="E6582:E6583"/>
    <mergeCell ref="F6582:G6582"/>
    <mergeCell ref="H6582:H6583"/>
    <mergeCell ref="I6582:I6583"/>
    <mergeCell ref="B6577:D6577"/>
    <mergeCell ref="E6577:G6577"/>
    <mergeCell ref="H6577:K6577"/>
    <mergeCell ref="B6578:D6579"/>
    <mergeCell ref="E6578:G6579"/>
    <mergeCell ref="H6578:I6579"/>
    <mergeCell ref="J6578:K6579"/>
    <mergeCell ref="J6565:K6565"/>
    <mergeCell ref="B6569:K6569"/>
    <mergeCell ref="B6573:C6573"/>
    <mergeCell ref="B6574:K6574"/>
    <mergeCell ref="B6576:D6576"/>
    <mergeCell ref="E6576:G6576"/>
    <mergeCell ref="H6576:K6576"/>
    <mergeCell ref="B6563:K6563"/>
    <mergeCell ref="B6564:B6566"/>
    <mergeCell ref="C6564:C6566"/>
    <mergeCell ref="D6564:G6564"/>
    <mergeCell ref="H6564:K6564"/>
    <mergeCell ref="D6565:D6566"/>
    <mergeCell ref="E6565:E6566"/>
    <mergeCell ref="F6565:G6565"/>
    <mergeCell ref="H6565:H6566"/>
    <mergeCell ref="I6565:I6566"/>
    <mergeCell ref="B6560:D6560"/>
    <mergeCell ref="E6560:G6560"/>
    <mergeCell ref="H6560:K6560"/>
    <mergeCell ref="B6561:D6562"/>
    <mergeCell ref="E6561:G6562"/>
    <mergeCell ref="H6561:I6562"/>
    <mergeCell ref="J6561:K6562"/>
    <mergeCell ref="J6543:K6543"/>
    <mergeCell ref="B6552:K6552"/>
    <mergeCell ref="B6556:C6556"/>
    <mergeCell ref="B6557:K6557"/>
    <mergeCell ref="B6559:D6559"/>
    <mergeCell ref="E6559:G6559"/>
    <mergeCell ref="H6559:K6559"/>
    <mergeCell ref="B6541:K6541"/>
    <mergeCell ref="B6542:B6544"/>
    <mergeCell ref="C6542:C6544"/>
    <mergeCell ref="D6542:G6542"/>
    <mergeCell ref="H6542:K6542"/>
    <mergeCell ref="D6543:D6544"/>
    <mergeCell ref="E6543:E6544"/>
    <mergeCell ref="F6543:G6543"/>
    <mergeCell ref="H6543:H6544"/>
    <mergeCell ref="I6543:I6544"/>
    <mergeCell ref="B6538:D6538"/>
    <mergeCell ref="E6538:G6538"/>
    <mergeCell ref="H6538:K6538"/>
    <mergeCell ref="B6539:D6540"/>
    <mergeCell ref="E6539:G6540"/>
    <mergeCell ref="H6539:I6540"/>
    <mergeCell ref="J6539:K6540"/>
    <mergeCell ref="J6526:K6526"/>
    <mergeCell ref="B6530:K6530"/>
    <mergeCell ref="B6534:C6534"/>
    <mergeCell ref="B6535:K6535"/>
    <mergeCell ref="B6537:D6537"/>
    <mergeCell ref="E6537:G6537"/>
    <mergeCell ref="H6537:K6537"/>
    <mergeCell ref="B6524:K6524"/>
    <mergeCell ref="B6525:B6527"/>
    <mergeCell ref="C6525:C6527"/>
    <mergeCell ref="D6525:G6525"/>
    <mergeCell ref="H6525:K6525"/>
    <mergeCell ref="D6526:D6527"/>
    <mergeCell ref="E6526:E6527"/>
    <mergeCell ref="F6526:G6526"/>
    <mergeCell ref="H6526:H6527"/>
    <mergeCell ref="I6526:I6527"/>
    <mergeCell ref="B6521:D6521"/>
    <mergeCell ref="E6521:G6521"/>
    <mergeCell ref="H6521:K6521"/>
    <mergeCell ref="B6522:D6523"/>
    <mergeCell ref="E6522:G6523"/>
    <mergeCell ref="H6522:I6523"/>
    <mergeCell ref="J6522:K6523"/>
    <mergeCell ref="J6506:K6506"/>
    <mergeCell ref="B6513:K6513"/>
    <mergeCell ref="B6517:C6517"/>
    <mergeCell ref="B6518:K6518"/>
    <mergeCell ref="B6520:D6520"/>
    <mergeCell ref="E6520:G6520"/>
    <mergeCell ref="H6520:K6520"/>
    <mergeCell ref="B6504:K6504"/>
    <mergeCell ref="B6505:B6507"/>
    <mergeCell ref="C6505:C6507"/>
    <mergeCell ref="D6505:G6505"/>
    <mergeCell ref="H6505:K6505"/>
    <mergeCell ref="D6506:D6507"/>
    <mergeCell ref="E6506:E6507"/>
    <mergeCell ref="F6506:G6506"/>
    <mergeCell ref="H6506:H6507"/>
    <mergeCell ref="I6506:I6507"/>
    <mergeCell ref="B6501:D6501"/>
    <mergeCell ref="E6501:G6501"/>
    <mergeCell ref="H6501:K6501"/>
    <mergeCell ref="B6502:D6503"/>
    <mergeCell ref="E6502:G6503"/>
    <mergeCell ref="H6502:I6503"/>
    <mergeCell ref="J6502:K6503"/>
    <mergeCell ref="J6487:K6487"/>
    <mergeCell ref="B6493:K6493"/>
    <mergeCell ref="B6497:C6497"/>
    <mergeCell ref="B6498:K6498"/>
    <mergeCell ref="B6500:D6500"/>
    <mergeCell ref="E6500:G6500"/>
    <mergeCell ref="H6500:K6500"/>
    <mergeCell ref="B6485:K6485"/>
    <mergeCell ref="B6486:B6488"/>
    <mergeCell ref="C6486:C6488"/>
    <mergeCell ref="D6486:G6486"/>
    <mergeCell ref="H6486:K6486"/>
    <mergeCell ref="D6487:D6488"/>
    <mergeCell ref="E6487:E6488"/>
    <mergeCell ref="F6487:G6487"/>
    <mergeCell ref="H6487:H6488"/>
    <mergeCell ref="I6487:I6488"/>
    <mergeCell ref="B6482:D6482"/>
    <mergeCell ref="E6482:G6482"/>
    <mergeCell ref="H6482:K6482"/>
    <mergeCell ref="B6483:D6484"/>
    <mergeCell ref="E6483:G6484"/>
    <mergeCell ref="H6483:I6484"/>
    <mergeCell ref="J6483:K6484"/>
    <mergeCell ref="J6470:K6470"/>
    <mergeCell ref="B6474:K6474"/>
    <mergeCell ref="B6478:C6478"/>
    <mergeCell ref="B6479:K6479"/>
    <mergeCell ref="B6481:D6481"/>
    <mergeCell ref="E6481:G6481"/>
    <mergeCell ref="H6481:K6481"/>
    <mergeCell ref="B6468:K6468"/>
    <mergeCell ref="B6469:B6471"/>
    <mergeCell ref="C6469:C6471"/>
    <mergeCell ref="D6469:G6469"/>
    <mergeCell ref="H6469:K6469"/>
    <mergeCell ref="D6470:D6471"/>
    <mergeCell ref="E6470:E6471"/>
    <mergeCell ref="F6470:G6470"/>
    <mergeCell ref="H6470:H6471"/>
    <mergeCell ref="I6470:I6471"/>
    <mergeCell ref="B6465:D6465"/>
    <mergeCell ref="E6465:G6465"/>
    <mergeCell ref="H6465:K6465"/>
    <mergeCell ref="B6466:D6467"/>
    <mergeCell ref="E6466:G6467"/>
    <mergeCell ref="H6466:I6467"/>
    <mergeCell ref="J6466:K6467"/>
    <mergeCell ref="J6452:K6452"/>
    <mergeCell ref="B6456:K6456"/>
    <mergeCell ref="B6461:C6461"/>
    <mergeCell ref="B6462:K6462"/>
    <mergeCell ref="B6464:D6464"/>
    <mergeCell ref="E6464:G6464"/>
    <mergeCell ref="H6464:K6464"/>
    <mergeCell ref="B6450:K6450"/>
    <mergeCell ref="B6451:B6453"/>
    <mergeCell ref="C6451:C6453"/>
    <mergeCell ref="D6451:G6451"/>
    <mergeCell ref="H6451:K6451"/>
    <mergeCell ref="D6452:D6453"/>
    <mergeCell ref="E6452:E6453"/>
    <mergeCell ref="F6452:G6452"/>
    <mergeCell ref="H6452:H6453"/>
    <mergeCell ref="I6452:I6453"/>
    <mergeCell ref="B6447:D6447"/>
    <mergeCell ref="E6447:G6447"/>
    <mergeCell ref="H6447:K6447"/>
    <mergeCell ref="B6448:D6449"/>
    <mergeCell ref="E6448:G6449"/>
    <mergeCell ref="H6448:I6449"/>
    <mergeCell ref="J6448:K6449"/>
    <mergeCell ref="J6435:K6435"/>
    <mergeCell ref="B6439:K6439"/>
    <mergeCell ref="B6443:C6443"/>
    <mergeCell ref="B6444:K6444"/>
    <mergeCell ref="B6446:D6446"/>
    <mergeCell ref="E6446:G6446"/>
    <mergeCell ref="H6446:K6446"/>
    <mergeCell ref="B6433:K6433"/>
    <mergeCell ref="B6434:B6436"/>
    <mergeCell ref="C6434:C6436"/>
    <mergeCell ref="D6434:G6434"/>
    <mergeCell ref="H6434:K6434"/>
    <mergeCell ref="D6435:D6436"/>
    <mergeCell ref="E6435:E6436"/>
    <mergeCell ref="F6435:G6435"/>
    <mergeCell ref="H6435:H6436"/>
    <mergeCell ref="I6435:I6436"/>
    <mergeCell ref="B6430:D6430"/>
    <mergeCell ref="E6430:G6430"/>
    <mergeCell ref="H6430:K6430"/>
    <mergeCell ref="B6431:D6432"/>
    <mergeCell ref="E6431:G6432"/>
    <mergeCell ref="H6431:I6432"/>
    <mergeCell ref="J6431:K6432"/>
    <mergeCell ref="J6416:K6416"/>
    <mergeCell ref="B6422:K6422"/>
    <mergeCell ref="B6426:C6426"/>
    <mergeCell ref="B6427:K6427"/>
    <mergeCell ref="B6429:D6429"/>
    <mergeCell ref="E6429:G6429"/>
    <mergeCell ref="H6429:K6429"/>
    <mergeCell ref="B6414:K6414"/>
    <mergeCell ref="B6415:B6417"/>
    <mergeCell ref="C6415:C6417"/>
    <mergeCell ref="D6415:G6415"/>
    <mergeCell ref="H6415:K6415"/>
    <mergeCell ref="D6416:D6417"/>
    <mergeCell ref="E6416:E6417"/>
    <mergeCell ref="F6416:G6416"/>
    <mergeCell ref="H6416:H6417"/>
    <mergeCell ref="I6416:I6417"/>
    <mergeCell ref="B6411:D6411"/>
    <mergeCell ref="E6411:G6411"/>
    <mergeCell ref="H6411:K6411"/>
    <mergeCell ref="B6412:D6413"/>
    <mergeCell ref="E6412:G6413"/>
    <mergeCell ref="H6412:I6413"/>
    <mergeCell ref="J6412:K6413"/>
    <mergeCell ref="J6398:K6398"/>
    <mergeCell ref="B6403:K6403"/>
    <mergeCell ref="B6407:C6407"/>
    <mergeCell ref="B6408:K6408"/>
    <mergeCell ref="B6410:D6410"/>
    <mergeCell ref="E6410:G6410"/>
    <mergeCell ref="H6410:K6410"/>
    <mergeCell ref="B6396:K6396"/>
    <mergeCell ref="B6397:B6399"/>
    <mergeCell ref="C6397:C6399"/>
    <mergeCell ref="D6397:G6397"/>
    <mergeCell ref="H6397:K6397"/>
    <mergeCell ref="D6398:D6399"/>
    <mergeCell ref="E6398:E6399"/>
    <mergeCell ref="F6398:G6398"/>
    <mergeCell ref="H6398:H6399"/>
    <mergeCell ref="I6398:I6399"/>
    <mergeCell ref="B6393:D6393"/>
    <mergeCell ref="E6393:G6393"/>
    <mergeCell ref="H6393:K6393"/>
    <mergeCell ref="B6394:D6395"/>
    <mergeCell ref="E6394:G6395"/>
    <mergeCell ref="H6394:I6395"/>
    <mergeCell ref="J6394:K6395"/>
    <mergeCell ref="J6381:K6381"/>
    <mergeCell ref="B6385:K6385"/>
    <mergeCell ref="B6389:C6389"/>
    <mergeCell ref="B6390:K6390"/>
    <mergeCell ref="B6392:D6392"/>
    <mergeCell ref="E6392:G6392"/>
    <mergeCell ref="H6392:K6392"/>
    <mergeCell ref="B6379:K6379"/>
    <mergeCell ref="B6380:B6382"/>
    <mergeCell ref="C6380:C6382"/>
    <mergeCell ref="D6380:G6380"/>
    <mergeCell ref="H6380:K6380"/>
    <mergeCell ref="D6381:D6382"/>
    <mergeCell ref="E6381:E6382"/>
    <mergeCell ref="F6381:G6381"/>
    <mergeCell ref="H6381:H6382"/>
    <mergeCell ref="I6381:I6382"/>
    <mergeCell ref="B6376:D6376"/>
    <mergeCell ref="E6376:G6376"/>
    <mergeCell ref="H6376:K6376"/>
    <mergeCell ref="B6377:D6378"/>
    <mergeCell ref="E6377:G6378"/>
    <mergeCell ref="H6377:I6378"/>
    <mergeCell ref="J6377:K6378"/>
    <mergeCell ref="J6363:K6363"/>
    <mergeCell ref="B6368:K6368"/>
    <mergeCell ref="B6372:C6372"/>
    <mergeCell ref="B6373:K6373"/>
    <mergeCell ref="B6375:D6375"/>
    <mergeCell ref="E6375:G6375"/>
    <mergeCell ref="H6375:K6375"/>
    <mergeCell ref="B6361:K6361"/>
    <mergeCell ref="B6362:B6364"/>
    <mergeCell ref="C6362:C6364"/>
    <mergeCell ref="D6362:G6362"/>
    <mergeCell ref="H6362:K6362"/>
    <mergeCell ref="D6363:D6364"/>
    <mergeCell ref="E6363:E6364"/>
    <mergeCell ref="F6363:G6363"/>
    <mergeCell ref="H6363:H6364"/>
    <mergeCell ref="I6363:I6364"/>
    <mergeCell ref="B6358:D6358"/>
    <mergeCell ref="E6358:G6358"/>
    <mergeCell ref="H6358:K6358"/>
    <mergeCell ref="B6359:D6360"/>
    <mergeCell ref="E6359:G6360"/>
    <mergeCell ref="H6359:I6360"/>
    <mergeCell ref="J6359:K6360"/>
    <mergeCell ref="J6345:K6345"/>
    <mergeCell ref="B6350:K6350"/>
    <mergeCell ref="B6354:C6354"/>
    <mergeCell ref="B6355:K6355"/>
    <mergeCell ref="B6357:D6357"/>
    <mergeCell ref="E6357:G6357"/>
    <mergeCell ref="H6357:K6357"/>
    <mergeCell ref="B6343:K6343"/>
    <mergeCell ref="B6344:B6346"/>
    <mergeCell ref="C6344:C6346"/>
    <mergeCell ref="D6344:G6344"/>
    <mergeCell ref="H6344:K6344"/>
    <mergeCell ref="D6345:D6346"/>
    <mergeCell ref="E6345:E6346"/>
    <mergeCell ref="F6345:G6345"/>
    <mergeCell ref="H6345:H6346"/>
    <mergeCell ref="I6345:I6346"/>
    <mergeCell ref="B6340:D6340"/>
    <mergeCell ref="E6340:G6340"/>
    <mergeCell ref="H6340:K6340"/>
    <mergeCell ref="B6341:D6342"/>
    <mergeCell ref="E6341:G6342"/>
    <mergeCell ref="H6341:I6342"/>
    <mergeCell ref="J6341:K6342"/>
    <mergeCell ref="J6326:K6326"/>
    <mergeCell ref="B6332:K6332"/>
    <mergeCell ref="B6336:C6336"/>
    <mergeCell ref="B6337:K6337"/>
    <mergeCell ref="B6339:D6339"/>
    <mergeCell ref="E6339:G6339"/>
    <mergeCell ref="H6339:K6339"/>
    <mergeCell ref="B6324:K6324"/>
    <mergeCell ref="B6325:B6327"/>
    <mergeCell ref="C6325:C6327"/>
    <mergeCell ref="D6325:G6325"/>
    <mergeCell ref="H6325:K6325"/>
    <mergeCell ref="D6326:D6327"/>
    <mergeCell ref="E6326:E6327"/>
    <mergeCell ref="F6326:G6326"/>
    <mergeCell ref="H6326:H6327"/>
    <mergeCell ref="I6326:I6327"/>
    <mergeCell ref="B6321:D6321"/>
    <mergeCell ref="E6321:G6321"/>
    <mergeCell ref="H6321:K6321"/>
    <mergeCell ref="B6322:D6323"/>
    <mergeCell ref="E6322:G6323"/>
    <mergeCell ref="H6322:I6323"/>
    <mergeCell ref="J6322:K6323"/>
    <mergeCell ref="J6309:K6309"/>
    <mergeCell ref="B6313:K6313"/>
    <mergeCell ref="B6317:C6317"/>
    <mergeCell ref="B6318:K6318"/>
    <mergeCell ref="B6320:D6320"/>
    <mergeCell ref="E6320:G6320"/>
    <mergeCell ref="H6320:K6320"/>
    <mergeCell ref="B6307:K6307"/>
    <mergeCell ref="B6308:B6310"/>
    <mergeCell ref="C6308:C6310"/>
    <mergeCell ref="D6308:G6308"/>
    <mergeCell ref="H6308:K6308"/>
    <mergeCell ref="D6309:D6310"/>
    <mergeCell ref="E6309:E6310"/>
    <mergeCell ref="F6309:G6309"/>
    <mergeCell ref="H6309:H6310"/>
    <mergeCell ref="I6309:I6310"/>
    <mergeCell ref="B6304:D6304"/>
    <mergeCell ref="E6304:G6304"/>
    <mergeCell ref="H6304:K6304"/>
    <mergeCell ref="B6305:D6306"/>
    <mergeCell ref="E6305:G6306"/>
    <mergeCell ref="H6305:I6306"/>
    <mergeCell ref="J6305:K6306"/>
    <mergeCell ref="J6283:K6283"/>
    <mergeCell ref="B6295:K6295"/>
    <mergeCell ref="B6300:C6300"/>
    <mergeCell ref="B6301:K6301"/>
    <mergeCell ref="B6303:D6303"/>
    <mergeCell ref="E6303:G6303"/>
    <mergeCell ref="H6303:K6303"/>
    <mergeCell ref="B6281:K6281"/>
    <mergeCell ref="B6282:B6284"/>
    <mergeCell ref="C6282:C6284"/>
    <mergeCell ref="D6282:G6282"/>
    <mergeCell ref="H6282:K6282"/>
    <mergeCell ref="D6283:D6284"/>
    <mergeCell ref="E6283:E6284"/>
    <mergeCell ref="F6283:G6283"/>
    <mergeCell ref="H6283:H6284"/>
    <mergeCell ref="I6283:I6284"/>
    <mergeCell ref="B6278:D6278"/>
    <mergeCell ref="E6278:G6278"/>
    <mergeCell ref="H6278:K6278"/>
    <mergeCell ref="B6279:D6280"/>
    <mergeCell ref="E6279:G6280"/>
    <mergeCell ref="H6279:I6280"/>
    <mergeCell ref="J6279:K6280"/>
    <mergeCell ref="J6266:K6266"/>
    <mergeCell ref="B6270:K6270"/>
    <mergeCell ref="B6274:C6274"/>
    <mergeCell ref="B6275:K6275"/>
    <mergeCell ref="B6277:D6277"/>
    <mergeCell ref="E6277:G6277"/>
    <mergeCell ref="H6277:K6277"/>
    <mergeCell ref="B6264:K6264"/>
    <mergeCell ref="B6265:B6267"/>
    <mergeCell ref="C6265:C6267"/>
    <mergeCell ref="D6265:G6265"/>
    <mergeCell ref="H6265:K6265"/>
    <mergeCell ref="D6266:D6267"/>
    <mergeCell ref="E6266:E6267"/>
    <mergeCell ref="F6266:G6266"/>
    <mergeCell ref="H6266:H6267"/>
    <mergeCell ref="I6266:I6267"/>
    <mergeCell ref="B6261:D6261"/>
    <mergeCell ref="E6261:G6261"/>
    <mergeCell ref="H6261:K6261"/>
    <mergeCell ref="B6262:D6263"/>
    <mergeCell ref="E6262:G6263"/>
    <mergeCell ref="H6262:I6263"/>
    <mergeCell ref="J6262:K6263"/>
    <mergeCell ref="J6244:K6244"/>
    <mergeCell ref="B6253:K6253"/>
    <mergeCell ref="B6257:C6257"/>
    <mergeCell ref="B6258:K6258"/>
    <mergeCell ref="B6260:D6260"/>
    <mergeCell ref="E6260:G6260"/>
    <mergeCell ref="H6260:K6260"/>
    <mergeCell ref="B6242:K6242"/>
    <mergeCell ref="B6243:B6245"/>
    <mergeCell ref="C6243:C6245"/>
    <mergeCell ref="D6243:G6243"/>
    <mergeCell ref="H6243:K6243"/>
    <mergeCell ref="D6244:D6245"/>
    <mergeCell ref="E6244:E6245"/>
    <mergeCell ref="F6244:G6244"/>
    <mergeCell ref="H6244:H6245"/>
    <mergeCell ref="I6244:I6245"/>
    <mergeCell ref="B6239:D6239"/>
    <mergeCell ref="E6239:G6239"/>
    <mergeCell ref="H6239:K6239"/>
    <mergeCell ref="B6240:D6241"/>
    <mergeCell ref="E6240:G6241"/>
    <mergeCell ref="H6240:I6241"/>
    <mergeCell ref="J6240:K6241"/>
    <mergeCell ref="J6222:K6222"/>
    <mergeCell ref="B6230:K6230"/>
    <mergeCell ref="B6235:C6235"/>
    <mergeCell ref="B6236:K6236"/>
    <mergeCell ref="B6238:D6238"/>
    <mergeCell ref="E6238:G6238"/>
    <mergeCell ref="H6238:K6238"/>
    <mergeCell ref="B6220:K6220"/>
    <mergeCell ref="B6221:B6223"/>
    <mergeCell ref="C6221:C6223"/>
    <mergeCell ref="D6221:G6221"/>
    <mergeCell ref="H6221:K6221"/>
    <mergeCell ref="D6222:D6223"/>
    <mergeCell ref="E6222:E6223"/>
    <mergeCell ref="F6222:G6222"/>
    <mergeCell ref="H6222:H6223"/>
    <mergeCell ref="I6222:I6223"/>
    <mergeCell ref="B6217:D6217"/>
    <mergeCell ref="E6217:G6217"/>
    <mergeCell ref="H6217:K6217"/>
    <mergeCell ref="B6218:D6219"/>
    <mergeCell ref="E6218:G6219"/>
    <mergeCell ref="H6218:I6219"/>
    <mergeCell ref="J6218:K6219"/>
    <mergeCell ref="J6202:K6202"/>
    <mergeCell ref="B6208:K6208"/>
    <mergeCell ref="B6213:C6213"/>
    <mergeCell ref="B6214:K6214"/>
    <mergeCell ref="B6216:D6216"/>
    <mergeCell ref="E6216:G6216"/>
    <mergeCell ref="H6216:K6216"/>
    <mergeCell ref="B6200:K6200"/>
    <mergeCell ref="B6201:B6203"/>
    <mergeCell ref="C6201:C6203"/>
    <mergeCell ref="D6201:G6201"/>
    <mergeCell ref="H6201:K6201"/>
    <mergeCell ref="D6202:D6203"/>
    <mergeCell ref="E6202:E6203"/>
    <mergeCell ref="F6202:G6202"/>
    <mergeCell ref="H6202:H6203"/>
    <mergeCell ref="I6202:I6203"/>
    <mergeCell ref="B6197:D6197"/>
    <mergeCell ref="E6197:G6197"/>
    <mergeCell ref="H6197:K6197"/>
    <mergeCell ref="B6198:D6199"/>
    <mergeCell ref="E6198:G6199"/>
    <mergeCell ref="H6198:I6199"/>
    <mergeCell ref="J6198:K6199"/>
    <mergeCell ref="J6182:K6182"/>
    <mergeCell ref="B6189:K6189"/>
    <mergeCell ref="B6193:C6193"/>
    <mergeCell ref="B6194:K6194"/>
    <mergeCell ref="B6196:D6196"/>
    <mergeCell ref="E6196:G6196"/>
    <mergeCell ref="H6196:K6196"/>
    <mergeCell ref="B6180:K6180"/>
    <mergeCell ref="B6181:B6183"/>
    <mergeCell ref="C6181:C6183"/>
    <mergeCell ref="D6181:G6181"/>
    <mergeCell ref="H6181:K6181"/>
    <mergeCell ref="D6182:D6183"/>
    <mergeCell ref="E6182:E6183"/>
    <mergeCell ref="F6182:G6182"/>
    <mergeCell ref="H6182:H6183"/>
    <mergeCell ref="I6182:I6183"/>
    <mergeCell ref="B6177:D6177"/>
    <mergeCell ref="E6177:G6177"/>
    <mergeCell ref="H6177:K6177"/>
    <mergeCell ref="B6178:D6179"/>
    <mergeCell ref="E6178:G6179"/>
    <mergeCell ref="H6178:I6179"/>
    <mergeCell ref="J6178:K6179"/>
    <mergeCell ref="J6164:K6164"/>
    <mergeCell ref="B6168:K6168"/>
    <mergeCell ref="B6173:C6173"/>
    <mergeCell ref="B6174:K6174"/>
    <mergeCell ref="B6176:D6176"/>
    <mergeCell ref="E6176:G6176"/>
    <mergeCell ref="H6176:K6176"/>
    <mergeCell ref="B6162:K6162"/>
    <mergeCell ref="B6163:B6165"/>
    <mergeCell ref="C6163:C6165"/>
    <mergeCell ref="D6163:G6163"/>
    <mergeCell ref="H6163:K6163"/>
    <mergeCell ref="D6164:D6165"/>
    <mergeCell ref="E6164:E6165"/>
    <mergeCell ref="F6164:G6164"/>
    <mergeCell ref="H6164:H6165"/>
    <mergeCell ref="I6164:I6165"/>
    <mergeCell ref="B6159:D6159"/>
    <mergeCell ref="E6159:G6159"/>
    <mergeCell ref="H6159:K6159"/>
    <mergeCell ref="B6160:D6161"/>
    <mergeCell ref="E6160:G6161"/>
    <mergeCell ref="H6160:I6161"/>
    <mergeCell ref="J6160:K6161"/>
    <mergeCell ref="J6146:K6146"/>
    <mergeCell ref="B6150:K6150"/>
    <mergeCell ref="B6155:C6155"/>
    <mergeCell ref="B6156:K6156"/>
    <mergeCell ref="B6158:D6158"/>
    <mergeCell ref="E6158:G6158"/>
    <mergeCell ref="H6158:K6158"/>
    <mergeCell ref="B6144:K6144"/>
    <mergeCell ref="B6145:B6147"/>
    <mergeCell ref="C6145:C6147"/>
    <mergeCell ref="D6145:G6145"/>
    <mergeCell ref="H6145:K6145"/>
    <mergeCell ref="D6146:D6147"/>
    <mergeCell ref="E6146:E6147"/>
    <mergeCell ref="F6146:G6146"/>
    <mergeCell ref="H6146:H6147"/>
    <mergeCell ref="I6146:I6147"/>
    <mergeCell ref="B6141:D6141"/>
    <mergeCell ref="E6141:G6141"/>
    <mergeCell ref="H6141:K6141"/>
    <mergeCell ref="B6142:D6143"/>
    <mergeCell ref="E6142:G6143"/>
    <mergeCell ref="H6142:I6143"/>
    <mergeCell ref="J6142:K6143"/>
    <mergeCell ref="J6130:K6130"/>
    <mergeCell ref="B6134:K6134"/>
    <mergeCell ref="B6137:C6137"/>
    <mergeCell ref="B6138:K6138"/>
    <mergeCell ref="B6140:D6140"/>
    <mergeCell ref="E6140:G6140"/>
    <mergeCell ref="H6140:K6140"/>
    <mergeCell ref="B6128:K6128"/>
    <mergeCell ref="B6129:B6131"/>
    <mergeCell ref="C6129:C6131"/>
    <mergeCell ref="D6129:G6129"/>
    <mergeCell ref="H6129:K6129"/>
    <mergeCell ref="D6130:D6131"/>
    <mergeCell ref="E6130:E6131"/>
    <mergeCell ref="F6130:G6130"/>
    <mergeCell ref="H6130:H6131"/>
    <mergeCell ref="I6130:I6131"/>
    <mergeCell ref="B6125:D6125"/>
    <mergeCell ref="E6125:G6125"/>
    <mergeCell ref="H6125:K6125"/>
    <mergeCell ref="B6126:D6127"/>
    <mergeCell ref="E6126:G6127"/>
    <mergeCell ref="H6126:I6127"/>
    <mergeCell ref="J6126:K6127"/>
    <mergeCell ref="J6113:K6113"/>
    <mergeCell ref="B6117:K6117"/>
    <mergeCell ref="B6121:C6121"/>
    <mergeCell ref="B6122:K6122"/>
    <mergeCell ref="B6124:D6124"/>
    <mergeCell ref="E6124:G6124"/>
    <mergeCell ref="H6124:K6124"/>
    <mergeCell ref="B6111:K6111"/>
    <mergeCell ref="B6112:B6114"/>
    <mergeCell ref="C6112:C6114"/>
    <mergeCell ref="D6112:G6112"/>
    <mergeCell ref="H6112:K6112"/>
    <mergeCell ref="D6113:D6114"/>
    <mergeCell ref="E6113:E6114"/>
    <mergeCell ref="F6113:G6113"/>
    <mergeCell ref="H6113:H6114"/>
    <mergeCell ref="I6113:I6114"/>
    <mergeCell ref="B6108:D6108"/>
    <mergeCell ref="E6108:G6108"/>
    <mergeCell ref="H6108:K6108"/>
    <mergeCell ref="B6109:D6110"/>
    <mergeCell ref="E6109:G6110"/>
    <mergeCell ref="H6109:I6110"/>
    <mergeCell ref="J6109:K6110"/>
    <mergeCell ref="J6096:K6096"/>
    <mergeCell ref="B6100:K6100"/>
    <mergeCell ref="B6104:C6104"/>
    <mergeCell ref="B6105:K6105"/>
    <mergeCell ref="B6107:D6107"/>
    <mergeCell ref="E6107:G6107"/>
    <mergeCell ref="H6107:K6107"/>
    <mergeCell ref="B6094:K6094"/>
    <mergeCell ref="B6095:B6097"/>
    <mergeCell ref="C6095:C6097"/>
    <mergeCell ref="D6095:G6095"/>
    <mergeCell ref="H6095:K6095"/>
    <mergeCell ref="D6096:D6097"/>
    <mergeCell ref="E6096:E6097"/>
    <mergeCell ref="F6096:G6096"/>
    <mergeCell ref="H6096:H6097"/>
    <mergeCell ref="I6096:I6097"/>
    <mergeCell ref="B6091:D6091"/>
    <mergeCell ref="E6091:G6091"/>
    <mergeCell ref="H6091:K6091"/>
    <mergeCell ref="B6092:D6093"/>
    <mergeCell ref="E6092:G6093"/>
    <mergeCell ref="H6092:I6093"/>
    <mergeCell ref="J6092:K6093"/>
    <mergeCell ref="J6077:K6077"/>
    <mergeCell ref="B6083:K6083"/>
    <mergeCell ref="B6087:C6087"/>
    <mergeCell ref="B6088:K6088"/>
    <mergeCell ref="B6090:D6090"/>
    <mergeCell ref="E6090:G6090"/>
    <mergeCell ref="H6090:K6090"/>
    <mergeCell ref="B6075:K6075"/>
    <mergeCell ref="B6076:B6078"/>
    <mergeCell ref="C6076:C6078"/>
    <mergeCell ref="D6076:G6076"/>
    <mergeCell ref="H6076:K6076"/>
    <mergeCell ref="D6077:D6078"/>
    <mergeCell ref="E6077:E6078"/>
    <mergeCell ref="F6077:G6077"/>
    <mergeCell ref="H6077:H6078"/>
    <mergeCell ref="I6077:I6078"/>
    <mergeCell ref="B6072:D6072"/>
    <mergeCell ref="E6072:G6072"/>
    <mergeCell ref="H6072:K6072"/>
    <mergeCell ref="B6073:D6074"/>
    <mergeCell ref="E6073:G6074"/>
    <mergeCell ref="H6073:I6074"/>
    <mergeCell ref="J6073:K6074"/>
    <mergeCell ref="J6058:K6058"/>
    <mergeCell ref="B6064:K6064"/>
    <mergeCell ref="B6068:C6068"/>
    <mergeCell ref="B6069:K6069"/>
    <mergeCell ref="B6071:D6071"/>
    <mergeCell ref="E6071:G6071"/>
    <mergeCell ref="H6071:K6071"/>
    <mergeCell ref="B6056:K6056"/>
    <mergeCell ref="B6057:B6059"/>
    <mergeCell ref="C6057:C6059"/>
    <mergeCell ref="D6057:G6057"/>
    <mergeCell ref="H6057:K6057"/>
    <mergeCell ref="D6058:D6059"/>
    <mergeCell ref="E6058:E6059"/>
    <mergeCell ref="F6058:G6058"/>
    <mergeCell ref="H6058:H6059"/>
    <mergeCell ref="I6058:I6059"/>
    <mergeCell ref="B6053:D6053"/>
    <mergeCell ref="E6053:G6053"/>
    <mergeCell ref="H6053:K6053"/>
    <mergeCell ref="B6054:D6055"/>
    <mergeCell ref="E6054:G6055"/>
    <mergeCell ref="H6054:I6055"/>
    <mergeCell ref="J6054:K6055"/>
    <mergeCell ref="J6023:K6023"/>
    <mergeCell ref="B6044:K6044"/>
    <mergeCell ref="B6049:C6049"/>
    <mergeCell ref="B6050:K6050"/>
    <mergeCell ref="B6052:D6052"/>
    <mergeCell ref="E6052:G6052"/>
    <mergeCell ref="H6052:K6052"/>
    <mergeCell ref="B6021:K6021"/>
    <mergeCell ref="B6022:B6024"/>
    <mergeCell ref="C6022:C6024"/>
    <mergeCell ref="D6022:G6022"/>
    <mergeCell ref="H6022:K6022"/>
    <mergeCell ref="D6023:D6024"/>
    <mergeCell ref="E6023:E6024"/>
    <mergeCell ref="F6023:G6023"/>
    <mergeCell ref="H6023:H6024"/>
    <mergeCell ref="I6023:I6024"/>
    <mergeCell ref="B6018:D6018"/>
    <mergeCell ref="E6018:G6018"/>
    <mergeCell ref="H6018:K6018"/>
    <mergeCell ref="B6019:D6020"/>
    <mergeCell ref="E6019:G6020"/>
    <mergeCell ref="H6019:I6020"/>
    <mergeCell ref="J6019:K6020"/>
    <mergeCell ref="J6006:K6006"/>
    <mergeCell ref="B6010:K6010"/>
    <mergeCell ref="B6014:C6014"/>
    <mergeCell ref="B6015:K6015"/>
    <mergeCell ref="B6017:D6017"/>
    <mergeCell ref="E6017:G6017"/>
    <mergeCell ref="H6017:K6017"/>
    <mergeCell ref="B6004:K6004"/>
    <mergeCell ref="B6005:B6007"/>
    <mergeCell ref="C6005:C6007"/>
    <mergeCell ref="D6005:G6005"/>
    <mergeCell ref="H6005:K6005"/>
    <mergeCell ref="D6006:D6007"/>
    <mergeCell ref="E6006:E6007"/>
    <mergeCell ref="F6006:G6006"/>
    <mergeCell ref="H6006:H6007"/>
    <mergeCell ref="I6006:I6007"/>
    <mergeCell ref="B6001:D6001"/>
    <mergeCell ref="E6001:G6001"/>
    <mergeCell ref="H6001:K6001"/>
    <mergeCell ref="B6002:D6003"/>
    <mergeCell ref="E6002:G6003"/>
    <mergeCell ref="H6002:I6003"/>
    <mergeCell ref="J6002:K6003"/>
    <mergeCell ref="J5989:K5989"/>
    <mergeCell ref="B5993:K5993"/>
    <mergeCell ref="B5997:C5997"/>
    <mergeCell ref="B5998:K5998"/>
    <mergeCell ref="B6000:D6000"/>
    <mergeCell ref="E6000:G6000"/>
    <mergeCell ref="H6000:K6000"/>
    <mergeCell ref="B5987:K5987"/>
    <mergeCell ref="B5988:B5990"/>
    <mergeCell ref="C5988:C5990"/>
    <mergeCell ref="D5988:G5988"/>
    <mergeCell ref="H5988:K5988"/>
    <mergeCell ref="D5989:D5990"/>
    <mergeCell ref="E5989:E5990"/>
    <mergeCell ref="F5989:G5989"/>
    <mergeCell ref="H5989:H5990"/>
    <mergeCell ref="I5989:I5990"/>
    <mergeCell ref="B5984:D5984"/>
    <mergeCell ref="E5984:G5984"/>
    <mergeCell ref="H5984:K5984"/>
    <mergeCell ref="B5985:D5986"/>
    <mergeCell ref="E5985:G5986"/>
    <mergeCell ref="H5985:I5986"/>
    <mergeCell ref="J5985:K5986"/>
    <mergeCell ref="J5972:K5972"/>
    <mergeCell ref="B5976:K5976"/>
    <mergeCell ref="B5980:C5980"/>
    <mergeCell ref="B5981:K5981"/>
    <mergeCell ref="B5983:D5983"/>
    <mergeCell ref="E5983:G5983"/>
    <mergeCell ref="H5983:K5983"/>
    <mergeCell ref="B5970:K5970"/>
    <mergeCell ref="B5971:B5973"/>
    <mergeCell ref="C5971:C5973"/>
    <mergeCell ref="D5971:G5971"/>
    <mergeCell ref="H5971:K5971"/>
    <mergeCell ref="D5972:D5973"/>
    <mergeCell ref="E5972:E5973"/>
    <mergeCell ref="F5972:G5972"/>
    <mergeCell ref="H5972:H5973"/>
    <mergeCell ref="I5972:I5973"/>
    <mergeCell ref="B5967:D5967"/>
    <mergeCell ref="E5967:G5967"/>
    <mergeCell ref="H5967:K5967"/>
    <mergeCell ref="B5968:D5969"/>
    <mergeCell ref="E5968:G5969"/>
    <mergeCell ref="H5968:I5969"/>
    <mergeCell ref="J5968:K5969"/>
    <mergeCell ref="J5954:K5954"/>
    <mergeCell ref="B5959:K5959"/>
    <mergeCell ref="B5963:C5963"/>
    <mergeCell ref="B5964:K5964"/>
    <mergeCell ref="B5966:D5966"/>
    <mergeCell ref="E5966:G5966"/>
    <mergeCell ref="H5966:K5966"/>
    <mergeCell ref="B5952:K5952"/>
    <mergeCell ref="B5953:B5955"/>
    <mergeCell ref="C5953:C5955"/>
    <mergeCell ref="D5953:G5953"/>
    <mergeCell ref="H5953:K5953"/>
    <mergeCell ref="D5954:D5955"/>
    <mergeCell ref="E5954:E5955"/>
    <mergeCell ref="F5954:G5954"/>
    <mergeCell ref="H5954:H5955"/>
    <mergeCell ref="I5954:I5955"/>
    <mergeCell ref="B5949:D5949"/>
    <mergeCell ref="E5949:G5949"/>
    <mergeCell ref="H5949:K5949"/>
    <mergeCell ref="B5950:D5951"/>
    <mergeCell ref="E5950:G5951"/>
    <mergeCell ref="H5950:I5951"/>
    <mergeCell ref="J5950:K5951"/>
    <mergeCell ref="J5937:K5937"/>
    <mergeCell ref="B5941:K5941"/>
    <mergeCell ref="B5945:C5945"/>
    <mergeCell ref="B5946:K5946"/>
    <mergeCell ref="B5948:D5948"/>
    <mergeCell ref="E5948:G5948"/>
    <mergeCell ref="H5948:K5948"/>
    <mergeCell ref="B5935:K5935"/>
    <mergeCell ref="B5936:B5938"/>
    <mergeCell ref="C5936:C5938"/>
    <mergeCell ref="D5936:G5936"/>
    <mergeCell ref="H5936:K5936"/>
    <mergeCell ref="D5937:D5938"/>
    <mergeCell ref="E5937:E5938"/>
    <mergeCell ref="F5937:G5937"/>
    <mergeCell ref="H5937:H5938"/>
    <mergeCell ref="I5937:I5938"/>
    <mergeCell ref="B5932:D5932"/>
    <mergeCell ref="E5932:G5932"/>
    <mergeCell ref="H5932:K5932"/>
    <mergeCell ref="B5933:D5934"/>
    <mergeCell ref="E5933:G5934"/>
    <mergeCell ref="H5933:I5934"/>
    <mergeCell ref="J5933:K5934"/>
    <mergeCell ref="J5918:K5918"/>
    <mergeCell ref="B5923:K5923"/>
    <mergeCell ref="B5928:C5928"/>
    <mergeCell ref="B5929:K5929"/>
    <mergeCell ref="B5931:D5931"/>
    <mergeCell ref="E5931:G5931"/>
    <mergeCell ref="H5931:K5931"/>
    <mergeCell ref="B5916:K5916"/>
    <mergeCell ref="B5917:B5919"/>
    <mergeCell ref="C5917:C5919"/>
    <mergeCell ref="D5917:G5917"/>
    <mergeCell ref="H5917:K5917"/>
    <mergeCell ref="D5918:D5919"/>
    <mergeCell ref="E5918:E5919"/>
    <mergeCell ref="F5918:G5918"/>
    <mergeCell ref="H5918:H5919"/>
    <mergeCell ref="I5918:I5919"/>
    <mergeCell ref="B5913:D5913"/>
    <mergeCell ref="E5913:G5913"/>
    <mergeCell ref="H5913:K5913"/>
    <mergeCell ref="B5914:D5915"/>
    <mergeCell ref="E5914:G5915"/>
    <mergeCell ref="H5914:I5915"/>
    <mergeCell ref="J5914:K5915"/>
    <mergeCell ref="J5901:K5901"/>
    <mergeCell ref="B5905:K5905"/>
    <mergeCell ref="B5909:C5909"/>
    <mergeCell ref="B5910:K5910"/>
    <mergeCell ref="B5912:D5912"/>
    <mergeCell ref="E5912:G5912"/>
    <mergeCell ref="H5912:K5912"/>
    <mergeCell ref="B5899:K5899"/>
    <mergeCell ref="B5900:B5902"/>
    <mergeCell ref="C5900:C5902"/>
    <mergeCell ref="D5900:G5900"/>
    <mergeCell ref="H5900:K5900"/>
    <mergeCell ref="D5901:D5902"/>
    <mergeCell ref="E5901:E5902"/>
    <mergeCell ref="F5901:G5901"/>
    <mergeCell ref="H5901:H5902"/>
    <mergeCell ref="I5901:I5902"/>
    <mergeCell ref="B5896:D5896"/>
    <mergeCell ref="E5896:G5896"/>
    <mergeCell ref="H5896:K5896"/>
    <mergeCell ref="B5897:D5898"/>
    <mergeCell ref="E5897:G5898"/>
    <mergeCell ref="H5897:I5898"/>
    <mergeCell ref="J5897:K5898"/>
    <mergeCell ref="J5880:K5880"/>
    <mergeCell ref="B5888:K5888"/>
    <mergeCell ref="B5892:C5892"/>
    <mergeCell ref="B5893:K5893"/>
    <mergeCell ref="B5895:D5895"/>
    <mergeCell ref="E5895:G5895"/>
    <mergeCell ref="H5895:K5895"/>
    <mergeCell ref="B5878:K5878"/>
    <mergeCell ref="B5879:B5881"/>
    <mergeCell ref="C5879:C5881"/>
    <mergeCell ref="D5879:G5879"/>
    <mergeCell ref="H5879:K5879"/>
    <mergeCell ref="D5880:D5881"/>
    <mergeCell ref="E5880:E5881"/>
    <mergeCell ref="F5880:G5880"/>
    <mergeCell ref="H5880:H5881"/>
    <mergeCell ref="I5880:I5881"/>
    <mergeCell ref="B5875:D5875"/>
    <mergeCell ref="E5875:G5875"/>
    <mergeCell ref="H5875:K5875"/>
    <mergeCell ref="B5876:D5877"/>
    <mergeCell ref="E5876:G5877"/>
    <mergeCell ref="H5876:I5877"/>
    <mergeCell ref="J5876:K5877"/>
    <mergeCell ref="J5863:K5863"/>
    <mergeCell ref="B5867:K5867"/>
    <mergeCell ref="B5871:C5871"/>
    <mergeCell ref="B5872:K5872"/>
    <mergeCell ref="B5874:D5874"/>
    <mergeCell ref="E5874:G5874"/>
    <mergeCell ref="H5874:K5874"/>
    <mergeCell ref="B5861:K5861"/>
    <mergeCell ref="B5862:B5864"/>
    <mergeCell ref="C5862:C5864"/>
    <mergeCell ref="D5862:G5862"/>
    <mergeCell ref="H5862:K5862"/>
    <mergeCell ref="D5863:D5864"/>
    <mergeCell ref="E5863:E5864"/>
    <mergeCell ref="F5863:G5863"/>
    <mergeCell ref="H5863:H5864"/>
    <mergeCell ref="I5863:I5864"/>
    <mergeCell ref="B5858:D5858"/>
    <mergeCell ref="E5858:G5858"/>
    <mergeCell ref="H5858:K5858"/>
    <mergeCell ref="B5859:D5860"/>
    <mergeCell ref="E5859:G5860"/>
    <mergeCell ref="H5859:I5860"/>
    <mergeCell ref="J5859:K5860"/>
    <mergeCell ref="J5845:K5845"/>
    <mergeCell ref="B5849:K5849"/>
    <mergeCell ref="B5854:C5854"/>
    <mergeCell ref="B5855:K5855"/>
    <mergeCell ref="B5857:D5857"/>
    <mergeCell ref="E5857:G5857"/>
    <mergeCell ref="H5857:K5857"/>
    <mergeCell ref="B5843:K5843"/>
    <mergeCell ref="B5844:B5846"/>
    <mergeCell ref="C5844:C5846"/>
    <mergeCell ref="D5844:G5844"/>
    <mergeCell ref="H5844:K5844"/>
    <mergeCell ref="D5845:D5846"/>
    <mergeCell ref="E5845:E5846"/>
    <mergeCell ref="F5845:G5845"/>
    <mergeCell ref="H5845:H5846"/>
    <mergeCell ref="I5845:I5846"/>
    <mergeCell ref="B5840:D5840"/>
    <mergeCell ref="E5840:G5840"/>
    <mergeCell ref="H5840:K5840"/>
    <mergeCell ref="B5841:D5842"/>
    <mergeCell ref="E5841:G5842"/>
    <mergeCell ref="H5841:I5842"/>
    <mergeCell ref="J5841:K5842"/>
    <mergeCell ref="J5828:K5828"/>
    <mergeCell ref="B5832:K5832"/>
    <mergeCell ref="B5836:C5836"/>
    <mergeCell ref="B5837:K5837"/>
    <mergeCell ref="B5839:D5839"/>
    <mergeCell ref="E5839:G5839"/>
    <mergeCell ref="H5839:K5839"/>
    <mergeCell ref="B5826:K5826"/>
    <mergeCell ref="B5827:B5829"/>
    <mergeCell ref="C5827:C5829"/>
    <mergeCell ref="D5827:G5827"/>
    <mergeCell ref="H5827:K5827"/>
    <mergeCell ref="D5828:D5829"/>
    <mergeCell ref="E5828:E5829"/>
    <mergeCell ref="F5828:G5828"/>
    <mergeCell ref="H5828:H5829"/>
    <mergeCell ref="I5828:I5829"/>
    <mergeCell ref="B5823:D5823"/>
    <mergeCell ref="E5823:G5823"/>
    <mergeCell ref="H5823:K5823"/>
    <mergeCell ref="B5824:D5825"/>
    <mergeCell ref="E5824:G5825"/>
    <mergeCell ref="H5824:I5825"/>
    <mergeCell ref="J5824:K5825"/>
    <mergeCell ref="J5811:K5811"/>
    <mergeCell ref="B5815:K5815"/>
    <mergeCell ref="B5819:C5819"/>
    <mergeCell ref="B5820:K5820"/>
    <mergeCell ref="B5822:D5822"/>
    <mergeCell ref="E5822:G5822"/>
    <mergeCell ref="H5822:K5822"/>
    <mergeCell ref="B5809:K5809"/>
    <mergeCell ref="B5810:B5812"/>
    <mergeCell ref="C5810:C5812"/>
    <mergeCell ref="D5810:G5810"/>
    <mergeCell ref="H5810:K5810"/>
    <mergeCell ref="D5811:D5812"/>
    <mergeCell ref="E5811:E5812"/>
    <mergeCell ref="F5811:G5811"/>
    <mergeCell ref="H5811:H5812"/>
    <mergeCell ref="I5811:I5812"/>
    <mergeCell ref="B5806:D5806"/>
    <mergeCell ref="E5806:G5806"/>
    <mergeCell ref="H5806:K5806"/>
    <mergeCell ref="B5807:D5808"/>
    <mergeCell ref="E5807:G5808"/>
    <mergeCell ref="H5807:I5808"/>
    <mergeCell ref="J5807:K5808"/>
    <mergeCell ref="J5794:K5794"/>
    <mergeCell ref="B5798:K5798"/>
    <mergeCell ref="B5802:C5802"/>
    <mergeCell ref="B5803:K5803"/>
    <mergeCell ref="B5805:D5805"/>
    <mergeCell ref="E5805:G5805"/>
    <mergeCell ref="H5805:K5805"/>
    <mergeCell ref="B5792:K5792"/>
    <mergeCell ref="B5793:B5795"/>
    <mergeCell ref="C5793:C5795"/>
    <mergeCell ref="D5793:G5793"/>
    <mergeCell ref="H5793:K5793"/>
    <mergeCell ref="D5794:D5795"/>
    <mergeCell ref="E5794:E5795"/>
    <mergeCell ref="F5794:G5794"/>
    <mergeCell ref="H5794:H5795"/>
    <mergeCell ref="I5794:I5795"/>
    <mergeCell ref="B5789:D5789"/>
    <mergeCell ref="E5789:G5789"/>
    <mergeCell ref="H5789:K5789"/>
    <mergeCell ref="B5790:D5791"/>
    <mergeCell ref="E5790:G5791"/>
    <mergeCell ref="H5790:I5791"/>
    <mergeCell ref="J5790:K5791"/>
    <mergeCell ref="J5777:K5777"/>
    <mergeCell ref="B5781:K5781"/>
    <mergeCell ref="B5785:C5785"/>
    <mergeCell ref="B5786:K5786"/>
    <mergeCell ref="B5788:D5788"/>
    <mergeCell ref="E5788:G5788"/>
    <mergeCell ref="H5788:K5788"/>
    <mergeCell ref="B5775:K5775"/>
    <mergeCell ref="B5776:B5778"/>
    <mergeCell ref="C5776:C5778"/>
    <mergeCell ref="D5776:G5776"/>
    <mergeCell ref="H5776:K5776"/>
    <mergeCell ref="D5777:D5778"/>
    <mergeCell ref="E5777:E5778"/>
    <mergeCell ref="F5777:G5777"/>
    <mergeCell ref="H5777:H5778"/>
    <mergeCell ref="I5777:I5778"/>
    <mergeCell ref="B5772:D5772"/>
    <mergeCell ref="E5772:G5772"/>
    <mergeCell ref="H5772:K5772"/>
    <mergeCell ref="B5773:D5774"/>
    <mergeCell ref="E5773:G5774"/>
    <mergeCell ref="H5773:I5774"/>
    <mergeCell ref="J5773:K5774"/>
    <mergeCell ref="J5761:K5761"/>
    <mergeCell ref="B5765:K5765"/>
    <mergeCell ref="B5768:C5768"/>
    <mergeCell ref="B5769:K5769"/>
    <mergeCell ref="B5771:D5771"/>
    <mergeCell ref="E5771:G5771"/>
    <mergeCell ref="H5771:K5771"/>
    <mergeCell ref="B5759:K5759"/>
    <mergeCell ref="B5760:B5762"/>
    <mergeCell ref="C5760:C5762"/>
    <mergeCell ref="D5760:G5760"/>
    <mergeCell ref="H5760:K5760"/>
    <mergeCell ref="D5761:D5762"/>
    <mergeCell ref="E5761:E5762"/>
    <mergeCell ref="F5761:G5761"/>
    <mergeCell ref="H5761:H5762"/>
    <mergeCell ref="I5761:I5762"/>
    <mergeCell ref="B5756:D5756"/>
    <mergeCell ref="E5756:G5756"/>
    <mergeCell ref="H5756:K5756"/>
    <mergeCell ref="B5757:D5758"/>
    <mergeCell ref="E5757:G5758"/>
    <mergeCell ref="H5757:I5758"/>
    <mergeCell ref="J5757:K5758"/>
    <mergeCell ref="J5741:K5741"/>
    <mergeCell ref="B5745:K5745"/>
    <mergeCell ref="B5752:C5752"/>
    <mergeCell ref="B5753:K5753"/>
    <mergeCell ref="B5755:D5755"/>
    <mergeCell ref="E5755:G5755"/>
    <mergeCell ref="H5755:K5755"/>
    <mergeCell ref="B5739:K5739"/>
    <mergeCell ref="B5740:B5742"/>
    <mergeCell ref="C5740:C5742"/>
    <mergeCell ref="D5740:G5740"/>
    <mergeCell ref="H5740:K5740"/>
    <mergeCell ref="D5741:D5742"/>
    <mergeCell ref="E5741:E5742"/>
    <mergeCell ref="F5741:G5741"/>
    <mergeCell ref="H5741:H5742"/>
    <mergeCell ref="I5741:I5742"/>
    <mergeCell ref="B5736:D5736"/>
    <mergeCell ref="E5736:G5736"/>
    <mergeCell ref="H5736:K5736"/>
    <mergeCell ref="B5737:D5738"/>
    <mergeCell ref="E5737:G5738"/>
    <mergeCell ref="H5737:I5738"/>
    <mergeCell ref="J5737:K5738"/>
    <mergeCell ref="J5718:K5718"/>
    <mergeCell ref="B5725:K5725"/>
    <mergeCell ref="B5732:C5732"/>
    <mergeCell ref="B5733:K5733"/>
    <mergeCell ref="B5735:D5735"/>
    <mergeCell ref="E5735:G5735"/>
    <mergeCell ref="H5735:K5735"/>
    <mergeCell ref="B5716:K5716"/>
    <mergeCell ref="B5717:B5719"/>
    <mergeCell ref="C5717:C5719"/>
    <mergeCell ref="D5717:G5717"/>
    <mergeCell ref="H5717:K5717"/>
    <mergeCell ref="D5718:D5719"/>
    <mergeCell ref="E5718:E5719"/>
    <mergeCell ref="F5718:G5718"/>
    <mergeCell ref="H5718:H5719"/>
    <mergeCell ref="I5718:I5719"/>
    <mergeCell ref="B5713:D5713"/>
    <mergeCell ref="E5713:G5713"/>
    <mergeCell ref="H5713:K5713"/>
    <mergeCell ref="B5714:C5715"/>
    <mergeCell ref="D5714:G5715"/>
    <mergeCell ref="H5714:I5715"/>
    <mergeCell ref="J5714:K5715"/>
    <mergeCell ref="J5699:K5699"/>
    <mergeCell ref="B5706:K5706"/>
    <mergeCell ref="B5709:C5709"/>
    <mergeCell ref="B5710:K5710"/>
    <mergeCell ref="B5712:D5712"/>
    <mergeCell ref="E5712:G5712"/>
    <mergeCell ref="H5712:K5712"/>
    <mergeCell ref="B5697:K5697"/>
    <mergeCell ref="B5698:B5700"/>
    <mergeCell ref="C5698:C5700"/>
    <mergeCell ref="D5698:G5698"/>
    <mergeCell ref="H5698:K5698"/>
    <mergeCell ref="D5699:D5700"/>
    <mergeCell ref="E5699:E5700"/>
    <mergeCell ref="F5699:G5699"/>
    <mergeCell ref="H5699:H5700"/>
    <mergeCell ref="I5699:I5700"/>
    <mergeCell ref="B5694:D5694"/>
    <mergeCell ref="E5694:G5694"/>
    <mergeCell ref="H5694:K5694"/>
    <mergeCell ref="B5695:C5696"/>
    <mergeCell ref="D5695:G5696"/>
    <mergeCell ref="H5695:I5696"/>
    <mergeCell ref="J5695:K5696"/>
    <mergeCell ref="J5683:K5683"/>
    <mergeCell ref="B5687:K5687"/>
    <mergeCell ref="B5690:C5690"/>
    <mergeCell ref="B5691:K5691"/>
    <mergeCell ref="B5693:D5693"/>
    <mergeCell ref="E5693:G5693"/>
    <mergeCell ref="H5693:K5693"/>
    <mergeCell ref="B5681:K5681"/>
    <mergeCell ref="B5682:B5684"/>
    <mergeCell ref="C5682:C5684"/>
    <mergeCell ref="D5682:G5682"/>
    <mergeCell ref="H5682:K5682"/>
    <mergeCell ref="D5683:D5684"/>
    <mergeCell ref="E5683:E5684"/>
    <mergeCell ref="F5683:G5683"/>
    <mergeCell ref="H5683:H5684"/>
    <mergeCell ref="I5683:I5684"/>
    <mergeCell ref="B5678:D5678"/>
    <mergeCell ref="E5678:G5678"/>
    <mergeCell ref="H5678:K5678"/>
    <mergeCell ref="B5679:C5680"/>
    <mergeCell ref="D5679:G5680"/>
    <mergeCell ref="H5679:I5680"/>
    <mergeCell ref="J5679:K5680"/>
    <mergeCell ref="J5667:K5667"/>
    <mergeCell ref="B5671:K5671"/>
    <mergeCell ref="B5674:C5674"/>
    <mergeCell ref="B5675:K5675"/>
    <mergeCell ref="B5677:D5677"/>
    <mergeCell ref="E5677:G5677"/>
    <mergeCell ref="H5677:K5677"/>
    <mergeCell ref="B5665:K5665"/>
    <mergeCell ref="B5666:B5668"/>
    <mergeCell ref="C5666:C5668"/>
    <mergeCell ref="D5666:G5666"/>
    <mergeCell ref="H5666:K5666"/>
    <mergeCell ref="D5667:D5668"/>
    <mergeCell ref="E5667:E5668"/>
    <mergeCell ref="F5667:G5667"/>
    <mergeCell ref="H5667:H5668"/>
    <mergeCell ref="I5667:I5668"/>
    <mergeCell ref="B5662:D5662"/>
    <mergeCell ref="E5662:G5662"/>
    <mergeCell ref="H5662:K5662"/>
    <mergeCell ref="B5663:C5664"/>
    <mergeCell ref="D5663:G5664"/>
    <mergeCell ref="H5663:I5664"/>
    <mergeCell ref="J5663:K5664"/>
    <mergeCell ref="J5649:K5649"/>
    <mergeCell ref="B5654:K5654"/>
    <mergeCell ref="B5658:C5658"/>
    <mergeCell ref="B5659:K5659"/>
    <mergeCell ref="B5661:D5661"/>
    <mergeCell ref="E5661:G5661"/>
    <mergeCell ref="H5661:K5661"/>
    <mergeCell ref="B5647:K5647"/>
    <mergeCell ref="B5648:B5650"/>
    <mergeCell ref="C5648:C5650"/>
    <mergeCell ref="D5648:G5648"/>
    <mergeCell ref="H5648:K5648"/>
    <mergeCell ref="D5649:D5650"/>
    <mergeCell ref="E5649:E5650"/>
    <mergeCell ref="F5649:G5649"/>
    <mergeCell ref="H5649:H5650"/>
    <mergeCell ref="I5649:I5650"/>
    <mergeCell ref="B5644:D5644"/>
    <mergeCell ref="E5644:G5644"/>
    <mergeCell ref="H5644:K5644"/>
    <mergeCell ref="B5645:C5646"/>
    <mergeCell ref="D5645:G5646"/>
    <mergeCell ref="H5645:I5646"/>
    <mergeCell ref="J5645:K5646"/>
    <mergeCell ref="J5629:K5629"/>
    <mergeCell ref="B5637:K5637"/>
    <mergeCell ref="B5640:C5640"/>
    <mergeCell ref="B5641:K5641"/>
    <mergeCell ref="B5643:D5643"/>
    <mergeCell ref="E5643:G5643"/>
    <mergeCell ref="H5643:K5643"/>
    <mergeCell ref="B5627:K5627"/>
    <mergeCell ref="B5628:B5630"/>
    <mergeCell ref="C5628:C5630"/>
    <mergeCell ref="D5628:G5628"/>
    <mergeCell ref="H5628:K5628"/>
    <mergeCell ref="D5629:D5630"/>
    <mergeCell ref="E5629:E5630"/>
    <mergeCell ref="F5629:G5629"/>
    <mergeCell ref="H5629:H5630"/>
    <mergeCell ref="I5629:I5630"/>
    <mergeCell ref="B5624:D5624"/>
    <mergeCell ref="E5624:G5624"/>
    <mergeCell ref="H5624:K5624"/>
    <mergeCell ref="B5625:D5626"/>
    <mergeCell ref="E5625:G5626"/>
    <mergeCell ref="H5625:I5626"/>
    <mergeCell ref="J5625:K5626"/>
    <mergeCell ref="J5612:K5612"/>
    <mergeCell ref="B5616:K5616"/>
    <mergeCell ref="B5620:C5620"/>
    <mergeCell ref="B5621:K5621"/>
    <mergeCell ref="B5623:D5623"/>
    <mergeCell ref="E5623:G5623"/>
    <mergeCell ref="H5623:K5623"/>
    <mergeCell ref="B5610:K5610"/>
    <mergeCell ref="B5611:B5613"/>
    <mergeCell ref="C5611:C5613"/>
    <mergeCell ref="D5611:G5611"/>
    <mergeCell ref="H5611:K5611"/>
    <mergeCell ref="D5612:D5613"/>
    <mergeCell ref="E5612:E5613"/>
    <mergeCell ref="F5612:G5612"/>
    <mergeCell ref="H5612:H5613"/>
    <mergeCell ref="I5612:I5613"/>
    <mergeCell ref="B5607:D5607"/>
    <mergeCell ref="E5607:G5607"/>
    <mergeCell ref="H5607:K5607"/>
    <mergeCell ref="B5608:D5609"/>
    <mergeCell ref="E5608:G5609"/>
    <mergeCell ref="H5608:I5609"/>
    <mergeCell ref="J5608:K5608"/>
    <mergeCell ref="J5595:K5595"/>
    <mergeCell ref="B5599:K5599"/>
    <mergeCell ref="B5603:C5603"/>
    <mergeCell ref="B5604:K5604"/>
    <mergeCell ref="B5606:D5606"/>
    <mergeCell ref="E5606:G5606"/>
    <mergeCell ref="H5606:K5606"/>
    <mergeCell ref="B5593:K5593"/>
    <mergeCell ref="B5594:B5596"/>
    <mergeCell ref="C5594:C5596"/>
    <mergeCell ref="D5594:G5594"/>
    <mergeCell ref="H5594:K5594"/>
    <mergeCell ref="D5595:D5596"/>
    <mergeCell ref="E5595:E5596"/>
    <mergeCell ref="F5595:G5595"/>
    <mergeCell ref="H5595:H5596"/>
    <mergeCell ref="I5595:I5596"/>
    <mergeCell ref="B5590:D5590"/>
    <mergeCell ref="E5590:G5590"/>
    <mergeCell ref="H5590:K5590"/>
    <mergeCell ref="B5591:D5592"/>
    <mergeCell ref="E5591:G5592"/>
    <mergeCell ref="H5591:I5592"/>
    <mergeCell ref="J5591:K5591"/>
    <mergeCell ref="J5578:K5578"/>
    <mergeCell ref="B5582:K5582"/>
    <mergeCell ref="B5586:C5586"/>
    <mergeCell ref="B5587:K5587"/>
    <mergeCell ref="B5589:D5589"/>
    <mergeCell ref="E5589:G5589"/>
    <mergeCell ref="H5589:K5589"/>
    <mergeCell ref="B5576:K5576"/>
    <mergeCell ref="B5577:B5579"/>
    <mergeCell ref="C5577:C5579"/>
    <mergeCell ref="D5577:G5577"/>
    <mergeCell ref="H5577:K5577"/>
    <mergeCell ref="D5578:D5579"/>
    <mergeCell ref="E5578:E5579"/>
    <mergeCell ref="F5578:G5578"/>
    <mergeCell ref="H5578:H5579"/>
    <mergeCell ref="I5578:I5579"/>
    <mergeCell ref="B5573:D5573"/>
    <mergeCell ref="E5573:G5573"/>
    <mergeCell ref="H5573:K5573"/>
    <mergeCell ref="B5574:D5575"/>
    <mergeCell ref="E5574:G5575"/>
    <mergeCell ref="H5574:I5575"/>
    <mergeCell ref="J5574:K5574"/>
    <mergeCell ref="J5561:K5561"/>
    <mergeCell ref="B5565:K5565"/>
    <mergeCell ref="B5569:C5569"/>
    <mergeCell ref="B5570:K5570"/>
    <mergeCell ref="B5572:D5572"/>
    <mergeCell ref="E5572:G5572"/>
    <mergeCell ref="H5572:K5572"/>
    <mergeCell ref="B5559:K5559"/>
    <mergeCell ref="B5560:B5562"/>
    <mergeCell ref="C5560:C5562"/>
    <mergeCell ref="D5560:G5560"/>
    <mergeCell ref="H5560:K5560"/>
    <mergeCell ref="D5561:D5562"/>
    <mergeCell ref="E5561:E5562"/>
    <mergeCell ref="F5561:G5561"/>
    <mergeCell ref="H5561:H5562"/>
    <mergeCell ref="I5561:I5562"/>
    <mergeCell ref="B5556:D5556"/>
    <mergeCell ref="E5556:G5556"/>
    <mergeCell ref="H5556:K5556"/>
    <mergeCell ref="B5557:D5558"/>
    <mergeCell ref="E5557:G5558"/>
    <mergeCell ref="H5557:I5558"/>
    <mergeCell ref="J5557:K5557"/>
    <mergeCell ref="J5544:K5544"/>
    <mergeCell ref="B5548:K5548"/>
    <mergeCell ref="B5552:C5552"/>
    <mergeCell ref="B5553:K5553"/>
    <mergeCell ref="B5555:D5555"/>
    <mergeCell ref="E5555:G5555"/>
    <mergeCell ref="H5555:K5555"/>
    <mergeCell ref="B5542:K5542"/>
    <mergeCell ref="B5543:B5545"/>
    <mergeCell ref="C5543:C5545"/>
    <mergeCell ref="D5543:G5543"/>
    <mergeCell ref="H5543:K5543"/>
    <mergeCell ref="D5544:D5545"/>
    <mergeCell ref="E5544:E5545"/>
    <mergeCell ref="F5544:G5544"/>
    <mergeCell ref="H5544:H5545"/>
    <mergeCell ref="I5544:I5545"/>
    <mergeCell ref="B5539:D5539"/>
    <mergeCell ref="E5539:G5539"/>
    <mergeCell ref="H5539:K5539"/>
    <mergeCell ref="B5540:D5541"/>
    <mergeCell ref="E5540:G5541"/>
    <mergeCell ref="H5540:I5541"/>
    <mergeCell ref="J5540:K5540"/>
    <mergeCell ref="J5527:K5527"/>
    <mergeCell ref="B5531:K5531"/>
    <mergeCell ref="B5535:C5535"/>
    <mergeCell ref="B5536:K5536"/>
    <mergeCell ref="B5538:D5538"/>
    <mergeCell ref="E5538:G5538"/>
    <mergeCell ref="H5538:K5538"/>
    <mergeCell ref="B5525:K5525"/>
    <mergeCell ref="B5526:B5528"/>
    <mergeCell ref="C5526:C5528"/>
    <mergeCell ref="D5526:G5526"/>
    <mergeCell ref="H5526:K5526"/>
    <mergeCell ref="D5527:D5528"/>
    <mergeCell ref="E5527:E5528"/>
    <mergeCell ref="F5527:G5527"/>
    <mergeCell ref="H5527:H5528"/>
    <mergeCell ref="I5527:I5528"/>
    <mergeCell ref="B5522:D5522"/>
    <mergeCell ref="E5522:G5522"/>
    <mergeCell ref="H5522:K5522"/>
    <mergeCell ref="B5523:D5524"/>
    <mergeCell ref="E5523:G5524"/>
    <mergeCell ref="H5523:I5524"/>
    <mergeCell ref="J5523:K5523"/>
    <mergeCell ref="J5510:K5510"/>
    <mergeCell ref="B5514:K5514"/>
    <mergeCell ref="B5518:C5518"/>
    <mergeCell ref="B5519:K5519"/>
    <mergeCell ref="B5521:D5521"/>
    <mergeCell ref="E5521:G5521"/>
    <mergeCell ref="H5521:K5521"/>
    <mergeCell ref="B5508:K5508"/>
    <mergeCell ref="B5509:B5511"/>
    <mergeCell ref="C5509:C5511"/>
    <mergeCell ref="D5509:G5509"/>
    <mergeCell ref="H5509:K5509"/>
    <mergeCell ref="D5510:D5511"/>
    <mergeCell ref="E5510:E5511"/>
    <mergeCell ref="F5510:G5510"/>
    <mergeCell ref="H5510:H5511"/>
    <mergeCell ref="I5510:I5511"/>
    <mergeCell ref="B5505:D5505"/>
    <mergeCell ref="E5505:G5505"/>
    <mergeCell ref="H5505:K5505"/>
    <mergeCell ref="B5506:D5507"/>
    <mergeCell ref="E5506:G5507"/>
    <mergeCell ref="H5506:I5507"/>
    <mergeCell ref="J5506:K5506"/>
    <mergeCell ref="J5493:K5493"/>
    <mergeCell ref="B5497:K5497"/>
    <mergeCell ref="B5501:C5501"/>
    <mergeCell ref="B5502:K5502"/>
    <mergeCell ref="B5504:D5504"/>
    <mergeCell ref="E5504:G5504"/>
    <mergeCell ref="H5504:K5504"/>
    <mergeCell ref="B5491:K5491"/>
    <mergeCell ref="B5492:B5494"/>
    <mergeCell ref="C5492:C5494"/>
    <mergeCell ref="D5492:G5492"/>
    <mergeCell ref="H5492:K5492"/>
    <mergeCell ref="D5493:D5494"/>
    <mergeCell ref="E5493:E5494"/>
    <mergeCell ref="F5493:G5493"/>
    <mergeCell ref="H5493:H5494"/>
    <mergeCell ref="I5493:I5494"/>
    <mergeCell ref="B5488:D5488"/>
    <mergeCell ref="E5488:G5488"/>
    <mergeCell ref="H5488:K5488"/>
    <mergeCell ref="B5489:D5490"/>
    <mergeCell ref="E5489:G5490"/>
    <mergeCell ref="H5489:I5490"/>
    <mergeCell ref="J5489:K5489"/>
    <mergeCell ref="J5476:K5476"/>
    <mergeCell ref="B5480:K5480"/>
    <mergeCell ref="B5484:C5484"/>
    <mergeCell ref="B5485:K5485"/>
    <mergeCell ref="B5487:D5487"/>
    <mergeCell ref="E5487:G5487"/>
    <mergeCell ref="H5487:K5487"/>
    <mergeCell ref="B5474:K5474"/>
    <mergeCell ref="B5475:B5477"/>
    <mergeCell ref="C5475:C5477"/>
    <mergeCell ref="D5475:G5475"/>
    <mergeCell ref="H5475:K5475"/>
    <mergeCell ref="D5476:D5477"/>
    <mergeCell ref="E5476:E5477"/>
    <mergeCell ref="F5476:G5476"/>
    <mergeCell ref="H5476:H5477"/>
    <mergeCell ref="I5476:I5477"/>
    <mergeCell ref="B5471:D5471"/>
    <mergeCell ref="E5471:G5471"/>
    <mergeCell ref="H5471:K5471"/>
    <mergeCell ref="B5472:D5473"/>
    <mergeCell ref="E5472:G5473"/>
    <mergeCell ref="H5472:I5473"/>
    <mergeCell ref="J5472:K5472"/>
    <mergeCell ref="J5455:K5455"/>
    <mergeCell ref="B5463:K5463"/>
    <mergeCell ref="B5467:C5467"/>
    <mergeCell ref="B5468:K5468"/>
    <mergeCell ref="B5470:D5470"/>
    <mergeCell ref="E5470:G5470"/>
    <mergeCell ref="H5470:K5470"/>
    <mergeCell ref="B5453:K5453"/>
    <mergeCell ref="B5454:B5456"/>
    <mergeCell ref="C5454:C5456"/>
    <mergeCell ref="D5454:G5454"/>
    <mergeCell ref="H5454:K5454"/>
    <mergeCell ref="D5455:D5456"/>
    <mergeCell ref="E5455:E5456"/>
    <mergeCell ref="F5455:G5455"/>
    <mergeCell ref="H5455:H5456"/>
    <mergeCell ref="I5455:I5456"/>
    <mergeCell ref="B5450:D5450"/>
    <mergeCell ref="E5450:G5450"/>
    <mergeCell ref="H5450:K5450"/>
    <mergeCell ref="B5451:D5452"/>
    <mergeCell ref="E5451:G5452"/>
    <mergeCell ref="H5451:I5452"/>
    <mergeCell ref="J5451:K5451"/>
    <mergeCell ref="J5437:K5437"/>
    <mergeCell ref="B5442:K5442"/>
    <mergeCell ref="B5446:C5446"/>
    <mergeCell ref="B5447:K5447"/>
    <mergeCell ref="B5449:D5449"/>
    <mergeCell ref="E5449:G5449"/>
    <mergeCell ref="H5449:K5449"/>
    <mergeCell ref="B5435:K5435"/>
    <mergeCell ref="B5436:B5438"/>
    <mergeCell ref="C5436:C5438"/>
    <mergeCell ref="D5436:G5436"/>
    <mergeCell ref="H5436:K5436"/>
    <mergeCell ref="D5437:D5438"/>
    <mergeCell ref="E5437:E5438"/>
    <mergeCell ref="F5437:G5437"/>
    <mergeCell ref="H5437:H5438"/>
    <mergeCell ref="I5437:I5438"/>
    <mergeCell ref="B5432:D5432"/>
    <mergeCell ref="E5432:G5432"/>
    <mergeCell ref="H5432:K5432"/>
    <mergeCell ref="B5433:D5434"/>
    <mergeCell ref="E5433:G5434"/>
    <mergeCell ref="H5433:I5434"/>
    <mergeCell ref="J5433:K5433"/>
    <mergeCell ref="J5420:K5420"/>
    <mergeCell ref="B5424:K5424"/>
    <mergeCell ref="B5428:C5428"/>
    <mergeCell ref="B5429:K5429"/>
    <mergeCell ref="B5431:D5431"/>
    <mergeCell ref="E5431:G5431"/>
    <mergeCell ref="H5431:K5431"/>
    <mergeCell ref="B5418:K5418"/>
    <mergeCell ref="B5419:B5421"/>
    <mergeCell ref="C5419:C5421"/>
    <mergeCell ref="D5419:G5419"/>
    <mergeCell ref="H5419:K5419"/>
    <mergeCell ref="D5420:D5421"/>
    <mergeCell ref="E5420:E5421"/>
    <mergeCell ref="F5420:G5420"/>
    <mergeCell ref="H5420:H5421"/>
    <mergeCell ref="I5420:I5421"/>
    <mergeCell ref="B5415:D5415"/>
    <mergeCell ref="E5415:G5415"/>
    <mergeCell ref="H5415:K5415"/>
    <mergeCell ref="B5416:D5417"/>
    <mergeCell ref="E5416:G5417"/>
    <mergeCell ref="H5416:I5417"/>
    <mergeCell ref="J5416:K5416"/>
    <mergeCell ref="J5402:K5402"/>
    <mergeCell ref="B5407:K5407"/>
    <mergeCell ref="B5411:C5411"/>
    <mergeCell ref="B5412:K5412"/>
    <mergeCell ref="B5414:D5414"/>
    <mergeCell ref="E5414:G5414"/>
    <mergeCell ref="H5414:K5414"/>
    <mergeCell ref="B5400:K5400"/>
    <mergeCell ref="B5401:B5403"/>
    <mergeCell ref="C5401:C5403"/>
    <mergeCell ref="D5401:G5401"/>
    <mergeCell ref="H5401:K5401"/>
    <mergeCell ref="D5402:D5403"/>
    <mergeCell ref="E5402:E5403"/>
    <mergeCell ref="F5402:G5402"/>
    <mergeCell ref="H5402:H5403"/>
    <mergeCell ref="I5402:I5403"/>
    <mergeCell ref="B5397:D5397"/>
    <mergeCell ref="E5397:G5397"/>
    <mergeCell ref="H5397:K5397"/>
    <mergeCell ref="B5398:D5399"/>
    <mergeCell ref="E5398:G5399"/>
    <mergeCell ref="H5398:I5399"/>
    <mergeCell ref="J5398:K5399"/>
    <mergeCell ref="J5385:K5385"/>
    <mergeCell ref="B5389:K5389"/>
    <mergeCell ref="B5393:C5393"/>
    <mergeCell ref="B5394:K5394"/>
    <mergeCell ref="B5396:D5396"/>
    <mergeCell ref="E5396:G5396"/>
    <mergeCell ref="H5396:K5396"/>
    <mergeCell ref="B5383:K5383"/>
    <mergeCell ref="B5384:B5386"/>
    <mergeCell ref="C5384:C5386"/>
    <mergeCell ref="D5384:G5384"/>
    <mergeCell ref="H5384:K5384"/>
    <mergeCell ref="D5385:D5386"/>
    <mergeCell ref="E5385:E5386"/>
    <mergeCell ref="F5385:G5385"/>
    <mergeCell ref="H5385:H5386"/>
    <mergeCell ref="I5385:I5386"/>
    <mergeCell ref="B5380:D5380"/>
    <mergeCell ref="E5380:G5380"/>
    <mergeCell ref="H5380:K5380"/>
    <mergeCell ref="B5381:D5382"/>
    <mergeCell ref="E5381:G5382"/>
    <mergeCell ref="H5381:I5382"/>
    <mergeCell ref="J5381:K5382"/>
    <mergeCell ref="J5368:K5368"/>
    <mergeCell ref="B5372:K5372"/>
    <mergeCell ref="B5376:C5376"/>
    <mergeCell ref="B5377:K5377"/>
    <mergeCell ref="B5379:D5379"/>
    <mergeCell ref="E5379:G5379"/>
    <mergeCell ref="H5379:K5379"/>
    <mergeCell ref="B5366:K5366"/>
    <mergeCell ref="B5367:B5369"/>
    <mergeCell ref="C5367:C5369"/>
    <mergeCell ref="D5367:G5367"/>
    <mergeCell ref="H5367:K5367"/>
    <mergeCell ref="D5368:D5369"/>
    <mergeCell ref="E5368:E5369"/>
    <mergeCell ref="F5368:G5368"/>
    <mergeCell ref="H5368:H5369"/>
    <mergeCell ref="I5368:I5369"/>
    <mergeCell ref="B5363:D5363"/>
    <mergeCell ref="E5363:G5363"/>
    <mergeCell ref="H5363:K5363"/>
    <mergeCell ref="B5364:D5365"/>
    <mergeCell ref="E5364:G5365"/>
    <mergeCell ref="H5364:I5365"/>
    <mergeCell ref="J5364:K5365"/>
    <mergeCell ref="J5351:K5351"/>
    <mergeCell ref="B5355:K5355"/>
    <mergeCell ref="B5359:C5359"/>
    <mergeCell ref="B5360:K5360"/>
    <mergeCell ref="B5362:D5362"/>
    <mergeCell ref="E5362:G5362"/>
    <mergeCell ref="H5362:K5362"/>
    <mergeCell ref="B5349:K5349"/>
    <mergeCell ref="B5350:B5352"/>
    <mergeCell ref="C5350:C5352"/>
    <mergeCell ref="D5350:G5350"/>
    <mergeCell ref="H5350:K5350"/>
    <mergeCell ref="D5351:D5352"/>
    <mergeCell ref="E5351:E5352"/>
    <mergeCell ref="F5351:G5351"/>
    <mergeCell ref="H5351:H5352"/>
    <mergeCell ref="I5351:I5352"/>
    <mergeCell ref="B5346:D5346"/>
    <mergeCell ref="E5346:G5346"/>
    <mergeCell ref="H5346:K5346"/>
    <mergeCell ref="B5347:D5348"/>
    <mergeCell ref="E5347:G5348"/>
    <mergeCell ref="H5347:I5348"/>
    <mergeCell ref="J5347:K5348"/>
    <mergeCell ref="J5334:K5334"/>
    <mergeCell ref="B5338:K5338"/>
    <mergeCell ref="B5342:C5342"/>
    <mergeCell ref="B5343:K5343"/>
    <mergeCell ref="B5345:D5345"/>
    <mergeCell ref="E5345:G5345"/>
    <mergeCell ref="H5345:K5345"/>
    <mergeCell ref="B5332:K5332"/>
    <mergeCell ref="B5333:B5335"/>
    <mergeCell ref="C5333:C5335"/>
    <mergeCell ref="D5333:G5333"/>
    <mergeCell ref="H5333:K5333"/>
    <mergeCell ref="D5334:D5335"/>
    <mergeCell ref="E5334:E5335"/>
    <mergeCell ref="F5334:G5334"/>
    <mergeCell ref="H5334:H5335"/>
    <mergeCell ref="I5334:I5335"/>
    <mergeCell ref="B5329:D5329"/>
    <mergeCell ref="E5329:G5329"/>
    <mergeCell ref="H5329:K5329"/>
    <mergeCell ref="B5330:D5331"/>
    <mergeCell ref="E5330:G5331"/>
    <mergeCell ref="H5330:I5331"/>
    <mergeCell ref="J5330:K5331"/>
    <mergeCell ref="J5317:K5317"/>
    <mergeCell ref="B5321:K5321"/>
    <mergeCell ref="B5325:C5325"/>
    <mergeCell ref="B5326:K5326"/>
    <mergeCell ref="B5328:D5328"/>
    <mergeCell ref="E5328:G5328"/>
    <mergeCell ref="H5328:K5328"/>
    <mergeCell ref="B5315:K5315"/>
    <mergeCell ref="B5316:B5318"/>
    <mergeCell ref="C5316:C5318"/>
    <mergeCell ref="D5316:G5316"/>
    <mergeCell ref="H5316:K5316"/>
    <mergeCell ref="D5317:D5318"/>
    <mergeCell ref="E5317:E5318"/>
    <mergeCell ref="F5317:G5317"/>
    <mergeCell ref="H5317:H5318"/>
    <mergeCell ref="I5317:I5318"/>
    <mergeCell ref="B5312:D5312"/>
    <mergeCell ref="E5312:G5312"/>
    <mergeCell ref="H5312:K5312"/>
    <mergeCell ref="B5313:D5314"/>
    <mergeCell ref="E5313:G5314"/>
    <mergeCell ref="H5313:I5314"/>
    <mergeCell ref="J5313:K5314"/>
    <mergeCell ref="J5300:K5300"/>
    <mergeCell ref="B5304:K5304"/>
    <mergeCell ref="B5308:C5308"/>
    <mergeCell ref="B5309:K5309"/>
    <mergeCell ref="B5311:D5311"/>
    <mergeCell ref="E5311:G5311"/>
    <mergeCell ref="H5311:K5311"/>
    <mergeCell ref="B5298:K5298"/>
    <mergeCell ref="B5299:B5301"/>
    <mergeCell ref="C5299:C5301"/>
    <mergeCell ref="D5299:G5299"/>
    <mergeCell ref="H5299:K5299"/>
    <mergeCell ref="D5300:D5301"/>
    <mergeCell ref="E5300:E5301"/>
    <mergeCell ref="F5300:G5300"/>
    <mergeCell ref="H5300:H5301"/>
    <mergeCell ref="I5300:I5301"/>
    <mergeCell ref="B5295:D5295"/>
    <mergeCell ref="E5295:G5295"/>
    <mergeCell ref="H5295:K5295"/>
    <mergeCell ref="B5296:D5297"/>
    <mergeCell ref="E5296:G5297"/>
    <mergeCell ref="H5296:I5297"/>
    <mergeCell ref="J5296:K5297"/>
    <mergeCell ref="J5283:K5283"/>
    <mergeCell ref="B5287:K5287"/>
    <mergeCell ref="B5291:C5291"/>
    <mergeCell ref="B5292:K5292"/>
    <mergeCell ref="B5294:D5294"/>
    <mergeCell ref="E5294:G5294"/>
    <mergeCell ref="H5294:K5294"/>
    <mergeCell ref="B5281:K5281"/>
    <mergeCell ref="B5282:B5284"/>
    <mergeCell ref="C5282:C5284"/>
    <mergeCell ref="D5282:G5282"/>
    <mergeCell ref="H5282:K5282"/>
    <mergeCell ref="D5283:D5284"/>
    <mergeCell ref="E5283:E5284"/>
    <mergeCell ref="F5283:G5283"/>
    <mergeCell ref="H5283:H5284"/>
    <mergeCell ref="I5283:I5284"/>
    <mergeCell ref="B5278:D5278"/>
    <mergeCell ref="E5278:G5278"/>
    <mergeCell ref="H5278:K5278"/>
    <mergeCell ref="B5279:D5280"/>
    <mergeCell ref="E5279:G5280"/>
    <mergeCell ref="H5279:I5280"/>
    <mergeCell ref="J5279:K5280"/>
    <mergeCell ref="J5265:K5265"/>
    <mergeCell ref="B5271:K5271"/>
    <mergeCell ref="B5274:C5274"/>
    <mergeCell ref="B5275:K5275"/>
    <mergeCell ref="B5277:D5277"/>
    <mergeCell ref="E5277:G5277"/>
    <mergeCell ref="H5277:K5277"/>
    <mergeCell ref="B5263:K5263"/>
    <mergeCell ref="B5264:B5266"/>
    <mergeCell ref="C5264:C5266"/>
    <mergeCell ref="D5264:G5264"/>
    <mergeCell ref="H5264:K5264"/>
    <mergeCell ref="D5265:D5266"/>
    <mergeCell ref="E5265:E5266"/>
    <mergeCell ref="F5265:G5265"/>
    <mergeCell ref="H5265:H5266"/>
    <mergeCell ref="I5265:I5266"/>
    <mergeCell ref="B5260:D5260"/>
    <mergeCell ref="E5260:G5260"/>
    <mergeCell ref="H5260:K5260"/>
    <mergeCell ref="B5261:D5262"/>
    <mergeCell ref="E5261:G5262"/>
    <mergeCell ref="H5261:I5262"/>
    <mergeCell ref="J5261:K5262"/>
    <mergeCell ref="J5247:K5247"/>
    <mergeCell ref="B5253:K5253"/>
    <mergeCell ref="B5256:C5256"/>
    <mergeCell ref="B5257:K5257"/>
    <mergeCell ref="B5259:D5259"/>
    <mergeCell ref="E5259:G5259"/>
    <mergeCell ref="H5259:K5259"/>
    <mergeCell ref="B5245:K5245"/>
    <mergeCell ref="B5246:B5248"/>
    <mergeCell ref="C5246:C5248"/>
    <mergeCell ref="D5246:G5246"/>
    <mergeCell ref="H5246:K5246"/>
    <mergeCell ref="D5247:D5248"/>
    <mergeCell ref="E5247:E5248"/>
    <mergeCell ref="F5247:G5247"/>
    <mergeCell ref="H5247:H5248"/>
    <mergeCell ref="I5247:I5248"/>
    <mergeCell ref="B5242:D5242"/>
    <mergeCell ref="E5242:G5242"/>
    <mergeCell ref="H5242:K5242"/>
    <mergeCell ref="B5243:C5244"/>
    <mergeCell ref="D5243:G5244"/>
    <mergeCell ref="H5243:I5244"/>
    <mergeCell ref="J5243:K5244"/>
    <mergeCell ref="J5221:K5221"/>
    <mergeCell ref="B5234:K5234"/>
    <mergeCell ref="B5238:C5238"/>
    <mergeCell ref="B5239:K5239"/>
    <mergeCell ref="B5241:D5241"/>
    <mergeCell ref="E5241:G5241"/>
    <mergeCell ref="H5241:K5241"/>
    <mergeCell ref="B5219:K5219"/>
    <mergeCell ref="B5220:B5222"/>
    <mergeCell ref="C5220:C5222"/>
    <mergeCell ref="D5220:G5220"/>
    <mergeCell ref="H5220:K5220"/>
    <mergeCell ref="D5221:D5222"/>
    <mergeCell ref="E5221:E5222"/>
    <mergeCell ref="F5221:G5221"/>
    <mergeCell ref="H5221:H5222"/>
    <mergeCell ref="I5221:I5222"/>
    <mergeCell ref="B5216:D5216"/>
    <mergeCell ref="E5216:G5216"/>
    <mergeCell ref="H5216:K5216"/>
    <mergeCell ref="B5217:C5218"/>
    <mergeCell ref="D5217:G5218"/>
    <mergeCell ref="H5217:I5218"/>
    <mergeCell ref="J5217:K5218"/>
    <mergeCell ref="J5203:K5203"/>
    <mergeCell ref="B5208:K5208"/>
    <mergeCell ref="B5212:C5212"/>
    <mergeCell ref="B5213:K5213"/>
    <mergeCell ref="B5215:D5215"/>
    <mergeCell ref="E5215:G5215"/>
    <mergeCell ref="H5215:K5215"/>
    <mergeCell ref="B5201:K5201"/>
    <mergeCell ref="B5202:B5204"/>
    <mergeCell ref="C5202:C5204"/>
    <mergeCell ref="D5202:G5202"/>
    <mergeCell ref="H5202:K5202"/>
    <mergeCell ref="D5203:D5204"/>
    <mergeCell ref="E5203:E5204"/>
    <mergeCell ref="F5203:G5203"/>
    <mergeCell ref="H5203:H5204"/>
    <mergeCell ref="I5203:I5204"/>
    <mergeCell ref="B5198:D5198"/>
    <mergeCell ref="E5198:G5198"/>
    <mergeCell ref="H5198:K5198"/>
    <mergeCell ref="B5199:C5200"/>
    <mergeCell ref="D5199:G5200"/>
    <mergeCell ref="H5199:I5200"/>
    <mergeCell ref="J5199:K5200"/>
    <mergeCell ref="J5185:K5185"/>
    <mergeCell ref="B5191:K5191"/>
    <mergeCell ref="B5194:C5194"/>
    <mergeCell ref="B5195:K5195"/>
    <mergeCell ref="B5197:D5197"/>
    <mergeCell ref="E5197:G5197"/>
    <mergeCell ref="H5197:K5197"/>
    <mergeCell ref="B5183:K5183"/>
    <mergeCell ref="B5184:B5186"/>
    <mergeCell ref="C5184:C5186"/>
    <mergeCell ref="D5184:G5184"/>
    <mergeCell ref="H5184:K5184"/>
    <mergeCell ref="D5185:D5186"/>
    <mergeCell ref="E5185:E5186"/>
    <mergeCell ref="F5185:G5185"/>
    <mergeCell ref="H5185:H5186"/>
    <mergeCell ref="I5185:I5186"/>
    <mergeCell ref="B5180:D5180"/>
    <mergeCell ref="E5180:G5180"/>
    <mergeCell ref="H5180:K5180"/>
    <mergeCell ref="B5181:C5182"/>
    <mergeCell ref="D5181:G5182"/>
    <mergeCell ref="H5181:I5182"/>
    <mergeCell ref="J5181:K5182"/>
    <mergeCell ref="J5168:K5168"/>
    <mergeCell ref="B5172:K5172"/>
    <mergeCell ref="B5176:C5176"/>
    <mergeCell ref="B5177:K5177"/>
    <mergeCell ref="B5179:D5179"/>
    <mergeCell ref="E5179:G5179"/>
    <mergeCell ref="H5179:K5179"/>
    <mergeCell ref="B5166:K5166"/>
    <mergeCell ref="B5167:B5169"/>
    <mergeCell ref="C5167:C5169"/>
    <mergeCell ref="D5167:G5167"/>
    <mergeCell ref="H5167:K5167"/>
    <mergeCell ref="D5168:D5169"/>
    <mergeCell ref="E5168:E5169"/>
    <mergeCell ref="F5168:G5168"/>
    <mergeCell ref="H5168:H5169"/>
    <mergeCell ref="I5168:I5169"/>
    <mergeCell ref="B5163:D5163"/>
    <mergeCell ref="E5163:G5163"/>
    <mergeCell ref="H5163:K5163"/>
    <mergeCell ref="B5164:C5165"/>
    <mergeCell ref="D5164:G5165"/>
    <mergeCell ref="H5164:I5165"/>
    <mergeCell ref="J5164:K5165"/>
    <mergeCell ref="J5152:K5152"/>
    <mergeCell ref="B5156:K5156"/>
    <mergeCell ref="B5159:C5159"/>
    <mergeCell ref="B5160:K5160"/>
    <mergeCell ref="B5162:D5162"/>
    <mergeCell ref="E5162:G5162"/>
    <mergeCell ref="H5162:K5162"/>
    <mergeCell ref="B5150:K5150"/>
    <mergeCell ref="B5151:B5153"/>
    <mergeCell ref="C5151:C5153"/>
    <mergeCell ref="D5151:G5151"/>
    <mergeCell ref="H5151:K5151"/>
    <mergeCell ref="D5152:D5153"/>
    <mergeCell ref="E5152:E5153"/>
    <mergeCell ref="F5152:G5152"/>
    <mergeCell ref="H5152:H5153"/>
    <mergeCell ref="I5152:I5153"/>
    <mergeCell ref="B5147:D5147"/>
    <mergeCell ref="E5147:G5147"/>
    <mergeCell ref="H5147:K5147"/>
    <mergeCell ref="B5148:C5149"/>
    <mergeCell ref="D5148:G5149"/>
    <mergeCell ref="H5148:I5149"/>
    <mergeCell ref="J5148:K5149"/>
    <mergeCell ref="J5136:K5136"/>
    <mergeCell ref="B5140:K5140"/>
    <mergeCell ref="B5143:C5143"/>
    <mergeCell ref="B5144:K5144"/>
    <mergeCell ref="B5146:D5146"/>
    <mergeCell ref="E5146:G5146"/>
    <mergeCell ref="H5146:K5146"/>
    <mergeCell ref="B5134:K5134"/>
    <mergeCell ref="B5135:B5137"/>
    <mergeCell ref="C5135:C5137"/>
    <mergeCell ref="D5135:G5135"/>
    <mergeCell ref="H5135:K5135"/>
    <mergeCell ref="D5136:D5137"/>
    <mergeCell ref="E5136:E5137"/>
    <mergeCell ref="F5136:G5136"/>
    <mergeCell ref="H5136:H5137"/>
    <mergeCell ref="I5136:I5137"/>
    <mergeCell ref="B5131:D5131"/>
    <mergeCell ref="E5131:G5131"/>
    <mergeCell ref="H5131:K5131"/>
    <mergeCell ref="B5132:C5133"/>
    <mergeCell ref="D5132:G5133"/>
    <mergeCell ref="H5132:I5133"/>
    <mergeCell ref="J5132:K5133"/>
    <mergeCell ref="J5118:K5118"/>
    <mergeCell ref="B5124:K5124"/>
    <mergeCell ref="B5127:C5127"/>
    <mergeCell ref="B5128:K5128"/>
    <mergeCell ref="B5130:D5130"/>
    <mergeCell ref="E5130:G5130"/>
    <mergeCell ref="H5130:K5130"/>
    <mergeCell ref="B5116:K5116"/>
    <mergeCell ref="B5117:B5119"/>
    <mergeCell ref="C5117:C5119"/>
    <mergeCell ref="D5117:G5117"/>
    <mergeCell ref="H5117:K5117"/>
    <mergeCell ref="D5118:D5119"/>
    <mergeCell ref="E5118:E5119"/>
    <mergeCell ref="F5118:G5118"/>
    <mergeCell ref="H5118:H5119"/>
    <mergeCell ref="I5118:I5119"/>
    <mergeCell ref="B5113:D5113"/>
    <mergeCell ref="E5113:G5113"/>
    <mergeCell ref="H5113:K5113"/>
    <mergeCell ref="B5114:C5115"/>
    <mergeCell ref="D5114:G5115"/>
    <mergeCell ref="H5114:I5115"/>
    <mergeCell ref="J5114:K5115"/>
    <mergeCell ref="J5101:K5101"/>
    <mergeCell ref="B5106:K5106"/>
    <mergeCell ref="B5109:C5109"/>
    <mergeCell ref="B5110:K5110"/>
    <mergeCell ref="B5112:D5112"/>
    <mergeCell ref="E5112:G5112"/>
    <mergeCell ref="H5112:K5112"/>
    <mergeCell ref="B5099:K5099"/>
    <mergeCell ref="B5100:B5102"/>
    <mergeCell ref="C5100:C5102"/>
    <mergeCell ref="D5100:G5100"/>
    <mergeCell ref="H5100:K5100"/>
    <mergeCell ref="D5101:D5102"/>
    <mergeCell ref="E5101:E5102"/>
    <mergeCell ref="F5101:G5101"/>
    <mergeCell ref="H5101:H5102"/>
    <mergeCell ref="I5101:I5102"/>
    <mergeCell ref="B5096:D5096"/>
    <mergeCell ref="E5096:G5096"/>
    <mergeCell ref="H5096:K5096"/>
    <mergeCell ref="B5097:C5098"/>
    <mergeCell ref="D5097:G5098"/>
    <mergeCell ref="H5097:I5098"/>
    <mergeCell ref="J5097:K5098"/>
    <mergeCell ref="J5083:K5083"/>
    <mergeCell ref="B5089:K5089"/>
    <mergeCell ref="B5092:C5092"/>
    <mergeCell ref="B5093:K5093"/>
    <mergeCell ref="B5095:D5095"/>
    <mergeCell ref="E5095:G5095"/>
    <mergeCell ref="H5095:K5095"/>
    <mergeCell ref="B5081:K5081"/>
    <mergeCell ref="B5082:B5084"/>
    <mergeCell ref="C5082:C5084"/>
    <mergeCell ref="D5082:G5082"/>
    <mergeCell ref="H5082:K5082"/>
    <mergeCell ref="D5083:D5084"/>
    <mergeCell ref="E5083:E5084"/>
    <mergeCell ref="F5083:G5083"/>
    <mergeCell ref="H5083:H5084"/>
    <mergeCell ref="I5083:I5084"/>
    <mergeCell ref="B5078:D5078"/>
    <mergeCell ref="E5078:G5078"/>
    <mergeCell ref="H5078:K5078"/>
    <mergeCell ref="B5079:C5080"/>
    <mergeCell ref="D5079:G5080"/>
    <mergeCell ref="H5079:I5080"/>
    <mergeCell ref="J5079:K5080"/>
    <mergeCell ref="J5065:K5065"/>
    <mergeCell ref="B5071:K5071"/>
    <mergeCell ref="B5074:C5074"/>
    <mergeCell ref="B5075:K5075"/>
    <mergeCell ref="B5077:D5077"/>
    <mergeCell ref="E5077:G5077"/>
    <mergeCell ref="H5077:K5077"/>
    <mergeCell ref="B5063:K5063"/>
    <mergeCell ref="B5064:B5066"/>
    <mergeCell ref="C5064:C5066"/>
    <mergeCell ref="D5064:G5064"/>
    <mergeCell ref="H5064:K5064"/>
    <mergeCell ref="D5065:D5066"/>
    <mergeCell ref="E5065:E5066"/>
    <mergeCell ref="F5065:G5065"/>
    <mergeCell ref="H5065:H5066"/>
    <mergeCell ref="I5065:I5066"/>
    <mergeCell ref="B5060:D5060"/>
    <mergeCell ref="E5060:G5060"/>
    <mergeCell ref="H5060:K5060"/>
    <mergeCell ref="B5061:C5062"/>
    <mergeCell ref="D5061:G5062"/>
    <mergeCell ref="H5061:I5062"/>
    <mergeCell ref="J5061:K5062"/>
    <mergeCell ref="J5046:K5046"/>
    <mergeCell ref="B5052:K5052"/>
    <mergeCell ref="B5056:C5056"/>
    <mergeCell ref="B5057:K5057"/>
    <mergeCell ref="B5059:D5059"/>
    <mergeCell ref="E5059:G5059"/>
    <mergeCell ref="H5059:K5059"/>
    <mergeCell ref="B5044:K5044"/>
    <mergeCell ref="B5045:B5047"/>
    <mergeCell ref="C5045:C5047"/>
    <mergeCell ref="D5045:G5045"/>
    <mergeCell ref="H5045:K5045"/>
    <mergeCell ref="D5046:D5047"/>
    <mergeCell ref="E5046:E5047"/>
    <mergeCell ref="F5046:G5046"/>
    <mergeCell ref="H5046:H5047"/>
    <mergeCell ref="I5046:I5047"/>
    <mergeCell ref="B5041:D5041"/>
    <mergeCell ref="E5041:G5041"/>
    <mergeCell ref="H5041:K5041"/>
    <mergeCell ref="B5042:C5043"/>
    <mergeCell ref="D5042:G5043"/>
    <mergeCell ref="H5042:I5043"/>
    <mergeCell ref="J5042:K5043"/>
    <mergeCell ref="J5028:K5028"/>
    <mergeCell ref="B5033:K5033"/>
    <mergeCell ref="B5037:C5037"/>
    <mergeCell ref="B5038:K5038"/>
    <mergeCell ref="B5040:D5040"/>
    <mergeCell ref="E5040:G5040"/>
    <mergeCell ref="H5040:K5040"/>
    <mergeCell ref="B5026:K5026"/>
    <mergeCell ref="B5027:B5029"/>
    <mergeCell ref="C5027:C5029"/>
    <mergeCell ref="D5027:G5027"/>
    <mergeCell ref="H5027:K5027"/>
    <mergeCell ref="D5028:D5029"/>
    <mergeCell ref="E5028:E5029"/>
    <mergeCell ref="F5028:G5028"/>
    <mergeCell ref="H5028:H5029"/>
    <mergeCell ref="I5028:I5029"/>
    <mergeCell ref="B5023:D5023"/>
    <mergeCell ref="E5023:G5023"/>
    <mergeCell ref="H5023:K5023"/>
    <mergeCell ref="B5024:C5025"/>
    <mergeCell ref="D5024:G5025"/>
    <mergeCell ref="H5024:I5025"/>
    <mergeCell ref="J5024:K5025"/>
    <mergeCell ref="J5011:K5011"/>
    <mergeCell ref="B5016:K5016"/>
    <mergeCell ref="B5019:C5019"/>
    <mergeCell ref="B5020:K5020"/>
    <mergeCell ref="B5022:D5022"/>
    <mergeCell ref="E5022:G5022"/>
    <mergeCell ref="H5022:K5022"/>
    <mergeCell ref="B5009:K5009"/>
    <mergeCell ref="B5010:B5012"/>
    <mergeCell ref="C5010:C5012"/>
    <mergeCell ref="D5010:G5010"/>
    <mergeCell ref="H5010:K5010"/>
    <mergeCell ref="D5011:D5012"/>
    <mergeCell ref="E5011:E5012"/>
    <mergeCell ref="F5011:G5011"/>
    <mergeCell ref="H5011:H5012"/>
    <mergeCell ref="I5011:I5012"/>
    <mergeCell ref="B5006:D5006"/>
    <mergeCell ref="E5006:G5006"/>
    <mergeCell ref="H5006:K5006"/>
    <mergeCell ref="B5007:C5008"/>
    <mergeCell ref="D5007:G5008"/>
    <mergeCell ref="H5007:I5008"/>
    <mergeCell ref="J5007:K5008"/>
    <mergeCell ref="J4992:K4992"/>
    <mergeCell ref="B4996:K4996"/>
    <mergeCell ref="B5002:C5002"/>
    <mergeCell ref="B5003:K5003"/>
    <mergeCell ref="B5005:D5005"/>
    <mergeCell ref="E5005:G5005"/>
    <mergeCell ref="H5005:K5005"/>
    <mergeCell ref="B4990:K4990"/>
    <mergeCell ref="B4991:B4993"/>
    <mergeCell ref="C4991:C4993"/>
    <mergeCell ref="D4991:G4991"/>
    <mergeCell ref="H4991:K4991"/>
    <mergeCell ref="D4992:D4993"/>
    <mergeCell ref="E4992:E4993"/>
    <mergeCell ref="F4992:G4992"/>
    <mergeCell ref="H4992:H4993"/>
    <mergeCell ref="I4992:I4993"/>
    <mergeCell ref="B4987:D4987"/>
    <mergeCell ref="E4987:G4987"/>
    <mergeCell ref="H4987:K4987"/>
    <mergeCell ref="B4988:C4989"/>
    <mergeCell ref="D4988:G4989"/>
    <mergeCell ref="H4988:I4989"/>
    <mergeCell ref="J4988:K4989"/>
    <mergeCell ref="J4974:K4974"/>
    <mergeCell ref="B4980:K4980"/>
    <mergeCell ref="B4983:C4983"/>
    <mergeCell ref="B4984:K4984"/>
    <mergeCell ref="B4986:D4986"/>
    <mergeCell ref="E4986:G4986"/>
    <mergeCell ref="H4986:K4986"/>
    <mergeCell ref="B4972:K4972"/>
    <mergeCell ref="B4973:B4975"/>
    <mergeCell ref="C4973:C4975"/>
    <mergeCell ref="D4973:G4973"/>
    <mergeCell ref="H4973:K4973"/>
    <mergeCell ref="D4974:D4975"/>
    <mergeCell ref="E4974:E4975"/>
    <mergeCell ref="F4974:G4974"/>
    <mergeCell ref="H4974:H4975"/>
    <mergeCell ref="I4974:I4975"/>
    <mergeCell ref="B4969:D4969"/>
    <mergeCell ref="E4969:G4969"/>
    <mergeCell ref="H4969:K4969"/>
    <mergeCell ref="B4970:C4971"/>
    <mergeCell ref="D4970:G4971"/>
    <mergeCell ref="H4970:I4971"/>
    <mergeCell ref="J4970:K4971"/>
    <mergeCell ref="J4956:K4956"/>
    <mergeCell ref="B4962:K4962"/>
    <mergeCell ref="B4965:C4965"/>
    <mergeCell ref="B4966:K4966"/>
    <mergeCell ref="B4968:D4968"/>
    <mergeCell ref="E4968:G4968"/>
    <mergeCell ref="H4968:K4968"/>
    <mergeCell ref="B4954:K4954"/>
    <mergeCell ref="B4955:B4957"/>
    <mergeCell ref="C4955:C4957"/>
    <mergeCell ref="D4955:G4955"/>
    <mergeCell ref="H4955:K4955"/>
    <mergeCell ref="D4956:D4957"/>
    <mergeCell ref="E4956:E4957"/>
    <mergeCell ref="F4956:G4956"/>
    <mergeCell ref="H4956:H4957"/>
    <mergeCell ref="I4956:I4957"/>
    <mergeCell ref="B4951:D4951"/>
    <mergeCell ref="E4951:G4951"/>
    <mergeCell ref="H4951:K4951"/>
    <mergeCell ref="B4952:C4953"/>
    <mergeCell ref="D4952:G4953"/>
    <mergeCell ref="H4952:I4953"/>
    <mergeCell ref="J4952:K4953"/>
    <mergeCell ref="J4940:K4940"/>
    <mergeCell ref="B4944:K4944"/>
    <mergeCell ref="B4947:C4947"/>
    <mergeCell ref="B4948:K4948"/>
    <mergeCell ref="B4950:D4950"/>
    <mergeCell ref="E4950:G4950"/>
    <mergeCell ref="H4950:K4950"/>
    <mergeCell ref="B4938:K4938"/>
    <mergeCell ref="B4939:B4941"/>
    <mergeCell ref="C4939:C4941"/>
    <mergeCell ref="D4939:G4939"/>
    <mergeCell ref="H4939:K4939"/>
    <mergeCell ref="D4940:D4941"/>
    <mergeCell ref="E4940:E4941"/>
    <mergeCell ref="F4940:G4940"/>
    <mergeCell ref="H4940:H4941"/>
    <mergeCell ref="I4940:I4941"/>
    <mergeCell ref="B4935:D4935"/>
    <mergeCell ref="E4935:G4935"/>
    <mergeCell ref="H4935:K4935"/>
    <mergeCell ref="B4936:C4937"/>
    <mergeCell ref="D4936:G4937"/>
    <mergeCell ref="H4936:I4937"/>
    <mergeCell ref="J4936:K4937"/>
    <mergeCell ref="J4924:K4924"/>
    <mergeCell ref="B4928:K4928"/>
    <mergeCell ref="B4931:C4931"/>
    <mergeCell ref="B4932:K4932"/>
    <mergeCell ref="B4934:D4934"/>
    <mergeCell ref="E4934:G4934"/>
    <mergeCell ref="H4934:K4934"/>
    <mergeCell ref="B4922:K4922"/>
    <mergeCell ref="B4923:B4925"/>
    <mergeCell ref="C4923:C4925"/>
    <mergeCell ref="D4923:G4923"/>
    <mergeCell ref="H4923:K4923"/>
    <mergeCell ref="D4924:D4925"/>
    <mergeCell ref="E4924:E4925"/>
    <mergeCell ref="F4924:G4924"/>
    <mergeCell ref="H4924:H4925"/>
    <mergeCell ref="I4924:I4925"/>
    <mergeCell ref="B4919:D4919"/>
    <mergeCell ref="E4919:G4919"/>
    <mergeCell ref="H4919:K4919"/>
    <mergeCell ref="B4920:C4921"/>
    <mergeCell ref="D4920:G4921"/>
    <mergeCell ref="H4920:I4921"/>
    <mergeCell ref="J4920:K4921"/>
    <mergeCell ref="J4907:K4907"/>
    <mergeCell ref="B4911:K4911"/>
    <mergeCell ref="B4915:C4915"/>
    <mergeCell ref="B4916:K4916"/>
    <mergeCell ref="B4918:D4918"/>
    <mergeCell ref="E4918:G4918"/>
    <mergeCell ref="H4918:K4918"/>
    <mergeCell ref="B4905:K4905"/>
    <mergeCell ref="B4906:B4908"/>
    <mergeCell ref="C4906:C4908"/>
    <mergeCell ref="D4906:G4906"/>
    <mergeCell ref="H4906:K4906"/>
    <mergeCell ref="D4907:D4908"/>
    <mergeCell ref="E4907:E4908"/>
    <mergeCell ref="F4907:G4907"/>
    <mergeCell ref="H4907:H4908"/>
    <mergeCell ref="I4907:I4908"/>
    <mergeCell ref="B4902:D4902"/>
    <mergeCell ref="E4902:G4902"/>
    <mergeCell ref="H4902:K4902"/>
    <mergeCell ref="B4903:C4904"/>
    <mergeCell ref="D4903:G4904"/>
    <mergeCell ref="H4903:I4904"/>
    <mergeCell ref="J4903:K4904"/>
    <mergeCell ref="J4886:K4886"/>
    <mergeCell ref="B4893:K4893"/>
    <mergeCell ref="B4898:C4898"/>
    <mergeCell ref="B4899:K4899"/>
    <mergeCell ref="B4901:D4901"/>
    <mergeCell ref="E4901:G4901"/>
    <mergeCell ref="H4901:K4901"/>
    <mergeCell ref="B4884:K4884"/>
    <mergeCell ref="B4885:B4887"/>
    <mergeCell ref="C4885:C4887"/>
    <mergeCell ref="D4885:G4885"/>
    <mergeCell ref="H4885:K4885"/>
    <mergeCell ref="D4886:D4887"/>
    <mergeCell ref="E4886:E4887"/>
    <mergeCell ref="F4886:G4886"/>
    <mergeCell ref="H4886:H4887"/>
    <mergeCell ref="I4886:I4887"/>
    <mergeCell ref="B4881:D4881"/>
    <mergeCell ref="E4881:G4881"/>
    <mergeCell ref="H4881:K4881"/>
    <mergeCell ref="B4882:C4883"/>
    <mergeCell ref="D4882:G4883"/>
    <mergeCell ref="H4882:I4883"/>
    <mergeCell ref="J4882:K4883"/>
    <mergeCell ref="J4869:K4869"/>
    <mergeCell ref="B4873:K4873"/>
    <mergeCell ref="B4877:C4877"/>
    <mergeCell ref="B4878:K4878"/>
    <mergeCell ref="B4880:D4880"/>
    <mergeCell ref="E4880:G4880"/>
    <mergeCell ref="H4880:K4880"/>
    <mergeCell ref="B4867:K4867"/>
    <mergeCell ref="B4868:B4870"/>
    <mergeCell ref="C4868:C4870"/>
    <mergeCell ref="D4868:G4868"/>
    <mergeCell ref="H4868:K4868"/>
    <mergeCell ref="D4869:D4870"/>
    <mergeCell ref="E4869:E4870"/>
    <mergeCell ref="F4869:G4869"/>
    <mergeCell ref="H4869:H4870"/>
    <mergeCell ref="I4869:I4870"/>
    <mergeCell ref="B4864:D4864"/>
    <mergeCell ref="E4864:G4864"/>
    <mergeCell ref="H4864:K4864"/>
    <mergeCell ref="B4865:C4866"/>
    <mergeCell ref="D4865:G4866"/>
    <mergeCell ref="H4865:I4866"/>
    <mergeCell ref="J4865:K4866"/>
    <mergeCell ref="J4852:K4852"/>
    <mergeCell ref="B4856:K4856"/>
    <mergeCell ref="B4860:C4860"/>
    <mergeCell ref="B4861:K4861"/>
    <mergeCell ref="B4863:D4863"/>
    <mergeCell ref="E4863:G4863"/>
    <mergeCell ref="H4863:K4863"/>
    <mergeCell ref="B4850:K4850"/>
    <mergeCell ref="B4851:B4853"/>
    <mergeCell ref="C4851:C4853"/>
    <mergeCell ref="D4851:G4851"/>
    <mergeCell ref="H4851:K4851"/>
    <mergeCell ref="D4852:D4853"/>
    <mergeCell ref="E4852:E4853"/>
    <mergeCell ref="F4852:G4852"/>
    <mergeCell ref="H4852:H4853"/>
    <mergeCell ref="I4852:I4853"/>
    <mergeCell ref="B4847:D4847"/>
    <mergeCell ref="E4847:G4847"/>
    <mergeCell ref="H4847:K4847"/>
    <mergeCell ref="B4848:C4849"/>
    <mergeCell ref="D4848:G4849"/>
    <mergeCell ref="H4848:I4849"/>
    <mergeCell ref="J4848:K4849"/>
    <mergeCell ref="J4834:K4834"/>
    <mergeCell ref="B4839:K4839"/>
    <mergeCell ref="B4843:C4843"/>
    <mergeCell ref="B4844:K4844"/>
    <mergeCell ref="B4846:D4846"/>
    <mergeCell ref="E4846:G4846"/>
    <mergeCell ref="H4846:K4846"/>
    <mergeCell ref="B4832:K4832"/>
    <mergeCell ref="B4833:B4835"/>
    <mergeCell ref="C4833:C4835"/>
    <mergeCell ref="D4833:G4833"/>
    <mergeCell ref="H4833:K4833"/>
    <mergeCell ref="D4834:D4835"/>
    <mergeCell ref="E4834:E4835"/>
    <mergeCell ref="F4834:G4834"/>
    <mergeCell ref="H4834:H4835"/>
    <mergeCell ref="I4834:I4835"/>
    <mergeCell ref="B4829:D4829"/>
    <mergeCell ref="E4829:G4829"/>
    <mergeCell ref="H4829:K4829"/>
    <mergeCell ref="B4830:C4831"/>
    <mergeCell ref="D4830:G4831"/>
    <mergeCell ref="H4830:I4831"/>
    <mergeCell ref="J4830:K4831"/>
    <mergeCell ref="J4815:K4815"/>
    <mergeCell ref="B4821:K4821"/>
    <mergeCell ref="B4825:C4825"/>
    <mergeCell ref="B4826:K4826"/>
    <mergeCell ref="B4828:D4828"/>
    <mergeCell ref="E4828:G4828"/>
    <mergeCell ref="H4828:K4828"/>
    <mergeCell ref="B4813:K4813"/>
    <mergeCell ref="B4814:B4816"/>
    <mergeCell ref="C4814:C4816"/>
    <mergeCell ref="D4814:G4814"/>
    <mergeCell ref="H4814:K4814"/>
    <mergeCell ref="D4815:D4816"/>
    <mergeCell ref="E4815:E4816"/>
    <mergeCell ref="F4815:G4815"/>
    <mergeCell ref="H4815:H4816"/>
    <mergeCell ref="I4815:I4816"/>
    <mergeCell ref="B4810:D4810"/>
    <mergeCell ref="E4810:G4810"/>
    <mergeCell ref="H4810:K4810"/>
    <mergeCell ref="B4811:C4812"/>
    <mergeCell ref="D4811:G4812"/>
    <mergeCell ref="H4811:I4812"/>
    <mergeCell ref="J4811:K4812"/>
    <mergeCell ref="J4798:K4798"/>
    <mergeCell ref="B4802:K4802"/>
    <mergeCell ref="B4806:C4806"/>
    <mergeCell ref="B4807:K4807"/>
    <mergeCell ref="B4809:D4809"/>
    <mergeCell ref="E4809:G4809"/>
    <mergeCell ref="H4809:K4809"/>
    <mergeCell ref="B4796:K4796"/>
    <mergeCell ref="B4797:B4799"/>
    <mergeCell ref="C4797:C4799"/>
    <mergeCell ref="D4797:G4797"/>
    <mergeCell ref="H4797:K4797"/>
    <mergeCell ref="D4798:D4799"/>
    <mergeCell ref="E4798:E4799"/>
    <mergeCell ref="F4798:G4798"/>
    <mergeCell ref="H4798:H4799"/>
    <mergeCell ref="I4798:I4799"/>
    <mergeCell ref="B4793:D4793"/>
    <mergeCell ref="E4793:G4793"/>
    <mergeCell ref="H4793:K4793"/>
    <mergeCell ref="B4794:C4795"/>
    <mergeCell ref="D4794:G4795"/>
    <mergeCell ref="H4794:I4795"/>
    <mergeCell ref="J4794:K4795"/>
    <mergeCell ref="J4781:K4781"/>
    <mergeCell ref="B4786:K4786"/>
    <mergeCell ref="B4789:C4789"/>
    <mergeCell ref="B4790:K4790"/>
    <mergeCell ref="B4792:D4792"/>
    <mergeCell ref="E4792:G4792"/>
    <mergeCell ref="H4792:K4792"/>
    <mergeCell ref="B4779:K4779"/>
    <mergeCell ref="B4780:B4782"/>
    <mergeCell ref="C4780:C4782"/>
    <mergeCell ref="D4780:G4780"/>
    <mergeCell ref="H4780:K4780"/>
    <mergeCell ref="D4781:D4782"/>
    <mergeCell ref="E4781:E4782"/>
    <mergeCell ref="F4781:G4781"/>
    <mergeCell ref="H4781:H4782"/>
    <mergeCell ref="I4781:I4782"/>
    <mergeCell ref="B4776:D4776"/>
    <mergeCell ref="E4776:G4776"/>
    <mergeCell ref="H4776:K4776"/>
    <mergeCell ref="B4777:C4778"/>
    <mergeCell ref="D4777:G4778"/>
    <mergeCell ref="H4777:I4778"/>
    <mergeCell ref="J4777:K4778"/>
    <mergeCell ref="J4765:K4765"/>
    <mergeCell ref="B4769:K4769"/>
    <mergeCell ref="B4772:C4772"/>
    <mergeCell ref="B4773:K4773"/>
    <mergeCell ref="B4775:D4775"/>
    <mergeCell ref="E4775:G4775"/>
    <mergeCell ref="H4775:K4775"/>
    <mergeCell ref="B4763:K4763"/>
    <mergeCell ref="B4764:B4766"/>
    <mergeCell ref="C4764:C4766"/>
    <mergeCell ref="D4764:G4764"/>
    <mergeCell ref="H4764:K4764"/>
    <mergeCell ref="D4765:D4766"/>
    <mergeCell ref="E4765:E4766"/>
    <mergeCell ref="F4765:G4765"/>
    <mergeCell ref="H4765:H4766"/>
    <mergeCell ref="I4765:I4766"/>
    <mergeCell ref="B4760:D4760"/>
    <mergeCell ref="E4760:G4760"/>
    <mergeCell ref="H4760:K4760"/>
    <mergeCell ref="B4761:C4762"/>
    <mergeCell ref="D4761:G4761"/>
    <mergeCell ref="H4761:I4762"/>
    <mergeCell ref="J4761:K4761"/>
    <mergeCell ref="J4749:K4749"/>
    <mergeCell ref="B4753:K4753"/>
    <mergeCell ref="B4756:C4756"/>
    <mergeCell ref="B4757:K4757"/>
    <mergeCell ref="B4759:D4759"/>
    <mergeCell ref="E4759:G4759"/>
    <mergeCell ref="H4759:K4759"/>
    <mergeCell ref="B4747:K4747"/>
    <mergeCell ref="B4748:B4750"/>
    <mergeCell ref="C4748:C4750"/>
    <mergeCell ref="D4748:G4748"/>
    <mergeCell ref="H4748:K4748"/>
    <mergeCell ref="D4749:D4750"/>
    <mergeCell ref="E4749:E4750"/>
    <mergeCell ref="F4749:G4749"/>
    <mergeCell ref="H4749:H4750"/>
    <mergeCell ref="I4749:I4750"/>
    <mergeCell ref="B4744:D4744"/>
    <mergeCell ref="E4744:G4744"/>
    <mergeCell ref="H4744:K4744"/>
    <mergeCell ref="B4745:C4746"/>
    <mergeCell ref="D4745:G4745"/>
    <mergeCell ref="H4745:I4746"/>
    <mergeCell ref="J4745:K4745"/>
    <mergeCell ref="J4733:K4733"/>
    <mergeCell ref="B4737:K4737"/>
    <mergeCell ref="B4741:K4741"/>
    <mergeCell ref="B4743:D4743"/>
    <mergeCell ref="E4743:G4743"/>
    <mergeCell ref="H4743:K4743"/>
    <mergeCell ref="B4731:K4731"/>
    <mergeCell ref="B4732:B4734"/>
    <mergeCell ref="C4732:C4734"/>
    <mergeCell ref="D4732:G4732"/>
    <mergeCell ref="H4732:K4732"/>
    <mergeCell ref="D4733:D4734"/>
    <mergeCell ref="E4733:E4734"/>
    <mergeCell ref="F4733:G4733"/>
    <mergeCell ref="H4733:H4734"/>
    <mergeCell ref="I4733:I4734"/>
    <mergeCell ref="B4728:D4728"/>
    <mergeCell ref="E4728:G4728"/>
    <mergeCell ref="H4728:K4728"/>
    <mergeCell ref="B4729:C4730"/>
    <mergeCell ref="D4729:G4729"/>
    <mergeCell ref="H4729:I4730"/>
    <mergeCell ref="J4729:K4729"/>
    <mergeCell ref="J4717:K4717"/>
    <mergeCell ref="B4721:K4721"/>
    <mergeCell ref="D4722:E4722"/>
    <mergeCell ref="B4725:K4725"/>
    <mergeCell ref="B4727:D4727"/>
    <mergeCell ref="E4727:G4727"/>
    <mergeCell ref="H4727:K4727"/>
    <mergeCell ref="B4715:K4715"/>
    <mergeCell ref="B4716:B4718"/>
    <mergeCell ref="C4716:C4718"/>
    <mergeCell ref="D4716:G4716"/>
    <mergeCell ref="H4716:K4716"/>
    <mergeCell ref="D4717:D4718"/>
    <mergeCell ref="E4717:E4718"/>
    <mergeCell ref="F4717:G4717"/>
    <mergeCell ref="H4717:H4718"/>
    <mergeCell ref="I4717:I4718"/>
    <mergeCell ref="B4712:D4712"/>
    <mergeCell ref="E4712:G4712"/>
    <mergeCell ref="H4712:K4712"/>
    <mergeCell ref="B4713:C4714"/>
    <mergeCell ref="D4713:G4714"/>
    <mergeCell ref="H4713:I4714"/>
    <mergeCell ref="J4713:K4714"/>
    <mergeCell ref="J4701:K4701"/>
    <mergeCell ref="B4705:K4705"/>
    <mergeCell ref="D4706:E4706"/>
    <mergeCell ref="B4709:K4709"/>
    <mergeCell ref="B4711:D4711"/>
    <mergeCell ref="E4711:G4711"/>
    <mergeCell ref="H4711:K4711"/>
    <mergeCell ref="B4699:K4699"/>
    <mergeCell ref="B4700:B4702"/>
    <mergeCell ref="C4700:C4702"/>
    <mergeCell ref="D4700:G4700"/>
    <mergeCell ref="H4700:K4700"/>
    <mergeCell ref="D4701:D4702"/>
    <mergeCell ref="E4701:E4702"/>
    <mergeCell ref="F4701:G4701"/>
    <mergeCell ref="H4701:H4702"/>
    <mergeCell ref="I4701:I4702"/>
    <mergeCell ref="B4696:D4696"/>
    <mergeCell ref="E4696:G4696"/>
    <mergeCell ref="H4696:K4696"/>
    <mergeCell ref="B4697:C4698"/>
    <mergeCell ref="D4697:G4698"/>
    <mergeCell ref="H4697:I4698"/>
    <mergeCell ref="J4697:K4698"/>
    <mergeCell ref="J4685:K4685"/>
    <mergeCell ref="B4689:K4689"/>
    <mergeCell ref="D4690:E4690"/>
    <mergeCell ref="B4693:K4693"/>
    <mergeCell ref="B4695:D4695"/>
    <mergeCell ref="E4695:G4695"/>
    <mergeCell ref="H4695:K4695"/>
    <mergeCell ref="B4683:K4683"/>
    <mergeCell ref="B4684:B4686"/>
    <mergeCell ref="C4684:C4686"/>
    <mergeCell ref="D4684:G4684"/>
    <mergeCell ref="H4684:K4684"/>
    <mergeCell ref="D4685:D4686"/>
    <mergeCell ref="E4685:E4686"/>
    <mergeCell ref="F4685:G4685"/>
    <mergeCell ref="H4685:H4686"/>
    <mergeCell ref="I4685:I4686"/>
    <mergeCell ref="B4680:D4680"/>
    <mergeCell ref="E4680:G4680"/>
    <mergeCell ref="H4680:K4680"/>
    <mergeCell ref="B4681:C4682"/>
    <mergeCell ref="D4681:G4682"/>
    <mergeCell ref="H4681:I4682"/>
    <mergeCell ref="J4681:K4682"/>
    <mergeCell ref="J4665:K4665"/>
    <mergeCell ref="B4673:K4673"/>
    <mergeCell ref="B4677:K4677"/>
    <mergeCell ref="B4679:D4679"/>
    <mergeCell ref="E4679:G4679"/>
    <mergeCell ref="H4679:K4679"/>
    <mergeCell ref="B4663:K4663"/>
    <mergeCell ref="B4664:B4666"/>
    <mergeCell ref="C4664:C4666"/>
    <mergeCell ref="D4664:G4664"/>
    <mergeCell ref="H4664:K4664"/>
    <mergeCell ref="D4665:D4666"/>
    <mergeCell ref="E4665:E4666"/>
    <mergeCell ref="F4665:G4665"/>
    <mergeCell ref="H4665:H4666"/>
    <mergeCell ref="I4665:I4666"/>
    <mergeCell ref="B4660:D4660"/>
    <mergeCell ref="E4660:G4660"/>
    <mergeCell ref="H4660:K4660"/>
    <mergeCell ref="B4661:C4662"/>
    <mergeCell ref="D4661:G4662"/>
    <mergeCell ref="H4661:I4662"/>
    <mergeCell ref="J4661:K4662"/>
    <mergeCell ref="J4648:K4648"/>
    <mergeCell ref="B4653:K4653"/>
    <mergeCell ref="B4657:K4657"/>
    <mergeCell ref="B4659:D4659"/>
    <mergeCell ref="E4659:G4659"/>
    <mergeCell ref="H4659:K4659"/>
    <mergeCell ref="B4646:K4646"/>
    <mergeCell ref="B4647:B4649"/>
    <mergeCell ref="C4647:C4649"/>
    <mergeCell ref="D4647:G4647"/>
    <mergeCell ref="H4647:K4647"/>
    <mergeCell ref="D4648:D4649"/>
    <mergeCell ref="E4648:E4649"/>
    <mergeCell ref="F4648:G4648"/>
    <mergeCell ref="H4648:H4649"/>
    <mergeCell ref="I4648:I4649"/>
    <mergeCell ref="B4643:D4643"/>
    <mergeCell ref="E4643:G4643"/>
    <mergeCell ref="H4643:K4643"/>
    <mergeCell ref="B4644:C4645"/>
    <mergeCell ref="D4644:G4645"/>
    <mergeCell ref="H4644:I4645"/>
    <mergeCell ref="J4644:K4645"/>
    <mergeCell ref="J4632:K4632"/>
    <mergeCell ref="B4636:K4636"/>
    <mergeCell ref="B4640:K4640"/>
    <mergeCell ref="B4642:D4642"/>
    <mergeCell ref="E4642:G4642"/>
    <mergeCell ref="H4642:K4642"/>
    <mergeCell ref="B4630:K4630"/>
    <mergeCell ref="B4631:B4633"/>
    <mergeCell ref="C4631:C4633"/>
    <mergeCell ref="D4631:G4631"/>
    <mergeCell ref="H4631:K4631"/>
    <mergeCell ref="D4632:D4633"/>
    <mergeCell ref="E4632:E4633"/>
    <mergeCell ref="F4632:G4632"/>
    <mergeCell ref="H4632:H4633"/>
    <mergeCell ref="I4632:I4633"/>
    <mergeCell ref="B4627:D4627"/>
    <mergeCell ref="E4627:G4627"/>
    <mergeCell ref="H4627:K4627"/>
    <mergeCell ref="B4628:C4629"/>
    <mergeCell ref="D4628:G4629"/>
    <mergeCell ref="H4628:I4629"/>
    <mergeCell ref="J4628:K4629"/>
    <mergeCell ref="J4615:K4615"/>
    <mergeCell ref="B4620:K4620"/>
    <mergeCell ref="B4624:K4624"/>
    <mergeCell ref="B4626:D4626"/>
    <mergeCell ref="E4626:G4626"/>
    <mergeCell ref="H4626:K4626"/>
    <mergeCell ref="B4613:K4613"/>
    <mergeCell ref="B4614:B4616"/>
    <mergeCell ref="C4614:C4616"/>
    <mergeCell ref="D4614:G4614"/>
    <mergeCell ref="H4614:K4614"/>
    <mergeCell ref="D4615:D4616"/>
    <mergeCell ref="E4615:E4616"/>
    <mergeCell ref="F4615:G4615"/>
    <mergeCell ref="H4615:H4616"/>
    <mergeCell ref="I4615:I4616"/>
    <mergeCell ref="B4610:D4610"/>
    <mergeCell ref="E4610:G4610"/>
    <mergeCell ref="H4610:K4610"/>
    <mergeCell ref="B4611:C4612"/>
    <mergeCell ref="D4611:G4612"/>
    <mergeCell ref="H4611:I4612"/>
    <mergeCell ref="J4611:K4612"/>
    <mergeCell ref="J4599:K4599"/>
    <mergeCell ref="B4603:K4603"/>
    <mergeCell ref="B4607:K4607"/>
    <mergeCell ref="B4609:D4609"/>
    <mergeCell ref="E4609:G4609"/>
    <mergeCell ref="H4609:K4609"/>
    <mergeCell ref="B4597:K4597"/>
    <mergeCell ref="B4598:B4600"/>
    <mergeCell ref="C4598:C4600"/>
    <mergeCell ref="D4598:G4598"/>
    <mergeCell ref="H4598:K4598"/>
    <mergeCell ref="D4599:D4600"/>
    <mergeCell ref="E4599:E4600"/>
    <mergeCell ref="F4599:G4599"/>
    <mergeCell ref="H4599:H4600"/>
    <mergeCell ref="I4599:I4600"/>
    <mergeCell ref="B4594:D4594"/>
    <mergeCell ref="E4594:G4594"/>
    <mergeCell ref="H4594:K4594"/>
    <mergeCell ref="B4595:C4596"/>
    <mergeCell ref="D4595:G4596"/>
    <mergeCell ref="H4595:I4596"/>
    <mergeCell ref="J4595:K4596"/>
    <mergeCell ref="J4583:K4583"/>
    <mergeCell ref="B4587:K4587"/>
    <mergeCell ref="B4590:C4590"/>
    <mergeCell ref="B4591:K4591"/>
    <mergeCell ref="B4593:D4593"/>
    <mergeCell ref="E4593:G4593"/>
    <mergeCell ref="H4593:K4593"/>
    <mergeCell ref="B4581:K4581"/>
    <mergeCell ref="B4582:B4584"/>
    <mergeCell ref="C4582:C4584"/>
    <mergeCell ref="D4582:G4582"/>
    <mergeCell ref="H4582:K4582"/>
    <mergeCell ref="D4583:D4584"/>
    <mergeCell ref="E4583:E4584"/>
    <mergeCell ref="F4583:G4583"/>
    <mergeCell ref="H4583:H4584"/>
    <mergeCell ref="I4583:I4584"/>
    <mergeCell ref="B4578:D4578"/>
    <mergeCell ref="E4578:G4578"/>
    <mergeCell ref="H4578:K4578"/>
    <mergeCell ref="B4579:C4580"/>
    <mergeCell ref="D4579:G4580"/>
    <mergeCell ref="H4579:I4580"/>
    <mergeCell ref="J4579:K4580"/>
    <mergeCell ref="J4567:K4567"/>
    <mergeCell ref="B4571:K4571"/>
    <mergeCell ref="B4574:C4574"/>
    <mergeCell ref="B4575:K4575"/>
    <mergeCell ref="B4577:D4577"/>
    <mergeCell ref="E4577:G4577"/>
    <mergeCell ref="H4577:K4577"/>
    <mergeCell ref="B4565:K4565"/>
    <mergeCell ref="B4566:B4568"/>
    <mergeCell ref="C4566:C4568"/>
    <mergeCell ref="D4566:G4566"/>
    <mergeCell ref="H4566:K4566"/>
    <mergeCell ref="D4567:D4568"/>
    <mergeCell ref="E4567:E4568"/>
    <mergeCell ref="F4567:G4567"/>
    <mergeCell ref="H4567:H4568"/>
    <mergeCell ref="I4567:I4568"/>
    <mergeCell ref="B4562:D4562"/>
    <mergeCell ref="E4562:G4562"/>
    <mergeCell ref="H4562:K4562"/>
    <mergeCell ref="B4563:C4564"/>
    <mergeCell ref="D4563:G4564"/>
    <mergeCell ref="H4563:I4564"/>
    <mergeCell ref="J4563:K4564"/>
    <mergeCell ref="J4550:K4550"/>
    <mergeCell ref="B4555:K4555"/>
    <mergeCell ref="B4558:C4558"/>
    <mergeCell ref="B4559:K4559"/>
    <mergeCell ref="B4561:D4561"/>
    <mergeCell ref="E4561:G4561"/>
    <mergeCell ref="H4561:K4561"/>
    <mergeCell ref="B4548:K4548"/>
    <mergeCell ref="B4549:B4551"/>
    <mergeCell ref="C4549:C4551"/>
    <mergeCell ref="D4549:G4549"/>
    <mergeCell ref="H4549:K4549"/>
    <mergeCell ref="D4550:D4551"/>
    <mergeCell ref="E4550:E4551"/>
    <mergeCell ref="F4550:G4550"/>
    <mergeCell ref="H4550:H4551"/>
    <mergeCell ref="I4550:I4551"/>
    <mergeCell ref="B4545:D4545"/>
    <mergeCell ref="E4545:G4545"/>
    <mergeCell ref="H4545:K4545"/>
    <mergeCell ref="B4546:C4547"/>
    <mergeCell ref="D4546:G4547"/>
    <mergeCell ref="H4546:I4547"/>
    <mergeCell ref="J4546:K4547"/>
    <mergeCell ref="J4534:K4534"/>
    <mergeCell ref="B4538:K4538"/>
    <mergeCell ref="B4541:C4541"/>
    <mergeCell ref="B4542:K4542"/>
    <mergeCell ref="B4544:D4544"/>
    <mergeCell ref="E4544:G4544"/>
    <mergeCell ref="H4544:K4544"/>
    <mergeCell ref="B4532:K4532"/>
    <mergeCell ref="B4533:B4535"/>
    <mergeCell ref="C4533:C4535"/>
    <mergeCell ref="D4533:G4533"/>
    <mergeCell ref="H4533:K4533"/>
    <mergeCell ref="D4534:D4535"/>
    <mergeCell ref="E4534:E4535"/>
    <mergeCell ref="F4534:G4534"/>
    <mergeCell ref="H4534:H4535"/>
    <mergeCell ref="I4534:I4535"/>
    <mergeCell ref="B4529:D4529"/>
    <mergeCell ref="E4529:G4529"/>
    <mergeCell ref="H4529:K4529"/>
    <mergeCell ref="B4530:C4531"/>
    <mergeCell ref="D4530:G4531"/>
    <mergeCell ref="H4530:I4531"/>
    <mergeCell ref="J4530:K4531"/>
    <mergeCell ref="J4518:K4518"/>
    <mergeCell ref="B4522:K4522"/>
    <mergeCell ref="B4525:C4525"/>
    <mergeCell ref="B4526:K4526"/>
    <mergeCell ref="B4528:D4528"/>
    <mergeCell ref="E4528:G4528"/>
    <mergeCell ref="H4528:K4528"/>
    <mergeCell ref="B4516:K4516"/>
    <mergeCell ref="B4517:B4519"/>
    <mergeCell ref="C4517:C4519"/>
    <mergeCell ref="D4517:G4517"/>
    <mergeCell ref="H4517:K4517"/>
    <mergeCell ref="D4518:D4519"/>
    <mergeCell ref="E4518:E4519"/>
    <mergeCell ref="F4518:G4518"/>
    <mergeCell ref="H4518:H4519"/>
    <mergeCell ref="I4518:I4519"/>
    <mergeCell ref="B4513:D4513"/>
    <mergeCell ref="E4513:G4513"/>
    <mergeCell ref="H4513:K4513"/>
    <mergeCell ref="B4514:C4515"/>
    <mergeCell ref="D4514:G4515"/>
    <mergeCell ref="H4514:I4515"/>
    <mergeCell ref="J4514:K4515"/>
    <mergeCell ref="J4501:K4501"/>
    <mergeCell ref="B4505:K4505"/>
    <mergeCell ref="B4509:C4509"/>
    <mergeCell ref="B4510:K4510"/>
    <mergeCell ref="B4512:D4512"/>
    <mergeCell ref="E4512:G4512"/>
    <mergeCell ref="H4512:K4512"/>
    <mergeCell ref="B4499:K4499"/>
    <mergeCell ref="B4500:B4502"/>
    <mergeCell ref="C4500:C4502"/>
    <mergeCell ref="D4500:G4500"/>
    <mergeCell ref="H4500:K4500"/>
    <mergeCell ref="D4501:D4502"/>
    <mergeCell ref="E4501:E4502"/>
    <mergeCell ref="F4501:G4501"/>
    <mergeCell ref="H4501:H4502"/>
    <mergeCell ref="I4501:I4502"/>
    <mergeCell ref="B4496:D4496"/>
    <mergeCell ref="E4496:G4496"/>
    <mergeCell ref="H4496:K4496"/>
    <mergeCell ref="B4497:C4498"/>
    <mergeCell ref="D4497:G4498"/>
    <mergeCell ref="H4497:I4498"/>
    <mergeCell ref="J4497:K4498"/>
    <mergeCell ref="J4485:K4485"/>
    <mergeCell ref="B4489:K4489"/>
    <mergeCell ref="B4492:C4492"/>
    <mergeCell ref="B4493:K4493"/>
    <mergeCell ref="B4495:D4495"/>
    <mergeCell ref="E4495:G4495"/>
    <mergeCell ref="H4495:K4495"/>
    <mergeCell ref="B4483:K4483"/>
    <mergeCell ref="B4484:B4486"/>
    <mergeCell ref="C4484:C4486"/>
    <mergeCell ref="D4484:G4484"/>
    <mergeCell ref="H4484:K4484"/>
    <mergeCell ref="D4485:D4486"/>
    <mergeCell ref="E4485:E4486"/>
    <mergeCell ref="F4485:G4485"/>
    <mergeCell ref="H4485:H4486"/>
    <mergeCell ref="I4485:I4486"/>
    <mergeCell ref="B4480:D4480"/>
    <mergeCell ref="E4480:G4480"/>
    <mergeCell ref="H4480:K4480"/>
    <mergeCell ref="B4481:C4482"/>
    <mergeCell ref="D4481:G4482"/>
    <mergeCell ref="H4481:I4482"/>
    <mergeCell ref="J4481:K4482"/>
    <mergeCell ref="J4469:K4469"/>
    <mergeCell ref="B4473:K4473"/>
    <mergeCell ref="B4476:C4476"/>
    <mergeCell ref="B4477:K4477"/>
    <mergeCell ref="B4479:D4479"/>
    <mergeCell ref="E4479:G4479"/>
    <mergeCell ref="H4479:K4479"/>
    <mergeCell ref="B4467:K4467"/>
    <mergeCell ref="B4468:B4470"/>
    <mergeCell ref="C4468:C4470"/>
    <mergeCell ref="D4468:G4468"/>
    <mergeCell ref="H4468:K4468"/>
    <mergeCell ref="D4469:D4470"/>
    <mergeCell ref="E4469:E4470"/>
    <mergeCell ref="F4469:G4469"/>
    <mergeCell ref="H4469:H4470"/>
    <mergeCell ref="I4469:I4470"/>
    <mergeCell ref="B4464:D4464"/>
    <mergeCell ref="E4464:G4464"/>
    <mergeCell ref="H4464:K4464"/>
    <mergeCell ref="B4465:C4466"/>
    <mergeCell ref="D4465:G4466"/>
    <mergeCell ref="H4465:I4466"/>
    <mergeCell ref="J4465:K4466"/>
    <mergeCell ref="J4452:K4452"/>
    <mergeCell ref="B4457:K4457"/>
    <mergeCell ref="B4460:C4460"/>
    <mergeCell ref="B4461:K4461"/>
    <mergeCell ref="B4463:D4463"/>
    <mergeCell ref="E4463:G4463"/>
    <mergeCell ref="H4463:K4463"/>
    <mergeCell ref="B4450:K4450"/>
    <mergeCell ref="B4451:B4453"/>
    <mergeCell ref="C4451:C4453"/>
    <mergeCell ref="D4451:G4451"/>
    <mergeCell ref="H4451:K4451"/>
    <mergeCell ref="D4452:D4453"/>
    <mergeCell ref="E4452:E4453"/>
    <mergeCell ref="F4452:G4452"/>
    <mergeCell ref="H4452:H4453"/>
    <mergeCell ref="I4452:I4453"/>
    <mergeCell ref="B4447:D4447"/>
    <mergeCell ref="E4447:G4447"/>
    <mergeCell ref="H4447:K4447"/>
    <mergeCell ref="B4448:C4449"/>
    <mergeCell ref="D4448:G4449"/>
    <mergeCell ref="H4448:I4449"/>
    <mergeCell ref="J4448:K4449"/>
    <mergeCell ref="J4434:K4434"/>
    <mergeCell ref="B4440:K4440"/>
    <mergeCell ref="B4443:C4443"/>
    <mergeCell ref="B4444:K4444"/>
    <mergeCell ref="B4446:D4446"/>
    <mergeCell ref="E4446:G4446"/>
    <mergeCell ref="H4446:K4446"/>
    <mergeCell ref="B4432:K4432"/>
    <mergeCell ref="B4433:B4435"/>
    <mergeCell ref="C4433:C4435"/>
    <mergeCell ref="D4433:G4433"/>
    <mergeCell ref="H4433:K4433"/>
    <mergeCell ref="D4434:D4435"/>
    <mergeCell ref="E4434:E4435"/>
    <mergeCell ref="F4434:G4434"/>
    <mergeCell ref="H4434:H4435"/>
    <mergeCell ref="I4434:I4435"/>
    <mergeCell ref="B4429:D4429"/>
    <mergeCell ref="E4429:G4429"/>
    <mergeCell ref="H4429:K4429"/>
    <mergeCell ref="B4430:C4431"/>
    <mergeCell ref="D4430:G4431"/>
    <mergeCell ref="H4430:I4431"/>
    <mergeCell ref="J4430:K4431"/>
    <mergeCell ref="J4415:K4415"/>
    <mergeCell ref="B4422:K4422"/>
    <mergeCell ref="B4425:C4425"/>
    <mergeCell ref="B4426:K4426"/>
    <mergeCell ref="B4428:D4428"/>
    <mergeCell ref="E4428:G4428"/>
    <mergeCell ref="H4428:K4428"/>
    <mergeCell ref="B4413:K4413"/>
    <mergeCell ref="B4414:B4416"/>
    <mergeCell ref="C4414:C4416"/>
    <mergeCell ref="D4414:G4414"/>
    <mergeCell ref="H4414:K4414"/>
    <mergeCell ref="D4415:D4416"/>
    <mergeCell ref="E4415:E4416"/>
    <mergeCell ref="F4415:G4415"/>
    <mergeCell ref="H4415:H4416"/>
    <mergeCell ref="I4415:I4416"/>
    <mergeCell ref="B4410:D4410"/>
    <mergeCell ref="E4410:G4410"/>
    <mergeCell ref="H4410:K4410"/>
    <mergeCell ref="B4411:C4412"/>
    <mergeCell ref="D4411:G4412"/>
    <mergeCell ref="H4411:I4412"/>
    <mergeCell ref="J4411:K4412"/>
    <mergeCell ref="J4399:K4399"/>
    <mergeCell ref="B4403:K4403"/>
    <mergeCell ref="B4406:C4406"/>
    <mergeCell ref="B4407:K4407"/>
    <mergeCell ref="B4409:D4409"/>
    <mergeCell ref="E4409:G4409"/>
    <mergeCell ref="H4409:K4409"/>
    <mergeCell ref="B4397:K4397"/>
    <mergeCell ref="B4398:B4400"/>
    <mergeCell ref="C4398:C4400"/>
    <mergeCell ref="D4398:G4398"/>
    <mergeCell ref="H4398:K4398"/>
    <mergeCell ref="D4399:D4400"/>
    <mergeCell ref="E4399:E4400"/>
    <mergeCell ref="F4399:G4399"/>
    <mergeCell ref="H4399:H4400"/>
    <mergeCell ref="I4399:I4400"/>
    <mergeCell ref="B4394:D4394"/>
    <mergeCell ref="E4394:G4394"/>
    <mergeCell ref="H4394:K4394"/>
    <mergeCell ref="B4395:C4396"/>
    <mergeCell ref="D4395:G4396"/>
    <mergeCell ref="H4395:I4396"/>
    <mergeCell ref="J4395:K4396"/>
    <mergeCell ref="J4382:K4382"/>
    <mergeCell ref="B4387:K4387"/>
    <mergeCell ref="B4390:C4390"/>
    <mergeCell ref="B4391:K4391"/>
    <mergeCell ref="B4393:D4393"/>
    <mergeCell ref="E4393:G4393"/>
    <mergeCell ref="H4393:K4393"/>
    <mergeCell ref="B4380:K4380"/>
    <mergeCell ref="B4381:B4383"/>
    <mergeCell ref="C4381:C4383"/>
    <mergeCell ref="D4381:G4381"/>
    <mergeCell ref="H4381:K4381"/>
    <mergeCell ref="D4382:D4383"/>
    <mergeCell ref="E4382:E4383"/>
    <mergeCell ref="F4382:G4382"/>
    <mergeCell ref="H4382:H4383"/>
    <mergeCell ref="I4382:I4383"/>
    <mergeCell ref="B4377:D4377"/>
    <mergeCell ref="E4377:G4377"/>
    <mergeCell ref="H4377:K4377"/>
    <mergeCell ref="B4378:C4379"/>
    <mergeCell ref="D4378:G4379"/>
    <mergeCell ref="H4378:I4379"/>
    <mergeCell ref="J4378:K4379"/>
    <mergeCell ref="J4364:K4364"/>
    <mergeCell ref="B4370:K4370"/>
    <mergeCell ref="B4373:C4373"/>
    <mergeCell ref="B4374:K4374"/>
    <mergeCell ref="B4376:D4376"/>
    <mergeCell ref="E4376:G4376"/>
    <mergeCell ref="H4376:K4376"/>
    <mergeCell ref="B4362:K4362"/>
    <mergeCell ref="B4363:B4365"/>
    <mergeCell ref="C4363:C4365"/>
    <mergeCell ref="D4363:G4363"/>
    <mergeCell ref="H4363:K4363"/>
    <mergeCell ref="D4364:D4365"/>
    <mergeCell ref="E4364:E4365"/>
    <mergeCell ref="F4364:G4364"/>
    <mergeCell ref="H4364:H4365"/>
    <mergeCell ref="I4364:I4365"/>
    <mergeCell ref="B4359:D4359"/>
    <mergeCell ref="E4359:G4359"/>
    <mergeCell ref="H4359:K4359"/>
    <mergeCell ref="B4360:C4361"/>
    <mergeCell ref="D4360:G4361"/>
    <mergeCell ref="H4360:I4361"/>
    <mergeCell ref="J4360:K4361"/>
    <mergeCell ref="J4347:K4347"/>
    <mergeCell ref="B4352:K4352"/>
    <mergeCell ref="B4355:C4355"/>
    <mergeCell ref="B4356:K4356"/>
    <mergeCell ref="B4358:D4358"/>
    <mergeCell ref="E4358:G4358"/>
    <mergeCell ref="H4358:K4358"/>
    <mergeCell ref="B4345:K4345"/>
    <mergeCell ref="B4346:B4348"/>
    <mergeCell ref="C4346:C4348"/>
    <mergeCell ref="D4346:G4346"/>
    <mergeCell ref="H4346:K4346"/>
    <mergeCell ref="D4347:D4348"/>
    <mergeCell ref="E4347:E4348"/>
    <mergeCell ref="F4347:G4347"/>
    <mergeCell ref="H4347:H4348"/>
    <mergeCell ref="I4347:I4348"/>
    <mergeCell ref="B4342:D4342"/>
    <mergeCell ref="E4342:G4342"/>
    <mergeCell ref="H4342:K4342"/>
    <mergeCell ref="B4343:C4344"/>
    <mergeCell ref="D4343:G4344"/>
    <mergeCell ref="H4343:I4344"/>
    <mergeCell ref="J4343:K4344"/>
    <mergeCell ref="J4329:K4329"/>
    <mergeCell ref="B4335:K4335"/>
    <mergeCell ref="B4338:C4338"/>
    <mergeCell ref="B4339:K4339"/>
    <mergeCell ref="B4341:D4341"/>
    <mergeCell ref="E4341:G4341"/>
    <mergeCell ref="H4341:K4341"/>
    <mergeCell ref="B4327:K4327"/>
    <mergeCell ref="B4328:B4330"/>
    <mergeCell ref="C4328:C4330"/>
    <mergeCell ref="D4328:G4328"/>
    <mergeCell ref="H4328:K4328"/>
    <mergeCell ref="D4329:D4330"/>
    <mergeCell ref="E4329:E4330"/>
    <mergeCell ref="F4329:G4329"/>
    <mergeCell ref="H4329:H4330"/>
    <mergeCell ref="I4329:I4330"/>
    <mergeCell ref="B4324:D4324"/>
    <mergeCell ref="E4324:G4324"/>
    <mergeCell ref="H4324:K4324"/>
    <mergeCell ref="B4325:C4326"/>
    <mergeCell ref="D4325:G4326"/>
    <mergeCell ref="H4325:I4326"/>
    <mergeCell ref="J4325:K4326"/>
    <mergeCell ref="J4312:K4312"/>
    <mergeCell ref="B4317:K4317"/>
    <mergeCell ref="B4320:C4320"/>
    <mergeCell ref="B4321:K4321"/>
    <mergeCell ref="B4323:D4323"/>
    <mergeCell ref="E4323:G4323"/>
    <mergeCell ref="H4323:K4323"/>
    <mergeCell ref="B4310:K4310"/>
    <mergeCell ref="B4311:B4313"/>
    <mergeCell ref="C4311:C4313"/>
    <mergeCell ref="D4311:G4311"/>
    <mergeCell ref="H4311:K4311"/>
    <mergeCell ref="D4312:D4313"/>
    <mergeCell ref="E4312:E4313"/>
    <mergeCell ref="F4312:G4312"/>
    <mergeCell ref="H4312:H4313"/>
    <mergeCell ref="I4312:I4313"/>
    <mergeCell ref="B4307:D4307"/>
    <mergeCell ref="E4307:G4307"/>
    <mergeCell ref="H4307:K4307"/>
    <mergeCell ref="B4308:C4309"/>
    <mergeCell ref="D4308:G4309"/>
    <mergeCell ref="H4308:I4309"/>
    <mergeCell ref="J4308:K4309"/>
    <mergeCell ref="J4295:K4295"/>
    <mergeCell ref="B4300:K4300"/>
    <mergeCell ref="B4303:C4303"/>
    <mergeCell ref="B4304:K4304"/>
    <mergeCell ref="B4306:D4306"/>
    <mergeCell ref="E4306:G4306"/>
    <mergeCell ref="H4306:K4306"/>
    <mergeCell ref="B4293:K4293"/>
    <mergeCell ref="B4294:B4296"/>
    <mergeCell ref="C4294:C4296"/>
    <mergeCell ref="D4294:G4294"/>
    <mergeCell ref="H4294:K4294"/>
    <mergeCell ref="D4295:D4296"/>
    <mergeCell ref="E4295:E4296"/>
    <mergeCell ref="F4295:G4295"/>
    <mergeCell ref="H4295:H4296"/>
    <mergeCell ref="I4295:I4296"/>
    <mergeCell ref="B4290:D4290"/>
    <mergeCell ref="E4290:G4290"/>
    <mergeCell ref="H4290:K4290"/>
    <mergeCell ref="B4291:C4292"/>
    <mergeCell ref="D4291:G4292"/>
    <mergeCell ref="H4291:I4292"/>
    <mergeCell ref="J4291:K4292"/>
    <mergeCell ref="J4278:K4278"/>
    <mergeCell ref="B4283:K4283"/>
    <mergeCell ref="B4286:C4286"/>
    <mergeCell ref="B4287:K4287"/>
    <mergeCell ref="B4289:D4289"/>
    <mergeCell ref="E4289:G4289"/>
    <mergeCell ref="H4289:K4289"/>
    <mergeCell ref="B4276:K4276"/>
    <mergeCell ref="B4277:B4279"/>
    <mergeCell ref="C4277:C4279"/>
    <mergeCell ref="D4277:G4277"/>
    <mergeCell ref="H4277:K4277"/>
    <mergeCell ref="D4278:D4279"/>
    <mergeCell ref="E4278:E4279"/>
    <mergeCell ref="F4278:G4278"/>
    <mergeCell ref="H4278:H4279"/>
    <mergeCell ref="I4278:I4279"/>
    <mergeCell ref="B4273:D4273"/>
    <mergeCell ref="E4273:G4273"/>
    <mergeCell ref="H4273:K4273"/>
    <mergeCell ref="B4274:C4275"/>
    <mergeCell ref="D4274:G4275"/>
    <mergeCell ref="H4274:I4275"/>
    <mergeCell ref="J4274:K4275"/>
    <mergeCell ref="J4262:K4262"/>
    <mergeCell ref="B4267:K4267"/>
    <mergeCell ref="B4269:C4269"/>
    <mergeCell ref="B4270:K4270"/>
    <mergeCell ref="B4272:D4272"/>
    <mergeCell ref="E4272:G4272"/>
    <mergeCell ref="H4272:K4272"/>
    <mergeCell ref="B4260:K4260"/>
    <mergeCell ref="B4261:B4263"/>
    <mergeCell ref="C4261:C4263"/>
    <mergeCell ref="D4261:G4261"/>
    <mergeCell ref="H4261:K4261"/>
    <mergeCell ref="D4262:D4263"/>
    <mergeCell ref="E4262:E4263"/>
    <mergeCell ref="F4262:G4262"/>
    <mergeCell ref="H4262:H4263"/>
    <mergeCell ref="I4262:I4263"/>
    <mergeCell ref="B4257:D4257"/>
    <mergeCell ref="E4257:G4257"/>
    <mergeCell ref="H4257:K4257"/>
    <mergeCell ref="B4258:C4259"/>
    <mergeCell ref="D4258:G4259"/>
    <mergeCell ref="H4258:I4259"/>
    <mergeCell ref="J4258:K4259"/>
    <mergeCell ref="J4245:K4245"/>
    <mergeCell ref="B4250:K4250"/>
    <mergeCell ref="B4253:C4253"/>
    <mergeCell ref="B4254:K4254"/>
    <mergeCell ref="B4256:D4256"/>
    <mergeCell ref="E4256:G4256"/>
    <mergeCell ref="H4256:K4256"/>
    <mergeCell ref="B4243:K4243"/>
    <mergeCell ref="B4244:B4246"/>
    <mergeCell ref="C4244:C4246"/>
    <mergeCell ref="D4244:G4244"/>
    <mergeCell ref="H4244:K4244"/>
    <mergeCell ref="D4245:D4246"/>
    <mergeCell ref="E4245:E4246"/>
    <mergeCell ref="F4245:G4245"/>
    <mergeCell ref="H4245:H4246"/>
    <mergeCell ref="I4245:I4246"/>
    <mergeCell ref="B4240:D4240"/>
    <mergeCell ref="E4240:G4240"/>
    <mergeCell ref="H4240:K4240"/>
    <mergeCell ref="B4241:C4242"/>
    <mergeCell ref="D4241:G4242"/>
    <mergeCell ref="H4241:I4242"/>
    <mergeCell ref="J4241:K4242"/>
    <mergeCell ref="J4228:K4228"/>
    <mergeCell ref="B4232:K4232"/>
    <mergeCell ref="B4236:C4236"/>
    <mergeCell ref="B4237:K4237"/>
    <mergeCell ref="B4239:D4239"/>
    <mergeCell ref="E4239:G4239"/>
    <mergeCell ref="H4239:K4239"/>
    <mergeCell ref="B4226:K4226"/>
    <mergeCell ref="B4227:B4229"/>
    <mergeCell ref="C4227:C4229"/>
    <mergeCell ref="D4227:G4227"/>
    <mergeCell ref="H4227:K4227"/>
    <mergeCell ref="D4228:D4229"/>
    <mergeCell ref="E4228:E4229"/>
    <mergeCell ref="F4228:G4228"/>
    <mergeCell ref="H4228:H4229"/>
    <mergeCell ref="I4228:I4229"/>
    <mergeCell ref="B4223:D4223"/>
    <mergeCell ref="E4223:G4223"/>
    <mergeCell ref="H4223:K4223"/>
    <mergeCell ref="B4224:C4225"/>
    <mergeCell ref="D4224:G4225"/>
    <mergeCell ref="H4224:I4225"/>
    <mergeCell ref="J4224:K4225"/>
    <mergeCell ref="J4212:K4212"/>
    <mergeCell ref="B4216:K4216"/>
    <mergeCell ref="B4219:C4219"/>
    <mergeCell ref="B4220:K4220"/>
    <mergeCell ref="B4222:D4222"/>
    <mergeCell ref="E4222:G4222"/>
    <mergeCell ref="H4222:K4222"/>
    <mergeCell ref="B4210:K4210"/>
    <mergeCell ref="B4211:B4213"/>
    <mergeCell ref="C4211:C4213"/>
    <mergeCell ref="D4211:G4211"/>
    <mergeCell ref="H4211:K4211"/>
    <mergeCell ref="D4212:D4213"/>
    <mergeCell ref="E4212:E4213"/>
    <mergeCell ref="F4212:G4212"/>
    <mergeCell ref="H4212:H4213"/>
    <mergeCell ref="I4212:I4213"/>
    <mergeCell ref="B4207:D4207"/>
    <mergeCell ref="E4207:G4207"/>
    <mergeCell ref="H4207:K4207"/>
    <mergeCell ref="B4208:C4209"/>
    <mergeCell ref="D4208:G4209"/>
    <mergeCell ref="H4208:I4209"/>
    <mergeCell ref="J4208:K4209"/>
    <mergeCell ref="J4194:K4194"/>
    <mergeCell ref="B4198:K4198"/>
    <mergeCell ref="B4203:C4203"/>
    <mergeCell ref="B4204:K4204"/>
    <mergeCell ref="B4206:D4206"/>
    <mergeCell ref="E4206:G4206"/>
    <mergeCell ref="H4206:K4206"/>
    <mergeCell ref="B4192:K4192"/>
    <mergeCell ref="B4193:B4195"/>
    <mergeCell ref="C4193:C4195"/>
    <mergeCell ref="D4193:G4193"/>
    <mergeCell ref="H4193:K4193"/>
    <mergeCell ref="D4194:D4195"/>
    <mergeCell ref="E4194:E4195"/>
    <mergeCell ref="F4194:G4194"/>
    <mergeCell ref="H4194:H4195"/>
    <mergeCell ref="I4194:I4195"/>
    <mergeCell ref="B4189:D4189"/>
    <mergeCell ref="E4189:G4189"/>
    <mergeCell ref="H4189:K4189"/>
    <mergeCell ref="B4190:C4191"/>
    <mergeCell ref="D4190:G4191"/>
    <mergeCell ref="H4190:I4191"/>
    <mergeCell ref="J4190:K4191"/>
    <mergeCell ref="J4178:K4178"/>
    <mergeCell ref="B4182:K4182"/>
    <mergeCell ref="B4185:C4185"/>
    <mergeCell ref="B4186:K4186"/>
    <mergeCell ref="B4188:D4188"/>
    <mergeCell ref="E4188:G4188"/>
    <mergeCell ref="H4188:K4188"/>
    <mergeCell ref="B4176:K4176"/>
    <mergeCell ref="B4177:B4179"/>
    <mergeCell ref="C4177:C4179"/>
    <mergeCell ref="D4177:G4177"/>
    <mergeCell ref="H4177:K4177"/>
    <mergeCell ref="D4178:D4179"/>
    <mergeCell ref="E4178:E4179"/>
    <mergeCell ref="F4178:G4178"/>
    <mergeCell ref="H4178:H4179"/>
    <mergeCell ref="I4178:I4179"/>
    <mergeCell ref="B4173:D4173"/>
    <mergeCell ref="E4173:G4173"/>
    <mergeCell ref="H4173:K4173"/>
    <mergeCell ref="B4174:C4175"/>
    <mergeCell ref="D4174:G4175"/>
    <mergeCell ref="H4174:I4175"/>
    <mergeCell ref="J4174:K4175"/>
    <mergeCell ref="J4162:K4162"/>
    <mergeCell ref="B4166:K4166"/>
    <mergeCell ref="B4169:C4169"/>
    <mergeCell ref="B4170:K4170"/>
    <mergeCell ref="B4172:D4172"/>
    <mergeCell ref="E4172:G4172"/>
    <mergeCell ref="H4172:K4172"/>
    <mergeCell ref="B4160:K4160"/>
    <mergeCell ref="B4161:B4163"/>
    <mergeCell ref="C4161:C4163"/>
    <mergeCell ref="D4161:G4161"/>
    <mergeCell ref="H4161:K4161"/>
    <mergeCell ref="D4162:D4163"/>
    <mergeCell ref="E4162:E4163"/>
    <mergeCell ref="F4162:G4162"/>
    <mergeCell ref="H4162:H4163"/>
    <mergeCell ref="I4162:I4163"/>
    <mergeCell ref="B4157:D4157"/>
    <mergeCell ref="E4157:G4157"/>
    <mergeCell ref="H4157:K4157"/>
    <mergeCell ref="B4158:C4159"/>
    <mergeCell ref="D4158:G4159"/>
    <mergeCell ref="H4158:I4159"/>
    <mergeCell ref="J4158:K4159"/>
    <mergeCell ref="J4146:K4146"/>
    <mergeCell ref="B4150:K4150"/>
    <mergeCell ref="B4153:C4153"/>
    <mergeCell ref="B4154:K4154"/>
    <mergeCell ref="B4156:D4156"/>
    <mergeCell ref="E4156:G4156"/>
    <mergeCell ref="H4156:K4156"/>
    <mergeCell ref="B4144:K4144"/>
    <mergeCell ref="B4145:B4147"/>
    <mergeCell ref="C4145:C4147"/>
    <mergeCell ref="D4145:G4145"/>
    <mergeCell ref="H4145:K4145"/>
    <mergeCell ref="D4146:D4147"/>
    <mergeCell ref="E4146:E4147"/>
    <mergeCell ref="F4146:G4146"/>
    <mergeCell ref="H4146:H4147"/>
    <mergeCell ref="I4146:I4147"/>
    <mergeCell ref="B4141:D4141"/>
    <mergeCell ref="E4141:G4141"/>
    <mergeCell ref="H4141:K4141"/>
    <mergeCell ref="B4142:C4143"/>
    <mergeCell ref="D4142:G4142"/>
    <mergeCell ref="H4142:I4143"/>
    <mergeCell ref="J4142:K4142"/>
    <mergeCell ref="J4129:K4129"/>
    <mergeCell ref="B4133:K4133"/>
    <mergeCell ref="B4137:C4137"/>
    <mergeCell ref="B4138:K4138"/>
    <mergeCell ref="B4140:D4140"/>
    <mergeCell ref="E4140:G4140"/>
    <mergeCell ref="H4140:K4140"/>
    <mergeCell ref="B4127:K4127"/>
    <mergeCell ref="B4128:B4130"/>
    <mergeCell ref="C4128:C4130"/>
    <mergeCell ref="D4128:G4128"/>
    <mergeCell ref="H4128:K4128"/>
    <mergeCell ref="D4129:D4130"/>
    <mergeCell ref="E4129:E4130"/>
    <mergeCell ref="F4129:G4129"/>
    <mergeCell ref="H4129:H4130"/>
    <mergeCell ref="I4129:I4130"/>
    <mergeCell ref="B4124:D4124"/>
    <mergeCell ref="E4124:G4124"/>
    <mergeCell ref="H4124:K4124"/>
    <mergeCell ref="B4125:C4126"/>
    <mergeCell ref="D4125:G4126"/>
    <mergeCell ref="H4125:I4126"/>
    <mergeCell ref="J4125:K4126"/>
    <mergeCell ref="J4112:K4112"/>
    <mergeCell ref="B4117:K4117"/>
    <mergeCell ref="B4120:C4120"/>
    <mergeCell ref="B4121:K4121"/>
    <mergeCell ref="B4123:D4123"/>
    <mergeCell ref="E4123:G4123"/>
    <mergeCell ref="H4123:K4123"/>
    <mergeCell ref="B4110:K4110"/>
    <mergeCell ref="B4111:B4113"/>
    <mergeCell ref="C4111:C4113"/>
    <mergeCell ref="D4111:G4111"/>
    <mergeCell ref="H4111:K4111"/>
    <mergeCell ref="D4112:D4113"/>
    <mergeCell ref="E4112:E4113"/>
    <mergeCell ref="F4112:G4112"/>
    <mergeCell ref="H4112:H4113"/>
    <mergeCell ref="I4112:I4113"/>
    <mergeCell ref="B4107:D4107"/>
    <mergeCell ref="E4107:G4107"/>
    <mergeCell ref="H4107:K4107"/>
    <mergeCell ref="B4108:C4109"/>
    <mergeCell ref="D4108:G4109"/>
    <mergeCell ref="H4108:I4109"/>
    <mergeCell ref="J4108:K4109"/>
    <mergeCell ref="J4095:K4095"/>
    <mergeCell ref="B4100:K4100"/>
    <mergeCell ref="B4103:C4103"/>
    <mergeCell ref="B4104:K4104"/>
    <mergeCell ref="B4106:D4106"/>
    <mergeCell ref="E4106:G4106"/>
    <mergeCell ref="H4106:K4106"/>
    <mergeCell ref="B4093:K4093"/>
    <mergeCell ref="B4094:B4096"/>
    <mergeCell ref="C4094:C4096"/>
    <mergeCell ref="D4094:G4094"/>
    <mergeCell ref="H4094:K4094"/>
    <mergeCell ref="D4095:D4096"/>
    <mergeCell ref="E4095:E4096"/>
    <mergeCell ref="F4095:G4095"/>
    <mergeCell ref="H4095:H4096"/>
    <mergeCell ref="I4095:I4096"/>
    <mergeCell ref="B4090:D4090"/>
    <mergeCell ref="E4090:G4090"/>
    <mergeCell ref="H4090:K4090"/>
    <mergeCell ref="B4091:C4092"/>
    <mergeCell ref="D4091:G4092"/>
    <mergeCell ref="H4091:I4092"/>
    <mergeCell ref="J4091:K4092"/>
    <mergeCell ref="J4079:K4079"/>
    <mergeCell ref="B4083:K4083"/>
    <mergeCell ref="B4086:C4086"/>
    <mergeCell ref="B4087:K4087"/>
    <mergeCell ref="B4089:D4089"/>
    <mergeCell ref="E4089:G4089"/>
    <mergeCell ref="H4089:K4089"/>
    <mergeCell ref="B4077:K4077"/>
    <mergeCell ref="B4078:B4080"/>
    <mergeCell ref="C4078:C4080"/>
    <mergeCell ref="D4078:G4078"/>
    <mergeCell ref="H4078:K4078"/>
    <mergeCell ref="D4079:D4080"/>
    <mergeCell ref="E4079:E4080"/>
    <mergeCell ref="F4079:G4079"/>
    <mergeCell ref="H4079:H4080"/>
    <mergeCell ref="I4079:I4080"/>
    <mergeCell ref="B4074:D4074"/>
    <mergeCell ref="E4074:G4074"/>
    <mergeCell ref="H4074:K4074"/>
    <mergeCell ref="B4075:C4076"/>
    <mergeCell ref="D4075:G4076"/>
    <mergeCell ref="H4075:I4076"/>
    <mergeCell ref="J4075:K4076"/>
    <mergeCell ref="J4060:K4060"/>
    <mergeCell ref="B4067:K4067"/>
    <mergeCell ref="B4070:C4070"/>
    <mergeCell ref="B4071:K4071"/>
    <mergeCell ref="B4073:D4073"/>
    <mergeCell ref="E4073:G4073"/>
    <mergeCell ref="H4073:K4073"/>
    <mergeCell ref="B4058:K4058"/>
    <mergeCell ref="B4059:B4061"/>
    <mergeCell ref="C4059:C4061"/>
    <mergeCell ref="D4059:G4059"/>
    <mergeCell ref="H4059:K4059"/>
    <mergeCell ref="D4060:D4061"/>
    <mergeCell ref="E4060:E4061"/>
    <mergeCell ref="F4060:G4060"/>
    <mergeCell ref="H4060:H4061"/>
    <mergeCell ref="I4060:I4061"/>
    <mergeCell ref="B4055:D4055"/>
    <mergeCell ref="E4055:G4055"/>
    <mergeCell ref="H4055:K4055"/>
    <mergeCell ref="B4056:C4057"/>
    <mergeCell ref="D4056:G4057"/>
    <mergeCell ref="H4056:I4057"/>
    <mergeCell ref="J4056:K4057"/>
    <mergeCell ref="J4044:K4044"/>
    <mergeCell ref="B4048:K4048"/>
    <mergeCell ref="B4051:C4051"/>
    <mergeCell ref="B4052:K4052"/>
    <mergeCell ref="B4054:D4054"/>
    <mergeCell ref="E4054:G4054"/>
    <mergeCell ref="H4054:K4054"/>
    <mergeCell ref="B4042:K4042"/>
    <mergeCell ref="B4043:B4045"/>
    <mergeCell ref="C4043:C4045"/>
    <mergeCell ref="D4043:G4043"/>
    <mergeCell ref="H4043:K4043"/>
    <mergeCell ref="D4044:D4045"/>
    <mergeCell ref="E4044:E4045"/>
    <mergeCell ref="F4044:G4044"/>
    <mergeCell ref="H4044:H4045"/>
    <mergeCell ref="I4044:I4045"/>
    <mergeCell ref="B4039:D4039"/>
    <mergeCell ref="E4039:G4039"/>
    <mergeCell ref="H4039:K4039"/>
    <mergeCell ref="B4040:C4041"/>
    <mergeCell ref="D4040:G4041"/>
    <mergeCell ref="H4040:I4041"/>
    <mergeCell ref="J4040:K4041"/>
    <mergeCell ref="J4025:K4025"/>
    <mergeCell ref="B4032:K4032"/>
    <mergeCell ref="B4035:C4035"/>
    <mergeCell ref="B4036:K4036"/>
    <mergeCell ref="B4038:D4038"/>
    <mergeCell ref="E4038:G4038"/>
    <mergeCell ref="H4038:K4038"/>
    <mergeCell ref="B4023:K4023"/>
    <mergeCell ref="B4024:B4026"/>
    <mergeCell ref="C4024:C4026"/>
    <mergeCell ref="D4024:G4024"/>
    <mergeCell ref="H4024:K4024"/>
    <mergeCell ref="D4025:D4026"/>
    <mergeCell ref="E4025:E4026"/>
    <mergeCell ref="F4025:G4025"/>
    <mergeCell ref="H4025:H4026"/>
    <mergeCell ref="I4025:I4026"/>
    <mergeCell ref="B4020:D4020"/>
    <mergeCell ref="E4020:G4020"/>
    <mergeCell ref="H4020:K4020"/>
    <mergeCell ref="B4021:C4022"/>
    <mergeCell ref="D4021:G4022"/>
    <mergeCell ref="H4021:I4022"/>
    <mergeCell ref="J4021:K4022"/>
    <mergeCell ref="J4009:K4009"/>
    <mergeCell ref="B4013:K4013"/>
    <mergeCell ref="B4016:C4016"/>
    <mergeCell ref="B4017:K4017"/>
    <mergeCell ref="B4019:D4019"/>
    <mergeCell ref="E4019:G4019"/>
    <mergeCell ref="H4019:K4019"/>
    <mergeCell ref="B4007:K4007"/>
    <mergeCell ref="B4008:B4010"/>
    <mergeCell ref="C4008:C4010"/>
    <mergeCell ref="D4008:G4008"/>
    <mergeCell ref="H4008:K4008"/>
    <mergeCell ref="D4009:D4010"/>
    <mergeCell ref="E4009:E4010"/>
    <mergeCell ref="F4009:G4009"/>
    <mergeCell ref="H4009:H4010"/>
    <mergeCell ref="I4009:I4010"/>
    <mergeCell ref="B4004:D4004"/>
    <mergeCell ref="E4004:G4004"/>
    <mergeCell ref="H4004:K4004"/>
    <mergeCell ref="B4005:C4006"/>
    <mergeCell ref="D4005:G4006"/>
    <mergeCell ref="H4005:I4006"/>
    <mergeCell ref="J4005:K4005"/>
    <mergeCell ref="J3993:K3993"/>
    <mergeCell ref="B3997:K3997"/>
    <mergeCell ref="B4000:C4000"/>
    <mergeCell ref="B4001:K4001"/>
    <mergeCell ref="B4003:D4003"/>
    <mergeCell ref="E4003:G4003"/>
    <mergeCell ref="H4003:K4003"/>
    <mergeCell ref="B3991:K3991"/>
    <mergeCell ref="B3992:B3994"/>
    <mergeCell ref="C3992:C3994"/>
    <mergeCell ref="D3992:G3992"/>
    <mergeCell ref="H3992:K3992"/>
    <mergeCell ref="D3993:D3994"/>
    <mergeCell ref="E3993:E3994"/>
    <mergeCell ref="F3993:G3993"/>
    <mergeCell ref="H3993:H3994"/>
    <mergeCell ref="I3993:I3994"/>
    <mergeCell ref="B3988:D3988"/>
    <mergeCell ref="E3988:G3988"/>
    <mergeCell ref="H3988:K3988"/>
    <mergeCell ref="B3989:C3990"/>
    <mergeCell ref="D3989:G3990"/>
    <mergeCell ref="H3989:I3990"/>
    <mergeCell ref="J3989:K3990"/>
    <mergeCell ref="J3975:K3975"/>
    <mergeCell ref="B3979:K3979"/>
    <mergeCell ref="B3984:C3984"/>
    <mergeCell ref="B3985:K3985"/>
    <mergeCell ref="B3987:D3987"/>
    <mergeCell ref="E3987:G3987"/>
    <mergeCell ref="H3987:K3987"/>
    <mergeCell ref="B3973:K3973"/>
    <mergeCell ref="B3974:B3976"/>
    <mergeCell ref="C3974:C3976"/>
    <mergeCell ref="D3974:G3974"/>
    <mergeCell ref="H3974:K3974"/>
    <mergeCell ref="D3975:D3976"/>
    <mergeCell ref="E3975:E3976"/>
    <mergeCell ref="F3975:G3975"/>
    <mergeCell ref="H3975:H3976"/>
    <mergeCell ref="I3975:I3976"/>
    <mergeCell ref="B3970:D3970"/>
    <mergeCell ref="E3970:G3970"/>
    <mergeCell ref="H3970:K3970"/>
    <mergeCell ref="B3971:C3972"/>
    <mergeCell ref="D3971:G3972"/>
    <mergeCell ref="H3971:I3972"/>
    <mergeCell ref="J3971:K3972"/>
    <mergeCell ref="J3957:K3957"/>
    <mergeCell ref="B3961:K3961"/>
    <mergeCell ref="B3966:C3966"/>
    <mergeCell ref="B3967:K3967"/>
    <mergeCell ref="B3969:D3969"/>
    <mergeCell ref="E3969:G3969"/>
    <mergeCell ref="H3969:K3969"/>
    <mergeCell ref="B3955:K3955"/>
    <mergeCell ref="B3956:B3958"/>
    <mergeCell ref="C3956:C3958"/>
    <mergeCell ref="D3956:G3956"/>
    <mergeCell ref="H3956:K3956"/>
    <mergeCell ref="D3957:D3958"/>
    <mergeCell ref="E3957:E3958"/>
    <mergeCell ref="F3957:G3957"/>
    <mergeCell ref="H3957:H3958"/>
    <mergeCell ref="I3957:I3958"/>
    <mergeCell ref="B3952:D3952"/>
    <mergeCell ref="E3952:G3952"/>
    <mergeCell ref="H3952:K3952"/>
    <mergeCell ref="B3953:C3954"/>
    <mergeCell ref="D3953:G3954"/>
    <mergeCell ref="H3953:I3954"/>
    <mergeCell ref="J3953:K3954"/>
    <mergeCell ref="J3938:K3938"/>
    <mergeCell ref="B3944:K3944"/>
    <mergeCell ref="B3948:C3948"/>
    <mergeCell ref="B3949:K3949"/>
    <mergeCell ref="B3951:D3951"/>
    <mergeCell ref="E3951:G3951"/>
    <mergeCell ref="H3951:K3951"/>
    <mergeCell ref="B3936:K3936"/>
    <mergeCell ref="B3937:B3939"/>
    <mergeCell ref="C3937:C3939"/>
    <mergeCell ref="D3937:G3937"/>
    <mergeCell ref="H3937:K3937"/>
    <mergeCell ref="D3938:D3939"/>
    <mergeCell ref="E3938:E3939"/>
    <mergeCell ref="F3938:G3938"/>
    <mergeCell ref="H3938:H3939"/>
    <mergeCell ref="I3938:I3939"/>
    <mergeCell ref="B3933:D3933"/>
    <mergeCell ref="E3933:G3933"/>
    <mergeCell ref="H3933:K3933"/>
    <mergeCell ref="B3934:C3935"/>
    <mergeCell ref="D3934:G3935"/>
    <mergeCell ref="H3934:I3935"/>
    <mergeCell ref="J3934:K3935"/>
    <mergeCell ref="J3920:K3920"/>
    <mergeCell ref="B3925:K3925"/>
    <mergeCell ref="B3929:C3929"/>
    <mergeCell ref="B3930:K3930"/>
    <mergeCell ref="B3932:D3932"/>
    <mergeCell ref="E3932:G3932"/>
    <mergeCell ref="H3932:K3932"/>
    <mergeCell ref="B3918:K3918"/>
    <mergeCell ref="B3919:B3921"/>
    <mergeCell ref="C3919:C3921"/>
    <mergeCell ref="D3919:G3919"/>
    <mergeCell ref="H3919:K3919"/>
    <mergeCell ref="D3920:D3921"/>
    <mergeCell ref="E3920:E3921"/>
    <mergeCell ref="F3920:G3920"/>
    <mergeCell ref="H3920:H3921"/>
    <mergeCell ref="I3920:I3921"/>
    <mergeCell ref="B3915:D3915"/>
    <mergeCell ref="E3915:G3915"/>
    <mergeCell ref="H3915:K3915"/>
    <mergeCell ref="B3916:C3917"/>
    <mergeCell ref="D3916:G3917"/>
    <mergeCell ref="H3916:I3917"/>
    <mergeCell ref="J3916:K3917"/>
    <mergeCell ref="J3904:K3904"/>
    <mergeCell ref="B3908:K3908"/>
    <mergeCell ref="B3911:C3911"/>
    <mergeCell ref="B3912:K3912"/>
    <mergeCell ref="B3914:D3914"/>
    <mergeCell ref="E3914:G3914"/>
    <mergeCell ref="H3914:K3914"/>
    <mergeCell ref="B3902:K3902"/>
    <mergeCell ref="B3903:B3905"/>
    <mergeCell ref="C3903:C3905"/>
    <mergeCell ref="D3903:G3903"/>
    <mergeCell ref="H3903:K3903"/>
    <mergeCell ref="D3904:D3905"/>
    <mergeCell ref="E3904:E3905"/>
    <mergeCell ref="F3904:G3904"/>
    <mergeCell ref="H3904:H3905"/>
    <mergeCell ref="I3904:I3905"/>
    <mergeCell ref="B3899:D3899"/>
    <mergeCell ref="E3899:G3899"/>
    <mergeCell ref="H3899:K3899"/>
    <mergeCell ref="B3900:C3901"/>
    <mergeCell ref="D3900:G3901"/>
    <mergeCell ref="H3900:I3901"/>
    <mergeCell ref="J3900:K3901"/>
    <mergeCell ref="J3888:K3888"/>
    <mergeCell ref="B3892:K3892"/>
    <mergeCell ref="B3895:C3895"/>
    <mergeCell ref="B3896:K3896"/>
    <mergeCell ref="B3898:D3898"/>
    <mergeCell ref="E3898:G3898"/>
    <mergeCell ref="H3898:K3898"/>
    <mergeCell ref="B3886:K3886"/>
    <mergeCell ref="B3887:B3889"/>
    <mergeCell ref="C3887:C3889"/>
    <mergeCell ref="D3887:G3887"/>
    <mergeCell ref="H3887:K3887"/>
    <mergeCell ref="D3888:D3889"/>
    <mergeCell ref="E3888:E3889"/>
    <mergeCell ref="F3888:G3888"/>
    <mergeCell ref="H3888:H3889"/>
    <mergeCell ref="I3888:I3889"/>
    <mergeCell ref="B3883:D3883"/>
    <mergeCell ref="E3883:G3883"/>
    <mergeCell ref="H3883:K3883"/>
    <mergeCell ref="B3884:C3885"/>
    <mergeCell ref="D3884:G3885"/>
    <mergeCell ref="H3884:I3885"/>
    <mergeCell ref="J3884:K3885"/>
    <mergeCell ref="J3872:K3872"/>
    <mergeCell ref="B3876:K3876"/>
    <mergeCell ref="B3879:C3879"/>
    <mergeCell ref="B3880:K3880"/>
    <mergeCell ref="B3882:D3882"/>
    <mergeCell ref="E3882:G3882"/>
    <mergeCell ref="H3882:K3882"/>
    <mergeCell ref="B3870:K3870"/>
    <mergeCell ref="B3871:B3873"/>
    <mergeCell ref="C3871:C3873"/>
    <mergeCell ref="D3871:G3871"/>
    <mergeCell ref="H3871:K3871"/>
    <mergeCell ref="D3872:D3873"/>
    <mergeCell ref="E3872:E3873"/>
    <mergeCell ref="F3872:G3872"/>
    <mergeCell ref="H3872:H3873"/>
    <mergeCell ref="I3872:I3873"/>
    <mergeCell ref="B3867:D3867"/>
    <mergeCell ref="E3867:G3867"/>
    <mergeCell ref="H3867:K3867"/>
    <mergeCell ref="B3868:C3869"/>
    <mergeCell ref="D3868:G3869"/>
    <mergeCell ref="H3868:I3869"/>
    <mergeCell ref="J3868:K3869"/>
    <mergeCell ref="J3856:K3856"/>
    <mergeCell ref="B3860:K3860"/>
    <mergeCell ref="B3863:C3863"/>
    <mergeCell ref="B3864:K3864"/>
    <mergeCell ref="B3866:D3866"/>
    <mergeCell ref="E3866:G3866"/>
    <mergeCell ref="H3866:K3866"/>
    <mergeCell ref="B3854:K3854"/>
    <mergeCell ref="B3855:B3857"/>
    <mergeCell ref="C3855:C3857"/>
    <mergeCell ref="D3855:G3855"/>
    <mergeCell ref="H3855:K3855"/>
    <mergeCell ref="D3856:D3857"/>
    <mergeCell ref="E3856:E3857"/>
    <mergeCell ref="F3856:G3856"/>
    <mergeCell ref="H3856:H3857"/>
    <mergeCell ref="I3856:I3857"/>
    <mergeCell ref="B3851:D3851"/>
    <mergeCell ref="E3851:G3851"/>
    <mergeCell ref="H3851:K3851"/>
    <mergeCell ref="B3852:C3853"/>
    <mergeCell ref="D3852:G3853"/>
    <mergeCell ref="H3852:I3853"/>
    <mergeCell ref="J3852:K3853"/>
    <mergeCell ref="J3836:K3836"/>
    <mergeCell ref="B3843:K3843"/>
    <mergeCell ref="B3847:C3847"/>
    <mergeCell ref="B3848:K3848"/>
    <mergeCell ref="B3850:D3850"/>
    <mergeCell ref="E3850:G3850"/>
    <mergeCell ref="H3850:K3850"/>
    <mergeCell ref="B3834:K3834"/>
    <mergeCell ref="B3835:B3837"/>
    <mergeCell ref="C3835:C3837"/>
    <mergeCell ref="D3835:G3835"/>
    <mergeCell ref="H3835:K3835"/>
    <mergeCell ref="D3836:D3837"/>
    <mergeCell ref="E3836:E3837"/>
    <mergeCell ref="F3836:G3836"/>
    <mergeCell ref="H3836:H3837"/>
    <mergeCell ref="I3836:I3837"/>
    <mergeCell ref="B3831:D3831"/>
    <mergeCell ref="E3831:G3831"/>
    <mergeCell ref="H3831:K3831"/>
    <mergeCell ref="B3832:C3833"/>
    <mergeCell ref="D3832:G3833"/>
    <mergeCell ref="H3832:I3833"/>
    <mergeCell ref="J3832:K3833"/>
    <mergeCell ref="J3818:K3818"/>
    <mergeCell ref="B3823:K3823"/>
    <mergeCell ref="B3827:C3827"/>
    <mergeCell ref="B3828:K3828"/>
    <mergeCell ref="B3830:D3830"/>
    <mergeCell ref="E3830:G3830"/>
    <mergeCell ref="H3830:K3830"/>
    <mergeCell ref="B3816:K3816"/>
    <mergeCell ref="B3817:B3819"/>
    <mergeCell ref="C3817:C3819"/>
    <mergeCell ref="D3817:G3817"/>
    <mergeCell ref="H3817:K3817"/>
    <mergeCell ref="D3818:D3819"/>
    <mergeCell ref="E3818:E3819"/>
    <mergeCell ref="F3818:G3818"/>
    <mergeCell ref="H3818:H3819"/>
    <mergeCell ref="I3818:I3819"/>
    <mergeCell ref="B3813:D3813"/>
    <mergeCell ref="E3813:G3813"/>
    <mergeCell ref="H3813:K3813"/>
    <mergeCell ref="B3814:C3815"/>
    <mergeCell ref="D3814:G3815"/>
    <mergeCell ref="H3814:I3815"/>
    <mergeCell ref="J3814:K3815"/>
    <mergeCell ref="J3802:K3802"/>
    <mergeCell ref="B3806:K3806"/>
    <mergeCell ref="B3809:C3809"/>
    <mergeCell ref="B3810:K3810"/>
    <mergeCell ref="B3812:D3812"/>
    <mergeCell ref="E3812:G3812"/>
    <mergeCell ref="H3812:K3812"/>
    <mergeCell ref="B3800:K3800"/>
    <mergeCell ref="B3801:B3803"/>
    <mergeCell ref="C3801:C3803"/>
    <mergeCell ref="D3801:G3801"/>
    <mergeCell ref="H3801:K3801"/>
    <mergeCell ref="D3802:D3803"/>
    <mergeCell ref="E3802:E3803"/>
    <mergeCell ref="F3802:G3802"/>
    <mergeCell ref="H3802:H3803"/>
    <mergeCell ref="I3802:I3803"/>
    <mergeCell ref="B3797:D3797"/>
    <mergeCell ref="E3797:G3797"/>
    <mergeCell ref="H3797:K3797"/>
    <mergeCell ref="B3798:C3799"/>
    <mergeCell ref="D3798:G3799"/>
    <mergeCell ref="H3798:I3799"/>
    <mergeCell ref="J3798:K3799"/>
    <mergeCell ref="J3785:K3785"/>
    <mergeCell ref="B3789:K3789"/>
    <mergeCell ref="B3793:C3793"/>
    <mergeCell ref="B3794:K3794"/>
    <mergeCell ref="B3796:D3796"/>
    <mergeCell ref="E3796:G3796"/>
    <mergeCell ref="H3796:K3796"/>
    <mergeCell ref="B3783:K3783"/>
    <mergeCell ref="B3784:B3786"/>
    <mergeCell ref="C3784:C3786"/>
    <mergeCell ref="D3784:G3784"/>
    <mergeCell ref="H3784:K3784"/>
    <mergeCell ref="D3785:D3786"/>
    <mergeCell ref="E3785:E3786"/>
    <mergeCell ref="F3785:G3785"/>
    <mergeCell ref="H3785:H3786"/>
    <mergeCell ref="I3785:I3786"/>
    <mergeCell ref="B3780:D3780"/>
    <mergeCell ref="E3780:G3780"/>
    <mergeCell ref="H3780:K3780"/>
    <mergeCell ref="B3781:C3782"/>
    <mergeCell ref="D3781:G3782"/>
    <mergeCell ref="H3781:I3782"/>
    <mergeCell ref="J3781:K3782"/>
    <mergeCell ref="J3768:K3768"/>
    <mergeCell ref="B3773:K3773"/>
    <mergeCell ref="B3776:C3776"/>
    <mergeCell ref="B3777:K3777"/>
    <mergeCell ref="B3779:D3779"/>
    <mergeCell ref="E3779:G3779"/>
    <mergeCell ref="H3779:K3779"/>
    <mergeCell ref="B3766:K3766"/>
    <mergeCell ref="B3767:B3769"/>
    <mergeCell ref="C3767:C3769"/>
    <mergeCell ref="D3767:G3767"/>
    <mergeCell ref="H3767:K3767"/>
    <mergeCell ref="D3768:D3769"/>
    <mergeCell ref="E3768:E3769"/>
    <mergeCell ref="F3768:G3768"/>
    <mergeCell ref="H3768:H3769"/>
    <mergeCell ref="I3768:I3769"/>
    <mergeCell ref="B3763:D3763"/>
    <mergeCell ref="E3763:G3763"/>
    <mergeCell ref="H3763:K3763"/>
    <mergeCell ref="B3764:C3765"/>
    <mergeCell ref="D3764:G3765"/>
    <mergeCell ref="H3764:I3765"/>
    <mergeCell ref="J3764:K3765"/>
    <mergeCell ref="J3752:K3752"/>
    <mergeCell ref="B3756:K3756"/>
    <mergeCell ref="B3759:C3759"/>
    <mergeCell ref="B3760:K3760"/>
    <mergeCell ref="B3762:D3762"/>
    <mergeCell ref="E3762:G3762"/>
    <mergeCell ref="H3762:K3762"/>
    <mergeCell ref="B3750:K3750"/>
    <mergeCell ref="B3751:B3753"/>
    <mergeCell ref="C3751:C3753"/>
    <mergeCell ref="D3751:G3751"/>
    <mergeCell ref="H3751:K3751"/>
    <mergeCell ref="D3752:D3753"/>
    <mergeCell ref="E3752:E3753"/>
    <mergeCell ref="F3752:G3752"/>
    <mergeCell ref="H3752:H3753"/>
    <mergeCell ref="I3752:I3753"/>
    <mergeCell ref="B3747:D3747"/>
    <mergeCell ref="E3747:G3747"/>
    <mergeCell ref="H3747:K3747"/>
    <mergeCell ref="B3748:C3749"/>
    <mergeCell ref="D3748:G3749"/>
    <mergeCell ref="H3748:I3749"/>
    <mergeCell ref="J3748:K3749"/>
    <mergeCell ref="J3733:K3733"/>
    <mergeCell ref="B3739:K3739"/>
    <mergeCell ref="B3743:C3743"/>
    <mergeCell ref="B3744:K3744"/>
    <mergeCell ref="B3746:D3746"/>
    <mergeCell ref="E3746:G3746"/>
    <mergeCell ref="H3746:K3746"/>
    <mergeCell ref="B3731:K3731"/>
    <mergeCell ref="B3732:B3734"/>
    <mergeCell ref="C3732:C3734"/>
    <mergeCell ref="D3732:G3732"/>
    <mergeCell ref="H3732:K3732"/>
    <mergeCell ref="D3733:D3734"/>
    <mergeCell ref="E3733:E3734"/>
    <mergeCell ref="F3733:G3733"/>
    <mergeCell ref="H3733:H3734"/>
    <mergeCell ref="I3733:I3734"/>
    <mergeCell ref="B3728:D3728"/>
    <mergeCell ref="E3728:G3728"/>
    <mergeCell ref="H3728:K3728"/>
    <mergeCell ref="B3729:C3730"/>
    <mergeCell ref="D3729:G3730"/>
    <mergeCell ref="H3729:I3730"/>
    <mergeCell ref="J3729:K3730"/>
    <mergeCell ref="J3717:K3717"/>
    <mergeCell ref="B3721:K3721"/>
    <mergeCell ref="B3724:C3724"/>
    <mergeCell ref="B3725:K3725"/>
    <mergeCell ref="B3727:D3727"/>
    <mergeCell ref="E3727:G3727"/>
    <mergeCell ref="H3727:K3727"/>
    <mergeCell ref="B3715:K3715"/>
    <mergeCell ref="B3716:B3718"/>
    <mergeCell ref="C3716:C3718"/>
    <mergeCell ref="D3716:G3716"/>
    <mergeCell ref="H3716:K3716"/>
    <mergeCell ref="D3717:D3718"/>
    <mergeCell ref="E3717:E3718"/>
    <mergeCell ref="F3717:G3717"/>
    <mergeCell ref="H3717:H3718"/>
    <mergeCell ref="I3717:I3718"/>
    <mergeCell ref="B3712:D3712"/>
    <mergeCell ref="E3712:G3712"/>
    <mergeCell ref="H3712:K3712"/>
    <mergeCell ref="B3713:C3714"/>
    <mergeCell ref="D3713:G3714"/>
    <mergeCell ref="H3713:I3714"/>
    <mergeCell ref="J3713:K3714"/>
    <mergeCell ref="J3701:K3701"/>
    <mergeCell ref="B3705:K3705"/>
    <mergeCell ref="B3708:C3708"/>
    <mergeCell ref="B3709:K3709"/>
    <mergeCell ref="B3711:D3711"/>
    <mergeCell ref="E3711:G3711"/>
    <mergeCell ref="H3711:K3711"/>
    <mergeCell ref="B3699:K3699"/>
    <mergeCell ref="B3700:B3702"/>
    <mergeCell ref="C3700:C3702"/>
    <mergeCell ref="D3700:G3700"/>
    <mergeCell ref="H3700:K3700"/>
    <mergeCell ref="D3701:D3702"/>
    <mergeCell ref="E3701:E3702"/>
    <mergeCell ref="F3701:G3701"/>
    <mergeCell ref="H3701:H3702"/>
    <mergeCell ref="I3701:I3702"/>
    <mergeCell ref="B3696:D3696"/>
    <mergeCell ref="E3696:G3696"/>
    <mergeCell ref="H3696:K3696"/>
    <mergeCell ref="B3697:C3698"/>
    <mergeCell ref="D3697:G3698"/>
    <mergeCell ref="H3697:I3698"/>
    <mergeCell ref="J3697:K3698"/>
    <mergeCell ref="J3683:K3683"/>
    <mergeCell ref="B3688:K3688"/>
    <mergeCell ref="B3692:C3692"/>
    <mergeCell ref="B3693:K3693"/>
    <mergeCell ref="B3695:D3695"/>
    <mergeCell ref="E3695:G3695"/>
    <mergeCell ref="H3695:K3695"/>
    <mergeCell ref="B3681:K3681"/>
    <mergeCell ref="B3682:B3684"/>
    <mergeCell ref="C3682:C3684"/>
    <mergeCell ref="D3682:G3682"/>
    <mergeCell ref="H3682:K3682"/>
    <mergeCell ref="D3683:D3684"/>
    <mergeCell ref="E3683:E3684"/>
    <mergeCell ref="F3683:G3683"/>
    <mergeCell ref="H3683:H3684"/>
    <mergeCell ref="I3683:I3684"/>
    <mergeCell ref="B3678:D3678"/>
    <mergeCell ref="E3678:G3678"/>
    <mergeCell ref="H3678:K3678"/>
    <mergeCell ref="B3679:C3680"/>
    <mergeCell ref="D3679:G3680"/>
    <mergeCell ref="H3679:I3680"/>
    <mergeCell ref="J3679:K3680"/>
    <mergeCell ref="J3666:K3666"/>
    <mergeCell ref="B3670:K3670"/>
    <mergeCell ref="B3674:C3674"/>
    <mergeCell ref="B3675:K3675"/>
    <mergeCell ref="B3677:D3677"/>
    <mergeCell ref="E3677:G3677"/>
    <mergeCell ref="H3677:K3677"/>
    <mergeCell ref="B3664:K3664"/>
    <mergeCell ref="B3665:B3667"/>
    <mergeCell ref="C3665:C3667"/>
    <mergeCell ref="D3665:G3665"/>
    <mergeCell ref="H3665:K3665"/>
    <mergeCell ref="D3666:D3667"/>
    <mergeCell ref="E3666:E3667"/>
    <mergeCell ref="F3666:G3666"/>
    <mergeCell ref="H3666:H3667"/>
    <mergeCell ref="I3666:I3667"/>
    <mergeCell ref="B3661:D3661"/>
    <mergeCell ref="E3661:G3661"/>
    <mergeCell ref="H3661:K3661"/>
    <mergeCell ref="B3662:C3663"/>
    <mergeCell ref="D3662:G3663"/>
    <mergeCell ref="H3662:I3663"/>
    <mergeCell ref="J3662:K3663"/>
    <mergeCell ref="J3649:K3649"/>
    <mergeCell ref="B3654:K3654"/>
    <mergeCell ref="B3657:C3657"/>
    <mergeCell ref="B3658:K3658"/>
    <mergeCell ref="B3660:D3660"/>
    <mergeCell ref="E3660:G3660"/>
    <mergeCell ref="H3660:K3660"/>
    <mergeCell ref="B3647:K3647"/>
    <mergeCell ref="B3648:B3650"/>
    <mergeCell ref="C3648:C3650"/>
    <mergeCell ref="D3648:G3648"/>
    <mergeCell ref="H3648:K3648"/>
    <mergeCell ref="D3649:D3650"/>
    <mergeCell ref="E3649:E3650"/>
    <mergeCell ref="F3649:G3649"/>
    <mergeCell ref="H3649:H3650"/>
    <mergeCell ref="I3649:I3650"/>
    <mergeCell ref="B3644:D3644"/>
    <mergeCell ref="E3644:G3644"/>
    <mergeCell ref="H3644:K3644"/>
    <mergeCell ref="B3645:C3646"/>
    <mergeCell ref="D3645:G3646"/>
    <mergeCell ref="H3645:I3646"/>
    <mergeCell ref="J3645:K3646"/>
    <mergeCell ref="J3630:K3630"/>
    <mergeCell ref="B3634:K3634"/>
    <mergeCell ref="B3640:C3640"/>
    <mergeCell ref="B3641:K3641"/>
    <mergeCell ref="B3643:D3643"/>
    <mergeCell ref="E3643:G3643"/>
    <mergeCell ref="H3643:K3643"/>
    <mergeCell ref="B3628:K3628"/>
    <mergeCell ref="B3629:B3631"/>
    <mergeCell ref="C3629:C3631"/>
    <mergeCell ref="D3629:G3629"/>
    <mergeCell ref="H3629:K3629"/>
    <mergeCell ref="D3630:D3631"/>
    <mergeCell ref="E3630:E3631"/>
    <mergeCell ref="F3630:G3630"/>
    <mergeCell ref="H3630:H3631"/>
    <mergeCell ref="I3630:I3631"/>
    <mergeCell ref="B3625:D3625"/>
    <mergeCell ref="E3625:G3625"/>
    <mergeCell ref="H3625:K3625"/>
    <mergeCell ref="B3626:C3627"/>
    <mergeCell ref="D3626:G3627"/>
    <mergeCell ref="H3626:I3627"/>
    <mergeCell ref="J3626:K3627"/>
    <mergeCell ref="J3614:K3614"/>
    <mergeCell ref="B3618:K3618"/>
    <mergeCell ref="B3621:C3621"/>
    <mergeCell ref="B3622:K3622"/>
    <mergeCell ref="B3624:D3624"/>
    <mergeCell ref="E3624:G3624"/>
    <mergeCell ref="H3624:K3624"/>
    <mergeCell ref="B3612:K3612"/>
    <mergeCell ref="B3613:B3615"/>
    <mergeCell ref="C3613:C3615"/>
    <mergeCell ref="D3613:G3613"/>
    <mergeCell ref="H3613:K3613"/>
    <mergeCell ref="D3614:D3615"/>
    <mergeCell ref="E3614:E3615"/>
    <mergeCell ref="F3614:G3614"/>
    <mergeCell ref="H3614:H3615"/>
    <mergeCell ref="I3614:I3615"/>
    <mergeCell ref="B3609:D3609"/>
    <mergeCell ref="E3609:G3609"/>
    <mergeCell ref="H3609:K3609"/>
    <mergeCell ref="B3610:C3611"/>
    <mergeCell ref="D3610:G3610"/>
    <mergeCell ref="H3610:I3611"/>
    <mergeCell ref="J3610:K3610"/>
    <mergeCell ref="J3596:K3596"/>
    <mergeCell ref="B3601:K3601"/>
    <mergeCell ref="B3605:C3605"/>
    <mergeCell ref="B3606:K3606"/>
    <mergeCell ref="B3608:D3608"/>
    <mergeCell ref="E3608:G3608"/>
    <mergeCell ref="H3608:K3608"/>
    <mergeCell ref="B3594:K3594"/>
    <mergeCell ref="B3595:B3597"/>
    <mergeCell ref="C3595:C3597"/>
    <mergeCell ref="D3595:G3595"/>
    <mergeCell ref="H3595:K3595"/>
    <mergeCell ref="D3596:D3597"/>
    <mergeCell ref="E3596:E3597"/>
    <mergeCell ref="F3596:G3596"/>
    <mergeCell ref="H3596:H3597"/>
    <mergeCell ref="I3596:I3597"/>
    <mergeCell ref="B3591:D3591"/>
    <mergeCell ref="E3591:G3591"/>
    <mergeCell ref="H3591:K3591"/>
    <mergeCell ref="B3592:C3593"/>
    <mergeCell ref="D3592:G3592"/>
    <mergeCell ref="H3592:I3593"/>
    <mergeCell ref="J3592:K3592"/>
    <mergeCell ref="J3579:K3579"/>
    <mergeCell ref="B3584:K3584"/>
    <mergeCell ref="B3587:C3587"/>
    <mergeCell ref="B3588:K3588"/>
    <mergeCell ref="B3590:D3590"/>
    <mergeCell ref="E3590:G3590"/>
    <mergeCell ref="H3590:K3590"/>
    <mergeCell ref="B3577:K3577"/>
    <mergeCell ref="B3578:B3580"/>
    <mergeCell ref="C3578:C3580"/>
    <mergeCell ref="D3578:G3578"/>
    <mergeCell ref="H3578:K3578"/>
    <mergeCell ref="D3579:D3580"/>
    <mergeCell ref="E3579:E3580"/>
    <mergeCell ref="F3579:G3579"/>
    <mergeCell ref="H3579:H3580"/>
    <mergeCell ref="I3579:I3580"/>
    <mergeCell ref="B3574:D3574"/>
    <mergeCell ref="E3574:G3574"/>
    <mergeCell ref="H3574:K3574"/>
    <mergeCell ref="B3575:C3576"/>
    <mergeCell ref="D3575:G3575"/>
    <mergeCell ref="H3575:I3576"/>
    <mergeCell ref="J3575:K3575"/>
    <mergeCell ref="J3561:K3561"/>
    <mergeCell ref="B3567:K3567"/>
    <mergeCell ref="B3570:C3570"/>
    <mergeCell ref="B3571:K3571"/>
    <mergeCell ref="B3573:D3573"/>
    <mergeCell ref="E3573:G3573"/>
    <mergeCell ref="H3573:K3573"/>
    <mergeCell ref="B3559:K3559"/>
    <mergeCell ref="B3560:B3562"/>
    <mergeCell ref="C3560:C3562"/>
    <mergeCell ref="D3560:G3560"/>
    <mergeCell ref="H3560:K3560"/>
    <mergeCell ref="D3561:D3562"/>
    <mergeCell ref="E3561:E3562"/>
    <mergeCell ref="F3561:G3561"/>
    <mergeCell ref="H3561:H3562"/>
    <mergeCell ref="I3561:I3562"/>
    <mergeCell ref="B3556:D3556"/>
    <mergeCell ref="E3556:G3556"/>
    <mergeCell ref="H3556:K3556"/>
    <mergeCell ref="B3557:C3558"/>
    <mergeCell ref="D3557:G3557"/>
    <mergeCell ref="H3557:I3558"/>
    <mergeCell ref="J3557:K3557"/>
    <mergeCell ref="J3544:K3544"/>
    <mergeCell ref="B3548:K3548"/>
    <mergeCell ref="B3552:C3552"/>
    <mergeCell ref="B3553:K3553"/>
    <mergeCell ref="B3555:D3555"/>
    <mergeCell ref="E3555:G3555"/>
    <mergeCell ref="H3555:K3555"/>
    <mergeCell ref="B3542:K3542"/>
    <mergeCell ref="B3543:B3545"/>
    <mergeCell ref="C3543:C3545"/>
    <mergeCell ref="D3543:G3543"/>
    <mergeCell ref="H3543:K3543"/>
    <mergeCell ref="D3544:D3545"/>
    <mergeCell ref="E3544:E3545"/>
    <mergeCell ref="F3544:G3544"/>
    <mergeCell ref="H3544:H3545"/>
    <mergeCell ref="I3544:I3545"/>
    <mergeCell ref="B3539:D3539"/>
    <mergeCell ref="E3539:G3539"/>
    <mergeCell ref="H3539:K3539"/>
    <mergeCell ref="B3540:C3541"/>
    <mergeCell ref="D3540:G3540"/>
    <mergeCell ref="H3540:I3541"/>
    <mergeCell ref="J3540:K3540"/>
    <mergeCell ref="J3528:K3528"/>
    <mergeCell ref="B3532:K3532"/>
    <mergeCell ref="B3535:C3535"/>
    <mergeCell ref="B3536:K3536"/>
    <mergeCell ref="B3538:D3538"/>
    <mergeCell ref="E3538:G3538"/>
    <mergeCell ref="H3538:K3538"/>
    <mergeCell ref="B3526:K3526"/>
    <mergeCell ref="B3527:B3529"/>
    <mergeCell ref="C3527:C3529"/>
    <mergeCell ref="D3527:G3527"/>
    <mergeCell ref="H3527:K3527"/>
    <mergeCell ref="D3528:D3529"/>
    <mergeCell ref="E3528:E3529"/>
    <mergeCell ref="F3528:G3528"/>
    <mergeCell ref="H3528:H3529"/>
    <mergeCell ref="I3528:I3529"/>
    <mergeCell ref="B3523:D3523"/>
    <mergeCell ref="E3523:G3523"/>
    <mergeCell ref="H3523:K3523"/>
    <mergeCell ref="B3524:C3525"/>
    <mergeCell ref="D3524:G3525"/>
    <mergeCell ref="H3524:I3525"/>
    <mergeCell ref="J3524:K3525"/>
    <mergeCell ref="J3510:K3510"/>
    <mergeCell ref="B3516:K3516"/>
    <mergeCell ref="B3519:C3519"/>
    <mergeCell ref="B3520:K3520"/>
    <mergeCell ref="B3522:D3522"/>
    <mergeCell ref="E3522:G3522"/>
    <mergeCell ref="H3522:K3522"/>
    <mergeCell ref="B3508:K3508"/>
    <mergeCell ref="B3509:B3511"/>
    <mergeCell ref="C3509:C3511"/>
    <mergeCell ref="D3509:G3509"/>
    <mergeCell ref="H3509:K3509"/>
    <mergeCell ref="D3510:D3511"/>
    <mergeCell ref="E3510:E3511"/>
    <mergeCell ref="F3510:G3510"/>
    <mergeCell ref="H3510:H3511"/>
    <mergeCell ref="I3510:I3511"/>
    <mergeCell ref="B3505:D3505"/>
    <mergeCell ref="E3505:G3505"/>
    <mergeCell ref="H3505:K3505"/>
    <mergeCell ref="B3506:C3507"/>
    <mergeCell ref="D3506:G3507"/>
    <mergeCell ref="H3506:I3507"/>
    <mergeCell ref="J3506:K3507"/>
    <mergeCell ref="J3493:K3493"/>
    <mergeCell ref="B3498:K3498"/>
    <mergeCell ref="B3501:C3501"/>
    <mergeCell ref="B3502:K3502"/>
    <mergeCell ref="B3504:D3504"/>
    <mergeCell ref="E3504:G3504"/>
    <mergeCell ref="H3504:K3504"/>
    <mergeCell ref="B3491:K3491"/>
    <mergeCell ref="B3492:B3494"/>
    <mergeCell ref="C3492:C3494"/>
    <mergeCell ref="D3492:G3492"/>
    <mergeCell ref="H3492:K3492"/>
    <mergeCell ref="D3493:D3494"/>
    <mergeCell ref="E3493:E3494"/>
    <mergeCell ref="F3493:G3493"/>
    <mergeCell ref="H3493:H3494"/>
    <mergeCell ref="I3493:I3494"/>
    <mergeCell ref="B3488:D3488"/>
    <mergeCell ref="E3488:G3488"/>
    <mergeCell ref="H3488:K3488"/>
    <mergeCell ref="B3489:C3490"/>
    <mergeCell ref="D3489:G3490"/>
    <mergeCell ref="H3489:I3490"/>
    <mergeCell ref="J3489:K3490"/>
    <mergeCell ref="J3472:K3472"/>
    <mergeCell ref="B3481:K3481"/>
    <mergeCell ref="B3484:C3484"/>
    <mergeCell ref="B3485:K3485"/>
    <mergeCell ref="B3487:D3487"/>
    <mergeCell ref="E3487:G3487"/>
    <mergeCell ref="H3487:K3487"/>
    <mergeCell ref="B3470:K3470"/>
    <mergeCell ref="B3471:B3473"/>
    <mergeCell ref="C3471:C3473"/>
    <mergeCell ref="D3471:G3471"/>
    <mergeCell ref="H3471:K3471"/>
    <mergeCell ref="D3472:D3473"/>
    <mergeCell ref="E3472:E3473"/>
    <mergeCell ref="F3472:G3472"/>
    <mergeCell ref="H3472:H3473"/>
    <mergeCell ref="I3472:I3473"/>
    <mergeCell ref="B3467:D3467"/>
    <mergeCell ref="E3467:G3467"/>
    <mergeCell ref="H3467:K3467"/>
    <mergeCell ref="B3468:C3469"/>
    <mergeCell ref="D3468:G3469"/>
    <mergeCell ref="H3468:I3469"/>
    <mergeCell ref="J3468:K3469"/>
    <mergeCell ref="J3456:K3456"/>
    <mergeCell ref="B3460:K3460"/>
    <mergeCell ref="B3463:C3463"/>
    <mergeCell ref="B3464:K3464"/>
    <mergeCell ref="B3466:D3466"/>
    <mergeCell ref="E3466:G3466"/>
    <mergeCell ref="H3466:K3466"/>
    <mergeCell ref="B3454:K3454"/>
    <mergeCell ref="B3455:B3457"/>
    <mergeCell ref="C3455:C3457"/>
    <mergeCell ref="D3455:G3455"/>
    <mergeCell ref="H3455:K3455"/>
    <mergeCell ref="D3456:D3457"/>
    <mergeCell ref="E3456:E3457"/>
    <mergeCell ref="F3456:G3456"/>
    <mergeCell ref="H3456:H3457"/>
    <mergeCell ref="I3456:I3457"/>
    <mergeCell ref="B3451:D3451"/>
    <mergeCell ref="E3451:G3451"/>
    <mergeCell ref="H3451:K3451"/>
    <mergeCell ref="B3452:C3453"/>
    <mergeCell ref="D3452:G3453"/>
    <mergeCell ref="H3452:I3453"/>
    <mergeCell ref="J3452:K3453"/>
    <mergeCell ref="J3435:K3435"/>
    <mergeCell ref="B3444:K3444"/>
    <mergeCell ref="B3447:C3447"/>
    <mergeCell ref="B3448:K3448"/>
    <mergeCell ref="B3450:D3450"/>
    <mergeCell ref="E3450:G3450"/>
    <mergeCell ref="H3450:K3450"/>
    <mergeCell ref="B3433:K3433"/>
    <mergeCell ref="B3434:B3436"/>
    <mergeCell ref="C3434:C3436"/>
    <mergeCell ref="D3434:G3434"/>
    <mergeCell ref="H3434:K3434"/>
    <mergeCell ref="D3435:D3436"/>
    <mergeCell ref="E3435:E3436"/>
    <mergeCell ref="F3435:G3435"/>
    <mergeCell ref="H3435:H3436"/>
    <mergeCell ref="I3435:I3436"/>
    <mergeCell ref="B3430:D3430"/>
    <mergeCell ref="E3430:G3430"/>
    <mergeCell ref="H3430:K3430"/>
    <mergeCell ref="B3431:C3432"/>
    <mergeCell ref="D3431:G3432"/>
    <mergeCell ref="H3431:I3432"/>
    <mergeCell ref="J3431:K3432"/>
    <mergeCell ref="J3415:K3415"/>
    <mergeCell ref="B3422:K3422"/>
    <mergeCell ref="B3426:C3426"/>
    <mergeCell ref="B3427:K3427"/>
    <mergeCell ref="B3429:D3429"/>
    <mergeCell ref="E3429:G3429"/>
    <mergeCell ref="H3429:K3429"/>
    <mergeCell ref="B3413:K3413"/>
    <mergeCell ref="B3414:B3416"/>
    <mergeCell ref="C3414:C3416"/>
    <mergeCell ref="D3414:G3414"/>
    <mergeCell ref="H3414:K3414"/>
    <mergeCell ref="D3415:D3416"/>
    <mergeCell ref="E3415:E3416"/>
    <mergeCell ref="F3415:G3415"/>
    <mergeCell ref="H3415:H3416"/>
    <mergeCell ref="I3415:I3416"/>
    <mergeCell ref="B3410:D3410"/>
    <mergeCell ref="E3410:G3410"/>
    <mergeCell ref="H3410:K3410"/>
    <mergeCell ref="B3411:C3412"/>
    <mergeCell ref="D3411:G3412"/>
    <mergeCell ref="H3411:I3412"/>
    <mergeCell ref="J3411:K3412"/>
    <mergeCell ref="J3398:K3398"/>
    <mergeCell ref="B3403:K3403"/>
    <mergeCell ref="B3406:C3406"/>
    <mergeCell ref="B3407:K3407"/>
    <mergeCell ref="B3409:D3409"/>
    <mergeCell ref="E3409:G3409"/>
    <mergeCell ref="H3409:K3409"/>
    <mergeCell ref="B3396:K3396"/>
    <mergeCell ref="B3397:B3399"/>
    <mergeCell ref="C3397:C3399"/>
    <mergeCell ref="D3397:G3397"/>
    <mergeCell ref="H3397:K3397"/>
    <mergeCell ref="D3398:D3399"/>
    <mergeCell ref="E3398:E3399"/>
    <mergeCell ref="F3398:G3398"/>
    <mergeCell ref="H3398:H3399"/>
    <mergeCell ref="I3398:I3399"/>
    <mergeCell ref="B3393:D3393"/>
    <mergeCell ref="E3393:G3393"/>
    <mergeCell ref="H3393:K3393"/>
    <mergeCell ref="B3394:C3395"/>
    <mergeCell ref="D3394:G3395"/>
    <mergeCell ref="H3394:I3395"/>
    <mergeCell ref="J3394:K3395"/>
    <mergeCell ref="J3380:K3380"/>
    <mergeCell ref="B3386:K3386"/>
    <mergeCell ref="B3389:C3389"/>
    <mergeCell ref="B3390:K3390"/>
    <mergeCell ref="B3392:D3392"/>
    <mergeCell ref="E3392:G3392"/>
    <mergeCell ref="H3392:K3392"/>
    <mergeCell ref="B3378:K3378"/>
    <mergeCell ref="B3379:B3381"/>
    <mergeCell ref="C3379:C3381"/>
    <mergeCell ref="D3379:G3379"/>
    <mergeCell ref="H3379:K3379"/>
    <mergeCell ref="D3380:D3381"/>
    <mergeCell ref="E3380:E3381"/>
    <mergeCell ref="F3380:G3380"/>
    <mergeCell ref="H3380:H3381"/>
    <mergeCell ref="I3380:I3381"/>
    <mergeCell ref="B3375:D3375"/>
    <mergeCell ref="E3375:G3375"/>
    <mergeCell ref="H3375:K3375"/>
    <mergeCell ref="B3376:C3377"/>
    <mergeCell ref="D3376:G3376"/>
    <mergeCell ref="H3376:I3377"/>
    <mergeCell ref="J3376:K3376"/>
    <mergeCell ref="J3362:K3362"/>
    <mergeCell ref="B3368:K3368"/>
    <mergeCell ref="B3371:C3371"/>
    <mergeCell ref="B3372:K3372"/>
    <mergeCell ref="B3374:D3374"/>
    <mergeCell ref="E3374:G3374"/>
    <mergeCell ref="H3374:K3374"/>
    <mergeCell ref="B3360:K3360"/>
    <mergeCell ref="B3361:B3363"/>
    <mergeCell ref="C3361:C3363"/>
    <mergeCell ref="D3361:G3361"/>
    <mergeCell ref="H3361:K3361"/>
    <mergeCell ref="D3362:D3363"/>
    <mergeCell ref="E3362:E3363"/>
    <mergeCell ref="F3362:G3362"/>
    <mergeCell ref="H3362:H3363"/>
    <mergeCell ref="I3362:I3363"/>
    <mergeCell ref="B3357:D3357"/>
    <mergeCell ref="E3357:G3357"/>
    <mergeCell ref="H3357:K3357"/>
    <mergeCell ref="B3358:C3359"/>
    <mergeCell ref="D3358:G3358"/>
    <mergeCell ref="H3358:I3359"/>
    <mergeCell ref="J3358:K3358"/>
    <mergeCell ref="J3346:K3346"/>
    <mergeCell ref="B3350:K3350"/>
    <mergeCell ref="B3353:C3353"/>
    <mergeCell ref="B3354:K3354"/>
    <mergeCell ref="B3356:D3356"/>
    <mergeCell ref="E3356:G3356"/>
    <mergeCell ref="H3356:K3356"/>
    <mergeCell ref="B3344:K3344"/>
    <mergeCell ref="B3345:B3347"/>
    <mergeCell ref="C3345:C3347"/>
    <mergeCell ref="D3345:G3345"/>
    <mergeCell ref="H3345:K3345"/>
    <mergeCell ref="D3346:D3347"/>
    <mergeCell ref="E3346:E3347"/>
    <mergeCell ref="F3346:G3346"/>
    <mergeCell ref="H3346:H3347"/>
    <mergeCell ref="I3346:I3347"/>
    <mergeCell ref="B3341:D3341"/>
    <mergeCell ref="E3341:G3341"/>
    <mergeCell ref="H3341:K3341"/>
    <mergeCell ref="B3342:C3343"/>
    <mergeCell ref="D3342:G3342"/>
    <mergeCell ref="H3342:I3343"/>
    <mergeCell ref="J3342:K3342"/>
    <mergeCell ref="J3329:K3329"/>
    <mergeCell ref="B3333:K3333"/>
    <mergeCell ref="B3337:C3337"/>
    <mergeCell ref="B3338:K3338"/>
    <mergeCell ref="B3340:D3340"/>
    <mergeCell ref="E3340:G3340"/>
    <mergeCell ref="H3340:K3340"/>
    <mergeCell ref="B3327:K3327"/>
    <mergeCell ref="B3328:B3330"/>
    <mergeCell ref="C3328:C3330"/>
    <mergeCell ref="D3328:G3328"/>
    <mergeCell ref="H3328:K3328"/>
    <mergeCell ref="D3329:D3330"/>
    <mergeCell ref="E3329:E3330"/>
    <mergeCell ref="F3329:G3329"/>
    <mergeCell ref="H3329:H3330"/>
    <mergeCell ref="I3329:I3330"/>
    <mergeCell ref="B3324:D3324"/>
    <mergeCell ref="E3324:G3324"/>
    <mergeCell ref="H3324:K3324"/>
    <mergeCell ref="B3325:C3326"/>
    <mergeCell ref="D3325:G3325"/>
    <mergeCell ref="H3325:I3326"/>
    <mergeCell ref="J3325:K3325"/>
    <mergeCell ref="J3311:K3311"/>
    <mergeCell ref="B3317:K3317"/>
    <mergeCell ref="B3320:C3320"/>
    <mergeCell ref="B3321:K3321"/>
    <mergeCell ref="B3323:D3323"/>
    <mergeCell ref="E3323:G3323"/>
    <mergeCell ref="H3323:K3323"/>
    <mergeCell ref="B3309:K3309"/>
    <mergeCell ref="B3310:B3312"/>
    <mergeCell ref="C3310:C3312"/>
    <mergeCell ref="D3310:G3310"/>
    <mergeCell ref="H3310:K3310"/>
    <mergeCell ref="D3311:D3312"/>
    <mergeCell ref="E3311:E3312"/>
    <mergeCell ref="F3311:G3311"/>
    <mergeCell ref="H3311:H3312"/>
    <mergeCell ref="I3311:I3312"/>
    <mergeCell ref="B3306:D3306"/>
    <mergeCell ref="E3306:G3306"/>
    <mergeCell ref="H3306:K3306"/>
    <mergeCell ref="B3307:C3308"/>
    <mergeCell ref="D3307:G3307"/>
    <mergeCell ref="H3307:I3308"/>
    <mergeCell ref="J3307:K3307"/>
    <mergeCell ref="J3293:K3293"/>
    <mergeCell ref="B3299:K3299"/>
    <mergeCell ref="B3302:C3302"/>
    <mergeCell ref="B3303:K3303"/>
    <mergeCell ref="B3305:D3305"/>
    <mergeCell ref="E3305:G3305"/>
    <mergeCell ref="H3305:K3305"/>
    <mergeCell ref="B3291:K3291"/>
    <mergeCell ref="B3292:B3294"/>
    <mergeCell ref="C3292:C3294"/>
    <mergeCell ref="D3292:G3292"/>
    <mergeCell ref="H3292:K3292"/>
    <mergeCell ref="D3293:D3294"/>
    <mergeCell ref="E3293:E3294"/>
    <mergeCell ref="F3293:G3293"/>
    <mergeCell ref="H3293:H3294"/>
    <mergeCell ref="I3293:I3294"/>
    <mergeCell ref="B3288:D3288"/>
    <mergeCell ref="E3288:G3288"/>
    <mergeCell ref="H3288:K3288"/>
    <mergeCell ref="B3289:C3290"/>
    <mergeCell ref="D3289:G3289"/>
    <mergeCell ref="H3289:I3290"/>
    <mergeCell ref="J3289:K3289"/>
    <mergeCell ref="J3277:K3277"/>
    <mergeCell ref="B3281:K3281"/>
    <mergeCell ref="B3284:C3284"/>
    <mergeCell ref="B3285:K3285"/>
    <mergeCell ref="B3287:D3287"/>
    <mergeCell ref="E3287:G3287"/>
    <mergeCell ref="H3287:K3287"/>
    <mergeCell ref="B3275:K3275"/>
    <mergeCell ref="B3276:B3278"/>
    <mergeCell ref="C3276:C3278"/>
    <mergeCell ref="D3276:G3276"/>
    <mergeCell ref="H3276:K3276"/>
    <mergeCell ref="D3277:D3278"/>
    <mergeCell ref="E3277:E3278"/>
    <mergeCell ref="F3277:G3277"/>
    <mergeCell ref="H3277:H3278"/>
    <mergeCell ref="I3277:I3278"/>
    <mergeCell ref="B3272:D3272"/>
    <mergeCell ref="E3272:G3272"/>
    <mergeCell ref="H3272:K3272"/>
    <mergeCell ref="B3273:C3274"/>
    <mergeCell ref="D3273:G3273"/>
    <mergeCell ref="H3273:I3274"/>
    <mergeCell ref="J3273:K3273"/>
    <mergeCell ref="J3261:K3261"/>
    <mergeCell ref="B3265:K3265"/>
    <mergeCell ref="B3268:C3268"/>
    <mergeCell ref="B3269:K3269"/>
    <mergeCell ref="B3271:D3271"/>
    <mergeCell ref="E3271:G3271"/>
    <mergeCell ref="H3271:K3271"/>
    <mergeCell ref="B3259:K3259"/>
    <mergeCell ref="B3260:B3262"/>
    <mergeCell ref="C3260:C3262"/>
    <mergeCell ref="D3260:G3260"/>
    <mergeCell ref="H3260:K3260"/>
    <mergeCell ref="D3261:D3262"/>
    <mergeCell ref="E3261:E3262"/>
    <mergeCell ref="F3261:G3261"/>
    <mergeCell ref="H3261:H3262"/>
    <mergeCell ref="I3261:I3262"/>
    <mergeCell ref="B3256:D3256"/>
    <mergeCell ref="E3256:G3256"/>
    <mergeCell ref="H3256:K3256"/>
    <mergeCell ref="B3257:C3258"/>
    <mergeCell ref="D3257:G3257"/>
    <mergeCell ref="H3257:I3258"/>
    <mergeCell ref="J3257:K3257"/>
    <mergeCell ref="J3244:K3244"/>
    <mergeCell ref="B3248:K3248"/>
    <mergeCell ref="B3252:C3252"/>
    <mergeCell ref="B3253:K3253"/>
    <mergeCell ref="B3255:D3255"/>
    <mergeCell ref="E3255:G3255"/>
    <mergeCell ref="H3255:K3255"/>
    <mergeCell ref="B3242:K3242"/>
    <mergeCell ref="B3243:B3245"/>
    <mergeCell ref="C3243:C3245"/>
    <mergeCell ref="D3243:G3243"/>
    <mergeCell ref="H3243:K3243"/>
    <mergeCell ref="D3244:D3245"/>
    <mergeCell ref="E3244:E3245"/>
    <mergeCell ref="F3244:G3244"/>
    <mergeCell ref="H3244:H3245"/>
    <mergeCell ref="I3244:I3245"/>
    <mergeCell ref="B3239:D3239"/>
    <mergeCell ref="E3239:G3239"/>
    <mergeCell ref="H3239:K3239"/>
    <mergeCell ref="B3240:C3241"/>
    <mergeCell ref="D3240:G3241"/>
    <mergeCell ref="H3240:I3241"/>
    <mergeCell ref="J3240:K3241"/>
    <mergeCell ref="J3225:K3225"/>
    <mergeCell ref="B3230:K3230"/>
    <mergeCell ref="B3235:C3235"/>
    <mergeCell ref="B3236:K3236"/>
    <mergeCell ref="B3238:D3238"/>
    <mergeCell ref="E3238:G3238"/>
    <mergeCell ref="H3238:K3238"/>
    <mergeCell ref="B3223:K3223"/>
    <mergeCell ref="B3224:B3226"/>
    <mergeCell ref="C3224:C3226"/>
    <mergeCell ref="D3224:G3224"/>
    <mergeCell ref="H3224:K3224"/>
    <mergeCell ref="D3225:D3226"/>
    <mergeCell ref="E3225:E3226"/>
    <mergeCell ref="F3225:G3225"/>
    <mergeCell ref="H3225:H3226"/>
    <mergeCell ref="I3225:I3226"/>
    <mergeCell ref="B3220:D3220"/>
    <mergeCell ref="E3220:G3220"/>
    <mergeCell ref="H3220:K3220"/>
    <mergeCell ref="B3221:C3222"/>
    <mergeCell ref="D3221:G3222"/>
    <mergeCell ref="H3221:I3222"/>
    <mergeCell ref="J3221:K3222"/>
    <mergeCell ref="J3206:K3206"/>
    <mergeCell ref="B3212:K3212"/>
    <mergeCell ref="B3216:C3216"/>
    <mergeCell ref="B3217:K3217"/>
    <mergeCell ref="B3219:D3219"/>
    <mergeCell ref="E3219:G3219"/>
    <mergeCell ref="H3219:K3219"/>
    <mergeCell ref="B3204:K3204"/>
    <mergeCell ref="B3205:B3207"/>
    <mergeCell ref="C3205:C3207"/>
    <mergeCell ref="D3205:G3205"/>
    <mergeCell ref="H3205:K3205"/>
    <mergeCell ref="D3206:D3207"/>
    <mergeCell ref="E3206:E3207"/>
    <mergeCell ref="F3206:G3206"/>
    <mergeCell ref="H3206:H3207"/>
    <mergeCell ref="I3206:I3207"/>
    <mergeCell ref="B3201:D3201"/>
    <mergeCell ref="E3201:G3201"/>
    <mergeCell ref="H3201:K3201"/>
    <mergeCell ref="B3202:C3203"/>
    <mergeCell ref="D3202:G3203"/>
    <mergeCell ref="H3202:I3203"/>
    <mergeCell ref="J3202:K3203"/>
    <mergeCell ref="J3189:K3189"/>
    <mergeCell ref="B3193:K3193"/>
    <mergeCell ref="B3196:C3196"/>
    <mergeCell ref="B3198:K3198"/>
    <mergeCell ref="B3200:D3200"/>
    <mergeCell ref="E3200:G3200"/>
    <mergeCell ref="H3200:K3200"/>
    <mergeCell ref="B3187:K3187"/>
    <mergeCell ref="B3188:B3190"/>
    <mergeCell ref="C3188:C3190"/>
    <mergeCell ref="D3188:G3188"/>
    <mergeCell ref="H3188:K3188"/>
    <mergeCell ref="D3189:D3190"/>
    <mergeCell ref="E3189:E3190"/>
    <mergeCell ref="F3189:G3189"/>
    <mergeCell ref="H3189:H3190"/>
    <mergeCell ref="I3189:I3190"/>
    <mergeCell ref="B3184:D3184"/>
    <mergeCell ref="E3184:G3184"/>
    <mergeCell ref="H3184:K3184"/>
    <mergeCell ref="B3185:C3186"/>
    <mergeCell ref="D3185:G3185"/>
    <mergeCell ref="H3185:I3186"/>
    <mergeCell ref="J3185:K3185"/>
    <mergeCell ref="J3170:K3170"/>
    <mergeCell ref="B3177:K3177"/>
    <mergeCell ref="B3180:C3180"/>
    <mergeCell ref="B3181:K3181"/>
    <mergeCell ref="B3183:D3183"/>
    <mergeCell ref="E3183:G3183"/>
    <mergeCell ref="H3183:K3183"/>
    <mergeCell ref="B3168:K3168"/>
    <mergeCell ref="B3169:B3171"/>
    <mergeCell ref="C3169:C3171"/>
    <mergeCell ref="D3169:G3169"/>
    <mergeCell ref="H3169:K3169"/>
    <mergeCell ref="D3170:D3171"/>
    <mergeCell ref="E3170:E3171"/>
    <mergeCell ref="F3170:G3170"/>
    <mergeCell ref="H3170:H3171"/>
    <mergeCell ref="I3170:I3171"/>
    <mergeCell ref="B3165:D3165"/>
    <mergeCell ref="E3165:G3165"/>
    <mergeCell ref="H3165:K3165"/>
    <mergeCell ref="B3166:C3167"/>
    <mergeCell ref="D3166:G3166"/>
    <mergeCell ref="H3166:I3167"/>
    <mergeCell ref="J3166:K3166"/>
    <mergeCell ref="J3149:K3149"/>
    <mergeCell ref="B3158:K3158"/>
    <mergeCell ref="B3161:C3161"/>
    <mergeCell ref="B3162:K3162"/>
    <mergeCell ref="B3164:D3164"/>
    <mergeCell ref="E3164:G3164"/>
    <mergeCell ref="H3164:K3164"/>
    <mergeCell ref="B3147:K3147"/>
    <mergeCell ref="B3148:B3150"/>
    <mergeCell ref="C3148:C3150"/>
    <mergeCell ref="D3148:G3148"/>
    <mergeCell ref="H3148:K3148"/>
    <mergeCell ref="D3149:D3150"/>
    <mergeCell ref="E3149:E3150"/>
    <mergeCell ref="F3149:G3149"/>
    <mergeCell ref="H3149:H3150"/>
    <mergeCell ref="I3149:I3150"/>
    <mergeCell ref="B3144:D3144"/>
    <mergeCell ref="E3144:G3144"/>
    <mergeCell ref="H3144:K3144"/>
    <mergeCell ref="B3145:C3146"/>
    <mergeCell ref="D3145:G3145"/>
    <mergeCell ref="H3145:I3146"/>
    <mergeCell ref="J3145:K3145"/>
    <mergeCell ref="J3129:K3129"/>
    <mergeCell ref="B3136:K3136"/>
    <mergeCell ref="B3140:C3140"/>
    <mergeCell ref="B3141:K3141"/>
    <mergeCell ref="B3143:D3143"/>
    <mergeCell ref="E3143:G3143"/>
    <mergeCell ref="H3143:K3143"/>
    <mergeCell ref="B3127:K3127"/>
    <mergeCell ref="B3128:B3130"/>
    <mergeCell ref="C3128:C3130"/>
    <mergeCell ref="D3128:G3128"/>
    <mergeCell ref="H3128:K3128"/>
    <mergeCell ref="D3129:D3130"/>
    <mergeCell ref="E3129:E3130"/>
    <mergeCell ref="F3129:G3129"/>
    <mergeCell ref="H3129:H3130"/>
    <mergeCell ref="I3129:I3130"/>
    <mergeCell ref="B3124:D3124"/>
    <mergeCell ref="E3124:G3124"/>
    <mergeCell ref="H3124:K3124"/>
    <mergeCell ref="B3125:C3126"/>
    <mergeCell ref="D3125:G3125"/>
    <mergeCell ref="H3125:I3126"/>
    <mergeCell ref="J3125:K3125"/>
    <mergeCell ref="J3111:K3111"/>
    <mergeCell ref="B3116:K3116"/>
    <mergeCell ref="B3120:C3120"/>
    <mergeCell ref="B3121:K3121"/>
    <mergeCell ref="B3123:D3123"/>
    <mergeCell ref="E3123:G3123"/>
    <mergeCell ref="H3123:K3123"/>
    <mergeCell ref="B3109:K3109"/>
    <mergeCell ref="B3110:B3112"/>
    <mergeCell ref="C3110:C3112"/>
    <mergeCell ref="D3110:G3110"/>
    <mergeCell ref="H3110:K3110"/>
    <mergeCell ref="D3111:D3112"/>
    <mergeCell ref="E3111:E3112"/>
    <mergeCell ref="F3111:G3111"/>
    <mergeCell ref="H3111:H3112"/>
    <mergeCell ref="I3111:I3112"/>
    <mergeCell ref="B3106:D3106"/>
    <mergeCell ref="E3106:G3106"/>
    <mergeCell ref="H3106:K3106"/>
    <mergeCell ref="B3107:C3108"/>
    <mergeCell ref="D3107:G3107"/>
    <mergeCell ref="H3107:I3108"/>
    <mergeCell ref="J3107:K3107"/>
    <mergeCell ref="J3093:K3093"/>
    <mergeCell ref="B3099:K3099"/>
    <mergeCell ref="B3102:C3102"/>
    <mergeCell ref="B3103:K3103"/>
    <mergeCell ref="B3105:D3105"/>
    <mergeCell ref="E3105:G3105"/>
    <mergeCell ref="H3105:K3105"/>
    <mergeCell ref="B3091:K3091"/>
    <mergeCell ref="B3092:B3094"/>
    <mergeCell ref="C3092:C3094"/>
    <mergeCell ref="D3092:G3092"/>
    <mergeCell ref="H3092:K3092"/>
    <mergeCell ref="D3093:D3094"/>
    <mergeCell ref="E3093:E3094"/>
    <mergeCell ref="F3093:G3093"/>
    <mergeCell ref="H3093:H3094"/>
    <mergeCell ref="I3093:I3094"/>
    <mergeCell ref="B3088:D3088"/>
    <mergeCell ref="E3088:G3088"/>
    <mergeCell ref="H3088:K3088"/>
    <mergeCell ref="B3089:C3090"/>
    <mergeCell ref="D3089:G3089"/>
    <mergeCell ref="H3089:I3090"/>
    <mergeCell ref="J3089:K3089"/>
    <mergeCell ref="J3072:K3072"/>
    <mergeCell ref="B3079:K3079"/>
    <mergeCell ref="B3084:C3084"/>
    <mergeCell ref="B3085:K3085"/>
    <mergeCell ref="B3087:D3087"/>
    <mergeCell ref="E3087:G3087"/>
    <mergeCell ref="H3087:K3087"/>
    <mergeCell ref="B3070:K3070"/>
    <mergeCell ref="B3071:B3073"/>
    <mergeCell ref="C3071:C3073"/>
    <mergeCell ref="D3071:G3071"/>
    <mergeCell ref="H3071:K3071"/>
    <mergeCell ref="D3072:D3073"/>
    <mergeCell ref="E3072:E3073"/>
    <mergeCell ref="F3072:G3072"/>
    <mergeCell ref="H3072:H3073"/>
    <mergeCell ref="I3072:I3073"/>
    <mergeCell ref="B3067:D3067"/>
    <mergeCell ref="E3067:G3067"/>
    <mergeCell ref="H3067:K3067"/>
    <mergeCell ref="B3068:C3069"/>
    <mergeCell ref="D3068:G3068"/>
    <mergeCell ref="H3068:I3069"/>
    <mergeCell ref="J3068:K3068"/>
    <mergeCell ref="J3055:K3055"/>
    <mergeCell ref="B3060:K3060"/>
    <mergeCell ref="B3063:C3063"/>
    <mergeCell ref="B3064:K3064"/>
    <mergeCell ref="B3066:D3066"/>
    <mergeCell ref="E3066:G3066"/>
    <mergeCell ref="H3066:K3066"/>
    <mergeCell ref="B3053:K3053"/>
    <mergeCell ref="B3054:B3056"/>
    <mergeCell ref="C3054:C3056"/>
    <mergeCell ref="D3054:G3054"/>
    <mergeCell ref="H3054:K3054"/>
    <mergeCell ref="D3055:D3056"/>
    <mergeCell ref="E3055:E3056"/>
    <mergeCell ref="F3055:G3055"/>
    <mergeCell ref="H3055:H3056"/>
    <mergeCell ref="I3055:I3056"/>
    <mergeCell ref="B3050:D3050"/>
    <mergeCell ref="E3050:G3050"/>
    <mergeCell ref="H3050:K3050"/>
    <mergeCell ref="B3051:C3052"/>
    <mergeCell ref="D3051:G3051"/>
    <mergeCell ref="H3051:I3052"/>
    <mergeCell ref="J3051:K3051"/>
    <mergeCell ref="J3037:K3037"/>
    <mergeCell ref="B3043:K3043"/>
    <mergeCell ref="B3046:C3046"/>
    <mergeCell ref="B3047:K3047"/>
    <mergeCell ref="B3049:D3049"/>
    <mergeCell ref="E3049:G3049"/>
    <mergeCell ref="H3049:K3049"/>
    <mergeCell ref="D3033:G3033"/>
    <mergeCell ref="H3033:I3034"/>
    <mergeCell ref="B3035:K3035"/>
    <mergeCell ref="B3036:B3038"/>
    <mergeCell ref="C3036:C3038"/>
    <mergeCell ref="D3036:G3036"/>
    <mergeCell ref="H3036:K3036"/>
    <mergeCell ref="F3037:G3037"/>
    <mergeCell ref="H3037:H3038"/>
    <mergeCell ref="I3037:I3038"/>
    <mergeCell ref="J3018:K3018"/>
    <mergeCell ref="B3023:K3023"/>
    <mergeCell ref="B3029:K3029"/>
    <mergeCell ref="E3031:G3031"/>
    <mergeCell ref="H3031:K3031"/>
    <mergeCell ref="B3032:D3032"/>
    <mergeCell ref="E3032:G3032"/>
    <mergeCell ref="B3016:K3016"/>
    <mergeCell ref="B3017:B3019"/>
    <mergeCell ref="C3017:C3019"/>
    <mergeCell ref="D3017:G3017"/>
    <mergeCell ref="H3017:K3017"/>
    <mergeCell ref="D3018:D3019"/>
    <mergeCell ref="E3018:E3019"/>
    <mergeCell ref="F3018:G3018"/>
    <mergeCell ref="H3018:H3019"/>
    <mergeCell ref="I3018:I3019"/>
    <mergeCell ref="B3013:D3013"/>
    <mergeCell ref="E3013:G3013"/>
    <mergeCell ref="H3013:K3013"/>
    <mergeCell ref="B3014:C3015"/>
    <mergeCell ref="D3014:G3014"/>
    <mergeCell ref="H3014:I3015"/>
    <mergeCell ref="J3014:K3014"/>
    <mergeCell ref="J2994:K2994"/>
    <mergeCell ref="B3004:K3004"/>
    <mergeCell ref="B3009:C3009"/>
    <mergeCell ref="B3010:K3010"/>
    <mergeCell ref="B3012:D3012"/>
    <mergeCell ref="E3012:G3012"/>
    <mergeCell ref="H3012:K3012"/>
    <mergeCell ref="B2992:K2992"/>
    <mergeCell ref="B2993:B2995"/>
    <mergeCell ref="C2993:C2995"/>
    <mergeCell ref="D2993:G2993"/>
    <mergeCell ref="H2993:K2993"/>
    <mergeCell ref="D2994:D2995"/>
    <mergeCell ref="E2994:E2995"/>
    <mergeCell ref="F2994:G2994"/>
    <mergeCell ref="H2994:H2995"/>
    <mergeCell ref="I2994:I2995"/>
    <mergeCell ref="B2989:D2989"/>
    <mergeCell ref="E2989:G2989"/>
    <mergeCell ref="H2989:K2989"/>
    <mergeCell ref="B2990:C2991"/>
    <mergeCell ref="D2990:G2990"/>
    <mergeCell ref="H2990:I2991"/>
    <mergeCell ref="J2990:K2990"/>
    <mergeCell ref="J2977:K2977"/>
    <mergeCell ref="B2982:K2982"/>
    <mergeCell ref="B2985:C2985"/>
    <mergeCell ref="B2986:K2986"/>
    <mergeCell ref="B2988:D2988"/>
    <mergeCell ref="E2988:G2988"/>
    <mergeCell ref="H2988:K2988"/>
    <mergeCell ref="B2975:K2975"/>
    <mergeCell ref="B2976:B2978"/>
    <mergeCell ref="C2976:C2978"/>
    <mergeCell ref="D2976:G2976"/>
    <mergeCell ref="H2976:K2976"/>
    <mergeCell ref="D2977:D2978"/>
    <mergeCell ref="E2977:E2978"/>
    <mergeCell ref="F2977:G2977"/>
    <mergeCell ref="H2977:H2978"/>
    <mergeCell ref="I2977:I2978"/>
    <mergeCell ref="B2972:D2972"/>
    <mergeCell ref="E2972:G2972"/>
    <mergeCell ref="B2973:C2974"/>
    <mergeCell ref="D2973:G2973"/>
    <mergeCell ref="H2973:I2974"/>
    <mergeCell ref="J2973:K2973"/>
    <mergeCell ref="J2952:K2952"/>
    <mergeCell ref="B2962:K2962"/>
    <mergeCell ref="B2967:C2967"/>
    <mergeCell ref="B2968:K2969"/>
    <mergeCell ref="B2971:D2971"/>
    <mergeCell ref="E2971:G2971"/>
    <mergeCell ref="H2971:K2971"/>
    <mergeCell ref="B2950:K2950"/>
    <mergeCell ref="B2951:B2953"/>
    <mergeCell ref="C2951:C2953"/>
    <mergeCell ref="D2951:G2951"/>
    <mergeCell ref="H2951:K2951"/>
    <mergeCell ref="D2952:D2953"/>
    <mergeCell ref="E2952:E2953"/>
    <mergeCell ref="F2952:G2952"/>
    <mergeCell ref="H2952:H2953"/>
    <mergeCell ref="I2952:I2953"/>
    <mergeCell ref="B2947:D2947"/>
    <mergeCell ref="E2947:G2947"/>
    <mergeCell ref="B2948:C2949"/>
    <mergeCell ref="D2948:G2948"/>
    <mergeCell ref="H2948:I2949"/>
    <mergeCell ref="J2948:K2948"/>
    <mergeCell ref="J2935:K2935"/>
    <mergeCell ref="B2939:K2939"/>
    <mergeCell ref="B2942:C2942"/>
    <mergeCell ref="B2943:K2944"/>
    <mergeCell ref="B2946:D2946"/>
    <mergeCell ref="E2946:G2946"/>
    <mergeCell ref="H2946:K2946"/>
    <mergeCell ref="B2933:K2933"/>
    <mergeCell ref="B2934:B2936"/>
    <mergeCell ref="C2934:C2936"/>
    <mergeCell ref="D2934:G2934"/>
    <mergeCell ref="H2934:K2934"/>
    <mergeCell ref="D2935:D2936"/>
    <mergeCell ref="E2935:E2936"/>
    <mergeCell ref="F2935:G2935"/>
    <mergeCell ref="H2935:H2936"/>
    <mergeCell ref="I2935:I2936"/>
    <mergeCell ref="B2930:D2930"/>
    <mergeCell ref="E2930:G2930"/>
    <mergeCell ref="H2930:K2930"/>
    <mergeCell ref="B2931:C2932"/>
    <mergeCell ref="D2931:G2931"/>
    <mergeCell ref="H2931:I2932"/>
    <mergeCell ref="J2931:K2931"/>
    <mergeCell ref="J2919:K2919"/>
    <mergeCell ref="B2923:K2923"/>
    <mergeCell ref="B2926:C2926"/>
    <mergeCell ref="B2927:K2927"/>
    <mergeCell ref="B2928:K2928"/>
    <mergeCell ref="B2929:D2929"/>
    <mergeCell ref="E2929:G2929"/>
    <mergeCell ref="H2929:K2929"/>
    <mergeCell ref="B2917:K2917"/>
    <mergeCell ref="B2918:B2920"/>
    <mergeCell ref="C2918:C2920"/>
    <mergeCell ref="D2918:G2918"/>
    <mergeCell ref="H2918:K2918"/>
    <mergeCell ref="D2919:D2920"/>
    <mergeCell ref="E2919:E2920"/>
    <mergeCell ref="F2919:G2919"/>
    <mergeCell ref="H2919:H2920"/>
    <mergeCell ref="I2919:I2920"/>
    <mergeCell ref="B2914:D2914"/>
    <mergeCell ref="E2914:G2914"/>
    <mergeCell ref="H2914:K2914"/>
    <mergeCell ref="B2915:C2916"/>
    <mergeCell ref="D2915:G2915"/>
    <mergeCell ref="H2915:I2916"/>
    <mergeCell ref="J2915:K2915"/>
    <mergeCell ref="J2898:K2898"/>
    <mergeCell ref="B2907:K2907"/>
    <mergeCell ref="B2910:C2910"/>
    <mergeCell ref="B2911:K2911"/>
    <mergeCell ref="B2913:D2913"/>
    <mergeCell ref="E2913:G2913"/>
    <mergeCell ref="H2913:K2913"/>
    <mergeCell ref="B2896:K2896"/>
    <mergeCell ref="B2897:B2899"/>
    <mergeCell ref="C2897:C2899"/>
    <mergeCell ref="D2897:G2897"/>
    <mergeCell ref="H2897:K2897"/>
    <mergeCell ref="D2898:D2899"/>
    <mergeCell ref="E2898:E2899"/>
    <mergeCell ref="F2898:G2898"/>
    <mergeCell ref="H2898:H2899"/>
    <mergeCell ref="I2898:I2899"/>
    <mergeCell ref="B2893:D2893"/>
    <mergeCell ref="E2893:G2893"/>
    <mergeCell ref="H2893:K2893"/>
    <mergeCell ref="B2894:C2895"/>
    <mergeCell ref="D2894:G2894"/>
    <mergeCell ref="H2894:I2895"/>
    <mergeCell ref="J2894:K2894"/>
    <mergeCell ref="J2882:K2882"/>
    <mergeCell ref="B2886:K2886"/>
    <mergeCell ref="B2889:C2889"/>
    <mergeCell ref="B2890:K2890"/>
    <mergeCell ref="B2892:D2892"/>
    <mergeCell ref="E2892:G2892"/>
    <mergeCell ref="H2892:K2892"/>
    <mergeCell ref="B2880:K2880"/>
    <mergeCell ref="B2881:B2883"/>
    <mergeCell ref="C2881:C2883"/>
    <mergeCell ref="D2881:G2881"/>
    <mergeCell ref="H2881:K2881"/>
    <mergeCell ref="D2882:D2883"/>
    <mergeCell ref="E2882:E2883"/>
    <mergeCell ref="F2882:G2882"/>
    <mergeCell ref="H2882:H2883"/>
    <mergeCell ref="I2882:I2883"/>
    <mergeCell ref="B2877:D2877"/>
    <mergeCell ref="E2877:G2877"/>
    <mergeCell ref="H2877:K2877"/>
    <mergeCell ref="B2878:C2879"/>
    <mergeCell ref="D2878:G2878"/>
    <mergeCell ref="H2878:I2879"/>
    <mergeCell ref="J2878:K2878"/>
    <mergeCell ref="J2863:K2863"/>
    <mergeCell ref="B2870:K2870"/>
    <mergeCell ref="B2873:C2873"/>
    <mergeCell ref="B2874:K2874"/>
    <mergeCell ref="B2876:D2876"/>
    <mergeCell ref="E2876:G2876"/>
    <mergeCell ref="H2876:K2876"/>
    <mergeCell ref="B2861:K2861"/>
    <mergeCell ref="B2862:B2864"/>
    <mergeCell ref="C2862:C2864"/>
    <mergeCell ref="D2862:G2862"/>
    <mergeCell ref="H2862:K2862"/>
    <mergeCell ref="D2863:D2864"/>
    <mergeCell ref="E2863:E2864"/>
    <mergeCell ref="F2863:G2863"/>
    <mergeCell ref="H2863:H2864"/>
    <mergeCell ref="I2863:I2864"/>
    <mergeCell ref="B2858:D2858"/>
    <mergeCell ref="E2858:G2858"/>
    <mergeCell ref="H2858:K2858"/>
    <mergeCell ref="B2859:C2860"/>
    <mergeCell ref="D2859:G2859"/>
    <mergeCell ref="H2859:I2860"/>
    <mergeCell ref="J2859:K2859"/>
    <mergeCell ref="J2845:K2845"/>
    <mergeCell ref="B2851:K2851"/>
    <mergeCell ref="B2854:C2854"/>
    <mergeCell ref="B2855:K2855"/>
    <mergeCell ref="B2857:D2857"/>
    <mergeCell ref="E2857:G2857"/>
    <mergeCell ref="H2857:K2857"/>
    <mergeCell ref="B2843:K2843"/>
    <mergeCell ref="B2844:B2846"/>
    <mergeCell ref="C2844:C2846"/>
    <mergeCell ref="D2844:G2844"/>
    <mergeCell ref="H2844:K2844"/>
    <mergeCell ref="D2845:D2846"/>
    <mergeCell ref="E2845:E2846"/>
    <mergeCell ref="F2845:G2845"/>
    <mergeCell ref="H2845:H2846"/>
    <mergeCell ref="I2845:I2846"/>
    <mergeCell ref="B2840:D2840"/>
    <mergeCell ref="E2840:G2840"/>
    <mergeCell ref="H2840:K2840"/>
    <mergeCell ref="B2841:C2842"/>
    <mergeCell ref="D2841:G2841"/>
    <mergeCell ref="H2841:I2842"/>
    <mergeCell ref="J2841:K2841"/>
    <mergeCell ref="J2829:K2829"/>
    <mergeCell ref="B2833:K2833"/>
    <mergeCell ref="B2836:C2836"/>
    <mergeCell ref="B2837:K2837"/>
    <mergeCell ref="B2839:D2839"/>
    <mergeCell ref="E2839:G2839"/>
    <mergeCell ref="H2839:K2839"/>
    <mergeCell ref="B2827:K2827"/>
    <mergeCell ref="B2828:B2830"/>
    <mergeCell ref="C2828:C2830"/>
    <mergeCell ref="D2828:G2828"/>
    <mergeCell ref="H2828:K2828"/>
    <mergeCell ref="D2829:D2830"/>
    <mergeCell ref="E2829:E2830"/>
    <mergeCell ref="F2829:G2829"/>
    <mergeCell ref="H2829:H2830"/>
    <mergeCell ref="I2829:I2830"/>
    <mergeCell ref="B2824:D2824"/>
    <mergeCell ref="E2824:G2824"/>
    <mergeCell ref="H2824:K2824"/>
    <mergeCell ref="B2825:C2826"/>
    <mergeCell ref="D2825:G2825"/>
    <mergeCell ref="H2825:I2826"/>
    <mergeCell ref="J2825:K2825"/>
    <mergeCell ref="J2813:K2813"/>
    <mergeCell ref="B2817:K2817"/>
    <mergeCell ref="B2820:C2820"/>
    <mergeCell ref="B2821:K2821"/>
    <mergeCell ref="B2823:D2823"/>
    <mergeCell ref="E2823:G2823"/>
    <mergeCell ref="H2823:K2823"/>
    <mergeCell ref="B2811:K2811"/>
    <mergeCell ref="B2812:B2814"/>
    <mergeCell ref="C2812:C2814"/>
    <mergeCell ref="D2812:G2812"/>
    <mergeCell ref="H2812:K2812"/>
    <mergeCell ref="D2813:D2814"/>
    <mergeCell ref="E2813:E2814"/>
    <mergeCell ref="F2813:G2813"/>
    <mergeCell ref="H2813:H2814"/>
    <mergeCell ref="I2813:I2814"/>
    <mergeCell ref="B2808:D2808"/>
    <mergeCell ref="E2808:G2808"/>
    <mergeCell ref="H2808:K2808"/>
    <mergeCell ref="B2809:C2810"/>
    <mergeCell ref="D2809:G2809"/>
    <mergeCell ref="H2809:I2810"/>
    <mergeCell ref="J2809:K2809"/>
    <mergeCell ref="J2797:K2797"/>
    <mergeCell ref="B2801:K2801"/>
    <mergeCell ref="B2804:C2804"/>
    <mergeCell ref="B2805:K2805"/>
    <mergeCell ref="B2807:D2807"/>
    <mergeCell ref="E2807:G2807"/>
    <mergeCell ref="H2807:K2807"/>
    <mergeCell ref="B2795:K2795"/>
    <mergeCell ref="B2796:B2798"/>
    <mergeCell ref="C2796:C2798"/>
    <mergeCell ref="D2796:G2796"/>
    <mergeCell ref="H2796:K2796"/>
    <mergeCell ref="D2797:D2798"/>
    <mergeCell ref="E2797:E2798"/>
    <mergeCell ref="F2797:G2797"/>
    <mergeCell ref="H2797:H2798"/>
    <mergeCell ref="I2797:I2798"/>
    <mergeCell ref="B2792:D2792"/>
    <mergeCell ref="E2792:G2792"/>
    <mergeCell ref="H2792:K2792"/>
    <mergeCell ref="B2793:C2794"/>
    <mergeCell ref="D2793:G2793"/>
    <mergeCell ref="H2793:I2794"/>
    <mergeCell ref="J2793:K2793"/>
    <mergeCell ref="J2779:K2779"/>
    <mergeCell ref="B2785:K2785"/>
    <mergeCell ref="B2788:C2788"/>
    <mergeCell ref="B2789:K2789"/>
    <mergeCell ref="B2791:D2791"/>
    <mergeCell ref="E2791:G2791"/>
    <mergeCell ref="H2791:K2791"/>
    <mergeCell ref="B2777:K2777"/>
    <mergeCell ref="B2778:B2780"/>
    <mergeCell ref="C2778:C2780"/>
    <mergeCell ref="D2778:G2778"/>
    <mergeCell ref="H2778:K2778"/>
    <mergeCell ref="D2779:D2780"/>
    <mergeCell ref="E2779:E2780"/>
    <mergeCell ref="F2779:G2779"/>
    <mergeCell ref="H2779:H2780"/>
    <mergeCell ref="I2779:I2780"/>
    <mergeCell ref="B2774:D2774"/>
    <mergeCell ref="E2774:G2774"/>
    <mergeCell ref="H2774:K2774"/>
    <mergeCell ref="B2775:C2776"/>
    <mergeCell ref="D2775:G2775"/>
    <mergeCell ref="H2775:I2776"/>
    <mergeCell ref="J2775:K2775"/>
    <mergeCell ref="J2754:K2754"/>
    <mergeCell ref="B2761:K2761"/>
    <mergeCell ref="B2770:C2770"/>
    <mergeCell ref="B2771:K2771"/>
    <mergeCell ref="B2773:D2773"/>
    <mergeCell ref="E2773:G2773"/>
    <mergeCell ref="H2773:K2773"/>
    <mergeCell ref="B2752:K2752"/>
    <mergeCell ref="B2753:B2755"/>
    <mergeCell ref="C2753:C2755"/>
    <mergeCell ref="D2753:G2753"/>
    <mergeCell ref="H2753:K2753"/>
    <mergeCell ref="D2754:D2755"/>
    <mergeCell ref="E2754:E2755"/>
    <mergeCell ref="F2754:G2754"/>
    <mergeCell ref="H2754:H2755"/>
    <mergeCell ref="I2754:I2755"/>
    <mergeCell ref="B2749:D2749"/>
    <mergeCell ref="E2749:G2749"/>
    <mergeCell ref="H2749:K2749"/>
    <mergeCell ref="B2750:C2751"/>
    <mergeCell ref="D2750:G2750"/>
    <mergeCell ref="H2750:I2751"/>
    <mergeCell ref="J2750:K2750"/>
    <mergeCell ref="J2736:K2736"/>
    <mergeCell ref="B2741:K2741"/>
    <mergeCell ref="B2745:C2745"/>
    <mergeCell ref="B2746:K2746"/>
    <mergeCell ref="B2748:D2748"/>
    <mergeCell ref="E2748:G2748"/>
    <mergeCell ref="H2748:K2748"/>
    <mergeCell ref="B2734:K2734"/>
    <mergeCell ref="B2735:B2737"/>
    <mergeCell ref="C2735:C2737"/>
    <mergeCell ref="D2735:G2735"/>
    <mergeCell ref="H2735:K2735"/>
    <mergeCell ref="D2736:D2737"/>
    <mergeCell ref="E2736:E2737"/>
    <mergeCell ref="F2736:G2736"/>
    <mergeCell ref="H2736:H2737"/>
    <mergeCell ref="I2736:I2737"/>
    <mergeCell ref="B2731:D2731"/>
    <mergeCell ref="E2731:G2731"/>
    <mergeCell ref="H2731:K2731"/>
    <mergeCell ref="B2732:C2733"/>
    <mergeCell ref="D2732:G2732"/>
    <mergeCell ref="H2732:I2733"/>
    <mergeCell ref="J2732:K2732"/>
    <mergeCell ref="J2719:K2719"/>
    <mergeCell ref="B2724:K2724"/>
    <mergeCell ref="B2727:C2727"/>
    <mergeCell ref="B2728:K2728"/>
    <mergeCell ref="B2730:D2730"/>
    <mergeCell ref="E2730:G2730"/>
    <mergeCell ref="H2730:K2730"/>
    <mergeCell ref="B2717:K2717"/>
    <mergeCell ref="B2718:B2720"/>
    <mergeCell ref="C2718:C2720"/>
    <mergeCell ref="D2718:G2718"/>
    <mergeCell ref="H2718:K2718"/>
    <mergeCell ref="D2719:D2720"/>
    <mergeCell ref="E2719:E2720"/>
    <mergeCell ref="F2719:G2719"/>
    <mergeCell ref="H2719:H2720"/>
    <mergeCell ref="I2719:I2720"/>
    <mergeCell ref="B2714:D2714"/>
    <mergeCell ref="E2714:G2714"/>
    <mergeCell ref="H2714:K2714"/>
    <mergeCell ref="B2715:C2716"/>
    <mergeCell ref="D2715:G2715"/>
    <mergeCell ref="H2715:I2716"/>
    <mergeCell ref="J2715:K2715"/>
    <mergeCell ref="J2700:K2700"/>
    <mergeCell ref="B2707:K2707"/>
    <mergeCell ref="B2710:C2710"/>
    <mergeCell ref="B2711:K2711"/>
    <mergeCell ref="B2713:D2713"/>
    <mergeCell ref="E2713:G2713"/>
    <mergeCell ref="H2713:K2713"/>
    <mergeCell ref="B2698:K2698"/>
    <mergeCell ref="B2699:B2701"/>
    <mergeCell ref="C2699:C2701"/>
    <mergeCell ref="D2699:G2699"/>
    <mergeCell ref="H2699:K2699"/>
    <mergeCell ref="D2700:D2701"/>
    <mergeCell ref="E2700:E2701"/>
    <mergeCell ref="F2700:G2700"/>
    <mergeCell ref="H2700:H2701"/>
    <mergeCell ref="I2700:I2701"/>
    <mergeCell ref="B2695:D2695"/>
    <mergeCell ref="E2695:G2695"/>
    <mergeCell ref="H2695:K2695"/>
    <mergeCell ref="B2696:C2697"/>
    <mergeCell ref="D2696:G2696"/>
    <mergeCell ref="H2696:I2697"/>
    <mergeCell ref="J2696:K2696"/>
    <mergeCell ref="J2684:K2684"/>
    <mergeCell ref="B2688:K2688"/>
    <mergeCell ref="B2691:C2691"/>
    <mergeCell ref="B2692:K2692"/>
    <mergeCell ref="B2694:D2694"/>
    <mergeCell ref="E2694:G2694"/>
    <mergeCell ref="H2694:K2694"/>
    <mergeCell ref="B2682:K2682"/>
    <mergeCell ref="B2683:B2685"/>
    <mergeCell ref="C2683:C2685"/>
    <mergeCell ref="D2683:G2683"/>
    <mergeCell ref="H2683:K2683"/>
    <mergeCell ref="D2684:D2685"/>
    <mergeCell ref="E2684:E2685"/>
    <mergeCell ref="F2684:G2684"/>
    <mergeCell ref="H2684:H2685"/>
    <mergeCell ref="I2684:I2685"/>
    <mergeCell ref="B2679:D2679"/>
    <mergeCell ref="E2679:G2679"/>
    <mergeCell ref="H2679:K2679"/>
    <mergeCell ref="B2680:C2681"/>
    <mergeCell ref="D2680:G2680"/>
    <mergeCell ref="H2680:I2681"/>
    <mergeCell ref="J2680:K2680"/>
    <mergeCell ref="J2667:K2667"/>
    <mergeCell ref="B2671:K2671"/>
    <mergeCell ref="B2675:C2675"/>
    <mergeCell ref="B2676:K2676"/>
    <mergeCell ref="B2678:D2678"/>
    <mergeCell ref="E2678:G2678"/>
    <mergeCell ref="H2678:K2678"/>
    <mergeCell ref="B2665:K2665"/>
    <mergeCell ref="B2666:B2668"/>
    <mergeCell ref="C2666:C2668"/>
    <mergeCell ref="D2666:G2666"/>
    <mergeCell ref="H2666:K2666"/>
    <mergeCell ref="D2667:D2668"/>
    <mergeCell ref="E2667:E2668"/>
    <mergeCell ref="F2667:G2667"/>
    <mergeCell ref="H2667:H2668"/>
    <mergeCell ref="I2667:I2668"/>
    <mergeCell ref="B2662:D2662"/>
    <mergeCell ref="E2662:G2662"/>
    <mergeCell ref="H2662:K2662"/>
    <mergeCell ref="B2663:C2664"/>
    <mergeCell ref="D2663:G2663"/>
    <mergeCell ref="H2663:I2664"/>
    <mergeCell ref="J2663:K2663"/>
    <mergeCell ref="J2646:K2646"/>
    <mergeCell ref="B2653:K2653"/>
    <mergeCell ref="B2658:C2658"/>
    <mergeCell ref="B2659:K2659"/>
    <mergeCell ref="B2661:D2661"/>
    <mergeCell ref="E2661:G2661"/>
    <mergeCell ref="H2661:K2661"/>
    <mergeCell ref="B2644:K2644"/>
    <mergeCell ref="B2645:B2647"/>
    <mergeCell ref="C2645:C2647"/>
    <mergeCell ref="D2645:G2645"/>
    <mergeCell ref="H2645:K2645"/>
    <mergeCell ref="D2646:D2647"/>
    <mergeCell ref="E2646:E2647"/>
    <mergeCell ref="F2646:G2646"/>
    <mergeCell ref="H2646:H2647"/>
    <mergeCell ref="I2646:I2647"/>
    <mergeCell ref="B2641:D2641"/>
    <mergeCell ref="E2641:G2641"/>
    <mergeCell ref="H2641:K2641"/>
    <mergeCell ref="B2642:C2643"/>
    <mergeCell ref="D2642:G2642"/>
    <mergeCell ref="H2642:I2643"/>
    <mergeCell ref="J2642:K2642"/>
    <mergeCell ref="J2630:K2630"/>
    <mergeCell ref="B2634:K2634"/>
    <mergeCell ref="B2637:C2637"/>
    <mergeCell ref="B2638:K2638"/>
    <mergeCell ref="B2640:D2640"/>
    <mergeCell ref="E2640:G2640"/>
    <mergeCell ref="H2640:K2640"/>
    <mergeCell ref="B2628:K2628"/>
    <mergeCell ref="B2629:B2631"/>
    <mergeCell ref="C2629:C2631"/>
    <mergeCell ref="D2629:G2629"/>
    <mergeCell ref="H2629:K2629"/>
    <mergeCell ref="D2630:D2631"/>
    <mergeCell ref="E2630:E2631"/>
    <mergeCell ref="F2630:G2630"/>
    <mergeCell ref="H2630:H2631"/>
    <mergeCell ref="I2630:I2631"/>
    <mergeCell ref="B2625:D2625"/>
    <mergeCell ref="E2625:G2625"/>
    <mergeCell ref="H2625:K2625"/>
    <mergeCell ref="B2626:C2627"/>
    <mergeCell ref="D2626:G2626"/>
    <mergeCell ref="H2626:I2627"/>
    <mergeCell ref="J2626:K2626"/>
    <mergeCell ref="J2610:K2610"/>
    <mergeCell ref="B2618:K2618"/>
    <mergeCell ref="B2621:C2621"/>
    <mergeCell ref="B2622:K2622"/>
    <mergeCell ref="B2624:D2624"/>
    <mergeCell ref="E2624:G2624"/>
    <mergeCell ref="H2624:K2624"/>
    <mergeCell ref="B2608:K2608"/>
    <mergeCell ref="B2609:B2611"/>
    <mergeCell ref="C2609:C2611"/>
    <mergeCell ref="D2609:G2609"/>
    <mergeCell ref="H2609:K2609"/>
    <mergeCell ref="D2610:D2611"/>
    <mergeCell ref="E2610:E2611"/>
    <mergeCell ref="F2610:G2610"/>
    <mergeCell ref="H2610:H2611"/>
    <mergeCell ref="I2610:I2611"/>
    <mergeCell ref="B2605:D2605"/>
    <mergeCell ref="E2605:G2605"/>
    <mergeCell ref="H2605:K2605"/>
    <mergeCell ref="B2606:C2607"/>
    <mergeCell ref="D2606:G2606"/>
    <mergeCell ref="H2606:I2607"/>
    <mergeCell ref="J2606:K2606"/>
    <mergeCell ref="J2592:K2592"/>
    <mergeCell ref="B2598:K2598"/>
    <mergeCell ref="B2601:C2601"/>
    <mergeCell ref="B2602:K2602"/>
    <mergeCell ref="B2604:D2604"/>
    <mergeCell ref="E2604:G2604"/>
    <mergeCell ref="H2604:K2604"/>
    <mergeCell ref="B2590:K2590"/>
    <mergeCell ref="B2591:B2593"/>
    <mergeCell ref="C2591:C2593"/>
    <mergeCell ref="D2591:G2591"/>
    <mergeCell ref="H2591:K2591"/>
    <mergeCell ref="D2592:D2593"/>
    <mergeCell ref="E2592:E2593"/>
    <mergeCell ref="F2592:G2592"/>
    <mergeCell ref="H2592:H2593"/>
    <mergeCell ref="I2592:I2593"/>
    <mergeCell ref="B2587:D2587"/>
    <mergeCell ref="E2587:G2587"/>
    <mergeCell ref="H2587:K2587"/>
    <mergeCell ref="B2588:C2589"/>
    <mergeCell ref="D2588:G2588"/>
    <mergeCell ref="H2588:I2589"/>
    <mergeCell ref="J2588:K2588"/>
    <mergeCell ref="J2576:K2576"/>
    <mergeCell ref="B2580:K2580"/>
    <mergeCell ref="B2583:C2583"/>
    <mergeCell ref="B2584:K2584"/>
    <mergeCell ref="B2586:D2586"/>
    <mergeCell ref="E2586:G2586"/>
    <mergeCell ref="H2586:K2586"/>
    <mergeCell ref="B2574:K2574"/>
    <mergeCell ref="B2575:B2577"/>
    <mergeCell ref="C2575:C2577"/>
    <mergeCell ref="D2575:G2575"/>
    <mergeCell ref="H2575:K2575"/>
    <mergeCell ref="D2576:D2577"/>
    <mergeCell ref="E2576:E2577"/>
    <mergeCell ref="F2576:G2576"/>
    <mergeCell ref="H2576:H2577"/>
    <mergeCell ref="I2576:I2577"/>
    <mergeCell ref="B2571:D2571"/>
    <mergeCell ref="E2571:G2571"/>
    <mergeCell ref="H2571:K2571"/>
    <mergeCell ref="B2572:C2573"/>
    <mergeCell ref="D2572:G2572"/>
    <mergeCell ref="H2572:I2573"/>
    <mergeCell ref="J2572:K2572"/>
    <mergeCell ref="J2559:K2559"/>
    <mergeCell ref="B2563:K2563"/>
    <mergeCell ref="B2567:C2567"/>
    <mergeCell ref="B2568:K2568"/>
    <mergeCell ref="B2570:D2570"/>
    <mergeCell ref="E2570:G2570"/>
    <mergeCell ref="H2570:K2570"/>
    <mergeCell ref="B2557:K2557"/>
    <mergeCell ref="B2558:B2560"/>
    <mergeCell ref="C2558:C2560"/>
    <mergeCell ref="D2558:G2558"/>
    <mergeCell ref="H2558:K2558"/>
    <mergeCell ref="D2559:D2560"/>
    <mergeCell ref="E2559:E2560"/>
    <mergeCell ref="F2559:G2559"/>
    <mergeCell ref="H2559:H2560"/>
    <mergeCell ref="I2559:I2560"/>
    <mergeCell ref="B2554:D2554"/>
    <mergeCell ref="E2554:G2554"/>
    <mergeCell ref="H2554:K2554"/>
    <mergeCell ref="B2555:C2556"/>
    <mergeCell ref="D2555:G2555"/>
    <mergeCell ref="H2555:I2556"/>
    <mergeCell ref="J2555:K2555"/>
    <mergeCell ref="J2541:K2541"/>
    <mergeCell ref="B2546:K2546"/>
    <mergeCell ref="B2550:C2550"/>
    <mergeCell ref="B2551:K2551"/>
    <mergeCell ref="B2553:D2553"/>
    <mergeCell ref="E2553:G2553"/>
    <mergeCell ref="H2553:K2553"/>
    <mergeCell ref="B2539:K2539"/>
    <mergeCell ref="B2540:B2542"/>
    <mergeCell ref="C2540:C2542"/>
    <mergeCell ref="D2540:G2540"/>
    <mergeCell ref="H2540:K2540"/>
    <mergeCell ref="D2541:D2542"/>
    <mergeCell ref="E2541:E2542"/>
    <mergeCell ref="F2541:G2541"/>
    <mergeCell ref="H2541:H2542"/>
    <mergeCell ref="I2541:I2542"/>
    <mergeCell ref="B2536:D2536"/>
    <mergeCell ref="E2536:G2536"/>
    <mergeCell ref="H2536:K2536"/>
    <mergeCell ref="B2537:C2538"/>
    <mergeCell ref="D2537:G2537"/>
    <mergeCell ref="H2537:I2538"/>
    <mergeCell ref="J2537:K2537"/>
    <mergeCell ref="J2524:K2524"/>
    <mergeCell ref="B2528:K2528"/>
    <mergeCell ref="B2532:C2532"/>
    <mergeCell ref="B2533:K2533"/>
    <mergeCell ref="B2535:D2535"/>
    <mergeCell ref="E2535:G2535"/>
    <mergeCell ref="H2535:K2535"/>
    <mergeCell ref="B2522:K2522"/>
    <mergeCell ref="B2523:B2525"/>
    <mergeCell ref="C2523:C2525"/>
    <mergeCell ref="D2523:G2523"/>
    <mergeCell ref="H2523:K2523"/>
    <mergeCell ref="D2524:D2525"/>
    <mergeCell ref="E2524:E2525"/>
    <mergeCell ref="F2524:G2524"/>
    <mergeCell ref="H2524:H2525"/>
    <mergeCell ref="I2524:I2525"/>
    <mergeCell ref="B2519:D2519"/>
    <mergeCell ref="E2519:G2519"/>
    <mergeCell ref="H2519:K2519"/>
    <mergeCell ref="B2520:C2521"/>
    <mergeCell ref="D2520:G2520"/>
    <mergeCell ref="H2520:I2521"/>
    <mergeCell ref="J2520:K2520"/>
    <mergeCell ref="J2505:K2505"/>
    <mergeCell ref="B2511:K2511"/>
    <mergeCell ref="B2515:C2515"/>
    <mergeCell ref="B2516:K2516"/>
    <mergeCell ref="B2518:D2518"/>
    <mergeCell ref="E2518:G2518"/>
    <mergeCell ref="H2518:K2518"/>
    <mergeCell ref="B2503:K2503"/>
    <mergeCell ref="B2504:B2506"/>
    <mergeCell ref="C2504:C2506"/>
    <mergeCell ref="D2504:G2504"/>
    <mergeCell ref="H2504:K2504"/>
    <mergeCell ref="D2505:D2506"/>
    <mergeCell ref="E2505:E2506"/>
    <mergeCell ref="F2505:G2505"/>
    <mergeCell ref="H2505:H2506"/>
    <mergeCell ref="I2505:I2506"/>
    <mergeCell ref="B2500:D2500"/>
    <mergeCell ref="E2500:G2500"/>
    <mergeCell ref="H2500:K2500"/>
    <mergeCell ref="B2501:C2502"/>
    <mergeCell ref="D2501:G2501"/>
    <mergeCell ref="H2501:I2502"/>
    <mergeCell ref="J2501:K2501"/>
    <mergeCell ref="J2489:K2489"/>
    <mergeCell ref="B2493:K2493"/>
    <mergeCell ref="B2496:C2496"/>
    <mergeCell ref="B2497:K2497"/>
    <mergeCell ref="B2499:D2499"/>
    <mergeCell ref="E2499:G2499"/>
    <mergeCell ref="H2499:K2499"/>
    <mergeCell ref="B2487:K2487"/>
    <mergeCell ref="B2488:B2490"/>
    <mergeCell ref="C2488:C2490"/>
    <mergeCell ref="D2488:G2488"/>
    <mergeCell ref="H2488:K2488"/>
    <mergeCell ref="D2489:D2490"/>
    <mergeCell ref="E2489:E2490"/>
    <mergeCell ref="F2489:G2489"/>
    <mergeCell ref="H2489:H2490"/>
    <mergeCell ref="I2489:I2490"/>
    <mergeCell ref="B2484:D2484"/>
    <mergeCell ref="E2484:G2484"/>
    <mergeCell ref="H2484:K2484"/>
    <mergeCell ref="B2485:C2486"/>
    <mergeCell ref="D2485:G2485"/>
    <mergeCell ref="H2485:I2486"/>
    <mergeCell ref="J2485:K2485"/>
    <mergeCell ref="J2468:K2468"/>
    <mergeCell ref="B2477:K2477"/>
    <mergeCell ref="B2480:C2480"/>
    <mergeCell ref="B2481:K2481"/>
    <mergeCell ref="B2483:D2483"/>
    <mergeCell ref="E2483:G2483"/>
    <mergeCell ref="H2483:K2483"/>
    <mergeCell ref="B2466:K2466"/>
    <mergeCell ref="B2467:B2469"/>
    <mergeCell ref="C2467:C2469"/>
    <mergeCell ref="D2467:G2467"/>
    <mergeCell ref="H2467:K2467"/>
    <mergeCell ref="D2468:D2469"/>
    <mergeCell ref="E2468:E2469"/>
    <mergeCell ref="F2468:G2468"/>
    <mergeCell ref="H2468:H2469"/>
    <mergeCell ref="I2468:I2469"/>
    <mergeCell ref="B2463:D2463"/>
    <mergeCell ref="E2463:G2463"/>
    <mergeCell ref="H2463:K2463"/>
    <mergeCell ref="B2464:C2465"/>
    <mergeCell ref="D2464:G2464"/>
    <mergeCell ref="H2464:I2465"/>
    <mergeCell ref="J2464:K2464"/>
    <mergeCell ref="J2448:K2448"/>
    <mergeCell ref="B2456:K2456"/>
    <mergeCell ref="B2459:C2459"/>
    <mergeCell ref="B2460:K2460"/>
    <mergeCell ref="B2462:D2462"/>
    <mergeCell ref="E2462:G2462"/>
    <mergeCell ref="H2462:K2462"/>
    <mergeCell ref="B2446:K2446"/>
    <mergeCell ref="B2447:B2449"/>
    <mergeCell ref="C2447:C2449"/>
    <mergeCell ref="D2447:G2447"/>
    <mergeCell ref="H2447:K2447"/>
    <mergeCell ref="D2448:D2449"/>
    <mergeCell ref="E2448:E2449"/>
    <mergeCell ref="F2448:G2448"/>
    <mergeCell ref="H2448:H2449"/>
    <mergeCell ref="I2448:I2449"/>
    <mergeCell ref="B2443:D2443"/>
    <mergeCell ref="E2443:G2443"/>
    <mergeCell ref="H2443:K2443"/>
    <mergeCell ref="B2444:C2445"/>
    <mergeCell ref="D2444:G2444"/>
    <mergeCell ref="H2444:I2445"/>
    <mergeCell ref="J2444:K2444"/>
    <mergeCell ref="J2432:K2432"/>
    <mergeCell ref="B2436:K2436"/>
    <mergeCell ref="B2439:C2439"/>
    <mergeCell ref="B2440:K2440"/>
    <mergeCell ref="B2442:D2442"/>
    <mergeCell ref="E2442:G2442"/>
    <mergeCell ref="H2442:K2442"/>
    <mergeCell ref="B2430:K2430"/>
    <mergeCell ref="B2431:B2433"/>
    <mergeCell ref="C2431:C2433"/>
    <mergeCell ref="D2431:G2431"/>
    <mergeCell ref="H2431:K2431"/>
    <mergeCell ref="D2432:D2433"/>
    <mergeCell ref="E2432:E2433"/>
    <mergeCell ref="F2432:G2432"/>
    <mergeCell ref="H2432:H2433"/>
    <mergeCell ref="I2432:I2433"/>
    <mergeCell ref="B2427:D2427"/>
    <mergeCell ref="E2427:G2427"/>
    <mergeCell ref="H2427:K2427"/>
    <mergeCell ref="B2428:C2429"/>
    <mergeCell ref="D2428:G2428"/>
    <mergeCell ref="H2428:I2429"/>
    <mergeCell ref="J2428:K2428"/>
    <mergeCell ref="J2416:K2416"/>
    <mergeCell ref="B2420:K2420"/>
    <mergeCell ref="B2423:C2423"/>
    <mergeCell ref="B2424:K2424"/>
    <mergeCell ref="B2426:D2426"/>
    <mergeCell ref="E2426:G2426"/>
    <mergeCell ref="H2426:K2426"/>
    <mergeCell ref="B2414:K2414"/>
    <mergeCell ref="B2415:B2417"/>
    <mergeCell ref="C2415:C2417"/>
    <mergeCell ref="D2415:G2415"/>
    <mergeCell ref="H2415:K2415"/>
    <mergeCell ref="D2416:D2417"/>
    <mergeCell ref="E2416:E2417"/>
    <mergeCell ref="F2416:G2416"/>
    <mergeCell ref="H2416:H2417"/>
    <mergeCell ref="I2416:I2417"/>
    <mergeCell ref="B2411:D2411"/>
    <mergeCell ref="E2411:G2411"/>
    <mergeCell ref="H2411:K2411"/>
    <mergeCell ref="B2412:C2413"/>
    <mergeCell ref="D2412:G2412"/>
    <mergeCell ref="H2412:I2413"/>
    <mergeCell ref="J2412:K2412"/>
    <mergeCell ref="J2400:K2400"/>
    <mergeCell ref="B2404:K2404"/>
    <mergeCell ref="B2407:C2407"/>
    <mergeCell ref="B2408:K2408"/>
    <mergeCell ref="B2410:D2410"/>
    <mergeCell ref="E2410:G2410"/>
    <mergeCell ref="H2410:K2410"/>
    <mergeCell ref="B2398:K2398"/>
    <mergeCell ref="B2399:B2401"/>
    <mergeCell ref="C2399:C2401"/>
    <mergeCell ref="D2399:G2399"/>
    <mergeCell ref="H2399:K2399"/>
    <mergeCell ref="D2400:D2401"/>
    <mergeCell ref="E2400:E2401"/>
    <mergeCell ref="F2400:G2400"/>
    <mergeCell ref="H2400:H2401"/>
    <mergeCell ref="I2400:I2401"/>
    <mergeCell ref="B2395:D2395"/>
    <mergeCell ref="E2395:G2395"/>
    <mergeCell ref="H2395:K2395"/>
    <mergeCell ref="B2396:C2397"/>
    <mergeCell ref="D2396:G2396"/>
    <mergeCell ref="H2396:I2397"/>
    <mergeCell ref="J2396:K2396"/>
    <mergeCell ref="J2383:K2383"/>
    <mergeCell ref="B2388:K2388"/>
    <mergeCell ref="B2391:C2391"/>
    <mergeCell ref="B2392:K2392"/>
    <mergeCell ref="B2394:D2394"/>
    <mergeCell ref="E2394:G2394"/>
    <mergeCell ref="H2394:K2394"/>
    <mergeCell ref="B2381:K2381"/>
    <mergeCell ref="B2382:B2384"/>
    <mergeCell ref="C2382:C2384"/>
    <mergeCell ref="D2382:G2382"/>
    <mergeCell ref="H2382:K2382"/>
    <mergeCell ref="D2383:D2384"/>
    <mergeCell ref="E2383:E2384"/>
    <mergeCell ref="F2383:G2383"/>
    <mergeCell ref="H2383:H2384"/>
    <mergeCell ref="I2383:I2384"/>
    <mergeCell ref="B2378:D2378"/>
    <mergeCell ref="E2378:G2378"/>
    <mergeCell ref="H2378:K2378"/>
    <mergeCell ref="B2379:C2380"/>
    <mergeCell ref="D2379:G2379"/>
    <mergeCell ref="H2379:I2380"/>
    <mergeCell ref="J2379:K2379"/>
    <mergeCell ref="J2366:K2366"/>
    <mergeCell ref="B2370:K2370"/>
    <mergeCell ref="B2374:C2374"/>
    <mergeCell ref="B2375:K2375"/>
    <mergeCell ref="B2377:D2377"/>
    <mergeCell ref="E2377:G2377"/>
    <mergeCell ref="H2377:K2377"/>
    <mergeCell ref="B2364:K2364"/>
    <mergeCell ref="B2365:B2367"/>
    <mergeCell ref="C2365:C2367"/>
    <mergeCell ref="D2365:G2365"/>
    <mergeCell ref="H2365:K2365"/>
    <mergeCell ref="D2366:D2367"/>
    <mergeCell ref="E2366:E2367"/>
    <mergeCell ref="F2366:G2366"/>
    <mergeCell ref="H2366:H2367"/>
    <mergeCell ref="I2366:I2367"/>
    <mergeCell ref="B2361:D2361"/>
    <mergeCell ref="E2361:G2361"/>
    <mergeCell ref="H2361:K2361"/>
    <mergeCell ref="B2362:C2363"/>
    <mergeCell ref="D2362:G2362"/>
    <mergeCell ref="H2362:I2363"/>
    <mergeCell ref="J2362:K2362"/>
    <mergeCell ref="J2350:K2350"/>
    <mergeCell ref="B2354:K2354"/>
    <mergeCell ref="B2357:C2357"/>
    <mergeCell ref="B2358:K2358"/>
    <mergeCell ref="B2360:D2360"/>
    <mergeCell ref="E2360:G2360"/>
    <mergeCell ref="H2360:K2360"/>
    <mergeCell ref="B2348:K2348"/>
    <mergeCell ref="B2349:B2351"/>
    <mergeCell ref="C2349:C2351"/>
    <mergeCell ref="D2349:G2349"/>
    <mergeCell ref="H2349:K2349"/>
    <mergeCell ref="D2350:D2351"/>
    <mergeCell ref="E2350:E2351"/>
    <mergeCell ref="F2350:G2350"/>
    <mergeCell ref="H2350:H2351"/>
    <mergeCell ref="I2350:I2351"/>
    <mergeCell ref="B2345:D2345"/>
    <mergeCell ref="E2345:G2345"/>
    <mergeCell ref="H2345:K2345"/>
    <mergeCell ref="B2346:C2347"/>
    <mergeCell ref="D2346:G2346"/>
    <mergeCell ref="H2346:I2347"/>
    <mergeCell ref="J2346:K2346"/>
    <mergeCell ref="J2334:K2334"/>
    <mergeCell ref="B2338:K2338"/>
    <mergeCell ref="B2341:C2341"/>
    <mergeCell ref="B2342:K2342"/>
    <mergeCell ref="B2344:D2344"/>
    <mergeCell ref="E2344:G2344"/>
    <mergeCell ref="H2344:K2344"/>
    <mergeCell ref="B2332:K2332"/>
    <mergeCell ref="B2333:B2335"/>
    <mergeCell ref="C2333:C2335"/>
    <mergeCell ref="D2333:G2333"/>
    <mergeCell ref="H2333:K2333"/>
    <mergeCell ref="D2334:D2335"/>
    <mergeCell ref="E2334:E2335"/>
    <mergeCell ref="F2334:G2334"/>
    <mergeCell ref="H2334:H2335"/>
    <mergeCell ref="I2334:I2335"/>
    <mergeCell ref="B2329:D2329"/>
    <mergeCell ref="E2329:G2329"/>
    <mergeCell ref="H2329:K2329"/>
    <mergeCell ref="B2330:C2331"/>
    <mergeCell ref="D2330:G2330"/>
    <mergeCell ref="H2330:I2331"/>
    <mergeCell ref="J2330:K2330"/>
    <mergeCell ref="J2318:K2318"/>
    <mergeCell ref="B2322:K2322"/>
    <mergeCell ref="B2325:C2325"/>
    <mergeCell ref="B2326:K2326"/>
    <mergeCell ref="B2328:D2328"/>
    <mergeCell ref="E2328:G2328"/>
    <mergeCell ref="H2328:K2328"/>
    <mergeCell ref="B2316:K2316"/>
    <mergeCell ref="B2317:B2319"/>
    <mergeCell ref="C2317:C2319"/>
    <mergeCell ref="D2317:G2317"/>
    <mergeCell ref="H2317:K2317"/>
    <mergeCell ref="D2318:D2319"/>
    <mergeCell ref="E2318:E2319"/>
    <mergeCell ref="F2318:G2318"/>
    <mergeCell ref="H2318:H2319"/>
    <mergeCell ref="I2318:I2319"/>
    <mergeCell ref="B2313:D2313"/>
    <mergeCell ref="E2313:G2313"/>
    <mergeCell ref="H2313:K2313"/>
    <mergeCell ref="B2314:C2315"/>
    <mergeCell ref="D2314:G2314"/>
    <mergeCell ref="H2314:I2315"/>
    <mergeCell ref="J2314:K2314"/>
    <mergeCell ref="J2298:K2298"/>
    <mergeCell ref="B2306:K2306"/>
    <mergeCell ref="B2309:C2309"/>
    <mergeCell ref="B2310:K2310"/>
    <mergeCell ref="B2312:D2312"/>
    <mergeCell ref="E2312:G2312"/>
    <mergeCell ref="H2312:K2312"/>
    <mergeCell ref="B2296:K2296"/>
    <mergeCell ref="B2297:B2299"/>
    <mergeCell ref="C2297:C2299"/>
    <mergeCell ref="D2297:G2297"/>
    <mergeCell ref="H2297:K2297"/>
    <mergeCell ref="D2298:D2299"/>
    <mergeCell ref="E2298:E2299"/>
    <mergeCell ref="F2298:G2298"/>
    <mergeCell ref="H2298:H2299"/>
    <mergeCell ref="I2298:I2299"/>
    <mergeCell ref="B2293:D2293"/>
    <mergeCell ref="E2293:G2293"/>
    <mergeCell ref="H2293:K2293"/>
    <mergeCell ref="B2294:C2295"/>
    <mergeCell ref="D2294:G2294"/>
    <mergeCell ref="H2294:I2295"/>
    <mergeCell ref="J2294:K2294"/>
    <mergeCell ref="J2277:K2277"/>
    <mergeCell ref="B2284:K2284"/>
    <mergeCell ref="B2289:C2289"/>
    <mergeCell ref="B2290:K2290"/>
    <mergeCell ref="B2292:D2292"/>
    <mergeCell ref="E2292:G2292"/>
    <mergeCell ref="H2292:K2292"/>
    <mergeCell ref="B2275:K2275"/>
    <mergeCell ref="B2276:B2278"/>
    <mergeCell ref="C2276:C2278"/>
    <mergeCell ref="D2276:G2276"/>
    <mergeCell ref="H2276:K2276"/>
    <mergeCell ref="D2277:D2278"/>
    <mergeCell ref="E2277:E2278"/>
    <mergeCell ref="F2277:G2277"/>
    <mergeCell ref="H2277:H2278"/>
    <mergeCell ref="I2277:I2278"/>
    <mergeCell ref="B2272:D2272"/>
    <mergeCell ref="E2272:G2272"/>
    <mergeCell ref="H2272:K2272"/>
    <mergeCell ref="B2273:C2274"/>
    <mergeCell ref="D2273:G2273"/>
    <mergeCell ref="H2273:I2274"/>
    <mergeCell ref="J2273:K2273"/>
    <mergeCell ref="J2260:K2260"/>
    <mergeCell ref="B2265:K2265"/>
    <mergeCell ref="B2268:C2268"/>
    <mergeCell ref="B2269:K2269"/>
    <mergeCell ref="B2271:D2271"/>
    <mergeCell ref="E2271:G2271"/>
    <mergeCell ref="H2271:K2271"/>
    <mergeCell ref="B2258:K2258"/>
    <mergeCell ref="B2259:B2261"/>
    <mergeCell ref="C2259:C2261"/>
    <mergeCell ref="D2259:G2259"/>
    <mergeCell ref="H2259:K2259"/>
    <mergeCell ref="D2260:D2261"/>
    <mergeCell ref="E2260:E2261"/>
    <mergeCell ref="F2260:G2260"/>
    <mergeCell ref="H2260:H2261"/>
    <mergeCell ref="I2260:I2261"/>
    <mergeCell ref="B2255:D2255"/>
    <mergeCell ref="E2255:G2255"/>
    <mergeCell ref="H2255:K2255"/>
    <mergeCell ref="B2256:C2257"/>
    <mergeCell ref="D2256:G2256"/>
    <mergeCell ref="H2256:I2257"/>
    <mergeCell ref="J2256:K2256"/>
    <mergeCell ref="J2239:K2239"/>
    <mergeCell ref="B2248:K2248"/>
    <mergeCell ref="B2251:C2251"/>
    <mergeCell ref="B2252:K2252"/>
    <mergeCell ref="B2254:D2254"/>
    <mergeCell ref="E2254:G2254"/>
    <mergeCell ref="H2254:K2254"/>
    <mergeCell ref="B2237:K2237"/>
    <mergeCell ref="B2238:B2240"/>
    <mergeCell ref="C2238:C2240"/>
    <mergeCell ref="D2238:G2238"/>
    <mergeCell ref="H2238:K2238"/>
    <mergeCell ref="D2239:D2240"/>
    <mergeCell ref="E2239:E2240"/>
    <mergeCell ref="F2239:G2239"/>
    <mergeCell ref="H2239:H2240"/>
    <mergeCell ref="I2239:I2240"/>
    <mergeCell ref="B2234:D2234"/>
    <mergeCell ref="E2234:G2234"/>
    <mergeCell ref="H2234:K2234"/>
    <mergeCell ref="B2235:C2236"/>
    <mergeCell ref="D2235:G2235"/>
    <mergeCell ref="H2235:I2236"/>
    <mergeCell ref="J2235:K2235"/>
    <mergeCell ref="J2219:K2219"/>
    <mergeCell ref="B2225:K2225"/>
    <mergeCell ref="B2230:C2230"/>
    <mergeCell ref="B2231:K2231"/>
    <mergeCell ref="B2233:D2233"/>
    <mergeCell ref="E2233:G2233"/>
    <mergeCell ref="H2233:K2233"/>
    <mergeCell ref="B2217:K2217"/>
    <mergeCell ref="B2218:B2220"/>
    <mergeCell ref="C2218:C2220"/>
    <mergeCell ref="D2218:G2218"/>
    <mergeCell ref="H2218:K2218"/>
    <mergeCell ref="D2219:D2220"/>
    <mergeCell ref="E2219:E2220"/>
    <mergeCell ref="F2219:G2219"/>
    <mergeCell ref="H2219:H2220"/>
    <mergeCell ref="I2219:I2220"/>
    <mergeCell ref="B2214:D2214"/>
    <mergeCell ref="E2214:G2214"/>
    <mergeCell ref="H2214:K2214"/>
    <mergeCell ref="B2215:C2216"/>
    <mergeCell ref="D2215:G2215"/>
    <mergeCell ref="H2215:I2216"/>
    <mergeCell ref="J2215:K2215"/>
    <mergeCell ref="J2202:K2202"/>
    <mergeCell ref="B2207:K2207"/>
    <mergeCell ref="B2210:C2210"/>
    <mergeCell ref="B2211:K2211"/>
    <mergeCell ref="B2213:D2213"/>
    <mergeCell ref="E2213:G2213"/>
    <mergeCell ref="H2213:K2213"/>
    <mergeCell ref="B2200:K2200"/>
    <mergeCell ref="B2201:B2203"/>
    <mergeCell ref="C2201:C2203"/>
    <mergeCell ref="D2201:G2201"/>
    <mergeCell ref="H2201:K2201"/>
    <mergeCell ref="D2202:D2203"/>
    <mergeCell ref="E2202:E2203"/>
    <mergeCell ref="F2202:G2202"/>
    <mergeCell ref="H2202:H2203"/>
    <mergeCell ref="I2202:I2203"/>
    <mergeCell ref="B2197:D2197"/>
    <mergeCell ref="E2197:G2197"/>
    <mergeCell ref="H2197:K2197"/>
    <mergeCell ref="B2198:C2199"/>
    <mergeCell ref="D2198:G2198"/>
    <mergeCell ref="H2198:I2199"/>
    <mergeCell ref="J2198:K2198"/>
    <mergeCell ref="J2181:K2181"/>
    <mergeCell ref="B2190:K2190"/>
    <mergeCell ref="B2193:C2193"/>
    <mergeCell ref="B2194:K2194"/>
    <mergeCell ref="B2196:D2196"/>
    <mergeCell ref="E2196:G2196"/>
    <mergeCell ref="H2196:K2196"/>
    <mergeCell ref="B2179:K2179"/>
    <mergeCell ref="B2180:B2182"/>
    <mergeCell ref="C2180:C2182"/>
    <mergeCell ref="D2180:G2180"/>
    <mergeCell ref="H2180:K2180"/>
    <mergeCell ref="D2181:D2182"/>
    <mergeCell ref="E2181:E2182"/>
    <mergeCell ref="F2181:G2181"/>
    <mergeCell ref="H2181:H2182"/>
    <mergeCell ref="I2181:I2182"/>
    <mergeCell ref="B2176:D2176"/>
    <mergeCell ref="E2176:G2176"/>
    <mergeCell ref="H2176:K2176"/>
    <mergeCell ref="B2177:C2178"/>
    <mergeCell ref="D2177:G2177"/>
    <mergeCell ref="H2177:I2178"/>
    <mergeCell ref="J2177:K2177"/>
    <mergeCell ref="J2165:K2165"/>
    <mergeCell ref="B2169:K2169"/>
    <mergeCell ref="B2172:C2172"/>
    <mergeCell ref="B2173:K2173"/>
    <mergeCell ref="B2175:D2175"/>
    <mergeCell ref="E2175:G2175"/>
    <mergeCell ref="H2175:K2175"/>
    <mergeCell ref="B2163:K2163"/>
    <mergeCell ref="B2164:B2166"/>
    <mergeCell ref="C2164:C2166"/>
    <mergeCell ref="D2164:G2164"/>
    <mergeCell ref="H2164:K2164"/>
    <mergeCell ref="D2165:D2166"/>
    <mergeCell ref="E2165:E2166"/>
    <mergeCell ref="F2165:G2165"/>
    <mergeCell ref="H2165:H2166"/>
    <mergeCell ref="I2165:I2166"/>
    <mergeCell ref="B2160:D2160"/>
    <mergeCell ref="E2160:G2160"/>
    <mergeCell ref="H2160:K2160"/>
    <mergeCell ref="B2161:C2162"/>
    <mergeCell ref="D2161:G2161"/>
    <mergeCell ref="H2161:I2162"/>
    <mergeCell ref="J2161:K2161"/>
    <mergeCell ref="J2149:K2149"/>
    <mergeCell ref="B2153:K2153"/>
    <mergeCell ref="B2156:C2156"/>
    <mergeCell ref="B2157:K2157"/>
    <mergeCell ref="B2159:D2159"/>
    <mergeCell ref="E2159:G2159"/>
    <mergeCell ref="H2159:K2159"/>
    <mergeCell ref="B2147:K2147"/>
    <mergeCell ref="B2148:B2150"/>
    <mergeCell ref="C2148:C2150"/>
    <mergeCell ref="D2148:G2148"/>
    <mergeCell ref="H2148:K2148"/>
    <mergeCell ref="D2149:D2150"/>
    <mergeCell ref="E2149:E2150"/>
    <mergeCell ref="F2149:G2149"/>
    <mergeCell ref="H2149:H2150"/>
    <mergeCell ref="I2149:I2150"/>
    <mergeCell ref="B2144:D2144"/>
    <mergeCell ref="E2144:G2144"/>
    <mergeCell ref="H2144:K2144"/>
    <mergeCell ref="B2145:C2146"/>
    <mergeCell ref="D2145:G2146"/>
    <mergeCell ref="H2145:I2146"/>
    <mergeCell ref="J2145:K2145"/>
    <mergeCell ref="J2132:K2132"/>
    <mergeCell ref="B2136:K2136"/>
    <mergeCell ref="B2140:C2140"/>
    <mergeCell ref="B2141:K2141"/>
    <mergeCell ref="B2143:D2143"/>
    <mergeCell ref="E2143:G2143"/>
    <mergeCell ref="H2143:K2143"/>
    <mergeCell ref="B2130:K2130"/>
    <mergeCell ref="B2131:B2133"/>
    <mergeCell ref="C2131:C2133"/>
    <mergeCell ref="D2131:G2131"/>
    <mergeCell ref="H2131:K2131"/>
    <mergeCell ref="D2132:D2133"/>
    <mergeCell ref="E2132:E2133"/>
    <mergeCell ref="F2132:G2132"/>
    <mergeCell ref="H2132:H2133"/>
    <mergeCell ref="I2132:I2133"/>
    <mergeCell ref="B2127:D2127"/>
    <mergeCell ref="E2127:G2127"/>
    <mergeCell ref="H2127:K2127"/>
    <mergeCell ref="B2128:C2129"/>
    <mergeCell ref="D2128:G2128"/>
    <mergeCell ref="H2128:I2129"/>
    <mergeCell ref="J2128:K2128"/>
    <mergeCell ref="J2113:K2113"/>
    <mergeCell ref="B2119:K2119"/>
    <mergeCell ref="B2123:C2123"/>
    <mergeCell ref="B2124:K2124"/>
    <mergeCell ref="B2126:D2126"/>
    <mergeCell ref="E2126:G2126"/>
    <mergeCell ref="H2126:K2126"/>
    <mergeCell ref="B2111:K2111"/>
    <mergeCell ref="B2112:B2114"/>
    <mergeCell ref="C2112:C2114"/>
    <mergeCell ref="D2112:G2112"/>
    <mergeCell ref="H2112:K2112"/>
    <mergeCell ref="D2113:D2114"/>
    <mergeCell ref="E2113:E2114"/>
    <mergeCell ref="F2113:G2113"/>
    <mergeCell ref="H2113:H2114"/>
    <mergeCell ref="I2113:I2114"/>
    <mergeCell ref="B2108:D2108"/>
    <mergeCell ref="E2108:G2108"/>
    <mergeCell ref="H2108:K2108"/>
    <mergeCell ref="B2109:C2110"/>
    <mergeCell ref="D2109:G2109"/>
    <mergeCell ref="H2109:I2110"/>
    <mergeCell ref="J2109:K2109"/>
    <mergeCell ref="J2094:K2094"/>
    <mergeCell ref="B2101:K2101"/>
    <mergeCell ref="B2104:C2104"/>
    <mergeCell ref="B2105:K2105"/>
    <mergeCell ref="B2107:D2107"/>
    <mergeCell ref="E2107:G2107"/>
    <mergeCell ref="H2107:K2107"/>
    <mergeCell ref="B2092:K2092"/>
    <mergeCell ref="B2093:B2095"/>
    <mergeCell ref="C2093:C2095"/>
    <mergeCell ref="D2093:G2093"/>
    <mergeCell ref="H2093:K2093"/>
    <mergeCell ref="D2094:D2095"/>
    <mergeCell ref="E2094:E2095"/>
    <mergeCell ref="F2094:G2094"/>
    <mergeCell ref="H2094:H2095"/>
    <mergeCell ref="I2094:I2095"/>
    <mergeCell ref="B2089:D2089"/>
    <mergeCell ref="E2089:G2089"/>
    <mergeCell ref="H2089:K2089"/>
    <mergeCell ref="B2090:C2091"/>
    <mergeCell ref="D2090:G2090"/>
    <mergeCell ref="H2090:I2091"/>
    <mergeCell ref="J2090:K2090"/>
    <mergeCell ref="J2077:K2077"/>
    <mergeCell ref="B2082:K2082"/>
    <mergeCell ref="B2085:C2085"/>
    <mergeCell ref="B2086:K2086"/>
    <mergeCell ref="B2088:D2088"/>
    <mergeCell ref="E2088:G2088"/>
    <mergeCell ref="H2088:K2088"/>
    <mergeCell ref="B2075:K2075"/>
    <mergeCell ref="B2076:B2078"/>
    <mergeCell ref="C2076:C2078"/>
    <mergeCell ref="D2076:G2076"/>
    <mergeCell ref="H2076:K2076"/>
    <mergeCell ref="D2077:D2078"/>
    <mergeCell ref="E2077:E2078"/>
    <mergeCell ref="F2077:G2077"/>
    <mergeCell ref="H2077:H2078"/>
    <mergeCell ref="I2077:I2078"/>
    <mergeCell ref="B2072:D2072"/>
    <mergeCell ref="E2072:G2072"/>
    <mergeCell ref="H2072:K2072"/>
    <mergeCell ref="B2073:C2074"/>
    <mergeCell ref="D2073:G2073"/>
    <mergeCell ref="H2073:I2074"/>
    <mergeCell ref="J2073:K2073"/>
    <mergeCell ref="J2056:K2056"/>
    <mergeCell ref="B2063:K2063"/>
    <mergeCell ref="B2068:C2068"/>
    <mergeCell ref="B2069:K2069"/>
    <mergeCell ref="B2071:D2071"/>
    <mergeCell ref="E2071:G2071"/>
    <mergeCell ref="H2071:K2071"/>
    <mergeCell ref="B2054:K2054"/>
    <mergeCell ref="B2055:B2057"/>
    <mergeCell ref="C2055:C2057"/>
    <mergeCell ref="D2055:G2055"/>
    <mergeCell ref="H2055:K2055"/>
    <mergeCell ref="D2056:D2057"/>
    <mergeCell ref="E2056:E2057"/>
    <mergeCell ref="F2056:G2056"/>
    <mergeCell ref="H2056:H2057"/>
    <mergeCell ref="I2056:I2057"/>
    <mergeCell ref="B2051:D2051"/>
    <mergeCell ref="E2051:G2051"/>
    <mergeCell ref="H2051:K2051"/>
    <mergeCell ref="B2052:C2053"/>
    <mergeCell ref="D2052:G2052"/>
    <mergeCell ref="H2052:I2053"/>
    <mergeCell ref="J2052:K2052"/>
    <mergeCell ref="J2040:K2040"/>
    <mergeCell ref="B2044:K2044"/>
    <mergeCell ref="B2047:C2047"/>
    <mergeCell ref="B2048:K2048"/>
    <mergeCell ref="B2050:D2050"/>
    <mergeCell ref="E2050:G2050"/>
    <mergeCell ref="H2050:K2050"/>
    <mergeCell ref="B2038:K2038"/>
    <mergeCell ref="B2039:B2041"/>
    <mergeCell ref="C2039:C2041"/>
    <mergeCell ref="D2039:G2039"/>
    <mergeCell ref="H2039:K2039"/>
    <mergeCell ref="D2040:D2041"/>
    <mergeCell ref="E2040:E2041"/>
    <mergeCell ref="F2040:G2040"/>
    <mergeCell ref="H2040:H2041"/>
    <mergeCell ref="I2040:I2041"/>
    <mergeCell ref="B2035:D2035"/>
    <mergeCell ref="E2035:G2035"/>
    <mergeCell ref="H2035:K2035"/>
    <mergeCell ref="B2036:C2037"/>
    <mergeCell ref="D2036:G2036"/>
    <mergeCell ref="H2036:I2037"/>
    <mergeCell ref="J2036:K2036"/>
    <mergeCell ref="J2023:K2023"/>
    <mergeCell ref="B2028:K2028"/>
    <mergeCell ref="B2031:C2031"/>
    <mergeCell ref="B2032:K2032"/>
    <mergeCell ref="B2034:D2034"/>
    <mergeCell ref="E2034:G2034"/>
    <mergeCell ref="H2034:K2034"/>
    <mergeCell ref="B2021:K2021"/>
    <mergeCell ref="B2022:B2024"/>
    <mergeCell ref="C2022:C2024"/>
    <mergeCell ref="D2022:G2022"/>
    <mergeCell ref="H2022:K2022"/>
    <mergeCell ref="D2023:D2024"/>
    <mergeCell ref="E2023:E2024"/>
    <mergeCell ref="F2023:G2023"/>
    <mergeCell ref="H2023:H2024"/>
    <mergeCell ref="I2023:I2024"/>
    <mergeCell ref="B2018:D2018"/>
    <mergeCell ref="E2018:G2018"/>
    <mergeCell ref="H2018:K2018"/>
    <mergeCell ref="B2019:C2020"/>
    <mergeCell ref="D2019:G2019"/>
    <mergeCell ref="H2019:I2020"/>
    <mergeCell ref="J2019:K2019"/>
    <mergeCell ref="J2006:K2006"/>
    <mergeCell ref="B2010:K2010"/>
    <mergeCell ref="B2014:C2014"/>
    <mergeCell ref="B2015:K2015"/>
    <mergeCell ref="B2017:D2017"/>
    <mergeCell ref="E2017:G2017"/>
    <mergeCell ref="H2017:K2017"/>
    <mergeCell ref="B2004:K2004"/>
    <mergeCell ref="B2005:B2007"/>
    <mergeCell ref="C2005:C2007"/>
    <mergeCell ref="D2005:G2005"/>
    <mergeCell ref="H2005:K2005"/>
    <mergeCell ref="D2006:D2007"/>
    <mergeCell ref="E2006:E2007"/>
    <mergeCell ref="F2006:G2006"/>
    <mergeCell ref="H2006:H2007"/>
    <mergeCell ref="I2006:I2007"/>
    <mergeCell ref="B2001:D2001"/>
    <mergeCell ref="E2001:G2001"/>
    <mergeCell ref="H2001:K2001"/>
    <mergeCell ref="B2002:C2003"/>
    <mergeCell ref="D2002:G2002"/>
    <mergeCell ref="H2002:I2003"/>
    <mergeCell ref="J2002:K2002"/>
    <mergeCell ref="J1990:K1990"/>
    <mergeCell ref="B1994:K1994"/>
    <mergeCell ref="B1997:C1997"/>
    <mergeCell ref="B1998:K1998"/>
    <mergeCell ref="B2000:D2000"/>
    <mergeCell ref="E2000:G2000"/>
    <mergeCell ref="H2000:K2000"/>
    <mergeCell ref="B1988:K1988"/>
    <mergeCell ref="B1989:B1991"/>
    <mergeCell ref="C1989:C1991"/>
    <mergeCell ref="D1989:G1989"/>
    <mergeCell ref="H1989:K1989"/>
    <mergeCell ref="D1990:D1991"/>
    <mergeCell ref="E1990:E1991"/>
    <mergeCell ref="F1990:G1990"/>
    <mergeCell ref="H1990:H1991"/>
    <mergeCell ref="I1990:I1991"/>
    <mergeCell ref="B1985:D1985"/>
    <mergeCell ref="E1985:G1985"/>
    <mergeCell ref="H1985:K1985"/>
    <mergeCell ref="B1986:C1987"/>
    <mergeCell ref="D1986:G1986"/>
    <mergeCell ref="H1986:I1987"/>
    <mergeCell ref="J1986:K1986"/>
    <mergeCell ref="J1971:K1971"/>
    <mergeCell ref="B1978:K1978"/>
    <mergeCell ref="B1981:C1981"/>
    <mergeCell ref="B1982:K1982"/>
    <mergeCell ref="B1984:D1984"/>
    <mergeCell ref="E1984:G1984"/>
    <mergeCell ref="H1984:K1984"/>
    <mergeCell ref="B1969:K1969"/>
    <mergeCell ref="B1970:B1972"/>
    <mergeCell ref="C1970:C1972"/>
    <mergeCell ref="D1970:G1970"/>
    <mergeCell ref="H1970:K1970"/>
    <mergeCell ref="D1971:D1972"/>
    <mergeCell ref="E1971:E1972"/>
    <mergeCell ref="F1971:G1971"/>
    <mergeCell ref="H1971:H1972"/>
    <mergeCell ref="I1971:I1972"/>
    <mergeCell ref="B1966:D1966"/>
    <mergeCell ref="E1966:G1966"/>
    <mergeCell ref="H1966:K1966"/>
    <mergeCell ref="B1967:C1968"/>
    <mergeCell ref="D1967:G1967"/>
    <mergeCell ref="H1967:I1968"/>
    <mergeCell ref="J1967:K1967"/>
    <mergeCell ref="J1953:K1953"/>
    <mergeCell ref="B1959:K1959"/>
    <mergeCell ref="B1962:C1962"/>
    <mergeCell ref="B1963:K1963"/>
    <mergeCell ref="B1965:D1965"/>
    <mergeCell ref="E1965:G1965"/>
    <mergeCell ref="H1965:K1965"/>
    <mergeCell ref="B1951:K1951"/>
    <mergeCell ref="B1952:B1954"/>
    <mergeCell ref="C1952:C1954"/>
    <mergeCell ref="D1952:G1952"/>
    <mergeCell ref="H1952:K1952"/>
    <mergeCell ref="D1953:D1954"/>
    <mergeCell ref="E1953:E1954"/>
    <mergeCell ref="F1953:G1953"/>
    <mergeCell ref="H1953:H1954"/>
    <mergeCell ref="I1953:I1954"/>
    <mergeCell ref="B1948:D1948"/>
    <mergeCell ref="E1948:G1948"/>
    <mergeCell ref="H1948:K1948"/>
    <mergeCell ref="B1949:C1950"/>
    <mergeCell ref="D1949:G1949"/>
    <mergeCell ref="H1949:I1950"/>
    <mergeCell ref="J1949:K1949"/>
    <mergeCell ref="J1934:K1934"/>
    <mergeCell ref="B1940:K1940"/>
    <mergeCell ref="B1944:C1944"/>
    <mergeCell ref="B1945:K1945"/>
    <mergeCell ref="B1947:D1947"/>
    <mergeCell ref="E1947:G1947"/>
    <mergeCell ref="H1947:K1947"/>
    <mergeCell ref="B1932:K1932"/>
    <mergeCell ref="B1933:B1935"/>
    <mergeCell ref="C1933:C1935"/>
    <mergeCell ref="D1933:G1933"/>
    <mergeCell ref="H1933:K1933"/>
    <mergeCell ref="D1934:D1935"/>
    <mergeCell ref="E1934:E1935"/>
    <mergeCell ref="F1934:G1934"/>
    <mergeCell ref="H1934:H1935"/>
    <mergeCell ref="I1934:I1935"/>
    <mergeCell ref="B1929:D1929"/>
    <mergeCell ref="E1929:G1929"/>
    <mergeCell ref="H1929:K1929"/>
    <mergeCell ref="B1930:C1931"/>
    <mergeCell ref="D1930:G1931"/>
    <mergeCell ref="H1930:I1931"/>
    <mergeCell ref="J1930:K1930"/>
    <mergeCell ref="J1918:K1918"/>
    <mergeCell ref="B1922:K1922"/>
    <mergeCell ref="B1925:C1925"/>
    <mergeCell ref="B1926:K1926"/>
    <mergeCell ref="B1928:D1928"/>
    <mergeCell ref="E1928:G1928"/>
    <mergeCell ref="H1928:K1928"/>
    <mergeCell ref="B1916:K1916"/>
    <mergeCell ref="B1917:B1919"/>
    <mergeCell ref="C1917:C1919"/>
    <mergeCell ref="D1917:G1917"/>
    <mergeCell ref="H1917:K1917"/>
    <mergeCell ref="D1918:D1919"/>
    <mergeCell ref="E1918:E1919"/>
    <mergeCell ref="F1918:G1918"/>
    <mergeCell ref="H1918:H1919"/>
    <mergeCell ref="I1918:I1919"/>
    <mergeCell ref="B1914:D1914"/>
    <mergeCell ref="E1914:G1914"/>
    <mergeCell ref="H1914:K1914"/>
    <mergeCell ref="B1915:C1915"/>
    <mergeCell ref="D1915:G1915"/>
    <mergeCell ref="H1915:I1915"/>
    <mergeCell ref="J1915:K1915"/>
    <mergeCell ref="J1903:K1903"/>
    <mergeCell ref="B1907:K1907"/>
    <mergeCell ref="B1911:K1911"/>
    <mergeCell ref="B1913:D1913"/>
    <mergeCell ref="E1913:G1913"/>
    <mergeCell ref="H1913:K1913"/>
    <mergeCell ref="B1901:K1901"/>
    <mergeCell ref="B1902:B1904"/>
    <mergeCell ref="C1902:C1904"/>
    <mergeCell ref="D1902:G1902"/>
    <mergeCell ref="H1902:K1902"/>
    <mergeCell ref="D1903:D1904"/>
    <mergeCell ref="E1903:E1904"/>
    <mergeCell ref="F1903:G1903"/>
    <mergeCell ref="H1903:H1904"/>
    <mergeCell ref="I1903:I1904"/>
    <mergeCell ref="B1899:D1899"/>
    <mergeCell ref="E1899:G1899"/>
    <mergeCell ref="H1899:K1899"/>
    <mergeCell ref="B1900:C1900"/>
    <mergeCell ref="D1900:G1900"/>
    <mergeCell ref="H1900:I1900"/>
    <mergeCell ref="J1900:K1900"/>
    <mergeCell ref="J1888:K1888"/>
    <mergeCell ref="B1892:K1892"/>
    <mergeCell ref="B1896:K1896"/>
    <mergeCell ref="B1898:D1898"/>
    <mergeCell ref="E1898:G1898"/>
    <mergeCell ref="H1898:K1898"/>
    <mergeCell ref="B1886:K1886"/>
    <mergeCell ref="B1887:B1889"/>
    <mergeCell ref="C1887:C1889"/>
    <mergeCell ref="D1887:G1887"/>
    <mergeCell ref="H1887:K1887"/>
    <mergeCell ref="D1888:D1889"/>
    <mergeCell ref="E1888:E1889"/>
    <mergeCell ref="F1888:G1888"/>
    <mergeCell ref="H1888:H1889"/>
    <mergeCell ref="I1888:I1889"/>
    <mergeCell ref="B1884:D1884"/>
    <mergeCell ref="E1884:G1884"/>
    <mergeCell ref="H1884:K1884"/>
    <mergeCell ref="B1885:C1885"/>
    <mergeCell ref="D1885:G1885"/>
    <mergeCell ref="H1885:I1885"/>
    <mergeCell ref="J1885:K1885"/>
    <mergeCell ref="J1870:K1870"/>
    <mergeCell ref="B1877:K1877"/>
    <mergeCell ref="B1881:K1881"/>
    <mergeCell ref="B1883:D1883"/>
    <mergeCell ref="E1883:G1883"/>
    <mergeCell ref="H1883:K1883"/>
    <mergeCell ref="B1868:K1868"/>
    <mergeCell ref="B1869:B1871"/>
    <mergeCell ref="C1869:C1871"/>
    <mergeCell ref="D1869:G1869"/>
    <mergeCell ref="H1869:K1869"/>
    <mergeCell ref="D1870:D1871"/>
    <mergeCell ref="E1870:E1871"/>
    <mergeCell ref="F1870:G1870"/>
    <mergeCell ref="H1870:H1871"/>
    <mergeCell ref="I1870:I1871"/>
    <mergeCell ref="B1866:D1866"/>
    <mergeCell ref="E1866:G1866"/>
    <mergeCell ref="H1866:K1866"/>
    <mergeCell ref="B1867:C1867"/>
    <mergeCell ref="D1867:G1867"/>
    <mergeCell ref="H1867:I1867"/>
    <mergeCell ref="J1867:K1867"/>
    <mergeCell ref="J1854:K1854"/>
    <mergeCell ref="B1859:K1859"/>
    <mergeCell ref="B1863:K1863"/>
    <mergeCell ref="B1865:D1865"/>
    <mergeCell ref="E1865:G1865"/>
    <mergeCell ref="H1865:K1865"/>
    <mergeCell ref="B1852:K1852"/>
    <mergeCell ref="B1853:B1855"/>
    <mergeCell ref="C1853:C1855"/>
    <mergeCell ref="D1853:G1853"/>
    <mergeCell ref="H1853:K1853"/>
    <mergeCell ref="D1854:D1855"/>
    <mergeCell ref="E1854:E1855"/>
    <mergeCell ref="F1854:G1854"/>
    <mergeCell ref="H1854:H1855"/>
    <mergeCell ref="I1854:I1855"/>
    <mergeCell ref="B1850:D1850"/>
    <mergeCell ref="E1850:G1850"/>
    <mergeCell ref="H1850:K1850"/>
    <mergeCell ref="B1851:C1851"/>
    <mergeCell ref="D1851:G1851"/>
    <mergeCell ref="H1851:I1851"/>
    <mergeCell ref="J1851:K1851"/>
    <mergeCell ref="J1839:K1839"/>
    <mergeCell ref="B1843:K1843"/>
    <mergeCell ref="B1847:K1847"/>
    <mergeCell ref="B1849:D1849"/>
    <mergeCell ref="E1849:G1849"/>
    <mergeCell ref="H1849:K1849"/>
    <mergeCell ref="B1837:K1837"/>
    <mergeCell ref="B1838:B1840"/>
    <mergeCell ref="C1838:C1840"/>
    <mergeCell ref="D1838:G1838"/>
    <mergeCell ref="H1838:K1838"/>
    <mergeCell ref="D1839:D1840"/>
    <mergeCell ref="E1839:E1840"/>
    <mergeCell ref="F1839:G1839"/>
    <mergeCell ref="H1839:H1840"/>
    <mergeCell ref="I1839:I1840"/>
    <mergeCell ref="B1835:D1835"/>
    <mergeCell ref="E1835:G1835"/>
    <mergeCell ref="H1835:K1835"/>
    <mergeCell ref="B1836:C1836"/>
    <mergeCell ref="D1836:G1836"/>
    <mergeCell ref="H1836:I1836"/>
    <mergeCell ref="J1836:K1836"/>
    <mergeCell ref="J1824:K1824"/>
    <mergeCell ref="B1828:K1828"/>
    <mergeCell ref="B1832:K1832"/>
    <mergeCell ref="B1834:D1834"/>
    <mergeCell ref="E1834:G1834"/>
    <mergeCell ref="H1834:K1834"/>
    <mergeCell ref="B1822:K1822"/>
    <mergeCell ref="B1823:B1825"/>
    <mergeCell ref="C1823:C1825"/>
    <mergeCell ref="D1823:G1823"/>
    <mergeCell ref="H1823:K1823"/>
    <mergeCell ref="D1824:D1825"/>
    <mergeCell ref="E1824:E1825"/>
    <mergeCell ref="F1824:G1824"/>
    <mergeCell ref="H1824:H1825"/>
    <mergeCell ref="I1824:I1825"/>
    <mergeCell ref="B1820:D1820"/>
    <mergeCell ref="E1820:G1820"/>
    <mergeCell ref="H1820:K1820"/>
    <mergeCell ref="B1821:C1821"/>
    <mergeCell ref="D1821:G1821"/>
    <mergeCell ref="H1821:I1821"/>
    <mergeCell ref="J1821:K1821"/>
    <mergeCell ref="J1805:K1805"/>
    <mergeCell ref="B1813:K1813"/>
    <mergeCell ref="B1817:K1817"/>
    <mergeCell ref="B1819:D1819"/>
    <mergeCell ref="E1819:G1819"/>
    <mergeCell ref="H1819:K1819"/>
    <mergeCell ref="B1803:K1803"/>
    <mergeCell ref="B1804:B1806"/>
    <mergeCell ref="C1804:C1806"/>
    <mergeCell ref="D1804:G1804"/>
    <mergeCell ref="H1804:K1804"/>
    <mergeCell ref="D1805:D1806"/>
    <mergeCell ref="E1805:E1806"/>
    <mergeCell ref="F1805:G1805"/>
    <mergeCell ref="H1805:H1806"/>
    <mergeCell ref="I1805:I1806"/>
    <mergeCell ref="B1801:D1801"/>
    <mergeCell ref="E1801:G1801"/>
    <mergeCell ref="H1801:K1801"/>
    <mergeCell ref="B1802:C1802"/>
    <mergeCell ref="D1802:G1802"/>
    <mergeCell ref="H1802:I1802"/>
    <mergeCell ref="J1802:K1802"/>
    <mergeCell ref="J1790:K1790"/>
    <mergeCell ref="B1794:K1794"/>
    <mergeCell ref="B1798:K1798"/>
    <mergeCell ref="B1800:D1800"/>
    <mergeCell ref="E1800:G1800"/>
    <mergeCell ref="H1800:K1800"/>
    <mergeCell ref="B1788:K1788"/>
    <mergeCell ref="B1789:B1791"/>
    <mergeCell ref="C1789:C1791"/>
    <mergeCell ref="D1789:G1789"/>
    <mergeCell ref="H1789:K1789"/>
    <mergeCell ref="D1790:D1791"/>
    <mergeCell ref="E1790:E1791"/>
    <mergeCell ref="F1790:G1790"/>
    <mergeCell ref="H1790:H1791"/>
    <mergeCell ref="I1790:I1791"/>
    <mergeCell ref="B1786:D1786"/>
    <mergeCell ref="E1786:G1786"/>
    <mergeCell ref="H1786:K1786"/>
    <mergeCell ref="B1787:C1787"/>
    <mergeCell ref="D1787:G1787"/>
    <mergeCell ref="H1787:I1787"/>
    <mergeCell ref="J1787:K1787"/>
    <mergeCell ref="J1774:K1774"/>
    <mergeCell ref="B1778:K1778"/>
    <mergeCell ref="B1783:K1783"/>
    <mergeCell ref="B1785:D1785"/>
    <mergeCell ref="E1785:G1785"/>
    <mergeCell ref="H1785:K1785"/>
    <mergeCell ref="B1772:K1772"/>
    <mergeCell ref="B1773:B1775"/>
    <mergeCell ref="C1773:C1775"/>
    <mergeCell ref="D1773:G1773"/>
    <mergeCell ref="H1773:K1773"/>
    <mergeCell ref="D1774:D1775"/>
    <mergeCell ref="E1774:E1775"/>
    <mergeCell ref="F1774:G1774"/>
    <mergeCell ref="H1774:H1775"/>
    <mergeCell ref="I1774:I1775"/>
    <mergeCell ref="B1769:D1769"/>
    <mergeCell ref="E1769:G1769"/>
    <mergeCell ref="H1769:K1769"/>
    <mergeCell ref="B1770:C1771"/>
    <mergeCell ref="D1770:G1771"/>
    <mergeCell ref="H1770:I1771"/>
    <mergeCell ref="J1770:K1771"/>
    <mergeCell ref="J1758:K1758"/>
    <mergeCell ref="B1762:K1762"/>
    <mergeCell ref="B1765:C1765"/>
    <mergeCell ref="B1766:K1766"/>
    <mergeCell ref="B1768:D1768"/>
    <mergeCell ref="E1768:G1768"/>
    <mergeCell ref="H1768:K1768"/>
    <mergeCell ref="B1756:K1756"/>
    <mergeCell ref="B1757:B1759"/>
    <mergeCell ref="C1757:C1759"/>
    <mergeCell ref="D1757:G1757"/>
    <mergeCell ref="H1757:K1757"/>
    <mergeCell ref="D1758:D1759"/>
    <mergeCell ref="E1758:E1759"/>
    <mergeCell ref="F1758:G1758"/>
    <mergeCell ref="H1758:H1759"/>
    <mergeCell ref="I1758:I1759"/>
    <mergeCell ref="B1753:D1753"/>
    <mergeCell ref="E1753:G1753"/>
    <mergeCell ref="H1753:K1753"/>
    <mergeCell ref="B1754:C1755"/>
    <mergeCell ref="D1754:G1755"/>
    <mergeCell ref="H1754:I1755"/>
    <mergeCell ref="J1754:K1755"/>
    <mergeCell ref="J1741:K1741"/>
    <mergeCell ref="B1745:K1745"/>
    <mergeCell ref="B1749:C1749"/>
    <mergeCell ref="B1750:K1750"/>
    <mergeCell ref="B1752:D1752"/>
    <mergeCell ref="E1752:G1752"/>
    <mergeCell ref="H1752:K1752"/>
    <mergeCell ref="B1739:K1739"/>
    <mergeCell ref="B1740:B1742"/>
    <mergeCell ref="C1740:C1742"/>
    <mergeCell ref="D1740:G1740"/>
    <mergeCell ref="H1740:K1740"/>
    <mergeCell ref="D1741:D1742"/>
    <mergeCell ref="E1741:E1742"/>
    <mergeCell ref="F1741:G1741"/>
    <mergeCell ref="H1741:H1742"/>
    <mergeCell ref="I1741:I1742"/>
    <mergeCell ref="B1736:D1736"/>
    <mergeCell ref="E1736:G1736"/>
    <mergeCell ref="H1736:K1736"/>
    <mergeCell ref="B1737:C1738"/>
    <mergeCell ref="D1737:G1738"/>
    <mergeCell ref="H1737:I1738"/>
    <mergeCell ref="J1737:K1738"/>
    <mergeCell ref="J1724:K1724"/>
    <mergeCell ref="B1728:K1728"/>
    <mergeCell ref="B1732:C1732"/>
    <mergeCell ref="B1733:K1733"/>
    <mergeCell ref="B1735:D1735"/>
    <mergeCell ref="E1735:G1735"/>
    <mergeCell ref="H1735:K1735"/>
    <mergeCell ref="B1722:K1722"/>
    <mergeCell ref="B1723:B1725"/>
    <mergeCell ref="C1723:C1725"/>
    <mergeCell ref="D1723:G1723"/>
    <mergeCell ref="H1723:K1723"/>
    <mergeCell ref="D1724:D1725"/>
    <mergeCell ref="E1724:E1725"/>
    <mergeCell ref="F1724:G1724"/>
    <mergeCell ref="H1724:H1725"/>
    <mergeCell ref="I1724:I1725"/>
    <mergeCell ref="B1719:D1719"/>
    <mergeCell ref="E1719:G1719"/>
    <mergeCell ref="H1719:K1719"/>
    <mergeCell ref="B1720:C1721"/>
    <mergeCell ref="D1720:G1721"/>
    <mergeCell ref="H1720:I1721"/>
    <mergeCell ref="J1720:K1721"/>
    <mergeCell ref="J1707:K1707"/>
    <mergeCell ref="B1711:K1711"/>
    <mergeCell ref="B1715:C1715"/>
    <mergeCell ref="B1716:K1716"/>
    <mergeCell ref="B1718:D1718"/>
    <mergeCell ref="E1718:G1718"/>
    <mergeCell ref="H1718:K1718"/>
    <mergeCell ref="B1705:K1705"/>
    <mergeCell ref="B1706:B1708"/>
    <mergeCell ref="C1706:C1708"/>
    <mergeCell ref="D1706:G1706"/>
    <mergeCell ref="H1706:K1706"/>
    <mergeCell ref="D1707:D1708"/>
    <mergeCell ref="E1707:E1708"/>
    <mergeCell ref="F1707:G1707"/>
    <mergeCell ref="H1707:H1708"/>
    <mergeCell ref="I1707:I1708"/>
    <mergeCell ref="B1702:D1702"/>
    <mergeCell ref="E1702:G1702"/>
    <mergeCell ref="H1702:K1702"/>
    <mergeCell ref="B1703:C1704"/>
    <mergeCell ref="D1703:G1704"/>
    <mergeCell ref="H1703:I1704"/>
    <mergeCell ref="J1703:K1704"/>
    <mergeCell ref="J1688:K1688"/>
    <mergeCell ref="B1694:K1694"/>
    <mergeCell ref="B1698:C1698"/>
    <mergeCell ref="B1699:K1699"/>
    <mergeCell ref="B1701:D1701"/>
    <mergeCell ref="E1701:G1701"/>
    <mergeCell ref="H1701:K1701"/>
    <mergeCell ref="B1686:K1686"/>
    <mergeCell ref="B1687:B1689"/>
    <mergeCell ref="C1687:C1689"/>
    <mergeCell ref="D1687:G1687"/>
    <mergeCell ref="H1687:K1687"/>
    <mergeCell ref="D1688:D1689"/>
    <mergeCell ref="E1688:E1689"/>
    <mergeCell ref="F1688:G1688"/>
    <mergeCell ref="H1688:H1689"/>
    <mergeCell ref="I1688:I1689"/>
    <mergeCell ref="B1683:D1683"/>
    <mergeCell ref="E1683:G1683"/>
    <mergeCell ref="H1683:K1683"/>
    <mergeCell ref="B1684:C1685"/>
    <mergeCell ref="D1684:G1685"/>
    <mergeCell ref="H1684:I1685"/>
    <mergeCell ref="J1684:K1685"/>
    <mergeCell ref="J1672:K1672"/>
    <mergeCell ref="B1676:K1676"/>
    <mergeCell ref="B1679:C1679"/>
    <mergeCell ref="B1680:K1680"/>
    <mergeCell ref="B1682:D1682"/>
    <mergeCell ref="E1682:G1682"/>
    <mergeCell ref="H1682:K1682"/>
    <mergeCell ref="B1670:K1670"/>
    <mergeCell ref="B1671:B1673"/>
    <mergeCell ref="C1671:C1673"/>
    <mergeCell ref="D1671:G1671"/>
    <mergeCell ref="H1671:K1671"/>
    <mergeCell ref="D1672:D1673"/>
    <mergeCell ref="E1672:E1673"/>
    <mergeCell ref="F1672:G1672"/>
    <mergeCell ref="H1672:H1673"/>
    <mergeCell ref="I1672:I1673"/>
    <mergeCell ref="B1667:D1667"/>
    <mergeCell ref="E1667:G1667"/>
    <mergeCell ref="H1667:K1667"/>
    <mergeCell ref="B1668:C1669"/>
    <mergeCell ref="D1668:G1669"/>
    <mergeCell ref="H1668:I1669"/>
    <mergeCell ref="J1668:K1669"/>
    <mergeCell ref="J1654:K1654"/>
    <mergeCell ref="B1660:K1660"/>
    <mergeCell ref="B1663:C1663"/>
    <mergeCell ref="B1664:K1664"/>
    <mergeCell ref="B1666:D1666"/>
    <mergeCell ref="E1666:G1666"/>
    <mergeCell ref="H1666:K1666"/>
    <mergeCell ref="B1652:K1652"/>
    <mergeCell ref="B1653:B1655"/>
    <mergeCell ref="C1653:C1655"/>
    <mergeCell ref="D1653:G1653"/>
    <mergeCell ref="H1653:K1653"/>
    <mergeCell ref="D1654:D1655"/>
    <mergeCell ref="E1654:E1655"/>
    <mergeCell ref="F1654:G1654"/>
    <mergeCell ref="H1654:H1655"/>
    <mergeCell ref="I1654:I1655"/>
    <mergeCell ref="B1649:D1649"/>
    <mergeCell ref="E1649:G1649"/>
    <mergeCell ref="H1649:K1649"/>
    <mergeCell ref="B1650:C1651"/>
    <mergeCell ref="D1650:G1651"/>
    <mergeCell ref="H1650:I1651"/>
    <mergeCell ref="J1650:K1651"/>
    <mergeCell ref="J1638:K1638"/>
    <mergeCell ref="B1642:K1642"/>
    <mergeCell ref="B1645:C1645"/>
    <mergeCell ref="B1646:K1646"/>
    <mergeCell ref="B1648:D1648"/>
    <mergeCell ref="E1648:G1648"/>
    <mergeCell ref="H1648:K1648"/>
    <mergeCell ref="B1636:K1636"/>
    <mergeCell ref="B1637:B1639"/>
    <mergeCell ref="C1637:C1639"/>
    <mergeCell ref="D1637:G1637"/>
    <mergeCell ref="H1637:K1637"/>
    <mergeCell ref="D1638:D1639"/>
    <mergeCell ref="E1638:E1639"/>
    <mergeCell ref="F1638:G1638"/>
    <mergeCell ref="H1638:H1639"/>
    <mergeCell ref="I1638:I1639"/>
    <mergeCell ref="B1633:D1633"/>
    <mergeCell ref="E1633:G1633"/>
    <mergeCell ref="H1633:K1633"/>
    <mergeCell ref="B1634:C1635"/>
    <mergeCell ref="D1634:F1634"/>
    <mergeCell ref="H1634:I1635"/>
    <mergeCell ref="J1634:K1635"/>
    <mergeCell ref="J1621:K1621"/>
    <mergeCell ref="B1626:K1626"/>
    <mergeCell ref="B1629:C1629"/>
    <mergeCell ref="B1630:K1630"/>
    <mergeCell ref="B1632:D1632"/>
    <mergeCell ref="E1632:G1632"/>
    <mergeCell ref="H1632:K1632"/>
    <mergeCell ref="B1619:K1619"/>
    <mergeCell ref="B1620:B1622"/>
    <mergeCell ref="C1620:C1622"/>
    <mergeCell ref="D1620:G1620"/>
    <mergeCell ref="H1620:K1620"/>
    <mergeCell ref="D1621:D1622"/>
    <mergeCell ref="E1621:E1622"/>
    <mergeCell ref="F1621:G1621"/>
    <mergeCell ref="H1621:H1622"/>
    <mergeCell ref="I1621:I1622"/>
    <mergeCell ref="B1616:D1616"/>
    <mergeCell ref="E1616:G1616"/>
    <mergeCell ref="H1616:K1616"/>
    <mergeCell ref="B1617:C1618"/>
    <mergeCell ref="D1617:G1618"/>
    <mergeCell ref="H1617:I1618"/>
    <mergeCell ref="J1617:K1618"/>
    <mergeCell ref="J1605:K1605"/>
    <mergeCell ref="B1609:K1609"/>
    <mergeCell ref="B1612:C1612"/>
    <mergeCell ref="B1613:K1613"/>
    <mergeCell ref="B1615:D1615"/>
    <mergeCell ref="E1615:G1615"/>
    <mergeCell ref="H1615:K1615"/>
    <mergeCell ref="B1603:K1603"/>
    <mergeCell ref="B1604:B1606"/>
    <mergeCell ref="C1604:C1606"/>
    <mergeCell ref="D1604:G1604"/>
    <mergeCell ref="H1604:K1604"/>
    <mergeCell ref="D1605:D1606"/>
    <mergeCell ref="E1605:E1606"/>
    <mergeCell ref="F1605:G1605"/>
    <mergeCell ref="H1605:H1606"/>
    <mergeCell ref="I1605:I1606"/>
    <mergeCell ref="B1600:D1600"/>
    <mergeCell ref="E1600:G1600"/>
    <mergeCell ref="H1600:K1600"/>
    <mergeCell ref="B1601:C1602"/>
    <mergeCell ref="D1601:G1602"/>
    <mergeCell ref="H1601:I1602"/>
    <mergeCell ref="J1601:K1602"/>
    <mergeCell ref="J1587:K1587"/>
    <mergeCell ref="B1593:K1593"/>
    <mergeCell ref="B1596:C1596"/>
    <mergeCell ref="B1597:K1597"/>
    <mergeCell ref="B1599:D1599"/>
    <mergeCell ref="E1599:G1599"/>
    <mergeCell ref="H1599:K1599"/>
    <mergeCell ref="B1585:K1585"/>
    <mergeCell ref="B1586:B1588"/>
    <mergeCell ref="C1586:C1588"/>
    <mergeCell ref="D1586:G1586"/>
    <mergeCell ref="H1586:K1586"/>
    <mergeCell ref="D1587:D1588"/>
    <mergeCell ref="E1587:E1588"/>
    <mergeCell ref="F1587:G1587"/>
    <mergeCell ref="H1587:H1588"/>
    <mergeCell ref="I1587:I1588"/>
    <mergeCell ref="B1582:D1582"/>
    <mergeCell ref="E1582:G1582"/>
    <mergeCell ref="H1582:K1582"/>
    <mergeCell ref="B1583:C1584"/>
    <mergeCell ref="D1583:G1584"/>
    <mergeCell ref="H1583:I1584"/>
    <mergeCell ref="J1583:K1584"/>
    <mergeCell ref="J1569:K1569"/>
    <mergeCell ref="B1573:K1573"/>
    <mergeCell ref="B1578:C1578"/>
    <mergeCell ref="B1579:K1579"/>
    <mergeCell ref="B1581:D1581"/>
    <mergeCell ref="E1581:G1581"/>
    <mergeCell ref="H1581:K1581"/>
    <mergeCell ref="B1567:K1567"/>
    <mergeCell ref="B1568:B1570"/>
    <mergeCell ref="C1568:C1570"/>
    <mergeCell ref="D1568:G1568"/>
    <mergeCell ref="H1568:K1568"/>
    <mergeCell ref="D1569:D1570"/>
    <mergeCell ref="E1569:E1570"/>
    <mergeCell ref="F1569:G1569"/>
    <mergeCell ref="H1569:H1570"/>
    <mergeCell ref="I1569:I1570"/>
    <mergeCell ref="B1564:D1564"/>
    <mergeCell ref="E1564:G1564"/>
    <mergeCell ref="H1564:K1564"/>
    <mergeCell ref="B1565:C1566"/>
    <mergeCell ref="D1565:G1566"/>
    <mergeCell ref="H1565:I1566"/>
    <mergeCell ref="J1565:K1566"/>
    <mergeCell ref="J1551:K1551"/>
    <mergeCell ref="B1555:K1555"/>
    <mergeCell ref="B1560:C1560"/>
    <mergeCell ref="B1561:K1561"/>
    <mergeCell ref="B1563:D1563"/>
    <mergeCell ref="E1563:G1563"/>
    <mergeCell ref="H1563:K1563"/>
    <mergeCell ref="B1549:K1549"/>
    <mergeCell ref="B1550:B1552"/>
    <mergeCell ref="C1550:C1552"/>
    <mergeCell ref="D1550:G1550"/>
    <mergeCell ref="H1550:K1550"/>
    <mergeCell ref="D1551:D1552"/>
    <mergeCell ref="E1551:E1552"/>
    <mergeCell ref="F1551:G1551"/>
    <mergeCell ref="H1551:H1552"/>
    <mergeCell ref="I1551:I1552"/>
    <mergeCell ref="B1546:D1546"/>
    <mergeCell ref="E1546:G1546"/>
    <mergeCell ref="H1546:K1546"/>
    <mergeCell ref="B1547:C1548"/>
    <mergeCell ref="D1547:G1548"/>
    <mergeCell ref="H1547:I1548"/>
    <mergeCell ref="J1547:K1548"/>
    <mergeCell ref="J1532:K1532"/>
    <mergeCell ref="B1537:K1537"/>
    <mergeCell ref="B1542:C1542"/>
    <mergeCell ref="B1543:K1543"/>
    <mergeCell ref="B1545:D1545"/>
    <mergeCell ref="E1545:G1545"/>
    <mergeCell ref="H1545:K1545"/>
    <mergeCell ref="B1530:K1530"/>
    <mergeCell ref="B1531:B1533"/>
    <mergeCell ref="C1531:C1533"/>
    <mergeCell ref="D1531:G1531"/>
    <mergeCell ref="H1531:K1531"/>
    <mergeCell ref="D1532:D1533"/>
    <mergeCell ref="E1532:E1533"/>
    <mergeCell ref="F1532:G1532"/>
    <mergeCell ref="H1532:H1533"/>
    <mergeCell ref="I1532:I1533"/>
    <mergeCell ref="B1527:D1527"/>
    <mergeCell ref="E1527:G1527"/>
    <mergeCell ref="H1527:K1527"/>
    <mergeCell ref="B1528:C1529"/>
    <mergeCell ref="D1528:G1529"/>
    <mergeCell ref="H1528:I1529"/>
    <mergeCell ref="J1528:K1529"/>
    <mergeCell ref="J1512:K1512"/>
    <mergeCell ref="B1518:K1518"/>
    <mergeCell ref="B1523:C1523"/>
    <mergeCell ref="B1524:K1524"/>
    <mergeCell ref="B1526:D1526"/>
    <mergeCell ref="E1526:G1526"/>
    <mergeCell ref="H1526:K1526"/>
    <mergeCell ref="B1510:K1510"/>
    <mergeCell ref="B1511:B1513"/>
    <mergeCell ref="C1511:C1513"/>
    <mergeCell ref="D1511:G1511"/>
    <mergeCell ref="H1511:K1511"/>
    <mergeCell ref="D1512:D1513"/>
    <mergeCell ref="E1512:E1513"/>
    <mergeCell ref="F1512:G1512"/>
    <mergeCell ref="H1512:H1513"/>
    <mergeCell ref="I1512:I1513"/>
    <mergeCell ref="B1507:D1507"/>
    <mergeCell ref="E1507:G1507"/>
    <mergeCell ref="H1507:K1507"/>
    <mergeCell ref="B1508:C1509"/>
    <mergeCell ref="D1508:G1509"/>
    <mergeCell ref="H1508:I1509"/>
    <mergeCell ref="J1508:K1509"/>
    <mergeCell ref="J1493:K1493"/>
    <mergeCell ref="B1498:K1498"/>
    <mergeCell ref="B1503:C1503"/>
    <mergeCell ref="B1504:K1504"/>
    <mergeCell ref="B1506:D1506"/>
    <mergeCell ref="E1506:G1506"/>
    <mergeCell ref="H1506:K1506"/>
    <mergeCell ref="B1491:K1491"/>
    <mergeCell ref="B1492:B1494"/>
    <mergeCell ref="C1492:C1494"/>
    <mergeCell ref="D1492:G1492"/>
    <mergeCell ref="H1492:K1492"/>
    <mergeCell ref="D1493:D1494"/>
    <mergeCell ref="E1493:E1494"/>
    <mergeCell ref="F1493:G1493"/>
    <mergeCell ref="H1493:H1494"/>
    <mergeCell ref="I1493:I1494"/>
    <mergeCell ref="B1488:D1488"/>
    <mergeCell ref="E1488:G1488"/>
    <mergeCell ref="H1488:K1488"/>
    <mergeCell ref="B1489:C1490"/>
    <mergeCell ref="D1489:G1490"/>
    <mergeCell ref="H1489:I1490"/>
    <mergeCell ref="J1489:K1490"/>
    <mergeCell ref="J1474:K1474"/>
    <mergeCell ref="B1481:K1481"/>
    <mergeCell ref="B1484:C1484"/>
    <mergeCell ref="B1485:K1485"/>
    <mergeCell ref="B1487:D1487"/>
    <mergeCell ref="E1487:G1487"/>
    <mergeCell ref="H1487:K1487"/>
    <mergeCell ref="B1472:K1472"/>
    <mergeCell ref="B1473:B1475"/>
    <mergeCell ref="C1473:C1475"/>
    <mergeCell ref="D1473:G1473"/>
    <mergeCell ref="H1473:K1473"/>
    <mergeCell ref="D1474:D1475"/>
    <mergeCell ref="E1474:E1475"/>
    <mergeCell ref="F1474:G1474"/>
    <mergeCell ref="H1474:H1475"/>
    <mergeCell ref="I1474:I1475"/>
    <mergeCell ref="B1469:D1469"/>
    <mergeCell ref="E1469:G1469"/>
    <mergeCell ref="H1469:K1469"/>
    <mergeCell ref="B1470:C1471"/>
    <mergeCell ref="D1470:G1471"/>
    <mergeCell ref="H1470:I1471"/>
    <mergeCell ref="J1470:K1471"/>
    <mergeCell ref="J1457:K1457"/>
    <mergeCell ref="B1462:K1462"/>
    <mergeCell ref="B1465:C1465"/>
    <mergeCell ref="B1466:K1466"/>
    <mergeCell ref="B1468:D1468"/>
    <mergeCell ref="E1468:G1468"/>
    <mergeCell ref="H1468:K1468"/>
    <mergeCell ref="B1455:K1455"/>
    <mergeCell ref="B1456:B1458"/>
    <mergeCell ref="C1456:C1458"/>
    <mergeCell ref="D1456:G1456"/>
    <mergeCell ref="H1456:K1456"/>
    <mergeCell ref="D1457:D1458"/>
    <mergeCell ref="E1457:E1458"/>
    <mergeCell ref="F1457:G1457"/>
    <mergeCell ref="H1457:H1458"/>
    <mergeCell ref="I1457:I1458"/>
    <mergeCell ref="B1452:D1452"/>
    <mergeCell ref="E1452:G1452"/>
    <mergeCell ref="H1452:K1452"/>
    <mergeCell ref="B1453:C1454"/>
    <mergeCell ref="D1453:G1454"/>
    <mergeCell ref="H1453:I1454"/>
    <mergeCell ref="J1453:K1454"/>
    <mergeCell ref="J1441:K1441"/>
    <mergeCell ref="B1445:K1445"/>
    <mergeCell ref="B1448:C1448"/>
    <mergeCell ref="B1449:K1449"/>
    <mergeCell ref="B1451:D1451"/>
    <mergeCell ref="E1451:G1451"/>
    <mergeCell ref="H1451:K1451"/>
    <mergeCell ref="B1439:K1439"/>
    <mergeCell ref="B1440:B1442"/>
    <mergeCell ref="C1440:C1442"/>
    <mergeCell ref="D1440:G1440"/>
    <mergeCell ref="H1440:K1440"/>
    <mergeCell ref="D1441:D1442"/>
    <mergeCell ref="E1441:E1442"/>
    <mergeCell ref="F1441:G1441"/>
    <mergeCell ref="H1441:H1442"/>
    <mergeCell ref="I1441:I1442"/>
    <mergeCell ref="B1436:D1436"/>
    <mergeCell ref="E1436:G1436"/>
    <mergeCell ref="H1436:K1436"/>
    <mergeCell ref="B1437:C1438"/>
    <mergeCell ref="D1437:G1437"/>
    <mergeCell ref="H1437:I1438"/>
    <mergeCell ref="J1437:K1437"/>
    <mergeCell ref="E1429:G1429"/>
    <mergeCell ref="B1432:C1432"/>
    <mergeCell ref="B1433:K1433"/>
    <mergeCell ref="B1435:D1435"/>
    <mergeCell ref="E1435:G1435"/>
    <mergeCell ref="H1435:K1435"/>
    <mergeCell ref="E1424:E1425"/>
    <mergeCell ref="F1424:G1424"/>
    <mergeCell ref="H1424:H1425"/>
    <mergeCell ref="I1424:I1425"/>
    <mergeCell ref="J1424:K1424"/>
    <mergeCell ref="B1428:K1428"/>
    <mergeCell ref="B1421:C1421"/>
    <mergeCell ref="D1421:G1421"/>
    <mergeCell ref="H1421:I1421"/>
    <mergeCell ref="J1421:K1421"/>
    <mergeCell ref="B1422:K1422"/>
    <mergeCell ref="B1423:B1425"/>
    <mergeCell ref="C1423:C1425"/>
    <mergeCell ref="D1423:G1423"/>
    <mergeCell ref="H1423:K1423"/>
    <mergeCell ref="D1424:D1425"/>
    <mergeCell ref="B1419:D1419"/>
    <mergeCell ref="E1419:G1419"/>
    <mergeCell ref="H1419:K1419"/>
    <mergeCell ref="B1420:D1420"/>
    <mergeCell ref="E1420:G1420"/>
    <mergeCell ref="H1420:K1420"/>
    <mergeCell ref="J1406:K1406"/>
    <mergeCell ref="B1412:K1412"/>
    <mergeCell ref="C1414:D1414"/>
    <mergeCell ref="E1414:G1414"/>
    <mergeCell ref="B1416:C1416"/>
    <mergeCell ref="B1417:K1417"/>
    <mergeCell ref="B1404:K1404"/>
    <mergeCell ref="B1405:B1407"/>
    <mergeCell ref="C1405:C1407"/>
    <mergeCell ref="D1405:G1405"/>
    <mergeCell ref="H1405:K1405"/>
    <mergeCell ref="D1406:D1407"/>
    <mergeCell ref="E1406:E1407"/>
    <mergeCell ref="F1406:G1406"/>
    <mergeCell ref="H1406:H1407"/>
    <mergeCell ref="I1406:I1407"/>
    <mergeCell ref="B1401:D1401"/>
    <mergeCell ref="E1401:G1401"/>
    <mergeCell ref="H1401:K1401"/>
    <mergeCell ref="B1402:C1403"/>
    <mergeCell ref="D1402:G1402"/>
    <mergeCell ref="H1402:I1403"/>
    <mergeCell ref="J1402:K1402"/>
    <mergeCell ref="C1394:D1394"/>
    <mergeCell ref="B1397:C1397"/>
    <mergeCell ref="B1398:K1398"/>
    <mergeCell ref="B1400:D1400"/>
    <mergeCell ref="E1400:G1400"/>
    <mergeCell ref="H1400:K1400"/>
    <mergeCell ref="E1389:E1390"/>
    <mergeCell ref="F1389:G1389"/>
    <mergeCell ref="H1389:H1390"/>
    <mergeCell ref="I1389:I1390"/>
    <mergeCell ref="J1389:K1389"/>
    <mergeCell ref="B1393:K1393"/>
    <mergeCell ref="B1386:C1386"/>
    <mergeCell ref="D1386:G1386"/>
    <mergeCell ref="H1386:I1386"/>
    <mergeCell ref="J1386:K1386"/>
    <mergeCell ref="B1387:K1387"/>
    <mergeCell ref="B1388:B1390"/>
    <mergeCell ref="C1388:C1390"/>
    <mergeCell ref="D1388:G1388"/>
    <mergeCell ref="H1388:K1388"/>
    <mergeCell ref="D1389:D1390"/>
    <mergeCell ref="B1381:C1381"/>
    <mergeCell ref="B1382:K1382"/>
    <mergeCell ref="B1384:D1384"/>
    <mergeCell ref="E1384:G1384"/>
    <mergeCell ref="H1384:K1384"/>
    <mergeCell ref="B1385:D1385"/>
    <mergeCell ref="E1385:G1385"/>
    <mergeCell ref="H1385:K1385"/>
    <mergeCell ref="E1371:E1372"/>
    <mergeCell ref="F1371:G1371"/>
    <mergeCell ref="H1371:H1372"/>
    <mergeCell ref="I1371:I1372"/>
    <mergeCell ref="J1371:K1371"/>
    <mergeCell ref="B1377:K1377"/>
    <mergeCell ref="B1367:C1368"/>
    <mergeCell ref="D1367:G1367"/>
    <mergeCell ref="H1367:I1368"/>
    <mergeCell ref="J1367:K1367"/>
    <mergeCell ref="B1369:K1369"/>
    <mergeCell ref="B1370:B1372"/>
    <mergeCell ref="C1370:C1372"/>
    <mergeCell ref="D1370:G1370"/>
    <mergeCell ref="H1370:K1370"/>
    <mergeCell ref="D1371:D1372"/>
    <mergeCell ref="B1362:C1362"/>
    <mergeCell ref="B1363:K1363"/>
    <mergeCell ref="B1365:D1365"/>
    <mergeCell ref="E1365:G1365"/>
    <mergeCell ref="H1365:K1365"/>
    <mergeCell ref="B1366:D1366"/>
    <mergeCell ref="E1366:G1366"/>
    <mergeCell ref="H1366:K1366"/>
    <mergeCell ref="E1352:E1353"/>
    <mergeCell ref="F1352:G1352"/>
    <mergeCell ref="H1352:H1353"/>
    <mergeCell ref="I1352:I1353"/>
    <mergeCell ref="J1352:K1352"/>
    <mergeCell ref="B1355:K1355"/>
    <mergeCell ref="B1349:C1349"/>
    <mergeCell ref="D1349:G1349"/>
    <mergeCell ref="H1349:I1349"/>
    <mergeCell ref="J1349:K1349"/>
    <mergeCell ref="B1350:K1350"/>
    <mergeCell ref="B1351:B1353"/>
    <mergeCell ref="C1351:C1353"/>
    <mergeCell ref="D1351:G1351"/>
    <mergeCell ref="H1351:K1351"/>
    <mergeCell ref="D1352:D1353"/>
    <mergeCell ref="B1344:C1344"/>
    <mergeCell ref="B1345:K1345"/>
    <mergeCell ref="B1347:D1347"/>
    <mergeCell ref="E1347:G1347"/>
    <mergeCell ref="H1347:K1347"/>
    <mergeCell ref="B1348:D1348"/>
    <mergeCell ref="E1348:G1348"/>
    <mergeCell ref="H1348:K1348"/>
    <mergeCell ref="E1337:E1338"/>
    <mergeCell ref="F1337:G1337"/>
    <mergeCell ref="H1337:H1338"/>
    <mergeCell ref="I1337:I1338"/>
    <mergeCell ref="J1337:K1337"/>
    <mergeCell ref="B1341:K1341"/>
    <mergeCell ref="B1333:C1334"/>
    <mergeCell ref="D1333:G1334"/>
    <mergeCell ref="H1333:I1334"/>
    <mergeCell ref="J1333:K1333"/>
    <mergeCell ref="B1335:K1335"/>
    <mergeCell ref="B1336:B1338"/>
    <mergeCell ref="C1336:C1338"/>
    <mergeCell ref="D1336:G1336"/>
    <mergeCell ref="H1336:K1336"/>
    <mergeCell ref="D1337:D1338"/>
    <mergeCell ref="B1328:C1328"/>
    <mergeCell ref="B1329:K1329"/>
    <mergeCell ref="B1331:D1331"/>
    <mergeCell ref="E1331:G1331"/>
    <mergeCell ref="H1331:K1331"/>
    <mergeCell ref="B1332:D1332"/>
    <mergeCell ref="E1332:G1332"/>
    <mergeCell ref="H1332:K1332"/>
    <mergeCell ref="E1319:E1320"/>
    <mergeCell ref="F1319:G1319"/>
    <mergeCell ref="H1319:H1320"/>
    <mergeCell ref="I1319:I1320"/>
    <mergeCell ref="J1319:K1319"/>
    <mergeCell ref="B1325:K1325"/>
    <mergeCell ref="B1316:C1316"/>
    <mergeCell ref="D1316:G1316"/>
    <mergeCell ref="H1316:I1316"/>
    <mergeCell ref="J1316:K1316"/>
    <mergeCell ref="B1317:K1317"/>
    <mergeCell ref="B1318:B1320"/>
    <mergeCell ref="C1318:C1320"/>
    <mergeCell ref="D1318:G1318"/>
    <mergeCell ref="H1318:K1318"/>
    <mergeCell ref="D1319:D1320"/>
    <mergeCell ref="B1311:C1311"/>
    <mergeCell ref="B1312:K1312"/>
    <mergeCell ref="B1314:D1314"/>
    <mergeCell ref="E1314:G1314"/>
    <mergeCell ref="H1314:K1314"/>
    <mergeCell ref="B1315:D1315"/>
    <mergeCell ref="E1315:G1315"/>
    <mergeCell ref="H1315:K1315"/>
    <mergeCell ref="E1302:E1303"/>
    <mergeCell ref="F1302:G1302"/>
    <mergeCell ref="H1302:H1303"/>
    <mergeCell ref="I1302:I1303"/>
    <mergeCell ref="J1302:K1302"/>
    <mergeCell ref="B1308:K1308"/>
    <mergeCell ref="B1298:C1299"/>
    <mergeCell ref="D1298:G1298"/>
    <mergeCell ref="H1298:I1299"/>
    <mergeCell ref="J1298:K1298"/>
    <mergeCell ref="B1300:K1300"/>
    <mergeCell ref="B1301:B1303"/>
    <mergeCell ref="C1301:C1303"/>
    <mergeCell ref="D1301:G1301"/>
    <mergeCell ref="H1301:K1301"/>
    <mergeCell ref="D1302:D1303"/>
    <mergeCell ref="B1293:C1293"/>
    <mergeCell ref="B1294:K1294"/>
    <mergeCell ref="B1296:D1296"/>
    <mergeCell ref="E1296:G1296"/>
    <mergeCell ref="H1296:K1296"/>
    <mergeCell ref="B1297:D1297"/>
    <mergeCell ref="E1297:G1297"/>
    <mergeCell ref="H1297:K1297"/>
    <mergeCell ref="E1286:E1287"/>
    <mergeCell ref="F1286:G1286"/>
    <mergeCell ref="H1286:H1287"/>
    <mergeCell ref="I1286:I1287"/>
    <mergeCell ref="J1286:K1286"/>
    <mergeCell ref="B1290:K1290"/>
    <mergeCell ref="B1282:C1283"/>
    <mergeCell ref="D1282:G1283"/>
    <mergeCell ref="H1282:I1283"/>
    <mergeCell ref="J1282:K1282"/>
    <mergeCell ref="B1284:K1284"/>
    <mergeCell ref="B1285:B1287"/>
    <mergeCell ref="C1285:C1287"/>
    <mergeCell ref="D1285:G1285"/>
    <mergeCell ref="H1285:K1285"/>
    <mergeCell ref="D1286:D1287"/>
    <mergeCell ref="B1277:C1277"/>
    <mergeCell ref="B1278:K1278"/>
    <mergeCell ref="B1280:D1280"/>
    <mergeCell ref="E1280:G1280"/>
    <mergeCell ref="H1280:K1280"/>
    <mergeCell ref="B1281:D1281"/>
    <mergeCell ref="E1281:G1281"/>
    <mergeCell ref="H1281:K1281"/>
    <mergeCell ref="E1266:E1267"/>
    <mergeCell ref="F1266:G1266"/>
    <mergeCell ref="H1266:H1267"/>
    <mergeCell ref="I1266:I1267"/>
    <mergeCell ref="J1266:K1266"/>
    <mergeCell ref="B1272:K1272"/>
    <mergeCell ref="B1262:C1263"/>
    <mergeCell ref="D1262:G1263"/>
    <mergeCell ref="H1262:I1263"/>
    <mergeCell ref="J1262:K1263"/>
    <mergeCell ref="B1264:K1264"/>
    <mergeCell ref="B1265:B1267"/>
    <mergeCell ref="C1265:C1267"/>
    <mergeCell ref="D1265:G1265"/>
    <mergeCell ref="H1265:K1265"/>
    <mergeCell ref="D1266:D1267"/>
    <mergeCell ref="B1257:C1257"/>
    <mergeCell ref="B1258:K1258"/>
    <mergeCell ref="B1260:D1260"/>
    <mergeCell ref="E1260:G1260"/>
    <mergeCell ref="H1260:K1260"/>
    <mergeCell ref="B1261:D1261"/>
    <mergeCell ref="E1261:G1261"/>
    <mergeCell ref="H1261:K1261"/>
    <mergeCell ref="E1248:E1249"/>
    <mergeCell ref="F1248:G1248"/>
    <mergeCell ref="H1248:H1249"/>
    <mergeCell ref="I1248:I1249"/>
    <mergeCell ref="J1248:K1248"/>
    <mergeCell ref="B1254:K1254"/>
    <mergeCell ref="B1244:C1245"/>
    <mergeCell ref="D1244:G1245"/>
    <mergeCell ref="H1244:I1245"/>
    <mergeCell ref="J1244:K1245"/>
    <mergeCell ref="B1246:K1246"/>
    <mergeCell ref="B1247:B1249"/>
    <mergeCell ref="C1247:C1249"/>
    <mergeCell ref="D1247:G1247"/>
    <mergeCell ref="H1247:K1247"/>
    <mergeCell ref="D1248:D1249"/>
    <mergeCell ref="B1239:C1239"/>
    <mergeCell ref="B1240:K1240"/>
    <mergeCell ref="B1242:D1242"/>
    <mergeCell ref="E1242:G1242"/>
    <mergeCell ref="H1242:K1242"/>
    <mergeCell ref="B1243:D1243"/>
    <mergeCell ref="E1243:G1243"/>
    <mergeCell ref="H1243:K1243"/>
    <mergeCell ref="E1233:E1234"/>
    <mergeCell ref="F1233:G1233"/>
    <mergeCell ref="H1233:H1234"/>
    <mergeCell ref="I1233:I1234"/>
    <mergeCell ref="J1233:K1233"/>
    <mergeCell ref="B1237:K1237"/>
    <mergeCell ref="B1229:C1230"/>
    <mergeCell ref="D1229:G1230"/>
    <mergeCell ref="H1229:I1230"/>
    <mergeCell ref="J1229:K1230"/>
    <mergeCell ref="B1231:K1231"/>
    <mergeCell ref="B1232:B1234"/>
    <mergeCell ref="C1232:C1234"/>
    <mergeCell ref="D1232:G1232"/>
    <mergeCell ref="H1232:K1232"/>
    <mergeCell ref="D1233:D1234"/>
    <mergeCell ref="B1224:C1224"/>
    <mergeCell ref="B1225:K1225"/>
    <mergeCell ref="B1227:D1227"/>
    <mergeCell ref="E1227:G1227"/>
    <mergeCell ref="H1227:K1227"/>
    <mergeCell ref="B1228:D1228"/>
    <mergeCell ref="E1228:G1228"/>
    <mergeCell ref="H1228:K1228"/>
    <mergeCell ref="E1215:E1216"/>
    <mergeCell ref="F1215:G1215"/>
    <mergeCell ref="H1215:H1216"/>
    <mergeCell ref="I1215:I1216"/>
    <mergeCell ref="J1215:K1215"/>
    <mergeCell ref="B1221:K1221"/>
    <mergeCell ref="B1211:C1212"/>
    <mergeCell ref="D1211:G1212"/>
    <mergeCell ref="H1211:I1212"/>
    <mergeCell ref="J1211:K1212"/>
    <mergeCell ref="B1213:K1213"/>
    <mergeCell ref="B1214:B1216"/>
    <mergeCell ref="C1214:C1216"/>
    <mergeCell ref="D1214:G1214"/>
    <mergeCell ref="H1214:K1214"/>
    <mergeCell ref="D1215:D1216"/>
    <mergeCell ref="B1206:C1206"/>
    <mergeCell ref="B1207:K1207"/>
    <mergeCell ref="B1209:D1209"/>
    <mergeCell ref="E1209:G1209"/>
    <mergeCell ref="H1209:K1209"/>
    <mergeCell ref="B1210:D1210"/>
    <mergeCell ref="E1210:G1210"/>
    <mergeCell ref="H1210:K1210"/>
    <mergeCell ref="E1199:E1200"/>
    <mergeCell ref="F1199:G1199"/>
    <mergeCell ref="H1199:H1200"/>
    <mergeCell ref="I1199:I1200"/>
    <mergeCell ref="J1199:K1199"/>
    <mergeCell ref="B1203:K1203"/>
    <mergeCell ref="B1195:C1196"/>
    <mergeCell ref="D1195:G1196"/>
    <mergeCell ref="H1195:I1196"/>
    <mergeCell ref="J1195:K1196"/>
    <mergeCell ref="B1197:K1197"/>
    <mergeCell ref="B1198:B1200"/>
    <mergeCell ref="C1198:C1200"/>
    <mergeCell ref="D1198:G1198"/>
    <mergeCell ref="H1198:K1198"/>
    <mergeCell ref="D1199:D1200"/>
    <mergeCell ref="B1190:C1190"/>
    <mergeCell ref="B1191:K1191"/>
    <mergeCell ref="B1193:D1193"/>
    <mergeCell ref="E1193:G1193"/>
    <mergeCell ref="H1193:K1193"/>
    <mergeCell ref="B1194:D1194"/>
    <mergeCell ref="E1194:G1194"/>
    <mergeCell ref="H1194:K1194"/>
    <mergeCell ref="E1181:E1182"/>
    <mergeCell ref="F1181:G1181"/>
    <mergeCell ref="H1181:H1182"/>
    <mergeCell ref="I1181:I1182"/>
    <mergeCell ref="J1181:K1181"/>
    <mergeCell ref="B1187:K1187"/>
    <mergeCell ref="B1177:C1178"/>
    <mergeCell ref="D1177:G1178"/>
    <mergeCell ref="H1177:I1178"/>
    <mergeCell ref="J1177:K1178"/>
    <mergeCell ref="B1179:K1179"/>
    <mergeCell ref="B1180:B1182"/>
    <mergeCell ref="C1180:C1182"/>
    <mergeCell ref="D1180:G1180"/>
    <mergeCell ref="H1180:K1180"/>
    <mergeCell ref="D1181:D1182"/>
    <mergeCell ref="B1172:C1172"/>
    <mergeCell ref="B1173:K1173"/>
    <mergeCell ref="B1175:D1175"/>
    <mergeCell ref="E1175:G1175"/>
    <mergeCell ref="H1175:K1175"/>
    <mergeCell ref="B1176:D1176"/>
    <mergeCell ref="E1176:G1176"/>
    <mergeCell ref="H1176:K1176"/>
    <mergeCell ref="E1165:E1166"/>
    <mergeCell ref="F1165:G1165"/>
    <mergeCell ref="H1165:H1166"/>
    <mergeCell ref="I1165:I1166"/>
    <mergeCell ref="J1165:K1165"/>
    <mergeCell ref="B1169:K1169"/>
    <mergeCell ref="B1161:C1162"/>
    <mergeCell ref="D1161:G1162"/>
    <mergeCell ref="H1161:I1162"/>
    <mergeCell ref="J1161:K1162"/>
    <mergeCell ref="B1163:K1163"/>
    <mergeCell ref="B1164:B1166"/>
    <mergeCell ref="C1164:C1166"/>
    <mergeCell ref="D1164:G1164"/>
    <mergeCell ref="H1164:K1164"/>
    <mergeCell ref="D1165:D1166"/>
    <mergeCell ref="B1156:C1156"/>
    <mergeCell ref="B1157:K1157"/>
    <mergeCell ref="B1159:D1159"/>
    <mergeCell ref="E1159:G1159"/>
    <mergeCell ref="H1159:K1159"/>
    <mergeCell ref="B1160:D1160"/>
    <mergeCell ref="E1160:G1160"/>
    <mergeCell ref="H1160:K1160"/>
    <mergeCell ref="E1148:E1149"/>
    <mergeCell ref="F1148:G1148"/>
    <mergeCell ref="H1148:H1149"/>
    <mergeCell ref="I1148:I1149"/>
    <mergeCell ref="J1148:K1148"/>
    <mergeCell ref="B1153:K1153"/>
    <mergeCell ref="B1144:C1145"/>
    <mergeCell ref="D1144:G1145"/>
    <mergeCell ref="H1144:I1145"/>
    <mergeCell ref="J1144:K1145"/>
    <mergeCell ref="B1146:K1146"/>
    <mergeCell ref="B1147:B1149"/>
    <mergeCell ref="C1147:C1149"/>
    <mergeCell ref="D1147:G1147"/>
    <mergeCell ref="H1147:K1147"/>
    <mergeCell ref="D1148:D1149"/>
    <mergeCell ref="B1139:C1139"/>
    <mergeCell ref="B1140:K1140"/>
    <mergeCell ref="B1142:D1142"/>
    <mergeCell ref="E1142:G1142"/>
    <mergeCell ref="H1142:K1142"/>
    <mergeCell ref="B1143:D1143"/>
    <mergeCell ref="E1143:G1143"/>
    <mergeCell ref="H1143:K1143"/>
    <mergeCell ref="E1132:E1133"/>
    <mergeCell ref="F1132:G1132"/>
    <mergeCell ref="H1132:H1133"/>
    <mergeCell ref="I1132:I1133"/>
    <mergeCell ref="J1132:K1132"/>
    <mergeCell ref="B1136:K1136"/>
    <mergeCell ref="B1128:C1129"/>
    <mergeCell ref="D1128:G1129"/>
    <mergeCell ref="H1128:I1129"/>
    <mergeCell ref="J1128:K1129"/>
    <mergeCell ref="B1130:K1130"/>
    <mergeCell ref="B1131:B1133"/>
    <mergeCell ref="C1131:C1133"/>
    <mergeCell ref="D1131:G1131"/>
    <mergeCell ref="H1131:K1131"/>
    <mergeCell ref="D1132:D1133"/>
    <mergeCell ref="B1123:C1123"/>
    <mergeCell ref="B1124:K1124"/>
    <mergeCell ref="B1126:D1126"/>
    <mergeCell ref="E1126:G1126"/>
    <mergeCell ref="H1126:K1126"/>
    <mergeCell ref="B1127:D1127"/>
    <mergeCell ref="E1127:G1127"/>
    <mergeCell ref="H1127:K1127"/>
    <mergeCell ref="E1113:E1114"/>
    <mergeCell ref="F1113:G1113"/>
    <mergeCell ref="H1113:H1114"/>
    <mergeCell ref="I1113:I1114"/>
    <mergeCell ref="J1113:K1113"/>
    <mergeCell ref="B1120:K1120"/>
    <mergeCell ref="B1109:C1110"/>
    <mergeCell ref="D1109:G1110"/>
    <mergeCell ref="H1109:I1110"/>
    <mergeCell ref="J1109:K1110"/>
    <mergeCell ref="B1111:K1111"/>
    <mergeCell ref="B1112:B1114"/>
    <mergeCell ref="C1112:C1114"/>
    <mergeCell ref="D1112:G1112"/>
    <mergeCell ref="H1112:K1112"/>
    <mergeCell ref="D1113:D1114"/>
    <mergeCell ref="B1104:C1104"/>
    <mergeCell ref="B1105:K1105"/>
    <mergeCell ref="B1107:D1107"/>
    <mergeCell ref="E1107:G1107"/>
    <mergeCell ref="H1107:K1107"/>
    <mergeCell ref="B1108:D1108"/>
    <mergeCell ref="E1108:G1108"/>
    <mergeCell ref="H1108:K1108"/>
    <mergeCell ref="E1096:E1097"/>
    <mergeCell ref="F1096:G1096"/>
    <mergeCell ref="H1096:H1097"/>
    <mergeCell ref="I1096:I1097"/>
    <mergeCell ref="J1096:K1096"/>
    <mergeCell ref="B1101:K1101"/>
    <mergeCell ref="B1092:C1093"/>
    <mergeCell ref="D1092:G1092"/>
    <mergeCell ref="H1092:I1093"/>
    <mergeCell ref="J1092:K1092"/>
    <mergeCell ref="B1094:K1094"/>
    <mergeCell ref="B1095:B1097"/>
    <mergeCell ref="C1095:C1097"/>
    <mergeCell ref="D1095:G1095"/>
    <mergeCell ref="H1095:K1095"/>
    <mergeCell ref="D1096:D1097"/>
    <mergeCell ref="B1087:C1087"/>
    <mergeCell ref="B1088:K1088"/>
    <mergeCell ref="B1090:D1090"/>
    <mergeCell ref="E1090:G1090"/>
    <mergeCell ref="H1090:K1090"/>
    <mergeCell ref="B1091:D1091"/>
    <mergeCell ref="E1091:G1091"/>
    <mergeCell ref="H1091:K1091"/>
    <mergeCell ref="E1078:E1079"/>
    <mergeCell ref="F1078:G1078"/>
    <mergeCell ref="H1078:H1079"/>
    <mergeCell ref="I1078:I1079"/>
    <mergeCell ref="J1078:K1078"/>
    <mergeCell ref="B1084:K1084"/>
    <mergeCell ref="B1074:C1075"/>
    <mergeCell ref="D1074:G1075"/>
    <mergeCell ref="H1074:I1075"/>
    <mergeCell ref="J1074:K1074"/>
    <mergeCell ref="B1076:K1076"/>
    <mergeCell ref="B1077:B1079"/>
    <mergeCell ref="C1077:C1079"/>
    <mergeCell ref="D1077:G1077"/>
    <mergeCell ref="H1077:K1077"/>
    <mergeCell ref="D1078:D1079"/>
    <mergeCell ref="B1069:C1069"/>
    <mergeCell ref="B1070:K1070"/>
    <mergeCell ref="B1072:D1072"/>
    <mergeCell ref="E1072:G1072"/>
    <mergeCell ref="H1072:K1072"/>
    <mergeCell ref="B1073:D1073"/>
    <mergeCell ref="E1073:G1073"/>
    <mergeCell ref="H1073:K1073"/>
    <mergeCell ref="E1062:E1063"/>
    <mergeCell ref="F1062:G1062"/>
    <mergeCell ref="H1062:H1063"/>
    <mergeCell ref="I1062:I1063"/>
    <mergeCell ref="J1062:K1062"/>
    <mergeCell ref="B1066:K1066"/>
    <mergeCell ref="B1058:C1059"/>
    <mergeCell ref="D1058:G1058"/>
    <mergeCell ref="H1058:I1059"/>
    <mergeCell ref="J1058:K1058"/>
    <mergeCell ref="B1060:K1060"/>
    <mergeCell ref="B1061:B1063"/>
    <mergeCell ref="C1061:C1063"/>
    <mergeCell ref="D1061:G1061"/>
    <mergeCell ref="H1061:K1061"/>
    <mergeCell ref="D1062:D1063"/>
    <mergeCell ref="B1053:C1053"/>
    <mergeCell ref="B1054:K1054"/>
    <mergeCell ref="B1056:D1056"/>
    <mergeCell ref="E1056:G1056"/>
    <mergeCell ref="H1056:K1056"/>
    <mergeCell ref="B1057:D1057"/>
    <mergeCell ref="E1057:G1057"/>
    <mergeCell ref="H1057:K1057"/>
    <mergeCell ref="E1046:E1047"/>
    <mergeCell ref="F1046:G1046"/>
    <mergeCell ref="H1046:H1047"/>
    <mergeCell ref="I1046:I1047"/>
    <mergeCell ref="J1046:K1046"/>
    <mergeCell ref="B1050:K1050"/>
    <mergeCell ref="B1042:C1043"/>
    <mergeCell ref="D1042:G1042"/>
    <mergeCell ref="H1042:I1043"/>
    <mergeCell ref="J1042:K1042"/>
    <mergeCell ref="B1044:K1044"/>
    <mergeCell ref="B1045:B1047"/>
    <mergeCell ref="C1045:C1047"/>
    <mergeCell ref="D1045:G1045"/>
    <mergeCell ref="H1045:K1045"/>
    <mergeCell ref="D1046:D1047"/>
    <mergeCell ref="B1037:C1037"/>
    <mergeCell ref="B1038:K1038"/>
    <mergeCell ref="B1040:D1040"/>
    <mergeCell ref="E1040:G1040"/>
    <mergeCell ref="H1040:K1040"/>
    <mergeCell ref="B1041:D1041"/>
    <mergeCell ref="E1041:G1041"/>
    <mergeCell ref="H1041:K1041"/>
    <mergeCell ref="E1029:E1030"/>
    <mergeCell ref="F1029:G1029"/>
    <mergeCell ref="H1029:H1030"/>
    <mergeCell ref="I1029:I1030"/>
    <mergeCell ref="J1029:K1029"/>
    <mergeCell ref="B1034:K1034"/>
    <mergeCell ref="B1025:C1026"/>
    <mergeCell ref="D1025:G1025"/>
    <mergeCell ref="H1025:I1026"/>
    <mergeCell ref="J1025:K1025"/>
    <mergeCell ref="B1027:K1027"/>
    <mergeCell ref="B1028:B1030"/>
    <mergeCell ref="C1028:C1030"/>
    <mergeCell ref="D1028:G1028"/>
    <mergeCell ref="H1028:K1028"/>
    <mergeCell ref="D1029:D1030"/>
    <mergeCell ref="B1020:C1020"/>
    <mergeCell ref="B1021:K1021"/>
    <mergeCell ref="B1023:D1023"/>
    <mergeCell ref="E1023:G1023"/>
    <mergeCell ref="H1023:K1023"/>
    <mergeCell ref="B1024:D1024"/>
    <mergeCell ref="E1024:G1024"/>
    <mergeCell ref="H1024:K1024"/>
    <mergeCell ref="E1012:E1013"/>
    <mergeCell ref="F1012:G1012"/>
    <mergeCell ref="H1012:H1013"/>
    <mergeCell ref="I1012:I1013"/>
    <mergeCell ref="J1012:K1012"/>
    <mergeCell ref="B1017:K1017"/>
    <mergeCell ref="B1008:C1009"/>
    <mergeCell ref="D1008:G1008"/>
    <mergeCell ref="H1008:I1009"/>
    <mergeCell ref="J1008:K1008"/>
    <mergeCell ref="B1010:K1010"/>
    <mergeCell ref="B1011:B1013"/>
    <mergeCell ref="C1011:C1013"/>
    <mergeCell ref="D1011:G1011"/>
    <mergeCell ref="H1011:K1011"/>
    <mergeCell ref="D1012:D1013"/>
    <mergeCell ref="B1003:C1003"/>
    <mergeCell ref="B1004:K1004"/>
    <mergeCell ref="B1006:D1006"/>
    <mergeCell ref="E1006:G1006"/>
    <mergeCell ref="H1006:K1006"/>
    <mergeCell ref="B1007:D1007"/>
    <mergeCell ref="E1007:G1007"/>
    <mergeCell ref="H1007:K1007"/>
    <mergeCell ref="E996:E997"/>
    <mergeCell ref="F996:G996"/>
    <mergeCell ref="H996:H997"/>
    <mergeCell ref="I996:I997"/>
    <mergeCell ref="J996:K996"/>
    <mergeCell ref="B1000:K1000"/>
    <mergeCell ref="B992:C993"/>
    <mergeCell ref="D992:G993"/>
    <mergeCell ref="H992:I993"/>
    <mergeCell ref="J992:K992"/>
    <mergeCell ref="B994:K994"/>
    <mergeCell ref="B995:B997"/>
    <mergeCell ref="C995:C997"/>
    <mergeCell ref="D995:G995"/>
    <mergeCell ref="H995:K995"/>
    <mergeCell ref="D996:D997"/>
    <mergeCell ref="B987:C987"/>
    <mergeCell ref="B988:K988"/>
    <mergeCell ref="B990:D990"/>
    <mergeCell ref="E990:G990"/>
    <mergeCell ref="H990:K990"/>
    <mergeCell ref="B991:D991"/>
    <mergeCell ref="E991:G991"/>
    <mergeCell ref="H991:K991"/>
    <mergeCell ref="E979:E980"/>
    <mergeCell ref="F979:G979"/>
    <mergeCell ref="H979:H980"/>
    <mergeCell ref="I979:I980"/>
    <mergeCell ref="J979:K979"/>
    <mergeCell ref="B984:K984"/>
    <mergeCell ref="B975:C976"/>
    <mergeCell ref="D975:G975"/>
    <mergeCell ref="H975:I976"/>
    <mergeCell ref="J975:K975"/>
    <mergeCell ref="B977:K977"/>
    <mergeCell ref="B978:B980"/>
    <mergeCell ref="C978:C980"/>
    <mergeCell ref="D978:G978"/>
    <mergeCell ref="H978:K978"/>
    <mergeCell ref="D979:D980"/>
    <mergeCell ref="B970:C970"/>
    <mergeCell ref="B971:K971"/>
    <mergeCell ref="B973:D973"/>
    <mergeCell ref="E973:G973"/>
    <mergeCell ref="H973:K973"/>
    <mergeCell ref="B974:D974"/>
    <mergeCell ref="E974:G974"/>
    <mergeCell ref="H974:K974"/>
    <mergeCell ref="E963:E964"/>
    <mergeCell ref="F963:G963"/>
    <mergeCell ref="H963:H964"/>
    <mergeCell ref="I963:I964"/>
    <mergeCell ref="J963:K963"/>
    <mergeCell ref="B967:K967"/>
    <mergeCell ref="B959:C960"/>
    <mergeCell ref="D959:G960"/>
    <mergeCell ref="H959:I960"/>
    <mergeCell ref="J959:K959"/>
    <mergeCell ref="B961:K961"/>
    <mergeCell ref="B962:B964"/>
    <mergeCell ref="C962:C964"/>
    <mergeCell ref="D962:G962"/>
    <mergeCell ref="H962:K962"/>
    <mergeCell ref="D963:D964"/>
    <mergeCell ref="B954:C954"/>
    <mergeCell ref="B955:K955"/>
    <mergeCell ref="B957:D957"/>
    <mergeCell ref="E957:G957"/>
    <mergeCell ref="H957:K957"/>
    <mergeCell ref="B958:D958"/>
    <mergeCell ref="E958:G958"/>
    <mergeCell ref="H958:K958"/>
    <mergeCell ref="E947:E948"/>
    <mergeCell ref="F947:G947"/>
    <mergeCell ref="H947:H948"/>
    <mergeCell ref="I947:I948"/>
    <mergeCell ref="J947:K947"/>
    <mergeCell ref="B951:K951"/>
    <mergeCell ref="B943:C944"/>
    <mergeCell ref="D943:G943"/>
    <mergeCell ref="H943:I944"/>
    <mergeCell ref="J943:K943"/>
    <mergeCell ref="B945:K945"/>
    <mergeCell ref="B946:B948"/>
    <mergeCell ref="C946:C948"/>
    <mergeCell ref="D946:G946"/>
    <mergeCell ref="H946:K946"/>
    <mergeCell ref="D947:D948"/>
    <mergeCell ref="B938:C938"/>
    <mergeCell ref="B939:K939"/>
    <mergeCell ref="B941:D941"/>
    <mergeCell ref="E941:G941"/>
    <mergeCell ref="H941:K941"/>
    <mergeCell ref="B942:D942"/>
    <mergeCell ref="E942:G942"/>
    <mergeCell ref="H942:K942"/>
    <mergeCell ref="E931:E932"/>
    <mergeCell ref="F931:G931"/>
    <mergeCell ref="H931:H932"/>
    <mergeCell ref="I931:I932"/>
    <mergeCell ref="J931:K931"/>
    <mergeCell ref="B935:K935"/>
    <mergeCell ref="B927:C928"/>
    <mergeCell ref="D927:G928"/>
    <mergeCell ref="H927:I928"/>
    <mergeCell ref="J927:K927"/>
    <mergeCell ref="B929:K929"/>
    <mergeCell ref="B930:B932"/>
    <mergeCell ref="C930:C932"/>
    <mergeCell ref="D930:G930"/>
    <mergeCell ref="H930:K930"/>
    <mergeCell ref="D931:D932"/>
    <mergeCell ref="B922:C922"/>
    <mergeCell ref="B923:K923"/>
    <mergeCell ref="B925:D925"/>
    <mergeCell ref="E925:G925"/>
    <mergeCell ref="H925:K925"/>
    <mergeCell ref="B926:D926"/>
    <mergeCell ref="E926:G926"/>
    <mergeCell ref="H926:K926"/>
    <mergeCell ref="E915:E916"/>
    <mergeCell ref="F915:G915"/>
    <mergeCell ref="H915:H916"/>
    <mergeCell ref="I915:I916"/>
    <mergeCell ref="J915:K915"/>
    <mergeCell ref="B919:K919"/>
    <mergeCell ref="B911:C912"/>
    <mergeCell ref="D911:G912"/>
    <mergeCell ref="H911:I912"/>
    <mergeCell ref="J911:K911"/>
    <mergeCell ref="B913:K913"/>
    <mergeCell ref="B914:B916"/>
    <mergeCell ref="C914:C916"/>
    <mergeCell ref="D914:G914"/>
    <mergeCell ref="H914:K914"/>
    <mergeCell ref="D915:D916"/>
    <mergeCell ref="B906:C906"/>
    <mergeCell ref="B907:K907"/>
    <mergeCell ref="B909:D909"/>
    <mergeCell ref="E909:G909"/>
    <mergeCell ref="H909:K909"/>
    <mergeCell ref="B910:D910"/>
    <mergeCell ref="E910:G910"/>
    <mergeCell ref="H910:K910"/>
    <mergeCell ref="E895:E896"/>
    <mergeCell ref="F895:G895"/>
    <mergeCell ref="H895:H896"/>
    <mergeCell ref="I895:I896"/>
    <mergeCell ref="J895:K895"/>
    <mergeCell ref="B901:K901"/>
    <mergeCell ref="B891:C892"/>
    <mergeCell ref="D891:G891"/>
    <mergeCell ref="H891:I892"/>
    <mergeCell ref="J891:K891"/>
    <mergeCell ref="B893:K893"/>
    <mergeCell ref="B894:B896"/>
    <mergeCell ref="C894:C896"/>
    <mergeCell ref="D894:G894"/>
    <mergeCell ref="H894:K894"/>
    <mergeCell ref="D895:D896"/>
    <mergeCell ref="B886:C886"/>
    <mergeCell ref="B887:K887"/>
    <mergeCell ref="B889:D889"/>
    <mergeCell ref="E889:G889"/>
    <mergeCell ref="H889:K889"/>
    <mergeCell ref="B890:D890"/>
    <mergeCell ref="E890:G890"/>
    <mergeCell ref="H890:K890"/>
    <mergeCell ref="E879:E880"/>
    <mergeCell ref="F879:G879"/>
    <mergeCell ref="H879:H880"/>
    <mergeCell ref="I879:I880"/>
    <mergeCell ref="J879:K879"/>
    <mergeCell ref="B883:K883"/>
    <mergeCell ref="B875:C876"/>
    <mergeCell ref="D875:G875"/>
    <mergeCell ref="H875:I876"/>
    <mergeCell ref="J875:K875"/>
    <mergeCell ref="B877:K877"/>
    <mergeCell ref="B878:B880"/>
    <mergeCell ref="C878:C880"/>
    <mergeCell ref="D878:G878"/>
    <mergeCell ref="H878:K878"/>
    <mergeCell ref="D879:D880"/>
    <mergeCell ref="B870:C870"/>
    <mergeCell ref="B871:K871"/>
    <mergeCell ref="B873:D873"/>
    <mergeCell ref="E873:G873"/>
    <mergeCell ref="H873:K873"/>
    <mergeCell ref="B874:D874"/>
    <mergeCell ref="E874:G874"/>
    <mergeCell ref="H874:K874"/>
    <mergeCell ref="E863:E864"/>
    <mergeCell ref="F863:G863"/>
    <mergeCell ref="H863:H864"/>
    <mergeCell ref="I863:I864"/>
    <mergeCell ref="J863:K863"/>
    <mergeCell ref="B867:K867"/>
    <mergeCell ref="B859:C860"/>
    <mergeCell ref="D859:G860"/>
    <mergeCell ref="H859:I860"/>
    <mergeCell ref="J859:K859"/>
    <mergeCell ref="B861:K861"/>
    <mergeCell ref="B862:B864"/>
    <mergeCell ref="C862:C864"/>
    <mergeCell ref="D862:G862"/>
    <mergeCell ref="H862:K862"/>
    <mergeCell ref="D863:D864"/>
    <mergeCell ref="B854:C854"/>
    <mergeCell ref="B855:K855"/>
    <mergeCell ref="B857:D857"/>
    <mergeCell ref="E857:G857"/>
    <mergeCell ref="H857:K857"/>
    <mergeCell ref="B858:D858"/>
    <mergeCell ref="E858:G858"/>
    <mergeCell ref="H858:K858"/>
    <mergeCell ref="E847:E848"/>
    <mergeCell ref="F847:G847"/>
    <mergeCell ref="H847:H848"/>
    <mergeCell ref="I847:I848"/>
    <mergeCell ref="J847:K847"/>
    <mergeCell ref="B851:K851"/>
    <mergeCell ref="B843:C844"/>
    <mergeCell ref="D843:G844"/>
    <mergeCell ref="H843:I844"/>
    <mergeCell ref="J843:K843"/>
    <mergeCell ref="B845:K845"/>
    <mergeCell ref="B846:B848"/>
    <mergeCell ref="C846:C848"/>
    <mergeCell ref="D846:G846"/>
    <mergeCell ref="H846:K846"/>
    <mergeCell ref="D847:D848"/>
    <mergeCell ref="B838:C838"/>
    <mergeCell ref="B839:K839"/>
    <mergeCell ref="B841:D841"/>
    <mergeCell ref="E841:G841"/>
    <mergeCell ref="H841:K841"/>
    <mergeCell ref="B842:D842"/>
    <mergeCell ref="E842:G842"/>
    <mergeCell ref="H842:K842"/>
    <mergeCell ref="E831:E832"/>
    <mergeCell ref="F831:G831"/>
    <mergeCell ref="H831:H832"/>
    <mergeCell ref="I831:I832"/>
    <mergeCell ref="J831:K831"/>
    <mergeCell ref="B835:K835"/>
    <mergeCell ref="B827:C828"/>
    <mergeCell ref="D827:G828"/>
    <mergeCell ref="H827:I828"/>
    <mergeCell ref="J827:K827"/>
    <mergeCell ref="B829:K829"/>
    <mergeCell ref="B830:B832"/>
    <mergeCell ref="C830:C832"/>
    <mergeCell ref="D830:G830"/>
    <mergeCell ref="H830:K830"/>
    <mergeCell ref="D831:D832"/>
    <mergeCell ref="B822:C822"/>
    <mergeCell ref="B823:K823"/>
    <mergeCell ref="B825:D825"/>
    <mergeCell ref="E825:G825"/>
    <mergeCell ref="H825:K825"/>
    <mergeCell ref="B826:D826"/>
    <mergeCell ref="E826:G826"/>
    <mergeCell ref="H826:K826"/>
    <mergeCell ref="E815:E816"/>
    <mergeCell ref="F815:G815"/>
    <mergeCell ref="H815:H816"/>
    <mergeCell ref="I815:I816"/>
    <mergeCell ref="J815:K815"/>
    <mergeCell ref="B819:K819"/>
    <mergeCell ref="B811:C812"/>
    <mergeCell ref="D811:G812"/>
    <mergeCell ref="H811:I812"/>
    <mergeCell ref="J811:K811"/>
    <mergeCell ref="B813:K813"/>
    <mergeCell ref="B814:B816"/>
    <mergeCell ref="C814:C816"/>
    <mergeCell ref="D814:G814"/>
    <mergeCell ref="H814:K814"/>
    <mergeCell ref="D815:D816"/>
    <mergeCell ref="B806:C806"/>
    <mergeCell ref="B807:K807"/>
    <mergeCell ref="B809:D809"/>
    <mergeCell ref="E809:G809"/>
    <mergeCell ref="H809:K809"/>
    <mergeCell ref="B810:D810"/>
    <mergeCell ref="E810:G810"/>
    <mergeCell ref="H810:K810"/>
    <mergeCell ref="E799:E800"/>
    <mergeCell ref="F799:G799"/>
    <mergeCell ref="H799:H800"/>
    <mergeCell ref="I799:I800"/>
    <mergeCell ref="J799:K799"/>
    <mergeCell ref="B803:K803"/>
    <mergeCell ref="B795:C796"/>
    <mergeCell ref="D795:G795"/>
    <mergeCell ref="H795:I796"/>
    <mergeCell ref="J795:K795"/>
    <mergeCell ref="B797:K797"/>
    <mergeCell ref="B798:B800"/>
    <mergeCell ref="C798:C800"/>
    <mergeCell ref="D798:G798"/>
    <mergeCell ref="H798:K798"/>
    <mergeCell ref="D799:D800"/>
    <mergeCell ref="B790:C790"/>
    <mergeCell ref="B791:K791"/>
    <mergeCell ref="B793:D793"/>
    <mergeCell ref="E793:G793"/>
    <mergeCell ref="H793:K793"/>
    <mergeCell ref="B794:D794"/>
    <mergeCell ref="E794:G794"/>
    <mergeCell ref="H794:K794"/>
    <mergeCell ref="E782:E783"/>
    <mergeCell ref="F782:G782"/>
    <mergeCell ref="H782:H783"/>
    <mergeCell ref="I782:I783"/>
    <mergeCell ref="J782:K782"/>
    <mergeCell ref="B787:K787"/>
    <mergeCell ref="B778:C779"/>
    <mergeCell ref="D778:G779"/>
    <mergeCell ref="H778:I779"/>
    <mergeCell ref="J778:K778"/>
    <mergeCell ref="B780:K780"/>
    <mergeCell ref="B781:B783"/>
    <mergeCell ref="C781:C783"/>
    <mergeCell ref="D781:G781"/>
    <mergeCell ref="H781:K781"/>
    <mergeCell ref="D782:D783"/>
    <mergeCell ref="B773:C773"/>
    <mergeCell ref="B774:K774"/>
    <mergeCell ref="B776:D776"/>
    <mergeCell ref="E776:G776"/>
    <mergeCell ref="H776:K776"/>
    <mergeCell ref="B777:D777"/>
    <mergeCell ref="E777:G777"/>
    <mergeCell ref="H777:K777"/>
    <mergeCell ref="E766:E767"/>
    <mergeCell ref="F766:G766"/>
    <mergeCell ref="H766:H767"/>
    <mergeCell ref="I766:I767"/>
    <mergeCell ref="J766:K766"/>
    <mergeCell ref="B770:K770"/>
    <mergeCell ref="B762:C763"/>
    <mergeCell ref="D762:G763"/>
    <mergeCell ref="H762:I763"/>
    <mergeCell ref="J762:K762"/>
    <mergeCell ref="B764:K764"/>
    <mergeCell ref="B765:B767"/>
    <mergeCell ref="C765:C767"/>
    <mergeCell ref="D765:G765"/>
    <mergeCell ref="H765:K765"/>
    <mergeCell ref="D766:D767"/>
    <mergeCell ref="B757:C757"/>
    <mergeCell ref="B758:K758"/>
    <mergeCell ref="B760:D760"/>
    <mergeCell ref="E760:G760"/>
    <mergeCell ref="H760:K760"/>
    <mergeCell ref="B761:D761"/>
    <mergeCell ref="E761:G761"/>
    <mergeCell ref="H761:K761"/>
    <mergeCell ref="E750:E751"/>
    <mergeCell ref="F750:G750"/>
    <mergeCell ref="H750:H751"/>
    <mergeCell ref="I750:I751"/>
    <mergeCell ref="J750:K750"/>
    <mergeCell ref="B754:K754"/>
    <mergeCell ref="B746:C747"/>
    <mergeCell ref="D746:G746"/>
    <mergeCell ref="H746:I747"/>
    <mergeCell ref="J746:K746"/>
    <mergeCell ref="B748:K748"/>
    <mergeCell ref="B749:B751"/>
    <mergeCell ref="C749:C751"/>
    <mergeCell ref="D749:G749"/>
    <mergeCell ref="H749:K749"/>
    <mergeCell ref="D750:D751"/>
    <mergeCell ref="B741:C741"/>
    <mergeCell ref="B742:K742"/>
    <mergeCell ref="B744:D744"/>
    <mergeCell ref="E744:G744"/>
    <mergeCell ref="H744:K744"/>
    <mergeCell ref="B745:D745"/>
    <mergeCell ref="E745:G745"/>
    <mergeCell ref="H745:K745"/>
    <mergeCell ref="E734:E735"/>
    <mergeCell ref="F734:G734"/>
    <mergeCell ref="H734:H735"/>
    <mergeCell ref="I734:I735"/>
    <mergeCell ref="J734:K734"/>
    <mergeCell ref="B738:K738"/>
    <mergeCell ref="B730:C731"/>
    <mergeCell ref="D730:G730"/>
    <mergeCell ref="H730:I731"/>
    <mergeCell ref="J730:K730"/>
    <mergeCell ref="B732:K732"/>
    <mergeCell ref="B733:B735"/>
    <mergeCell ref="C733:C735"/>
    <mergeCell ref="D733:G733"/>
    <mergeCell ref="H733:K733"/>
    <mergeCell ref="D734:D735"/>
    <mergeCell ref="B725:C725"/>
    <mergeCell ref="B726:K726"/>
    <mergeCell ref="B728:D728"/>
    <mergeCell ref="E728:G728"/>
    <mergeCell ref="H728:K728"/>
    <mergeCell ref="B729:D729"/>
    <mergeCell ref="E729:G729"/>
    <mergeCell ref="H729:K729"/>
    <mergeCell ref="E718:E719"/>
    <mergeCell ref="F718:G718"/>
    <mergeCell ref="H718:H719"/>
    <mergeCell ref="I718:I719"/>
    <mergeCell ref="J718:K718"/>
    <mergeCell ref="B722:K722"/>
    <mergeCell ref="B714:C715"/>
    <mergeCell ref="D714:G714"/>
    <mergeCell ref="H714:I715"/>
    <mergeCell ref="J714:K714"/>
    <mergeCell ref="B716:K716"/>
    <mergeCell ref="B717:B719"/>
    <mergeCell ref="C717:C719"/>
    <mergeCell ref="D717:G717"/>
    <mergeCell ref="H717:K717"/>
    <mergeCell ref="D718:D719"/>
    <mergeCell ref="B709:C709"/>
    <mergeCell ref="B710:K710"/>
    <mergeCell ref="B712:D712"/>
    <mergeCell ref="E712:G712"/>
    <mergeCell ref="H712:K712"/>
    <mergeCell ref="B713:D713"/>
    <mergeCell ref="E713:G713"/>
    <mergeCell ref="H713:K713"/>
    <mergeCell ref="E702:E703"/>
    <mergeCell ref="F702:G702"/>
    <mergeCell ref="H702:H703"/>
    <mergeCell ref="I702:I703"/>
    <mergeCell ref="J702:K702"/>
    <mergeCell ref="B706:K706"/>
    <mergeCell ref="B698:C699"/>
    <mergeCell ref="D698:G698"/>
    <mergeCell ref="H698:I699"/>
    <mergeCell ref="J698:K698"/>
    <mergeCell ref="B700:K700"/>
    <mergeCell ref="B701:B703"/>
    <mergeCell ref="C701:C703"/>
    <mergeCell ref="D701:G701"/>
    <mergeCell ref="H701:K701"/>
    <mergeCell ref="D702:D703"/>
    <mergeCell ref="B693:C693"/>
    <mergeCell ref="B694:K694"/>
    <mergeCell ref="B696:D696"/>
    <mergeCell ref="E696:G696"/>
    <mergeCell ref="H696:K696"/>
    <mergeCell ref="B697:D697"/>
    <mergeCell ref="E697:G697"/>
    <mergeCell ref="H697:K697"/>
    <mergeCell ref="E686:E687"/>
    <mergeCell ref="F686:G686"/>
    <mergeCell ref="H686:H687"/>
    <mergeCell ref="I686:I687"/>
    <mergeCell ref="J686:K686"/>
    <mergeCell ref="B690:K690"/>
    <mergeCell ref="B682:C683"/>
    <mergeCell ref="D682:G682"/>
    <mergeCell ref="H682:I683"/>
    <mergeCell ref="J682:K682"/>
    <mergeCell ref="B684:K684"/>
    <mergeCell ref="B685:B687"/>
    <mergeCell ref="C685:C687"/>
    <mergeCell ref="D685:G685"/>
    <mergeCell ref="H685:K685"/>
    <mergeCell ref="D686:D687"/>
    <mergeCell ref="B677:C677"/>
    <mergeCell ref="B678:K678"/>
    <mergeCell ref="B680:D680"/>
    <mergeCell ref="E680:G680"/>
    <mergeCell ref="H680:K680"/>
    <mergeCell ref="B681:D681"/>
    <mergeCell ref="E681:G681"/>
    <mergeCell ref="H681:K681"/>
    <mergeCell ref="E670:E671"/>
    <mergeCell ref="F670:G670"/>
    <mergeCell ref="H670:H671"/>
    <mergeCell ref="I670:I671"/>
    <mergeCell ref="J670:K670"/>
    <mergeCell ref="B674:K674"/>
    <mergeCell ref="B666:C667"/>
    <mergeCell ref="D666:G666"/>
    <mergeCell ref="H666:I667"/>
    <mergeCell ref="J666:K666"/>
    <mergeCell ref="B668:K668"/>
    <mergeCell ref="B669:B671"/>
    <mergeCell ref="C669:C671"/>
    <mergeCell ref="D669:G669"/>
    <mergeCell ref="H669:K669"/>
    <mergeCell ref="D670:D671"/>
    <mergeCell ref="B661:C661"/>
    <mergeCell ref="B662:K662"/>
    <mergeCell ref="B664:D664"/>
    <mergeCell ref="E664:G664"/>
    <mergeCell ref="H664:K664"/>
    <mergeCell ref="B665:D665"/>
    <mergeCell ref="E665:G665"/>
    <mergeCell ref="H665:K665"/>
    <mergeCell ref="E654:E655"/>
    <mergeCell ref="F654:G654"/>
    <mergeCell ref="H654:H655"/>
    <mergeCell ref="I654:I655"/>
    <mergeCell ref="J654:K654"/>
    <mergeCell ref="B658:K658"/>
    <mergeCell ref="B650:C651"/>
    <mergeCell ref="D650:G650"/>
    <mergeCell ref="H650:I651"/>
    <mergeCell ref="J650:K650"/>
    <mergeCell ref="B652:K652"/>
    <mergeCell ref="B653:B655"/>
    <mergeCell ref="C653:C655"/>
    <mergeCell ref="D653:G653"/>
    <mergeCell ref="H653:K653"/>
    <mergeCell ref="D654:D655"/>
    <mergeCell ref="B645:C645"/>
    <mergeCell ref="B646:K646"/>
    <mergeCell ref="B648:D648"/>
    <mergeCell ref="E648:G648"/>
    <mergeCell ref="H648:K648"/>
    <mergeCell ref="B649:D649"/>
    <mergeCell ref="E649:G649"/>
    <mergeCell ref="H649:K649"/>
    <mergeCell ref="E638:E639"/>
    <mergeCell ref="F638:G638"/>
    <mergeCell ref="H638:H639"/>
    <mergeCell ref="I638:I639"/>
    <mergeCell ref="J638:K638"/>
    <mergeCell ref="B642:K642"/>
    <mergeCell ref="B634:C635"/>
    <mergeCell ref="D634:G634"/>
    <mergeCell ref="H634:I635"/>
    <mergeCell ref="J634:K634"/>
    <mergeCell ref="B636:K636"/>
    <mergeCell ref="B637:B639"/>
    <mergeCell ref="C637:C639"/>
    <mergeCell ref="D637:G637"/>
    <mergeCell ref="H637:K637"/>
    <mergeCell ref="D638:D639"/>
    <mergeCell ref="B629:C629"/>
    <mergeCell ref="B630:K630"/>
    <mergeCell ref="B632:D632"/>
    <mergeCell ref="E632:G632"/>
    <mergeCell ref="H632:K632"/>
    <mergeCell ref="B633:D633"/>
    <mergeCell ref="E633:G633"/>
    <mergeCell ref="H633:K633"/>
    <mergeCell ref="E620:E621"/>
    <mergeCell ref="F620:G620"/>
    <mergeCell ref="H620:H621"/>
    <mergeCell ref="I620:I621"/>
    <mergeCell ref="J620:K620"/>
    <mergeCell ref="B626:K626"/>
    <mergeCell ref="B616:C617"/>
    <mergeCell ref="D616:G616"/>
    <mergeCell ref="H616:I617"/>
    <mergeCell ref="J616:K616"/>
    <mergeCell ref="B618:K618"/>
    <mergeCell ref="B619:B621"/>
    <mergeCell ref="C619:C621"/>
    <mergeCell ref="D619:G619"/>
    <mergeCell ref="H619:K619"/>
    <mergeCell ref="D620:D621"/>
    <mergeCell ref="B611:C611"/>
    <mergeCell ref="B612:K612"/>
    <mergeCell ref="B614:D614"/>
    <mergeCell ref="E614:G614"/>
    <mergeCell ref="H614:K614"/>
    <mergeCell ref="B615:D615"/>
    <mergeCell ref="E615:G615"/>
    <mergeCell ref="H615:K615"/>
    <mergeCell ref="E604:E605"/>
    <mergeCell ref="F604:G604"/>
    <mergeCell ref="H604:H605"/>
    <mergeCell ref="I604:I605"/>
    <mergeCell ref="J604:K604"/>
    <mergeCell ref="B608:K608"/>
    <mergeCell ref="B600:C601"/>
    <mergeCell ref="D600:G600"/>
    <mergeCell ref="H600:I601"/>
    <mergeCell ref="J600:K600"/>
    <mergeCell ref="B602:K602"/>
    <mergeCell ref="B603:B605"/>
    <mergeCell ref="C603:C605"/>
    <mergeCell ref="D603:G603"/>
    <mergeCell ref="H603:K603"/>
    <mergeCell ref="D604:D605"/>
    <mergeCell ref="B595:C595"/>
    <mergeCell ref="B596:K596"/>
    <mergeCell ref="B598:D598"/>
    <mergeCell ref="E598:G598"/>
    <mergeCell ref="H598:K598"/>
    <mergeCell ref="B599:D599"/>
    <mergeCell ref="E599:G599"/>
    <mergeCell ref="H599:K599"/>
    <mergeCell ref="E588:E589"/>
    <mergeCell ref="F588:G588"/>
    <mergeCell ref="H588:H589"/>
    <mergeCell ref="I588:I589"/>
    <mergeCell ref="J588:K588"/>
    <mergeCell ref="B592:K592"/>
    <mergeCell ref="B584:C585"/>
    <mergeCell ref="D584:G584"/>
    <mergeCell ref="H584:I585"/>
    <mergeCell ref="J584:K584"/>
    <mergeCell ref="B586:K586"/>
    <mergeCell ref="B587:B589"/>
    <mergeCell ref="C587:C589"/>
    <mergeCell ref="D587:G587"/>
    <mergeCell ref="H587:K587"/>
    <mergeCell ref="D588:D589"/>
    <mergeCell ref="B579:C579"/>
    <mergeCell ref="B580:K580"/>
    <mergeCell ref="B582:D582"/>
    <mergeCell ref="E582:G582"/>
    <mergeCell ref="H582:K582"/>
    <mergeCell ref="B583:D583"/>
    <mergeCell ref="E583:G583"/>
    <mergeCell ref="H583:K583"/>
    <mergeCell ref="E572:E573"/>
    <mergeCell ref="F572:G572"/>
    <mergeCell ref="H572:H573"/>
    <mergeCell ref="I572:I573"/>
    <mergeCell ref="J572:K572"/>
    <mergeCell ref="B576:K576"/>
    <mergeCell ref="B568:C569"/>
    <mergeCell ref="D568:G568"/>
    <mergeCell ref="H568:I569"/>
    <mergeCell ref="J568:K568"/>
    <mergeCell ref="B570:K570"/>
    <mergeCell ref="B571:B573"/>
    <mergeCell ref="C571:C573"/>
    <mergeCell ref="D571:G571"/>
    <mergeCell ref="H571:K571"/>
    <mergeCell ref="D572:D573"/>
    <mergeCell ref="B563:C563"/>
    <mergeCell ref="B564:K564"/>
    <mergeCell ref="B566:D566"/>
    <mergeCell ref="E566:G566"/>
    <mergeCell ref="H566:K566"/>
    <mergeCell ref="B567:D567"/>
    <mergeCell ref="E567:G567"/>
    <mergeCell ref="H567:K567"/>
    <mergeCell ref="E556:E557"/>
    <mergeCell ref="F556:G556"/>
    <mergeCell ref="H556:H557"/>
    <mergeCell ref="I556:I557"/>
    <mergeCell ref="J556:K556"/>
    <mergeCell ref="B560:K560"/>
    <mergeCell ref="B552:C553"/>
    <mergeCell ref="D552:G552"/>
    <mergeCell ref="H552:I553"/>
    <mergeCell ref="J552:K552"/>
    <mergeCell ref="B554:K554"/>
    <mergeCell ref="B555:B557"/>
    <mergeCell ref="C555:C557"/>
    <mergeCell ref="D555:G555"/>
    <mergeCell ref="H555:K555"/>
    <mergeCell ref="D556:D557"/>
    <mergeCell ref="B547:C547"/>
    <mergeCell ref="B548:K548"/>
    <mergeCell ref="B550:D550"/>
    <mergeCell ref="E550:G550"/>
    <mergeCell ref="H550:K550"/>
    <mergeCell ref="B551:D551"/>
    <mergeCell ref="E551:G551"/>
    <mergeCell ref="H551:K551"/>
    <mergeCell ref="E539:E540"/>
    <mergeCell ref="F539:G539"/>
    <mergeCell ref="H539:H540"/>
    <mergeCell ref="I539:I540"/>
    <mergeCell ref="J539:K539"/>
    <mergeCell ref="B544:K544"/>
    <mergeCell ref="B535:C536"/>
    <mergeCell ref="D535:G535"/>
    <mergeCell ref="H535:I536"/>
    <mergeCell ref="J535:K535"/>
    <mergeCell ref="B537:K537"/>
    <mergeCell ref="B538:B540"/>
    <mergeCell ref="C538:C540"/>
    <mergeCell ref="D538:G538"/>
    <mergeCell ref="H538:K538"/>
    <mergeCell ref="D539:D540"/>
    <mergeCell ref="B530:C530"/>
    <mergeCell ref="B531:K531"/>
    <mergeCell ref="B533:D533"/>
    <mergeCell ref="E533:G533"/>
    <mergeCell ref="H533:K533"/>
    <mergeCell ref="B534:D534"/>
    <mergeCell ref="E534:G534"/>
    <mergeCell ref="H534:K534"/>
    <mergeCell ref="E521:E522"/>
    <mergeCell ref="F521:G521"/>
    <mergeCell ref="H521:H522"/>
    <mergeCell ref="I521:I522"/>
    <mergeCell ref="J521:K521"/>
    <mergeCell ref="B525:K525"/>
    <mergeCell ref="B517:C518"/>
    <mergeCell ref="D517:G517"/>
    <mergeCell ref="H517:I518"/>
    <mergeCell ref="J517:K517"/>
    <mergeCell ref="B519:K519"/>
    <mergeCell ref="B520:B522"/>
    <mergeCell ref="C520:C522"/>
    <mergeCell ref="D520:G520"/>
    <mergeCell ref="H520:K520"/>
    <mergeCell ref="D521:D522"/>
    <mergeCell ref="B512:C512"/>
    <mergeCell ref="B513:K513"/>
    <mergeCell ref="B515:D515"/>
    <mergeCell ref="E515:G515"/>
    <mergeCell ref="H515:K515"/>
    <mergeCell ref="B516:D516"/>
    <mergeCell ref="E516:G516"/>
    <mergeCell ref="H516:K516"/>
    <mergeCell ref="E499:E500"/>
    <mergeCell ref="F499:G499"/>
    <mergeCell ref="H499:H500"/>
    <mergeCell ref="I499:I500"/>
    <mergeCell ref="J499:K499"/>
    <mergeCell ref="B507:K507"/>
    <mergeCell ref="B495:C496"/>
    <mergeCell ref="D495:G496"/>
    <mergeCell ref="H495:I496"/>
    <mergeCell ref="J495:K496"/>
    <mergeCell ref="B497:K497"/>
    <mergeCell ref="B498:B500"/>
    <mergeCell ref="C498:C500"/>
    <mergeCell ref="D498:G498"/>
    <mergeCell ref="H498:K498"/>
    <mergeCell ref="D499:D500"/>
    <mergeCell ref="B490:C490"/>
    <mergeCell ref="B491:K491"/>
    <mergeCell ref="B493:D493"/>
    <mergeCell ref="E493:G493"/>
    <mergeCell ref="H493:K493"/>
    <mergeCell ref="B494:D494"/>
    <mergeCell ref="E494:G494"/>
    <mergeCell ref="H494:K494"/>
    <mergeCell ref="E481:E482"/>
    <mergeCell ref="F481:G481"/>
    <mergeCell ref="H481:H482"/>
    <mergeCell ref="I481:I482"/>
    <mergeCell ref="J481:K481"/>
    <mergeCell ref="B487:K487"/>
    <mergeCell ref="B477:D478"/>
    <mergeCell ref="E477:G478"/>
    <mergeCell ref="H477:I478"/>
    <mergeCell ref="J477:K478"/>
    <mergeCell ref="B479:K479"/>
    <mergeCell ref="B480:B482"/>
    <mergeCell ref="C480:C482"/>
    <mergeCell ref="D480:G480"/>
    <mergeCell ref="H480:K480"/>
    <mergeCell ref="D481:D482"/>
    <mergeCell ref="B472:C472"/>
    <mergeCell ref="B473:K473"/>
    <mergeCell ref="B475:D475"/>
    <mergeCell ref="E475:G475"/>
    <mergeCell ref="H475:K475"/>
    <mergeCell ref="B476:D476"/>
    <mergeCell ref="E476:G476"/>
    <mergeCell ref="H476:K476"/>
    <mergeCell ref="E465:E466"/>
    <mergeCell ref="F465:G465"/>
    <mergeCell ref="H465:H466"/>
    <mergeCell ref="I465:I466"/>
    <mergeCell ref="J465:K465"/>
    <mergeCell ref="B469:K469"/>
    <mergeCell ref="B461:D462"/>
    <mergeCell ref="E461:G462"/>
    <mergeCell ref="H461:I462"/>
    <mergeCell ref="J461:K462"/>
    <mergeCell ref="B463:K463"/>
    <mergeCell ref="B464:B466"/>
    <mergeCell ref="C464:C466"/>
    <mergeCell ref="D464:G464"/>
    <mergeCell ref="H464:K464"/>
    <mergeCell ref="D465:D466"/>
    <mergeCell ref="B456:C456"/>
    <mergeCell ref="B457:K457"/>
    <mergeCell ref="B459:D459"/>
    <mergeCell ref="E459:G459"/>
    <mergeCell ref="H459:K459"/>
    <mergeCell ref="B460:D460"/>
    <mergeCell ref="E460:G460"/>
    <mergeCell ref="H460:K460"/>
    <mergeCell ref="E445:E446"/>
    <mergeCell ref="F445:G445"/>
    <mergeCell ref="H445:H446"/>
    <mergeCell ref="I445:I446"/>
    <mergeCell ref="J445:K445"/>
    <mergeCell ref="B453:K453"/>
    <mergeCell ref="B441:D442"/>
    <mergeCell ref="E441:G442"/>
    <mergeCell ref="H441:I442"/>
    <mergeCell ref="J441:K442"/>
    <mergeCell ref="B443:K443"/>
    <mergeCell ref="B444:B446"/>
    <mergeCell ref="C444:C446"/>
    <mergeCell ref="D444:G444"/>
    <mergeCell ref="H444:K444"/>
    <mergeCell ref="D445:D446"/>
    <mergeCell ref="B436:C436"/>
    <mergeCell ref="B437:K437"/>
    <mergeCell ref="B439:D439"/>
    <mergeCell ref="E439:G439"/>
    <mergeCell ref="H439:K439"/>
    <mergeCell ref="B440:D440"/>
    <mergeCell ref="E440:G440"/>
    <mergeCell ref="H440:K440"/>
    <mergeCell ref="E428:E429"/>
    <mergeCell ref="F428:G428"/>
    <mergeCell ref="H428:H429"/>
    <mergeCell ref="I428:I429"/>
    <mergeCell ref="J428:K428"/>
    <mergeCell ref="B433:K433"/>
    <mergeCell ref="B425:D425"/>
    <mergeCell ref="E425:G425"/>
    <mergeCell ref="H425:I425"/>
    <mergeCell ref="J425:K425"/>
    <mergeCell ref="B426:K426"/>
    <mergeCell ref="B427:B429"/>
    <mergeCell ref="C427:C429"/>
    <mergeCell ref="D427:G427"/>
    <mergeCell ref="H427:K427"/>
    <mergeCell ref="D428:D429"/>
    <mergeCell ref="B420:C420"/>
    <mergeCell ref="B421:K421"/>
    <mergeCell ref="B423:D423"/>
    <mergeCell ref="E423:G423"/>
    <mergeCell ref="H423:K423"/>
    <mergeCell ref="B424:D424"/>
    <mergeCell ref="E424:G424"/>
    <mergeCell ref="H424:K424"/>
    <mergeCell ref="E413:E414"/>
    <mergeCell ref="F413:G413"/>
    <mergeCell ref="H413:H414"/>
    <mergeCell ref="I413:I414"/>
    <mergeCell ref="J413:K413"/>
    <mergeCell ref="B417:K417"/>
    <mergeCell ref="B409:D410"/>
    <mergeCell ref="E409:G410"/>
    <mergeCell ref="H409:I410"/>
    <mergeCell ref="J409:K409"/>
    <mergeCell ref="B411:K411"/>
    <mergeCell ref="B412:B414"/>
    <mergeCell ref="C412:C414"/>
    <mergeCell ref="D412:G412"/>
    <mergeCell ref="H412:K412"/>
    <mergeCell ref="D413:D414"/>
    <mergeCell ref="B404:C404"/>
    <mergeCell ref="B405:K405"/>
    <mergeCell ref="B407:D407"/>
    <mergeCell ref="E407:G407"/>
    <mergeCell ref="H407:K407"/>
    <mergeCell ref="B408:D408"/>
    <mergeCell ref="E408:G408"/>
    <mergeCell ref="H408:K408"/>
    <mergeCell ref="E397:E398"/>
    <mergeCell ref="F397:G397"/>
    <mergeCell ref="H397:H398"/>
    <mergeCell ref="I397:I398"/>
    <mergeCell ref="J397:K397"/>
    <mergeCell ref="B401:K401"/>
    <mergeCell ref="B393:D394"/>
    <mergeCell ref="E393:G394"/>
    <mergeCell ref="H393:I394"/>
    <mergeCell ref="J393:K393"/>
    <mergeCell ref="B395:K395"/>
    <mergeCell ref="B396:B398"/>
    <mergeCell ref="C396:C398"/>
    <mergeCell ref="D396:G396"/>
    <mergeCell ref="H396:K396"/>
    <mergeCell ref="D397:D398"/>
    <mergeCell ref="B388:C388"/>
    <mergeCell ref="B389:K389"/>
    <mergeCell ref="B391:D391"/>
    <mergeCell ref="E391:G391"/>
    <mergeCell ref="H391:K391"/>
    <mergeCell ref="B392:D392"/>
    <mergeCell ref="E392:G392"/>
    <mergeCell ref="H392:K392"/>
    <mergeCell ref="E380:E381"/>
    <mergeCell ref="F380:G380"/>
    <mergeCell ref="H380:H381"/>
    <mergeCell ref="I380:I381"/>
    <mergeCell ref="J380:K380"/>
    <mergeCell ref="B385:K385"/>
    <mergeCell ref="B376:D377"/>
    <mergeCell ref="E376:G377"/>
    <mergeCell ref="H376:I377"/>
    <mergeCell ref="J376:K376"/>
    <mergeCell ref="B378:K378"/>
    <mergeCell ref="B379:B381"/>
    <mergeCell ref="C379:C381"/>
    <mergeCell ref="D379:G379"/>
    <mergeCell ref="H379:K379"/>
    <mergeCell ref="D380:D381"/>
    <mergeCell ref="B371:C371"/>
    <mergeCell ref="B372:K372"/>
    <mergeCell ref="B374:D374"/>
    <mergeCell ref="E374:G374"/>
    <mergeCell ref="H374:K374"/>
    <mergeCell ref="B375:D375"/>
    <mergeCell ref="E375:G375"/>
    <mergeCell ref="H375:K375"/>
    <mergeCell ref="E364:E365"/>
    <mergeCell ref="F364:G364"/>
    <mergeCell ref="H364:H365"/>
    <mergeCell ref="I364:I365"/>
    <mergeCell ref="J364:K364"/>
    <mergeCell ref="B368:K368"/>
    <mergeCell ref="B360:D361"/>
    <mergeCell ref="E360:G361"/>
    <mergeCell ref="H360:I361"/>
    <mergeCell ref="J360:K360"/>
    <mergeCell ref="B362:K362"/>
    <mergeCell ref="B363:B365"/>
    <mergeCell ref="C363:C365"/>
    <mergeCell ref="D363:G363"/>
    <mergeCell ref="H363:K363"/>
    <mergeCell ref="D364:D365"/>
    <mergeCell ref="B355:C355"/>
    <mergeCell ref="B356:K356"/>
    <mergeCell ref="B358:D358"/>
    <mergeCell ref="E358:G358"/>
    <mergeCell ref="H358:K358"/>
    <mergeCell ref="B359:D359"/>
    <mergeCell ref="E359:G359"/>
    <mergeCell ref="H359:K359"/>
    <mergeCell ref="E348:E349"/>
    <mergeCell ref="F348:G348"/>
    <mergeCell ref="H348:H349"/>
    <mergeCell ref="I348:I349"/>
    <mergeCell ref="J348:K348"/>
    <mergeCell ref="B352:K352"/>
    <mergeCell ref="B344:D345"/>
    <mergeCell ref="E344:G345"/>
    <mergeCell ref="H344:I345"/>
    <mergeCell ref="J344:K345"/>
    <mergeCell ref="B346:K346"/>
    <mergeCell ref="B347:B349"/>
    <mergeCell ref="C347:C349"/>
    <mergeCell ref="D347:G347"/>
    <mergeCell ref="H347:K347"/>
    <mergeCell ref="D348:D349"/>
    <mergeCell ref="B340:K340"/>
    <mergeCell ref="B342:D342"/>
    <mergeCell ref="E342:G342"/>
    <mergeCell ref="H342:K342"/>
    <mergeCell ref="B343:D343"/>
    <mergeCell ref="E343:G343"/>
    <mergeCell ref="H343:K343"/>
    <mergeCell ref="E332:E333"/>
    <mergeCell ref="F332:G332"/>
    <mergeCell ref="H332:H333"/>
    <mergeCell ref="I332:I333"/>
    <mergeCell ref="J332:K332"/>
    <mergeCell ref="B336:K336"/>
    <mergeCell ref="B328:D329"/>
    <mergeCell ref="E328:G329"/>
    <mergeCell ref="H328:I329"/>
    <mergeCell ref="J328:K328"/>
    <mergeCell ref="B330:K330"/>
    <mergeCell ref="B331:B333"/>
    <mergeCell ref="C331:C333"/>
    <mergeCell ref="D331:G331"/>
    <mergeCell ref="H331:K331"/>
    <mergeCell ref="D332:D333"/>
    <mergeCell ref="B323:C323"/>
    <mergeCell ref="B324:K324"/>
    <mergeCell ref="B326:D326"/>
    <mergeCell ref="E326:G326"/>
    <mergeCell ref="H326:K326"/>
    <mergeCell ref="B327:D327"/>
    <mergeCell ref="E327:G327"/>
    <mergeCell ref="H327:K327"/>
    <mergeCell ref="E316:E317"/>
    <mergeCell ref="F316:G316"/>
    <mergeCell ref="H316:H317"/>
    <mergeCell ref="I316:I317"/>
    <mergeCell ref="J316:K316"/>
    <mergeCell ref="B320:K320"/>
    <mergeCell ref="B312:D313"/>
    <mergeCell ref="E312:G313"/>
    <mergeCell ref="H312:I313"/>
    <mergeCell ref="J312:K312"/>
    <mergeCell ref="B314:K314"/>
    <mergeCell ref="B315:B317"/>
    <mergeCell ref="C315:C317"/>
    <mergeCell ref="D315:G315"/>
    <mergeCell ref="H315:K315"/>
    <mergeCell ref="D316:D317"/>
    <mergeCell ref="B307:C307"/>
    <mergeCell ref="B308:K308"/>
    <mergeCell ref="B310:D310"/>
    <mergeCell ref="E310:G310"/>
    <mergeCell ref="H310:K310"/>
    <mergeCell ref="B311:D311"/>
    <mergeCell ref="E311:G311"/>
    <mergeCell ref="H311:K311"/>
    <mergeCell ref="E297:E298"/>
    <mergeCell ref="F297:G297"/>
    <mergeCell ref="H297:H298"/>
    <mergeCell ref="I297:I298"/>
    <mergeCell ref="J297:K297"/>
    <mergeCell ref="B304:K304"/>
    <mergeCell ref="B293:D294"/>
    <mergeCell ref="E293:G294"/>
    <mergeCell ref="H293:I294"/>
    <mergeCell ref="J293:K293"/>
    <mergeCell ref="B295:K295"/>
    <mergeCell ref="B296:B298"/>
    <mergeCell ref="C296:C298"/>
    <mergeCell ref="D296:G296"/>
    <mergeCell ref="H296:K296"/>
    <mergeCell ref="D297:D298"/>
    <mergeCell ref="B288:C288"/>
    <mergeCell ref="B289:K289"/>
    <mergeCell ref="B291:D291"/>
    <mergeCell ref="E291:G291"/>
    <mergeCell ref="H291:K291"/>
    <mergeCell ref="B292:D292"/>
    <mergeCell ref="E292:G292"/>
    <mergeCell ref="H292:K292"/>
    <mergeCell ref="E279:E280"/>
    <mergeCell ref="F279:G279"/>
    <mergeCell ref="H279:H280"/>
    <mergeCell ref="I279:I280"/>
    <mergeCell ref="J279:K279"/>
    <mergeCell ref="B283:K283"/>
    <mergeCell ref="B275:D276"/>
    <mergeCell ref="E275:G276"/>
    <mergeCell ref="H275:I276"/>
    <mergeCell ref="J275:K275"/>
    <mergeCell ref="B277:K277"/>
    <mergeCell ref="B278:B280"/>
    <mergeCell ref="C278:C280"/>
    <mergeCell ref="D278:G278"/>
    <mergeCell ref="H278:K278"/>
    <mergeCell ref="D279:D280"/>
    <mergeCell ref="B270:C270"/>
    <mergeCell ref="B271:K271"/>
    <mergeCell ref="B273:D273"/>
    <mergeCell ref="E273:G273"/>
    <mergeCell ref="H273:K273"/>
    <mergeCell ref="B274:D274"/>
    <mergeCell ref="E274:G274"/>
    <mergeCell ref="H274:K274"/>
    <mergeCell ref="E261:E262"/>
    <mergeCell ref="F261:G261"/>
    <mergeCell ref="H261:H262"/>
    <mergeCell ref="I261:I262"/>
    <mergeCell ref="J261:K261"/>
    <mergeCell ref="B265:K265"/>
    <mergeCell ref="B257:D258"/>
    <mergeCell ref="E257:G258"/>
    <mergeCell ref="H257:I258"/>
    <mergeCell ref="J257:K257"/>
    <mergeCell ref="B259:K259"/>
    <mergeCell ref="B260:B262"/>
    <mergeCell ref="C260:C262"/>
    <mergeCell ref="D260:G260"/>
    <mergeCell ref="H260:K260"/>
    <mergeCell ref="D261:D262"/>
    <mergeCell ref="B252:C252"/>
    <mergeCell ref="B253:K253"/>
    <mergeCell ref="B255:D255"/>
    <mergeCell ref="E255:G255"/>
    <mergeCell ref="H255:K255"/>
    <mergeCell ref="B256:D256"/>
    <mergeCell ref="E256:G256"/>
    <mergeCell ref="H256:K256"/>
    <mergeCell ref="E244:E245"/>
    <mergeCell ref="F244:G244"/>
    <mergeCell ref="H244:H245"/>
    <mergeCell ref="I244:I245"/>
    <mergeCell ref="J244:K244"/>
    <mergeCell ref="B249:K249"/>
    <mergeCell ref="B240:D241"/>
    <mergeCell ref="E240:G241"/>
    <mergeCell ref="H240:I241"/>
    <mergeCell ref="J240:K240"/>
    <mergeCell ref="B242:K242"/>
    <mergeCell ref="B243:B245"/>
    <mergeCell ref="C243:C245"/>
    <mergeCell ref="D243:G243"/>
    <mergeCell ref="H243:K243"/>
    <mergeCell ref="D244:D245"/>
    <mergeCell ref="B235:C235"/>
    <mergeCell ref="B236:K236"/>
    <mergeCell ref="B238:D238"/>
    <mergeCell ref="E238:G238"/>
    <mergeCell ref="H238:K238"/>
    <mergeCell ref="B239:D239"/>
    <mergeCell ref="E239:G239"/>
    <mergeCell ref="H239:K239"/>
    <mergeCell ref="E226:E227"/>
    <mergeCell ref="F226:G226"/>
    <mergeCell ref="H226:H227"/>
    <mergeCell ref="I226:I227"/>
    <mergeCell ref="J226:K226"/>
    <mergeCell ref="B232:K232"/>
    <mergeCell ref="B222:D223"/>
    <mergeCell ref="E222:G223"/>
    <mergeCell ref="H222:I223"/>
    <mergeCell ref="J222:K222"/>
    <mergeCell ref="B224:K224"/>
    <mergeCell ref="B225:B227"/>
    <mergeCell ref="C225:C227"/>
    <mergeCell ref="D225:G225"/>
    <mergeCell ref="H225:K225"/>
    <mergeCell ref="D226:D227"/>
    <mergeCell ref="B217:C217"/>
    <mergeCell ref="B218:K218"/>
    <mergeCell ref="B220:D220"/>
    <mergeCell ref="E220:G220"/>
    <mergeCell ref="H220:K220"/>
    <mergeCell ref="B221:D221"/>
    <mergeCell ref="E221:G221"/>
    <mergeCell ref="H221:K221"/>
    <mergeCell ref="E210:E211"/>
    <mergeCell ref="F210:G210"/>
    <mergeCell ref="H210:H211"/>
    <mergeCell ref="I210:I211"/>
    <mergeCell ref="J210:K210"/>
    <mergeCell ref="B214:K214"/>
    <mergeCell ref="B206:D207"/>
    <mergeCell ref="E206:G207"/>
    <mergeCell ref="H206:I207"/>
    <mergeCell ref="J206:K206"/>
    <mergeCell ref="B208:K208"/>
    <mergeCell ref="B209:B211"/>
    <mergeCell ref="C209:C211"/>
    <mergeCell ref="D209:G209"/>
    <mergeCell ref="H209:K209"/>
    <mergeCell ref="D210:D211"/>
    <mergeCell ref="B201:C201"/>
    <mergeCell ref="B202:K202"/>
    <mergeCell ref="B204:D204"/>
    <mergeCell ref="E204:G204"/>
    <mergeCell ref="H204:K204"/>
    <mergeCell ref="B205:D205"/>
    <mergeCell ref="E205:G205"/>
    <mergeCell ref="H205:K205"/>
    <mergeCell ref="E194:E195"/>
    <mergeCell ref="F194:G194"/>
    <mergeCell ref="H194:H195"/>
    <mergeCell ref="I194:I195"/>
    <mergeCell ref="J194:K194"/>
    <mergeCell ref="B198:K198"/>
    <mergeCell ref="B190:D191"/>
    <mergeCell ref="E190:G191"/>
    <mergeCell ref="H190:I191"/>
    <mergeCell ref="J190:K190"/>
    <mergeCell ref="B192:K192"/>
    <mergeCell ref="B193:B195"/>
    <mergeCell ref="C193:C195"/>
    <mergeCell ref="D193:G193"/>
    <mergeCell ref="H193:K193"/>
    <mergeCell ref="D194:D195"/>
    <mergeCell ref="B185:C185"/>
    <mergeCell ref="B186:K186"/>
    <mergeCell ref="B188:D188"/>
    <mergeCell ref="E188:G188"/>
    <mergeCell ref="H188:K188"/>
    <mergeCell ref="B189:D189"/>
    <mergeCell ref="E189:G189"/>
    <mergeCell ref="H189:K189"/>
    <mergeCell ref="E175:E176"/>
    <mergeCell ref="F175:G175"/>
    <mergeCell ref="H175:H176"/>
    <mergeCell ref="I175:I176"/>
    <mergeCell ref="J175:K175"/>
    <mergeCell ref="B181:K181"/>
    <mergeCell ref="B171:D172"/>
    <mergeCell ref="E171:G172"/>
    <mergeCell ref="H171:I172"/>
    <mergeCell ref="J171:K171"/>
    <mergeCell ref="B173:K173"/>
    <mergeCell ref="B174:B176"/>
    <mergeCell ref="C174:C176"/>
    <mergeCell ref="D174:G174"/>
    <mergeCell ref="H174:K174"/>
    <mergeCell ref="D175:D176"/>
    <mergeCell ref="B166:C166"/>
    <mergeCell ref="B167:K167"/>
    <mergeCell ref="B169:D169"/>
    <mergeCell ref="E169:G169"/>
    <mergeCell ref="H169:K169"/>
    <mergeCell ref="B170:D170"/>
    <mergeCell ref="E170:G170"/>
    <mergeCell ref="H170:K170"/>
    <mergeCell ref="E159:E160"/>
    <mergeCell ref="F159:G159"/>
    <mergeCell ref="H159:H160"/>
    <mergeCell ref="I159:I160"/>
    <mergeCell ref="J159:K159"/>
    <mergeCell ref="B163:K163"/>
    <mergeCell ref="B155:D156"/>
    <mergeCell ref="E155:G156"/>
    <mergeCell ref="H155:I156"/>
    <mergeCell ref="J155:K155"/>
    <mergeCell ref="B157:K157"/>
    <mergeCell ref="B158:B160"/>
    <mergeCell ref="C158:C160"/>
    <mergeCell ref="D158:G158"/>
    <mergeCell ref="H158:K158"/>
    <mergeCell ref="D159:D160"/>
    <mergeCell ref="B150:C150"/>
    <mergeCell ref="B151:K151"/>
    <mergeCell ref="B153:D153"/>
    <mergeCell ref="E153:G153"/>
    <mergeCell ref="H153:K153"/>
    <mergeCell ref="B154:D154"/>
    <mergeCell ref="E154:G154"/>
    <mergeCell ref="H154:K154"/>
    <mergeCell ref="E139:E140"/>
    <mergeCell ref="F139:G139"/>
    <mergeCell ref="H139:H140"/>
    <mergeCell ref="I139:I140"/>
    <mergeCell ref="J139:K139"/>
    <mergeCell ref="B147:K147"/>
    <mergeCell ref="B135:D136"/>
    <mergeCell ref="E135:G136"/>
    <mergeCell ref="H135:I136"/>
    <mergeCell ref="J135:K135"/>
    <mergeCell ref="B137:K137"/>
    <mergeCell ref="B138:B140"/>
    <mergeCell ref="C138:C140"/>
    <mergeCell ref="D138:G138"/>
    <mergeCell ref="H138:K138"/>
    <mergeCell ref="D139:D140"/>
    <mergeCell ref="B130:C130"/>
    <mergeCell ref="B131:K131"/>
    <mergeCell ref="B133:D133"/>
    <mergeCell ref="E133:G133"/>
    <mergeCell ref="H133:K133"/>
    <mergeCell ref="B134:D134"/>
    <mergeCell ref="E134:G134"/>
    <mergeCell ref="H134:K134"/>
    <mergeCell ref="E123:E124"/>
    <mergeCell ref="F123:G123"/>
    <mergeCell ref="H123:H124"/>
    <mergeCell ref="I123:I124"/>
    <mergeCell ref="J123:K123"/>
    <mergeCell ref="B127:K127"/>
    <mergeCell ref="B119:D120"/>
    <mergeCell ref="E119:G120"/>
    <mergeCell ref="H119:I120"/>
    <mergeCell ref="J119:K119"/>
    <mergeCell ref="B121:K121"/>
    <mergeCell ref="B122:B124"/>
    <mergeCell ref="C122:C124"/>
    <mergeCell ref="D122:G122"/>
    <mergeCell ref="H122:K122"/>
    <mergeCell ref="D123:D124"/>
    <mergeCell ref="B114:C114"/>
    <mergeCell ref="B115:K115"/>
    <mergeCell ref="B117:D117"/>
    <mergeCell ref="E117:G117"/>
    <mergeCell ref="H117:K117"/>
    <mergeCell ref="B118:D118"/>
    <mergeCell ref="E118:G118"/>
    <mergeCell ref="H118:K118"/>
    <mergeCell ref="E107:E108"/>
    <mergeCell ref="F107:G107"/>
    <mergeCell ref="H107:H108"/>
    <mergeCell ref="I107:I108"/>
    <mergeCell ref="J107:K107"/>
    <mergeCell ref="B111:K111"/>
    <mergeCell ref="B103:D104"/>
    <mergeCell ref="E103:G104"/>
    <mergeCell ref="H103:I104"/>
    <mergeCell ref="J103:K103"/>
    <mergeCell ref="B105:K105"/>
    <mergeCell ref="B106:B108"/>
    <mergeCell ref="C106:C108"/>
    <mergeCell ref="D106:G106"/>
    <mergeCell ref="H106:K106"/>
    <mergeCell ref="D107:D108"/>
    <mergeCell ref="B98:C98"/>
    <mergeCell ref="B99:K99"/>
    <mergeCell ref="B101:D101"/>
    <mergeCell ref="E101:G101"/>
    <mergeCell ref="H101:K101"/>
    <mergeCell ref="B102:D102"/>
    <mergeCell ref="E102:G102"/>
    <mergeCell ref="H102:K102"/>
    <mergeCell ref="E90:E91"/>
    <mergeCell ref="F90:G90"/>
    <mergeCell ref="H90:H91"/>
    <mergeCell ref="I90:I91"/>
    <mergeCell ref="J90:K90"/>
    <mergeCell ref="B95:K95"/>
    <mergeCell ref="B86:D87"/>
    <mergeCell ref="E86:G87"/>
    <mergeCell ref="H86:I87"/>
    <mergeCell ref="J86:K86"/>
    <mergeCell ref="B88:K88"/>
    <mergeCell ref="B89:B91"/>
    <mergeCell ref="C89:C91"/>
    <mergeCell ref="D89:G89"/>
    <mergeCell ref="H89:K89"/>
    <mergeCell ref="D90:D91"/>
    <mergeCell ref="B81:C81"/>
    <mergeCell ref="B82:K82"/>
    <mergeCell ref="B84:D84"/>
    <mergeCell ref="E84:G84"/>
    <mergeCell ref="H84:K84"/>
    <mergeCell ref="B85:D85"/>
    <mergeCell ref="E85:G85"/>
    <mergeCell ref="H85:K85"/>
    <mergeCell ref="E65:E66"/>
    <mergeCell ref="F65:G65"/>
    <mergeCell ref="H65:H66"/>
    <mergeCell ref="I65:I66"/>
    <mergeCell ref="J65:K65"/>
    <mergeCell ref="B78:K78"/>
    <mergeCell ref="B61:D62"/>
    <mergeCell ref="E61:G62"/>
    <mergeCell ref="H61:I62"/>
    <mergeCell ref="J61:K61"/>
    <mergeCell ref="B63:K63"/>
    <mergeCell ref="B64:B66"/>
    <mergeCell ref="C64:C66"/>
    <mergeCell ref="D64:G64"/>
    <mergeCell ref="H64:K64"/>
    <mergeCell ref="D65:D66"/>
    <mergeCell ref="B56:C56"/>
    <mergeCell ref="B57:K57"/>
    <mergeCell ref="B59:D59"/>
    <mergeCell ref="E59:G59"/>
    <mergeCell ref="H59:K59"/>
    <mergeCell ref="B60:D60"/>
    <mergeCell ref="E60:G60"/>
    <mergeCell ref="H60:K60"/>
    <mergeCell ref="E49:E50"/>
    <mergeCell ref="F49:G49"/>
    <mergeCell ref="H49:H50"/>
    <mergeCell ref="I49:I50"/>
    <mergeCell ref="J49:K49"/>
    <mergeCell ref="B53:K53"/>
    <mergeCell ref="B45:D46"/>
    <mergeCell ref="E45:G46"/>
    <mergeCell ref="H45:I46"/>
    <mergeCell ref="J45:K45"/>
    <mergeCell ref="B47:K47"/>
    <mergeCell ref="B48:B50"/>
    <mergeCell ref="C48:C50"/>
    <mergeCell ref="D48:G48"/>
    <mergeCell ref="H48:K48"/>
    <mergeCell ref="D49:D50"/>
    <mergeCell ref="B40:C40"/>
    <mergeCell ref="B41:K41"/>
    <mergeCell ref="B43:D43"/>
    <mergeCell ref="E43:G43"/>
    <mergeCell ref="H43:K43"/>
    <mergeCell ref="B44:D44"/>
    <mergeCell ref="E44:G44"/>
    <mergeCell ref="H44:K44"/>
    <mergeCell ref="E32:E33"/>
    <mergeCell ref="F32:G32"/>
    <mergeCell ref="H32:H33"/>
    <mergeCell ref="I32:I33"/>
    <mergeCell ref="J32:K32"/>
    <mergeCell ref="B37:K37"/>
    <mergeCell ref="B28:D29"/>
    <mergeCell ref="E28:G29"/>
    <mergeCell ref="H28:I29"/>
    <mergeCell ref="J28:K28"/>
    <mergeCell ref="B30:K30"/>
    <mergeCell ref="B31:B33"/>
    <mergeCell ref="C31:C33"/>
    <mergeCell ref="D31:G31"/>
    <mergeCell ref="H31:K31"/>
    <mergeCell ref="D32:D33"/>
    <mergeCell ref="B1:C1"/>
    <mergeCell ref="B2:K2"/>
    <mergeCell ref="B4:D4"/>
    <mergeCell ref="E4:G4"/>
    <mergeCell ref="H4:K4"/>
    <mergeCell ref="B5:D5"/>
    <mergeCell ref="E5:G5"/>
    <mergeCell ref="H5:K5"/>
    <mergeCell ref="B23:C23"/>
    <mergeCell ref="B24:K24"/>
    <mergeCell ref="B26:D26"/>
    <mergeCell ref="E26:G26"/>
    <mergeCell ref="H26:K26"/>
    <mergeCell ref="B27:D27"/>
    <mergeCell ref="E27:G27"/>
    <mergeCell ref="H27:K27"/>
    <mergeCell ref="E10:E11"/>
    <mergeCell ref="F10:G10"/>
    <mergeCell ref="H10:H11"/>
    <mergeCell ref="I10:I11"/>
    <mergeCell ref="J10:K10"/>
    <mergeCell ref="B19:K19"/>
    <mergeCell ref="B6:D7"/>
    <mergeCell ref="E6:G7"/>
    <mergeCell ref="H6:I7"/>
    <mergeCell ref="J6:K6"/>
    <mergeCell ref="B8:K8"/>
    <mergeCell ref="B9:B11"/>
    <mergeCell ref="C9:C11"/>
    <mergeCell ref="D9:G9"/>
    <mergeCell ref="H9:K9"/>
    <mergeCell ref="D10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Мэр города</vt:lpstr>
      <vt:lpstr>Главы айыл окмоту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</dc:creator>
  <cp:lastModifiedBy>Admin</cp:lastModifiedBy>
  <cp:lastPrinted>2018-11-29T04:36:08Z</cp:lastPrinted>
  <dcterms:created xsi:type="dcterms:W3CDTF">2018-11-28T10:43:23Z</dcterms:created>
  <dcterms:modified xsi:type="dcterms:W3CDTF">2018-12-25T10:00:28Z</dcterms:modified>
</cp:coreProperties>
</file>