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\Desktop\Business Analytics\Short case-4\"/>
    </mc:Choice>
  </mc:AlternateContent>
  <bookViews>
    <workbookView xWindow="0" yWindow="0" windowWidth="23040" windowHeight="9636" activeTab="4" xr2:uid="{427E3E58-8B89-4EC3-AA92-2D41A80D6A5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solver_node1" localSheetId="1" hidden="1">"1;$D$14;;;;$C$10;Bid;1;"</definedName>
    <definedName name="solver_node1" localSheetId="2" hidden="1">"1;$B$58;;;;$A$18;Bid;1;"</definedName>
    <definedName name="solver_node10" localSheetId="2" hidden="1">"2;$J$50;$F$41;-8.7;0.65;Not Success;Terminal;1;"</definedName>
    <definedName name="solver_node11" localSheetId="2" hidden="1">"0;$F$76;$B$58;0;;AccuGPS;Biding;1;"</definedName>
    <definedName name="solver_node12" localSheetId="2" hidden="1">"1;$J$68;$F$76;0;0.45;Success;Rocket;1;"</definedName>
    <definedName name="solver_node13" localSheetId="2" hidden="1">"2;$J$85;$F$76;-11.4;0.55;Not Success;Terminal;1;"</definedName>
    <definedName name="solver_node14" localSheetId="2" hidden="1">"0;$R$37;$N$41;0;0.8;Launch;Orbit;1;"</definedName>
    <definedName name="solver_node15" localSheetId="2" hidden="1">"2;$R$45;$N$41;-45;0.2;Not Launch;Terminal;1;"</definedName>
    <definedName name="solver_node16" localSheetId="2" hidden="1">"0;$N$61;$J$68;0;;AGP-346;Rocket Success;1;"</definedName>
    <definedName name="solver_node17" localSheetId="2" hidden="1">"0;$R$57;$N$61;0;0.6;Launch;Orbit;1;"</definedName>
    <definedName name="solver_node18" localSheetId="2" hidden="1">"2;$R$65;$N$61;-100;0.4;Not Launch;Terminal;1;"</definedName>
    <definedName name="solver_node19" localSheetId="2" hidden="1">"0;$N$76;$J$68;0;;AGP-523;Rocket Success;1;"</definedName>
    <definedName name="solver_node2" localSheetId="1" hidden="1">"2;$H$12;$D$14;;;;Terminal;1;"</definedName>
    <definedName name="solver_node2" localSheetId="2" hidden="1">"0;$F$41;$B$58;0;;SureGPS;Bidding;1;"</definedName>
    <definedName name="solver_node20" localSheetId="2" hidden="1">"0;$R$72;$N$76;0;0.75;Launch;Orbit;1;"</definedName>
    <definedName name="solver_node21" localSheetId="2" hidden="1">"2;$R$80;$N$76;-100;0.25;Not Launch;Terminal;1;"</definedName>
    <definedName name="solver_node22" localSheetId="2" hidden="1">"2;$V$35;$R$37;350;0.7;Right Orbit;Terminal;1;"</definedName>
    <definedName name="solver_node23" localSheetId="2" hidden="1">"2;$V$40;$R$37;-75;0.3;Not Right Orbit;Terminal;1;"</definedName>
    <definedName name="solver_node24" localSheetId="2" hidden="1">"2;$V$55;$R$57;500;0.7;Right Orbit;Terminal;1;"</definedName>
    <definedName name="solver_node25" localSheetId="2" hidden="1">"2;$V$60;$R$57;-75;0.3;Not Right Orbit;Terminal;1;"</definedName>
    <definedName name="solver_node26" localSheetId="2" hidden="1">"2;$V$70;$R$72;500;0.7;Right Orbit;Terminal;1;"</definedName>
    <definedName name="solver_node27" localSheetId="2" hidden="1">"2;$V$75;$R$72;-75;0.3;Not Right Orbit;Terminal;1;"</definedName>
    <definedName name="solver_node3" localSheetId="1" hidden="1">"2;$H$17;$D$14;;;;Terminal;1;"</definedName>
    <definedName name="solver_node3" localSheetId="2" hidden="1">"1;$J$33;$F$41;0;0.35;Success;Rocket;1;"</definedName>
    <definedName name="solver_node4" localSheetId="2" hidden="1">"0;$N$26;$J$33;0;;AGP-346;Rocket Success;1;"</definedName>
    <definedName name="solver_node5" localSheetId="2" hidden="1">"0;$R$22;$N$26;0;0.65;Launch;Orbit;1;"</definedName>
    <definedName name="solver_node6" localSheetId="2" hidden="1">"2;$V$20;$R$22;350;0.7;Right Orbit;Terminal;1;"</definedName>
    <definedName name="solver_node7" localSheetId="2" hidden="1">"2;$V$25;$R$22;-75;0.3;Not Right Orbit;Terminal;1;"</definedName>
    <definedName name="solver_node8" localSheetId="2" hidden="1">"2;$R$30;$N$26;-45;0.35;Not Launch;Terminal;1;"</definedName>
    <definedName name="solver_node9" localSheetId="2" hidden="1">"0;$N$41;$J$33;0;;AGP-523;Rocket Success;1;"</definedName>
    <definedName name="solver_nodes" localSheetId="1" hidden="1">3</definedName>
    <definedName name="solver_nodes" localSheetId="2" hidden="1">27</definedName>
    <definedName name="solver_tree_a" localSheetId="1" hidden="1">1</definedName>
    <definedName name="solver_tree_a" localSheetId="2" hidden="1">1</definedName>
    <definedName name="solver_tree_b" localSheetId="1" hidden="1">1</definedName>
    <definedName name="solver_tree_b" localSheetId="2" hidden="1">1</definedName>
    <definedName name="solver_tree_rt" localSheetId="1" hidden="1">1000000000000</definedName>
    <definedName name="solver_tree_rt" localSheetId="2" hidden="1">1000000000000</definedName>
    <definedName name="solver_treeroot" localSheetId="1" hidden="1">Sheet2!$C$10</definedName>
    <definedName name="solver_treeroot" localSheetId="2" hidden="1">Sheet3!$A$18</definedName>
    <definedName name="solver_typ" localSheetId="0" hidden="1">2</definedName>
    <definedName name="solver_ver" localSheetId="0" hidden="1">16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5" l="1"/>
  <c r="H21" i="5"/>
  <c r="H22" i="5"/>
  <c r="H19" i="5"/>
  <c r="H11" i="5"/>
  <c r="H12" i="5"/>
  <c r="H13" i="5"/>
  <c r="H10" i="5"/>
  <c r="F17" i="4"/>
  <c r="F22" i="4" s="1"/>
  <c r="F16" i="4"/>
  <c r="F21" i="4" s="1"/>
  <c r="D11" i="4"/>
  <c r="D10" i="4"/>
  <c r="D3" i="4"/>
  <c r="D2" i="4"/>
  <c r="W85" i="3"/>
  <c r="I86" i="3" s="1"/>
  <c r="W80" i="3"/>
  <c r="Q81" i="3" s="1"/>
  <c r="W75" i="3"/>
  <c r="U76" i="3" s="1"/>
  <c r="W70" i="3"/>
  <c r="U71" i="3" s="1"/>
  <c r="Q73" i="3" s="1"/>
  <c r="W65" i="3"/>
  <c r="Q66" i="3" s="1"/>
  <c r="W60" i="3"/>
  <c r="U61" i="3" s="1"/>
  <c r="W55" i="3"/>
  <c r="U56" i="3" s="1"/>
  <c r="Q58" i="3" s="1"/>
  <c r="M62" i="3" s="1"/>
  <c r="W50" i="3"/>
  <c r="I51" i="3" s="1"/>
  <c r="Q46" i="3"/>
  <c r="W45" i="3"/>
  <c r="W40" i="3"/>
  <c r="U41" i="3" s="1"/>
  <c r="W35" i="3"/>
  <c r="U36" i="3" s="1"/>
  <c r="Q38" i="3" s="1"/>
  <c r="M42" i="3" s="1"/>
  <c r="Q31" i="3"/>
  <c r="W30" i="3"/>
  <c r="W25" i="3"/>
  <c r="U26" i="3" s="1"/>
  <c r="W20" i="3"/>
  <c r="U21" i="3" s="1"/>
  <c r="Q23" i="3" s="1"/>
  <c r="M27" i="3" s="1"/>
  <c r="I34" i="3" s="1"/>
  <c r="G18" i="2"/>
  <c r="I17" i="2"/>
  <c r="G13" i="2"/>
  <c r="C15" i="2" s="1"/>
  <c r="D14" i="2" s="1"/>
  <c r="I12" i="2"/>
  <c r="H19" i="1"/>
  <c r="H18" i="1"/>
  <c r="H17" i="1"/>
  <c r="J11" i="1"/>
  <c r="J10" i="1"/>
  <c r="J9" i="1"/>
  <c r="F4" i="1"/>
  <c r="F5" i="1"/>
  <c r="F3" i="1"/>
  <c r="E4" i="1"/>
  <c r="E5" i="1"/>
  <c r="E3" i="1"/>
  <c r="H10" i="1"/>
  <c r="H11" i="1"/>
  <c r="H9" i="1"/>
  <c r="G11" i="1"/>
  <c r="G10" i="1"/>
  <c r="G9" i="1"/>
  <c r="E42" i="3" l="1"/>
  <c r="J33" i="3"/>
  <c r="M77" i="3"/>
  <c r="I69" i="3" s="1"/>
  <c r="E77" i="3" l="1"/>
  <c r="A59" i="3" s="1"/>
  <c r="B58" i="3" s="1"/>
  <c r="J68" i="3"/>
</calcChain>
</file>

<file path=xl/sharedStrings.xml><?xml version="1.0" encoding="utf-8"?>
<sst xmlns="http://schemas.openxmlformats.org/spreadsheetml/2006/main" count="130" uniqueCount="55">
  <si>
    <t>Solo-bid</t>
  </si>
  <si>
    <t>Co-bid</t>
  </si>
  <si>
    <t>Cost of Bidding</t>
  </si>
  <si>
    <t>Actinium</t>
  </si>
  <si>
    <t>Francium</t>
  </si>
  <si>
    <t>Polonium</t>
  </si>
  <si>
    <t xml:space="preserve">Francium </t>
  </si>
  <si>
    <t xml:space="preserve">Actinium </t>
  </si>
  <si>
    <t xml:space="preserve">Profit  </t>
  </si>
  <si>
    <t xml:space="preserve">Solo-Bid </t>
  </si>
  <si>
    <t>Co-Bid</t>
  </si>
  <si>
    <t>Probability</t>
  </si>
  <si>
    <t>Solo Win</t>
  </si>
  <si>
    <t>Solo Lose</t>
  </si>
  <si>
    <t>Co-bid Win</t>
  </si>
  <si>
    <t>Co-bid Lose</t>
  </si>
  <si>
    <t>Win</t>
  </si>
  <si>
    <t>SOLO</t>
  </si>
  <si>
    <t>Lose</t>
  </si>
  <si>
    <t>Solo</t>
  </si>
  <si>
    <t>Expected Payoff</t>
  </si>
  <si>
    <t>Standard Diviation</t>
  </si>
  <si>
    <t>SureGPS</t>
  </si>
  <si>
    <t>AccuGPS</t>
  </si>
  <si>
    <t>Cost</t>
  </si>
  <si>
    <t>Rocket Selection</t>
  </si>
  <si>
    <t>AGP-346</t>
  </si>
  <si>
    <t>AGP-523</t>
  </si>
  <si>
    <t>Loss</t>
  </si>
  <si>
    <t>=</t>
  </si>
  <si>
    <t>Success</t>
  </si>
  <si>
    <t>Not Success</t>
  </si>
  <si>
    <t>Launch</t>
  </si>
  <si>
    <t>Not Launch</t>
  </si>
  <si>
    <t>Right Orbit</t>
  </si>
  <si>
    <t>Not Right Orbit</t>
  </si>
  <si>
    <t>High Ratio</t>
  </si>
  <si>
    <t xml:space="preserve"> Low Ratio</t>
  </si>
  <si>
    <t>Glutoes</t>
  </si>
  <si>
    <t>Vitan</t>
  </si>
  <si>
    <t>Expected  payoff without consulting company</t>
  </si>
  <si>
    <t>Revenue</t>
  </si>
  <si>
    <t>Consulting high predict</t>
  </si>
  <si>
    <t>Expected payoff with Consulting company</t>
  </si>
  <si>
    <t>Total Failure</t>
  </si>
  <si>
    <t>Mildly Successful</t>
  </si>
  <si>
    <t>Successful</t>
  </si>
  <si>
    <t>Hugely Successful</t>
  </si>
  <si>
    <t>Aitken</t>
  </si>
  <si>
    <t>Birkhoff</t>
  </si>
  <si>
    <t>Grimaldi</t>
  </si>
  <si>
    <t>Imbrium</t>
  </si>
  <si>
    <t>R=4000</t>
  </si>
  <si>
    <t>R=3000</t>
  </si>
  <si>
    <t>Average 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</si>
</sst>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170" formatCode="&quot;$&quot;#,##0.00"/>
    <numFmt numFmtId="17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8" fontId="0" fillId="0" borderId="0" xfId="0" applyNumberFormat="1"/>
    <xf numFmtId="0" fontId="0" fillId="0" borderId="0" xfId="0" applyAlignment="1">
      <alignment vertical="center"/>
    </xf>
    <xf numFmtId="8" fontId="0" fillId="0" borderId="0" xfId="0" applyNumberFormat="1" applyAlignment="1">
      <alignment vertical="center"/>
    </xf>
    <xf numFmtId="2" fontId="0" fillId="0" borderId="0" xfId="0" applyNumberFormat="1"/>
    <xf numFmtId="170" fontId="0" fillId="0" borderId="0" xfId="0" applyNumberFormat="1"/>
    <xf numFmtId="0" fontId="0" fillId="0" borderId="0" xfId="0" applyNumberFormat="1"/>
    <xf numFmtId="9" fontId="0" fillId="0" borderId="0" xfId="0" applyNumberFormat="1"/>
    <xf numFmtId="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6" fontId="0" fillId="0" borderId="0" xfId="0" applyNumberFormat="1"/>
    <xf numFmtId="17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0</xdr:rowOff>
    </xdr:from>
    <xdr:to>
      <xdr:col>4</xdr:col>
      <xdr:colOff>22860</xdr:colOff>
      <xdr:row>13</xdr:row>
      <xdr:rowOff>160020</xdr:rowOff>
    </xdr:to>
    <xdr:sp macro="" textlink="">
      <xdr:nvSpPr>
        <xdr:cNvPr id="26" name="Solver_shape$D$14">
          <a:extLst>
            <a:ext uri="{FF2B5EF4-FFF2-40B4-BE49-F238E27FC236}">
              <a16:creationId xmlns:a16="http://schemas.microsoft.com/office/drawing/2014/main" id="{AEC506DF-0315-4583-B96F-B4605E3A873F}"/>
            </a:ext>
          </a:extLst>
        </xdr:cNvPr>
        <xdr:cNvSpPr/>
      </xdr:nvSpPr>
      <xdr:spPr>
        <a:xfrm>
          <a:off x="2225040" y="2377440"/>
          <a:ext cx="160020" cy="16002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13</xdr:row>
      <xdr:rowOff>80010</xdr:rowOff>
    </xdr:from>
    <xdr:to>
      <xdr:col>3</xdr:col>
      <xdr:colOff>0</xdr:colOff>
      <xdr:row>13</xdr:row>
      <xdr:rowOff>80010</xdr:rowOff>
    </xdr:to>
    <xdr:cxnSp macro="">
      <xdr:nvCxnSpPr>
        <xdr:cNvPr id="27" name="Solver_line$D$14">
          <a:extLst>
            <a:ext uri="{FF2B5EF4-FFF2-40B4-BE49-F238E27FC236}">
              <a16:creationId xmlns:a16="http://schemas.microsoft.com/office/drawing/2014/main" id="{CB492496-89F4-4456-BA1A-6F0FD74A5BC8}"/>
            </a:ext>
          </a:extLst>
        </xdr:cNvPr>
        <xdr:cNvCxnSpPr/>
      </xdr:nvCxnSpPr>
      <xdr:spPr>
        <a:xfrm>
          <a:off x="1615440" y="2457450"/>
          <a:ext cx="6096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80010</xdr:rowOff>
    </xdr:from>
    <xdr:to>
      <xdr:col>5</xdr:col>
      <xdr:colOff>0</xdr:colOff>
      <xdr:row>13</xdr:row>
      <xdr:rowOff>80010</xdr:rowOff>
    </xdr:to>
    <xdr:cxnSp macro="">
      <xdr:nvCxnSpPr>
        <xdr:cNvPr id="28" name="Solver_shapecon$H$12">
          <a:extLst>
            <a:ext uri="{FF2B5EF4-FFF2-40B4-BE49-F238E27FC236}">
              <a16:creationId xmlns:a16="http://schemas.microsoft.com/office/drawing/2014/main" id="{E7BF04EC-3DC4-4202-943C-285E4187619C}"/>
            </a:ext>
          </a:extLst>
        </xdr:cNvPr>
        <xdr:cNvCxnSpPr/>
      </xdr:nvCxnSpPr>
      <xdr:spPr>
        <a:xfrm flipV="1">
          <a:off x="2385060" y="2091690"/>
          <a:ext cx="259080" cy="36576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0</xdr:colOff>
      <xdr:row>11</xdr:row>
      <xdr:rowOff>0</xdr:rowOff>
    </xdr:from>
    <xdr:to>
      <xdr:col>8</xdr:col>
      <xdr:colOff>0</xdr:colOff>
      <xdr:row>11</xdr:row>
      <xdr:rowOff>160020</xdr:rowOff>
    </xdr:to>
    <xdr:sp macro="" textlink="">
      <xdr:nvSpPr>
        <xdr:cNvPr id="29" name="Solver_shape$H$12">
          <a:extLst>
            <a:ext uri="{FF2B5EF4-FFF2-40B4-BE49-F238E27FC236}">
              <a16:creationId xmlns:a16="http://schemas.microsoft.com/office/drawing/2014/main" id="{9EC49522-F4CA-4568-9EFE-4DCA2988BCCD}"/>
            </a:ext>
          </a:extLst>
        </xdr:cNvPr>
        <xdr:cNvSpPr/>
      </xdr:nvSpPr>
      <xdr:spPr>
        <a:xfrm rot="16200000">
          <a:off x="3329940" y="2011680"/>
          <a:ext cx="160020" cy="16002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11</xdr:row>
      <xdr:rowOff>80010</xdr:rowOff>
    </xdr:from>
    <xdr:to>
      <xdr:col>7</xdr:col>
      <xdr:colOff>0</xdr:colOff>
      <xdr:row>11</xdr:row>
      <xdr:rowOff>80010</xdr:rowOff>
    </xdr:to>
    <xdr:cxnSp macro="">
      <xdr:nvCxnSpPr>
        <xdr:cNvPr id="30" name="Solver_line$H$12">
          <a:extLst>
            <a:ext uri="{FF2B5EF4-FFF2-40B4-BE49-F238E27FC236}">
              <a16:creationId xmlns:a16="http://schemas.microsoft.com/office/drawing/2014/main" id="{5CBB00B0-4B50-4E7B-B9CE-A272E7B2BA0E}"/>
            </a:ext>
          </a:extLst>
        </xdr:cNvPr>
        <xdr:cNvCxnSpPr/>
      </xdr:nvCxnSpPr>
      <xdr:spPr>
        <a:xfrm>
          <a:off x="2644140" y="2091690"/>
          <a:ext cx="6858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80010</xdr:rowOff>
    </xdr:from>
    <xdr:to>
      <xdr:col>5</xdr:col>
      <xdr:colOff>0</xdr:colOff>
      <xdr:row>16</xdr:row>
      <xdr:rowOff>80010</xdr:rowOff>
    </xdr:to>
    <xdr:cxnSp macro="">
      <xdr:nvCxnSpPr>
        <xdr:cNvPr id="31" name="Solver_shapecon$H$17">
          <a:extLst>
            <a:ext uri="{FF2B5EF4-FFF2-40B4-BE49-F238E27FC236}">
              <a16:creationId xmlns:a16="http://schemas.microsoft.com/office/drawing/2014/main" id="{809239F3-F759-4C35-B924-E1E6BFFEA6E6}"/>
            </a:ext>
          </a:extLst>
        </xdr:cNvPr>
        <xdr:cNvCxnSpPr/>
      </xdr:nvCxnSpPr>
      <xdr:spPr>
        <a:xfrm>
          <a:off x="2385060" y="2434590"/>
          <a:ext cx="259080" cy="52578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0</xdr:colOff>
      <xdr:row>16</xdr:row>
      <xdr:rowOff>0</xdr:rowOff>
    </xdr:from>
    <xdr:to>
      <xdr:col>8</xdr:col>
      <xdr:colOff>0</xdr:colOff>
      <xdr:row>16</xdr:row>
      <xdr:rowOff>160020</xdr:rowOff>
    </xdr:to>
    <xdr:sp macro="" textlink="">
      <xdr:nvSpPr>
        <xdr:cNvPr id="32" name="Solver_shape$H$17">
          <a:extLst>
            <a:ext uri="{FF2B5EF4-FFF2-40B4-BE49-F238E27FC236}">
              <a16:creationId xmlns:a16="http://schemas.microsoft.com/office/drawing/2014/main" id="{E496C284-8B0B-4021-B7FE-E2DBA52AE4DA}"/>
            </a:ext>
          </a:extLst>
        </xdr:cNvPr>
        <xdr:cNvSpPr/>
      </xdr:nvSpPr>
      <xdr:spPr>
        <a:xfrm rot="16200000">
          <a:off x="3329940" y="2880360"/>
          <a:ext cx="160020" cy="16002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16</xdr:row>
      <xdr:rowOff>80010</xdr:rowOff>
    </xdr:from>
    <xdr:to>
      <xdr:col>7</xdr:col>
      <xdr:colOff>0</xdr:colOff>
      <xdr:row>16</xdr:row>
      <xdr:rowOff>80010</xdr:rowOff>
    </xdr:to>
    <xdr:cxnSp macro="">
      <xdr:nvCxnSpPr>
        <xdr:cNvPr id="33" name="Solver_line$H$17">
          <a:extLst>
            <a:ext uri="{FF2B5EF4-FFF2-40B4-BE49-F238E27FC236}">
              <a16:creationId xmlns:a16="http://schemas.microsoft.com/office/drawing/2014/main" id="{EF142AF0-A314-4052-A237-13BC7788A840}"/>
            </a:ext>
          </a:extLst>
        </xdr:cNvPr>
        <xdr:cNvCxnSpPr/>
      </xdr:nvCxnSpPr>
      <xdr:spPr>
        <a:xfrm>
          <a:off x="2644140" y="2960370"/>
          <a:ext cx="6858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57</xdr:row>
      <xdr:rowOff>0</xdr:rowOff>
    </xdr:from>
    <xdr:to>
      <xdr:col>2</xdr:col>
      <xdr:colOff>22860</xdr:colOff>
      <xdr:row>57</xdr:row>
      <xdr:rowOff>160020</xdr:rowOff>
    </xdr:to>
    <xdr:sp macro="" textlink="">
      <xdr:nvSpPr>
        <xdr:cNvPr id="1270" name="Solver_shape$B$58">
          <a:extLst>
            <a:ext uri="{FF2B5EF4-FFF2-40B4-BE49-F238E27FC236}">
              <a16:creationId xmlns:a16="http://schemas.microsoft.com/office/drawing/2014/main" id="{85193856-1778-4A15-9119-67F1A7BA97F0}"/>
            </a:ext>
          </a:extLst>
        </xdr:cNvPr>
        <xdr:cNvSpPr/>
      </xdr:nvSpPr>
      <xdr:spPr>
        <a:xfrm>
          <a:off x="609600" y="10424160"/>
          <a:ext cx="160020" cy="16002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57</xdr:row>
      <xdr:rowOff>80010</xdr:rowOff>
    </xdr:from>
    <xdr:to>
      <xdr:col>1</xdr:col>
      <xdr:colOff>0</xdr:colOff>
      <xdr:row>57</xdr:row>
      <xdr:rowOff>80010</xdr:rowOff>
    </xdr:to>
    <xdr:cxnSp macro="">
      <xdr:nvCxnSpPr>
        <xdr:cNvPr id="1271" name="Solver_line$B$58">
          <a:extLst>
            <a:ext uri="{FF2B5EF4-FFF2-40B4-BE49-F238E27FC236}">
              <a16:creationId xmlns:a16="http://schemas.microsoft.com/office/drawing/2014/main" id="{AC8D10C5-49DD-45EC-BEEF-829862BED93C}"/>
            </a:ext>
          </a:extLst>
        </xdr:cNvPr>
        <xdr:cNvCxnSpPr/>
      </xdr:nvCxnSpPr>
      <xdr:spPr>
        <a:xfrm>
          <a:off x="0" y="10504170"/>
          <a:ext cx="6096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40</xdr:row>
      <xdr:rowOff>80010</xdr:rowOff>
    </xdr:from>
    <xdr:to>
      <xdr:col>3</xdr:col>
      <xdr:colOff>0</xdr:colOff>
      <xdr:row>57</xdr:row>
      <xdr:rowOff>80010</xdr:rowOff>
    </xdr:to>
    <xdr:cxnSp macro="">
      <xdr:nvCxnSpPr>
        <xdr:cNvPr id="1272" name="Solver_shapecon$F$41">
          <a:extLst>
            <a:ext uri="{FF2B5EF4-FFF2-40B4-BE49-F238E27FC236}">
              <a16:creationId xmlns:a16="http://schemas.microsoft.com/office/drawing/2014/main" id="{FB2655CD-226A-4177-B40C-6EA89A9D83B4}"/>
            </a:ext>
          </a:extLst>
        </xdr:cNvPr>
        <xdr:cNvCxnSpPr/>
      </xdr:nvCxnSpPr>
      <xdr:spPr>
        <a:xfrm flipV="1">
          <a:off x="769620" y="7395210"/>
          <a:ext cx="259080" cy="310896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40</xdr:row>
      <xdr:rowOff>0</xdr:rowOff>
    </xdr:from>
    <xdr:to>
      <xdr:col>6</xdr:col>
      <xdr:colOff>0</xdr:colOff>
      <xdr:row>40</xdr:row>
      <xdr:rowOff>160020</xdr:rowOff>
    </xdr:to>
    <xdr:sp macro="" textlink="">
      <xdr:nvSpPr>
        <xdr:cNvPr id="1273" name="Solver_shape$F$41">
          <a:extLst>
            <a:ext uri="{FF2B5EF4-FFF2-40B4-BE49-F238E27FC236}">
              <a16:creationId xmlns:a16="http://schemas.microsoft.com/office/drawing/2014/main" id="{23F9495E-1994-4513-84C9-9363E747B631}"/>
            </a:ext>
          </a:extLst>
        </xdr:cNvPr>
        <xdr:cNvSpPr/>
      </xdr:nvSpPr>
      <xdr:spPr>
        <a:xfrm>
          <a:off x="2057400" y="7315200"/>
          <a:ext cx="160020" cy="16002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40</xdr:row>
      <xdr:rowOff>80010</xdr:rowOff>
    </xdr:from>
    <xdr:to>
      <xdr:col>5</xdr:col>
      <xdr:colOff>0</xdr:colOff>
      <xdr:row>40</xdr:row>
      <xdr:rowOff>80010</xdr:rowOff>
    </xdr:to>
    <xdr:cxnSp macro="">
      <xdr:nvCxnSpPr>
        <xdr:cNvPr id="1274" name="Solver_line$F$41">
          <a:extLst>
            <a:ext uri="{FF2B5EF4-FFF2-40B4-BE49-F238E27FC236}">
              <a16:creationId xmlns:a16="http://schemas.microsoft.com/office/drawing/2014/main" id="{4C738844-7C3E-47D1-A67F-16CAB4A07CBA}"/>
            </a:ext>
          </a:extLst>
        </xdr:cNvPr>
        <xdr:cNvCxnSpPr/>
      </xdr:nvCxnSpPr>
      <xdr:spPr>
        <a:xfrm>
          <a:off x="1028700" y="7395210"/>
          <a:ext cx="10287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32</xdr:row>
      <xdr:rowOff>80010</xdr:rowOff>
    </xdr:from>
    <xdr:to>
      <xdr:col>7</xdr:col>
      <xdr:colOff>0</xdr:colOff>
      <xdr:row>40</xdr:row>
      <xdr:rowOff>80010</xdr:rowOff>
    </xdr:to>
    <xdr:cxnSp macro="">
      <xdr:nvCxnSpPr>
        <xdr:cNvPr id="1275" name="Solver_shapecon$J$33">
          <a:extLst>
            <a:ext uri="{FF2B5EF4-FFF2-40B4-BE49-F238E27FC236}">
              <a16:creationId xmlns:a16="http://schemas.microsoft.com/office/drawing/2014/main" id="{92FA5D35-7128-4DEE-B7CA-93C62A237771}"/>
            </a:ext>
          </a:extLst>
        </xdr:cNvPr>
        <xdr:cNvCxnSpPr/>
      </xdr:nvCxnSpPr>
      <xdr:spPr>
        <a:xfrm flipV="1">
          <a:off x="2217420" y="5932170"/>
          <a:ext cx="259080" cy="146304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32</xdr:row>
      <xdr:rowOff>0</xdr:rowOff>
    </xdr:from>
    <xdr:to>
      <xdr:col>10</xdr:col>
      <xdr:colOff>22860</xdr:colOff>
      <xdr:row>32</xdr:row>
      <xdr:rowOff>160020</xdr:rowOff>
    </xdr:to>
    <xdr:sp macro="" textlink="">
      <xdr:nvSpPr>
        <xdr:cNvPr id="1276" name="Solver_shape$J$33">
          <a:extLst>
            <a:ext uri="{FF2B5EF4-FFF2-40B4-BE49-F238E27FC236}">
              <a16:creationId xmlns:a16="http://schemas.microsoft.com/office/drawing/2014/main" id="{1C9D4066-F657-480C-A8E9-80660AAE2D04}"/>
            </a:ext>
          </a:extLst>
        </xdr:cNvPr>
        <xdr:cNvSpPr/>
      </xdr:nvSpPr>
      <xdr:spPr>
        <a:xfrm>
          <a:off x="3627120" y="5852160"/>
          <a:ext cx="160020" cy="16002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32</xdr:row>
      <xdr:rowOff>80010</xdr:rowOff>
    </xdr:from>
    <xdr:to>
      <xdr:col>9</xdr:col>
      <xdr:colOff>0</xdr:colOff>
      <xdr:row>32</xdr:row>
      <xdr:rowOff>80010</xdr:rowOff>
    </xdr:to>
    <xdr:cxnSp macro="">
      <xdr:nvCxnSpPr>
        <xdr:cNvPr id="1277" name="Solver_line$J$33">
          <a:extLst>
            <a:ext uri="{FF2B5EF4-FFF2-40B4-BE49-F238E27FC236}">
              <a16:creationId xmlns:a16="http://schemas.microsoft.com/office/drawing/2014/main" id="{95523179-252F-4DB5-8E86-08DB3E7FF034}"/>
            </a:ext>
          </a:extLst>
        </xdr:cNvPr>
        <xdr:cNvCxnSpPr/>
      </xdr:nvCxnSpPr>
      <xdr:spPr>
        <a:xfrm>
          <a:off x="2476500" y="5932170"/>
          <a:ext cx="115062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25</xdr:row>
      <xdr:rowOff>80010</xdr:rowOff>
    </xdr:from>
    <xdr:to>
      <xdr:col>11</xdr:col>
      <xdr:colOff>0</xdr:colOff>
      <xdr:row>32</xdr:row>
      <xdr:rowOff>80010</xdr:rowOff>
    </xdr:to>
    <xdr:cxnSp macro="">
      <xdr:nvCxnSpPr>
        <xdr:cNvPr id="1278" name="Solver_shapecon$N$26">
          <a:extLst>
            <a:ext uri="{FF2B5EF4-FFF2-40B4-BE49-F238E27FC236}">
              <a16:creationId xmlns:a16="http://schemas.microsoft.com/office/drawing/2014/main" id="{617DB6A6-2641-426C-9E4C-263C8EBD7F97}"/>
            </a:ext>
          </a:extLst>
        </xdr:cNvPr>
        <xdr:cNvCxnSpPr/>
      </xdr:nvCxnSpPr>
      <xdr:spPr>
        <a:xfrm flipV="1">
          <a:off x="3787140" y="4652010"/>
          <a:ext cx="259080" cy="128016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25</xdr:row>
      <xdr:rowOff>0</xdr:rowOff>
    </xdr:from>
    <xdr:to>
      <xdr:col>14</xdr:col>
      <xdr:colOff>0</xdr:colOff>
      <xdr:row>25</xdr:row>
      <xdr:rowOff>160020</xdr:rowOff>
    </xdr:to>
    <xdr:sp macro="" textlink="">
      <xdr:nvSpPr>
        <xdr:cNvPr id="1279" name="Solver_shape$N$26">
          <a:extLst>
            <a:ext uri="{FF2B5EF4-FFF2-40B4-BE49-F238E27FC236}">
              <a16:creationId xmlns:a16="http://schemas.microsoft.com/office/drawing/2014/main" id="{AB679AD7-0454-4D9F-B1E9-28888273456E}"/>
            </a:ext>
          </a:extLst>
        </xdr:cNvPr>
        <xdr:cNvSpPr/>
      </xdr:nvSpPr>
      <xdr:spPr>
        <a:xfrm>
          <a:off x="5143500" y="4572000"/>
          <a:ext cx="160020" cy="16002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25</xdr:row>
      <xdr:rowOff>80010</xdr:rowOff>
    </xdr:from>
    <xdr:to>
      <xdr:col>13</xdr:col>
      <xdr:colOff>0</xdr:colOff>
      <xdr:row>25</xdr:row>
      <xdr:rowOff>80010</xdr:rowOff>
    </xdr:to>
    <xdr:cxnSp macro="">
      <xdr:nvCxnSpPr>
        <xdr:cNvPr id="1280" name="Solver_line$N$26">
          <a:extLst>
            <a:ext uri="{FF2B5EF4-FFF2-40B4-BE49-F238E27FC236}">
              <a16:creationId xmlns:a16="http://schemas.microsoft.com/office/drawing/2014/main" id="{B617D2D9-4EB9-4912-9775-2C31B8CE251B}"/>
            </a:ext>
          </a:extLst>
        </xdr:cNvPr>
        <xdr:cNvCxnSpPr/>
      </xdr:nvCxnSpPr>
      <xdr:spPr>
        <a:xfrm>
          <a:off x="4046220" y="4652010"/>
          <a:ext cx="109728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21</xdr:row>
      <xdr:rowOff>80010</xdr:rowOff>
    </xdr:from>
    <xdr:to>
      <xdr:col>15</xdr:col>
      <xdr:colOff>0</xdr:colOff>
      <xdr:row>25</xdr:row>
      <xdr:rowOff>80010</xdr:rowOff>
    </xdr:to>
    <xdr:cxnSp macro="">
      <xdr:nvCxnSpPr>
        <xdr:cNvPr id="1281" name="Solver_shapecon$R$22">
          <a:extLst>
            <a:ext uri="{FF2B5EF4-FFF2-40B4-BE49-F238E27FC236}">
              <a16:creationId xmlns:a16="http://schemas.microsoft.com/office/drawing/2014/main" id="{A3A0BFB1-1848-43CD-9DCA-86099263BD4F}"/>
            </a:ext>
          </a:extLst>
        </xdr:cNvPr>
        <xdr:cNvCxnSpPr/>
      </xdr:nvCxnSpPr>
      <xdr:spPr>
        <a:xfrm flipV="1">
          <a:off x="5303520" y="3920490"/>
          <a:ext cx="259080" cy="73152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21</xdr:row>
      <xdr:rowOff>0</xdr:rowOff>
    </xdr:from>
    <xdr:to>
      <xdr:col>18</xdr:col>
      <xdr:colOff>0</xdr:colOff>
      <xdr:row>21</xdr:row>
      <xdr:rowOff>160020</xdr:rowOff>
    </xdr:to>
    <xdr:sp macro="" textlink="">
      <xdr:nvSpPr>
        <xdr:cNvPr id="1282" name="Solver_shape$R$22">
          <a:extLst>
            <a:ext uri="{FF2B5EF4-FFF2-40B4-BE49-F238E27FC236}">
              <a16:creationId xmlns:a16="http://schemas.microsoft.com/office/drawing/2014/main" id="{E90460A7-7F2B-48DC-BAB9-DF5EA7D19C3B}"/>
            </a:ext>
          </a:extLst>
        </xdr:cNvPr>
        <xdr:cNvSpPr/>
      </xdr:nvSpPr>
      <xdr:spPr>
        <a:xfrm>
          <a:off x="6758940" y="3840480"/>
          <a:ext cx="160020" cy="16002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21</xdr:row>
      <xdr:rowOff>80010</xdr:rowOff>
    </xdr:from>
    <xdr:to>
      <xdr:col>17</xdr:col>
      <xdr:colOff>0</xdr:colOff>
      <xdr:row>21</xdr:row>
      <xdr:rowOff>80010</xdr:rowOff>
    </xdr:to>
    <xdr:cxnSp macro="">
      <xdr:nvCxnSpPr>
        <xdr:cNvPr id="1283" name="Solver_line$R$22">
          <a:extLst>
            <a:ext uri="{FF2B5EF4-FFF2-40B4-BE49-F238E27FC236}">
              <a16:creationId xmlns:a16="http://schemas.microsoft.com/office/drawing/2014/main" id="{E3749A47-9D72-4093-AE9F-9CB3472DBE01}"/>
            </a:ext>
          </a:extLst>
        </xdr:cNvPr>
        <xdr:cNvCxnSpPr/>
      </xdr:nvCxnSpPr>
      <xdr:spPr>
        <a:xfrm>
          <a:off x="5562600" y="3920490"/>
          <a:ext cx="119634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19</xdr:row>
      <xdr:rowOff>80010</xdr:rowOff>
    </xdr:from>
    <xdr:to>
      <xdr:col>19</xdr:col>
      <xdr:colOff>0</xdr:colOff>
      <xdr:row>21</xdr:row>
      <xdr:rowOff>80010</xdr:rowOff>
    </xdr:to>
    <xdr:cxnSp macro="">
      <xdr:nvCxnSpPr>
        <xdr:cNvPr id="1284" name="Solver_shapecon$V$20">
          <a:extLst>
            <a:ext uri="{FF2B5EF4-FFF2-40B4-BE49-F238E27FC236}">
              <a16:creationId xmlns:a16="http://schemas.microsoft.com/office/drawing/2014/main" id="{10761839-34E9-40D1-B306-D8E6E82988E1}"/>
            </a:ext>
          </a:extLst>
        </xdr:cNvPr>
        <xdr:cNvCxnSpPr/>
      </xdr:nvCxnSpPr>
      <xdr:spPr>
        <a:xfrm flipV="1">
          <a:off x="6918960" y="3554730"/>
          <a:ext cx="259080" cy="36576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19</xdr:row>
      <xdr:rowOff>0</xdr:rowOff>
    </xdr:from>
    <xdr:to>
      <xdr:col>22</xdr:col>
      <xdr:colOff>0</xdr:colOff>
      <xdr:row>19</xdr:row>
      <xdr:rowOff>160020</xdr:rowOff>
    </xdr:to>
    <xdr:sp macro="" textlink="">
      <xdr:nvSpPr>
        <xdr:cNvPr id="1285" name="Solver_shape$V$20">
          <a:extLst>
            <a:ext uri="{FF2B5EF4-FFF2-40B4-BE49-F238E27FC236}">
              <a16:creationId xmlns:a16="http://schemas.microsoft.com/office/drawing/2014/main" id="{E77E0ED4-4795-4006-BF8A-5FAA2282AD55}"/>
            </a:ext>
          </a:extLst>
        </xdr:cNvPr>
        <xdr:cNvSpPr/>
      </xdr:nvSpPr>
      <xdr:spPr>
        <a:xfrm rot="16200000">
          <a:off x="8412480" y="3474720"/>
          <a:ext cx="160020" cy="16002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19</xdr:row>
      <xdr:rowOff>80010</xdr:rowOff>
    </xdr:from>
    <xdr:to>
      <xdr:col>21</xdr:col>
      <xdr:colOff>0</xdr:colOff>
      <xdr:row>19</xdr:row>
      <xdr:rowOff>80010</xdr:rowOff>
    </xdr:to>
    <xdr:cxnSp macro="">
      <xdr:nvCxnSpPr>
        <xdr:cNvPr id="1286" name="Solver_line$V$20">
          <a:extLst>
            <a:ext uri="{FF2B5EF4-FFF2-40B4-BE49-F238E27FC236}">
              <a16:creationId xmlns:a16="http://schemas.microsoft.com/office/drawing/2014/main" id="{C18B0EB1-79AD-4877-9D41-0847702DF41A}"/>
            </a:ext>
          </a:extLst>
        </xdr:cNvPr>
        <xdr:cNvCxnSpPr/>
      </xdr:nvCxnSpPr>
      <xdr:spPr>
        <a:xfrm>
          <a:off x="7178040" y="3554730"/>
          <a:ext cx="123444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21</xdr:row>
      <xdr:rowOff>80010</xdr:rowOff>
    </xdr:from>
    <xdr:to>
      <xdr:col>19</xdr:col>
      <xdr:colOff>0</xdr:colOff>
      <xdr:row>24</xdr:row>
      <xdr:rowOff>80010</xdr:rowOff>
    </xdr:to>
    <xdr:cxnSp macro="">
      <xdr:nvCxnSpPr>
        <xdr:cNvPr id="1287" name="Solver_shapecon$V$25">
          <a:extLst>
            <a:ext uri="{FF2B5EF4-FFF2-40B4-BE49-F238E27FC236}">
              <a16:creationId xmlns:a16="http://schemas.microsoft.com/office/drawing/2014/main" id="{F4DC7881-7A8C-4678-B7E4-CF13905B626A}"/>
            </a:ext>
          </a:extLst>
        </xdr:cNvPr>
        <xdr:cNvCxnSpPr/>
      </xdr:nvCxnSpPr>
      <xdr:spPr>
        <a:xfrm>
          <a:off x="6918960" y="3897630"/>
          <a:ext cx="259080" cy="52578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24</xdr:row>
      <xdr:rowOff>0</xdr:rowOff>
    </xdr:from>
    <xdr:to>
      <xdr:col>22</xdr:col>
      <xdr:colOff>0</xdr:colOff>
      <xdr:row>24</xdr:row>
      <xdr:rowOff>160020</xdr:rowOff>
    </xdr:to>
    <xdr:sp macro="" textlink="">
      <xdr:nvSpPr>
        <xdr:cNvPr id="1288" name="Solver_shape$V$25">
          <a:extLst>
            <a:ext uri="{FF2B5EF4-FFF2-40B4-BE49-F238E27FC236}">
              <a16:creationId xmlns:a16="http://schemas.microsoft.com/office/drawing/2014/main" id="{66B573A8-E61F-4550-93BA-133003B15BEC}"/>
            </a:ext>
          </a:extLst>
        </xdr:cNvPr>
        <xdr:cNvSpPr/>
      </xdr:nvSpPr>
      <xdr:spPr>
        <a:xfrm rot="16200000">
          <a:off x="8412480" y="4343400"/>
          <a:ext cx="160020" cy="16002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24</xdr:row>
      <xdr:rowOff>80010</xdr:rowOff>
    </xdr:from>
    <xdr:to>
      <xdr:col>21</xdr:col>
      <xdr:colOff>0</xdr:colOff>
      <xdr:row>24</xdr:row>
      <xdr:rowOff>80010</xdr:rowOff>
    </xdr:to>
    <xdr:cxnSp macro="">
      <xdr:nvCxnSpPr>
        <xdr:cNvPr id="1289" name="Solver_line$V$25">
          <a:extLst>
            <a:ext uri="{FF2B5EF4-FFF2-40B4-BE49-F238E27FC236}">
              <a16:creationId xmlns:a16="http://schemas.microsoft.com/office/drawing/2014/main" id="{FCD4BE24-5350-488E-A1F7-9CD99D0B1975}"/>
            </a:ext>
          </a:extLst>
        </xdr:cNvPr>
        <xdr:cNvCxnSpPr/>
      </xdr:nvCxnSpPr>
      <xdr:spPr>
        <a:xfrm>
          <a:off x="7178040" y="4423410"/>
          <a:ext cx="123444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25</xdr:row>
      <xdr:rowOff>80010</xdr:rowOff>
    </xdr:from>
    <xdr:to>
      <xdr:col>15</xdr:col>
      <xdr:colOff>0</xdr:colOff>
      <xdr:row>29</xdr:row>
      <xdr:rowOff>80010</xdr:rowOff>
    </xdr:to>
    <xdr:cxnSp macro="">
      <xdr:nvCxnSpPr>
        <xdr:cNvPr id="1290" name="Solver_shapecon$R$30">
          <a:extLst>
            <a:ext uri="{FF2B5EF4-FFF2-40B4-BE49-F238E27FC236}">
              <a16:creationId xmlns:a16="http://schemas.microsoft.com/office/drawing/2014/main" id="{D64D88E3-107F-401B-862A-02874B20E4D4}"/>
            </a:ext>
          </a:extLst>
        </xdr:cNvPr>
        <xdr:cNvCxnSpPr/>
      </xdr:nvCxnSpPr>
      <xdr:spPr>
        <a:xfrm>
          <a:off x="5303520" y="4583430"/>
          <a:ext cx="259080" cy="70866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29</xdr:row>
      <xdr:rowOff>0</xdr:rowOff>
    </xdr:from>
    <xdr:to>
      <xdr:col>18</xdr:col>
      <xdr:colOff>0</xdr:colOff>
      <xdr:row>29</xdr:row>
      <xdr:rowOff>160020</xdr:rowOff>
    </xdr:to>
    <xdr:sp macro="" textlink="">
      <xdr:nvSpPr>
        <xdr:cNvPr id="1291" name="Solver_shape$R$30">
          <a:extLst>
            <a:ext uri="{FF2B5EF4-FFF2-40B4-BE49-F238E27FC236}">
              <a16:creationId xmlns:a16="http://schemas.microsoft.com/office/drawing/2014/main" id="{4FCFCE48-E42B-4586-B87C-C446A7FD72D5}"/>
            </a:ext>
          </a:extLst>
        </xdr:cNvPr>
        <xdr:cNvSpPr/>
      </xdr:nvSpPr>
      <xdr:spPr>
        <a:xfrm rot="16200000">
          <a:off x="6758940" y="5212080"/>
          <a:ext cx="160020" cy="16002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29</xdr:row>
      <xdr:rowOff>80010</xdr:rowOff>
    </xdr:from>
    <xdr:to>
      <xdr:col>21</xdr:col>
      <xdr:colOff>0</xdr:colOff>
      <xdr:row>29</xdr:row>
      <xdr:rowOff>80010</xdr:rowOff>
    </xdr:to>
    <xdr:cxnSp macro="">
      <xdr:nvCxnSpPr>
        <xdr:cNvPr id="1292" name="Solver_dash$R$30">
          <a:extLst>
            <a:ext uri="{FF2B5EF4-FFF2-40B4-BE49-F238E27FC236}">
              <a16:creationId xmlns:a16="http://schemas.microsoft.com/office/drawing/2014/main" id="{B2BD8F1C-2720-48E7-AA0A-28519803A508}"/>
            </a:ext>
          </a:extLst>
        </xdr:cNvPr>
        <xdr:cNvCxnSpPr/>
      </xdr:nvCxnSpPr>
      <xdr:spPr>
        <a:xfrm>
          <a:off x="6918960" y="5292090"/>
          <a:ext cx="149352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29</xdr:row>
      <xdr:rowOff>80010</xdr:rowOff>
    </xdr:from>
    <xdr:to>
      <xdr:col>17</xdr:col>
      <xdr:colOff>0</xdr:colOff>
      <xdr:row>29</xdr:row>
      <xdr:rowOff>80010</xdr:rowOff>
    </xdr:to>
    <xdr:cxnSp macro="">
      <xdr:nvCxnSpPr>
        <xdr:cNvPr id="1293" name="Solver_line$R$30">
          <a:extLst>
            <a:ext uri="{FF2B5EF4-FFF2-40B4-BE49-F238E27FC236}">
              <a16:creationId xmlns:a16="http://schemas.microsoft.com/office/drawing/2014/main" id="{4FDDAE51-FBDD-4EBC-8983-478F0A985354}"/>
            </a:ext>
          </a:extLst>
        </xdr:cNvPr>
        <xdr:cNvCxnSpPr/>
      </xdr:nvCxnSpPr>
      <xdr:spPr>
        <a:xfrm>
          <a:off x="5562600" y="5292090"/>
          <a:ext cx="119634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32</xdr:row>
      <xdr:rowOff>80010</xdr:rowOff>
    </xdr:from>
    <xdr:to>
      <xdr:col>11</xdr:col>
      <xdr:colOff>0</xdr:colOff>
      <xdr:row>40</xdr:row>
      <xdr:rowOff>80010</xdr:rowOff>
    </xdr:to>
    <xdr:cxnSp macro="">
      <xdr:nvCxnSpPr>
        <xdr:cNvPr id="1294" name="Solver_shapecon$N$41">
          <a:extLst>
            <a:ext uri="{FF2B5EF4-FFF2-40B4-BE49-F238E27FC236}">
              <a16:creationId xmlns:a16="http://schemas.microsoft.com/office/drawing/2014/main" id="{417F7F53-F0B0-495A-8814-3394F55A3E35}"/>
            </a:ext>
          </a:extLst>
        </xdr:cNvPr>
        <xdr:cNvCxnSpPr/>
      </xdr:nvCxnSpPr>
      <xdr:spPr>
        <a:xfrm>
          <a:off x="3787140" y="5817870"/>
          <a:ext cx="259080" cy="144018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40</xdr:row>
      <xdr:rowOff>0</xdr:rowOff>
    </xdr:from>
    <xdr:to>
      <xdr:col>14</xdr:col>
      <xdr:colOff>0</xdr:colOff>
      <xdr:row>40</xdr:row>
      <xdr:rowOff>160020</xdr:rowOff>
    </xdr:to>
    <xdr:sp macro="" textlink="">
      <xdr:nvSpPr>
        <xdr:cNvPr id="1295" name="Solver_shape$N$41">
          <a:extLst>
            <a:ext uri="{FF2B5EF4-FFF2-40B4-BE49-F238E27FC236}">
              <a16:creationId xmlns:a16="http://schemas.microsoft.com/office/drawing/2014/main" id="{17B45471-37F6-4E93-800C-61C4F0759B38}"/>
            </a:ext>
          </a:extLst>
        </xdr:cNvPr>
        <xdr:cNvSpPr/>
      </xdr:nvSpPr>
      <xdr:spPr>
        <a:xfrm>
          <a:off x="5143500" y="7178040"/>
          <a:ext cx="160020" cy="16002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40</xdr:row>
      <xdr:rowOff>80010</xdr:rowOff>
    </xdr:from>
    <xdr:to>
      <xdr:col>13</xdr:col>
      <xdr:colOff>0</xdr:colOff>
      <xdr:row>40</xdr:row>
      <xdr:rowOff>80010</xdr:rowOff>
    </xdr:to>
    <xdr:cxnSp macro="">
      <xdr:nvCxnSpPr>
        <xdr:cNvPr id="1296" name="Solver_line$N$41">
          <a:extLst>
            <a:ext uri="{FF2B5EF4-FFF2-40B4-BE49-F238E27FC236}">
              <a16:creationId xmlns:a16="http://schemas.microsoft.com/office/drawing/2014/main" id="{14A7F046-1980-4869-B342-BC16BC9C12C0}"/>
            </a:ext>
          </a:extLst>
        </xdr:cNvPr>
        <xdr:cNvCxnSpPr/>
      </xdr:nvCxnSpPr>
      <xdr:spPr>
        <a:xfrm>
          <a:off x="4046220" y="7258050"/>
          <a:ext cx="109728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36</xdr:row>
      <xdr:rowOff>80010</xdr:rowOff>
    </xdr:from>
    <xdr:to>
      <xdr:col>15</xdr:col>
      <xdr:colOff>0</xdr:colOff>
      <xdr:row>40</xdr:row>
      <xdr:rowOff>80010</xdr:rowOff>
    </xdr:to>
    <xdr:cxnSp macro="">
      <xdr:nvCxnSpPr>
        <xdr:cNvPr id="1297" name="Solver_shapecon$R$37">
          <a:extLst>
            <a:ext uri="{FF2B5EF4-FFF2-40B4-BE49-F238E27FC236}">
              <a16:creationId xmlns:a16="http://schemas.microsoft.com/office/drawing/2014/main" id="{7340E72F-660E-4C0F-85D0-62989DD7FF36}"/>
            </a:ext>
          </a:extLst>
        </xdr:cNvPr>
        <xdr:cNvCxnSpPr/>
      </xdr:nvCxnSpPr>
      <xdr:spPr>
        <a:xfrm flipV="1">
          <a:off x="5303520" y="6526530"/>
          <a:ext cx="259080" cy="73152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36</xdr:row>
      <xdr:rowOff>0</xdr:rowOff>
    </xdr:from>
    <xdr:to>
      <xdr:col>18</xdr:col>
      <xdr:colOff>0</xdr:colOff>
      <xdr:row>36</xdr:row>
      <xdr:rowOff>160020</xdr:rowOff>
    </xdr:to>
    <xdr:sp macro="" textlink="">
      <xdr:nvSpPr>
        <xdr:cNvPr id="1298" name="Solver_shape$R$37">
          <a:extLst>
            <a:ext uri="{FF2B5EF4-FFF2-40B4-BE49-F238E27FC236}">
              <a16:creationId xmlns:a16="http://schemas.microsoft.com/office/drawing/2014/main" id="{DDC3E230-EE4D-4597-A9C0-588B8D8BB3A9}"/>
            </a:ext>
          </a:extLst>
        </xdr:cNvPr>
        <xdr:cNvSpPr/>
      </xdr:nvSpPr>
      <xdr:spPr>
        <a:xfrm>
          <a:off x="6758940" y="6446520"/>
          <a:ext cx="160020" cy="16002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36</xdr:row>
      <xdr:rowOff>80010</xdr:rowOff>
    </xdr:from>
    <xdr:to>
      <xdr:col>17</xdr:col>
      <xdr:colOff>0</xdr:colOff>
      <xdr:row>36</xdr:row>
      <xdr:rowOff>80010</xdr:rowOff>
    </xdr:to>
    <xdr:cxnSp macro="">
      <xdr:nvCxnSpPr>
        <xdr:cNvPr id="1299" name="Solver_line$R$37">
          <a:extLst>
            <a:ext uri="{FF2B5EF4-FFF2-40B4-BE49-F238E27FC236}">
              <a16:creationId xmlns:a16="http://schemas.microsoft.com/office/drawing/2014/main" id="{8AEB1CD4-73F4-4E46-B943-DC594687CA01}"/>
            </a:ext>
          </a:extLst>
        </xdr:cNvPr>
        <xdr:cNvCxnSpPr/>
      </xdr:nvCxnSpPr>
      <xdr:spPr>
        <a:xfrm>
          <a:off x="5562600" y="6526530"/>
          <a:ext cx="119634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34</xdr:row>
      <xdr:rowOff>80010</xdr:rowOff>
    </xdr:from>
    <xdr:to>
      <xdr:col>19</xdr:col>
      <xdr:colOff>0</xdr:colOff>
      <xdr:row>36</xdr:row>
      <xdr:rowOff>80010</xdr:rowOff>
    </xdr:to>
    <xdr:cxnSp macro="">
      <xdr:nvCxnSpPr>
        <xdr:cNvPr id="1300" name="Solver_shapecon$V$35">
          <a:extLst>
            <a:ext uri="{FF2B5EF4-FFF2-40B4-BE49-F238E27FC236}">
              <a16:creationId xmlns:a16="http://schemas.microsoft.com/office/drawing/2014/main" id="{CE26714B-0869-4C01-94C5-BF21CB43E08F}"/>
            </a:ext>
          </a:extLst>
        </xdr:cNvPr>
        <xdr:cNvCxnSpPr/>
      </xdr:nvCxnSpPr>
      <xdr:spPr>
        <a:xfrm flipV="1">
          <a:off x="6918960" y="6160770"/>
          <a:ext cx="259080" cy="36576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34</xdr:row>
      <xdr:rowOff>0</xdr:rowOff>
    </xdr:from>
    <xdr:to>
      <xdr:col>22</xdr:col>
      <xdr:colOff>0</xdr:colOff>
      <xdr:row>34</xdr:row>
      <xdr:rowOff>160020</xdr:rowOff>
    </xdr:to>
    <xdr:sp macro="" textlink="">
      <xdr:nvSpPr>
        <xdr:cNvPr id="1301" name="Solver_shape$V$35">
          <a:extLst>
            <a:ext uri="{FF2B5EF4-FFF2-40B4-BE49-F238E27FC236}">
              <a16:creationId xmlns:a16="http://schemas.microsoft.com/office/drawing/2014/main" id="{276D49A3-E8F2-4630-86BF-888E7587050C}"/>
            </a:ext>
          </a:extLst>
        </xdr:cNvPr>
        <xdr:cNvSpPr/>
      </xdr:nvSpPr>
      <xdr:spPr>
        <a:xfrm rot="16200000">
          <a:off x="8412480" y="6080760"/>
          <a:ext cx="160020" cy="16002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34</xdr:row>
      <xdr:rowOff>80010</xdr:rowOff>
    </xdr:from>
    <xdr:to>
      <xdr:col>21</xdr:col>
      <xdr:colOff>0</xdr:colOff>
      <xdr:row>34</xdr:row>
      <xdr:rowOff>80010</xdr:rowOff>
    </xdr:to>
    <xdr:cxnSp macro="">
      <xdr:nvCxnSpPr>
        <xdr:cNvPr id="1302" name="Solver_line$V$35">
          <a:extLst>
            <a:ext uri="{FF2B5EF4-FFF2-40B4-BE49-F238E27FC236}">
              <a16:creationId xmlns:a16="http://schemas.microsoft.com/office/drawing/2014/main" id="{E4DC0F56-6DF0-45FA-8CAF-30C1210CB00A}"/>
            </a:ext>
          </a:extLst>
        </xdr:cNvPr>
        <xdr:cNvCxnSpPr/>
      </xdr:nvCxnSpPr>
      <xdr:spPr>
        <a:xfrm>
          <a:off x="7178040" y="6160770"/>
          <a:ext cx="123444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36</xdr:row>
      <xdr:rowOff>80010</xdr:rowOff>
    </xdr:from>
    <xdr:to>
      <xdr:col>19</xdr:col>
      <xdr:colOff>0</xdr:colOff>
      <xdr:row>39</xdr:row>
      <xdr:rowOff>80010</xdr:rowOff>
    </xdr:to>
    <xdr:cxnSp macro="">
      <xdr:nvCxnSpPr>
        <xdr:cNvPr id="1303" name="Solver_shapecon$V$40">
          <a:extLst>
            <a:ext uri="{FF2B5EF4-FFF2-40B4-BE49-F238E27FC236}">
              <a16:creationId xmlns:a16="http://schemas.microsoft.com/office/drawing/2014/main" id="{C2169943-79BC-41ED-87EF-C5DA1F51586A}"/>
            </a:ext>
          </a:extLst>
        </xdr:cNvPr>
        <xdr:cNvCxnSpPr/>
      </xdr:nvCxnSpPr>
      <xdr:spPr>
        <a:xfrm>
          <a:off x="6918960" y="6503670"/>
          <a:ext cx="259080" cy="52578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39</xdr:row>
      <xdr:rowOff>0</xdr:rowOff>
    </xdr:from>
    <xdr:to>
      <xdr:col>22</xdr:col>
      <xdr:colOff>0</xdr:colOff>
      <xdr:row>39</xdr:row>
      <xdr:rowOff>160020</xdr:rowOff>
    </xdr:to>
    <xdr:sp macro="" textlink="">
      <xdr:nvSpPr>
        <xdr:cNvPr id="1304" name="Solver_shape$V$40">
          <a:extLst>
            <a:ext uri="{FF2B5EF4-FFF2-40B4-BE49-F238E27FC236}">
              <a16:creationId xmlns:a16="http://schemas.microsoft.com/office/drawing/2014/main" id="{A23D5742-A893-404E-BAD8-76138D57E5B3}"/>
            </a:ext>
          </a:extLst>
        </xdr:cNvPr>
        <xdr:cNvSpPr/>
      </xdr:nvSpPr>
      <xdr:spPr>
        <a:xfrm rot="16200000">
          <a:off x="8412480" y="6949440"/>
          <a:ext cx="160020" cy="16002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39</xdr:row>
      <xdr:rowOff>80010</xdr:rowOff>
    </xdr:from>
    <xdr:to>
      <xdr:col>21</xdr:col>
      <xdr:colOff>0</xdr:colOff>
      <xdr:row>39</xdr:row>
      <xdr:rowOff>80010</xdr:rowOff>
    </xdr:to>
    <xdr:cxnSp macro="">
      <xdr:nvCxnSpPr>
        <xdr:cNvPr id="1305" name="Solver_line$V$40">
          <a:extLst>
            <a:ext uri="{FF2B5EF4-FFF2-40B4-BE49-F238E27FC236}">
              <a16:creationId xmlns:a16="http://schemas.microsoft.com/office/drawing/2014/main" id="{1A43AFBD-06F0-4C29-94DA-51577311FE75}"/>
            </a:ext>
          </a:extLst>
        </xdr:cNvPr>
        <xdr:cNvCxnSpPr/>
      </xdr:nvCxnSpPr>
      <xdr:spPr>
        <a:xfrm>
          <a:off x="7178040" y="7029450"/>
          <a:ext cx="123444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40</xdr:row>
      <xdr:rowOff>80010</xdr:rowOff>
    </xdr:from>
    <xdr:to>
      <xdr:col>15</xdr:col>
      <xdr:colOff>0</xdr:colOff>
      <xdr:row>44</xdr:row>
      <xdr:rowOff>80010</xdr:rowOff>
    </xdr:to>
    <xdr:cxnSp macro="">
      <xdr:nvCxnSpPr>
        <xdr:cNvPr id="1306" name="Solver_shapecon$R$45">
          <a:extLst>
            <a:ext uri="{FF2B5EF4-FFF2-40B4-BE49-F238E27FC236}">
              <a16:creationId xmlns:a16="http://schemas.microsoft.com/office/drawing/2014/main" id="{5CC03586-D262-41B9-A2C0-79E33AA25063}"/>
            </a:ext>
          </a:extLst>
        </xdr:cNvPr>
        <xdr:cNvCxnSpPr/>
      </xdr:nvCxnSpPr>
      <xdr:spPr>
        <a:xfrm>
          <a:off x="5303520" y="7189470"/>
          <a:ext cx="259080" cy="70866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44</xdr:row>
      <xdr:rowOff>0</xdr:rowOff>
    </xdr:from>
    <xdr:to>
      <xdr:col>17</xdr:col>
      <xdr:colOff>160019</xdr:colOff>
      <xdr:row>44</xdr:row>
      <xdr:rowOff>160020</xdr:rowOff>
    </xdr:to>
    <xdr:sp macro="" textlink="">
      <xdr:nvSpPr>
        <xdr:cNvPr id="1307" name="Solver_shape$R$45">
          <a:extLst>
            <a:ext uri="{FF2B5EF4-FFF2-40B4-BE49-F238E27FC236}">
              <a16:creationId xmlns:a16="http://schemas.microsoft.com/office/drawing/2014/main" id="{B208F77F-ADB2-49A6-A5F0-2C91EAE29DB1}"/>
            </a:ext>
          </a:extLst>
        </xdr:cNvPr>
        <xdr:cNvSpPr/>
      </xdr:nvSpPr>
      <xdr:spPr>
        <a:xfrm rot="16200000">
          <a:off x="6758940" y="7818120"/>
          <a:ext cx="160020" cy="160019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44</xdr:row>
      <xdr:rowOff>80010</xdr:rowOff>
    </xdr:from>
    <xdr:to>
      <xdr:col>21</xdr:col>
      <xdr:colOff>0</xdr:colOff>
      <xdr:row>44</xdr:row>
      <xdr:rowOff>80010</xdr:rowOff>
    </xdr:to>
    <xdr:cxnSp macro="">
      <xdr:nvCxnSpPr>
        <xdr:cNvPr id="1308" name="Solver_dash$R$45">
          <a:extLst>
            <a:ext uri="{FF2B5EF4-FFF2-40B4-BE49-F238E27FC236}">
              <a16:creationId xmlns:a16="http://schemas.microsoft.com/office/drawing/2014/main" id="{8155679C-78D9-4BE7-AF7D-4ACD16123037}"/>
            </a:ext>
          </a:extLst>
        </xdr:cNvPr>
        <xdr:cNvCxnSpPr/>
      </xdr:nvCxnSpPr>
      <xdr:spPr>
        <a:xfrm>
          <a:off x="6918960" y="7898130"/>
          <a:ext cx="149352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44</xdr:row>
      <xdr:rowOff>80010</xdr:rowOff>
    </xdr:from>
    <xdr:to>
      <xdr:col>17</xdr:col>
      <xdr:colOff>0</xdr:colOff>
      <xdr:row>44</xdr:row>
      <xdr:rowOff>80010</xdr:rowOff>
    </xdr:to>
    <xdr:cxnSp macro="">
      <xdr:nvCxnSpPr>
        <xdr:cNvPr id="1309" name="Solver_line$R$45">
          <a:extLst>
            <a:ext uri="{FF2B5EF4-FFF2-40B4-BE49-F238E27FC236}">
              <a16:creationId xmlns:a16="http://schemas.microsoft.com/office/drawing/2014/main" id="{7960CB70-2BF5-4986-8924-2ACC5FFA49A0}"/>
            </a:ext>
          </a:extLst>
        </xdr:cNvPr>
        <xdr:cNvCxnSpPr/>
      </xdr:nvCxnSpPr>
      <xdr:spPr>
        <a:xfrm>
          <a:off x="5562600" y="7898130"/>
          <a:ext cx="119634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40</xdr:row>
      <xdr:rowOff>80010</xdr:rowOff>
    </xdr:from>
    <xdr:to>
      <xdr:col>7</xdr:col>
      <xdr:colOff>0</xdr:colOff>
      <xdr:row>49</xdr:row>
      <xdr:rowOff>80010</xdr:rowOff>
    </xdr:to>
    <xdr:cxnSp macro="">
      <xdr:nvCxnSpPr>
        <xdr:cNvPr id="1310" name="Solver_shapecon$J$50">
          <a:extLst>
            <a:ext uri="{FF2B5EF4-FFF2-40B4-BE49-F238E27FC236}">
              <a16:creationId xmlns:a16="http://schemas.microsoft.com/office/drawing/2014/main" id="{F3854F77-6ED7-48CF-B06C-448D1E9B67FA}"/>
            </a:ext>
          </a:extLst>
        </xdr:cNvPr>
        <xdr:cNvCxnSpPr/>
      </xdr:nvCxnSpPr>
      <xdr:spPr>
        <a:xfrm>
          <a:off x="2217420" y="7189470"/>
          <a:ext cx="259080" cy="16002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49</xdr:row>
      <xdr:rowOff>0</xdr:rowOff>
    </xdr:from>
    <xdr:to>
      <xdr:col>10</xdr:col>
      <xdr:colOff>22860</xdr:colOff>
      <xdr:row>49</xdr:row>
      <xdr:rowOff>160020</xdr:rowOff>
    </xdr:to>
    <xdr:sp macro="" textlink="">
      <xdr:nvSpPr>
        <xdr:cNvPr id="1311" name="Solver_shape$J$50">
          <a:extLst>
            <a:ext uri="{FF2B5EF4-FFF2-40B4-BE49-F238E27FC236}">
              <a16:creationId xmlns:a16="http://schemas.microsoft.com/office/drawing/2014/main" id="{E5775402-2785-4179-B3CD-C6F95A0F67D8}"/>
            </a:ext>
          </a:extLst>
        </xdr:cNvPr>
        <xdr:cNvSpPr/>
      </xdr:nvSpPr>
      <xdr:spPr>
        <a:xfrm rot="16200000">
          <a:off x="3627120" y="8709660"/>
          <a:ext cx="160020" cy="16002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49</xdr:row>
      <xdr:rowOff>80010</xdr:rowOff>
    </xdr:from>
    <xdr:to>
      <xdr:col>21</xdr:col>
      <xdr:colOff>0</xdr:colOff>
      <xdr:row>49</xdr:row>
      <xdr:rowOff>80010</xdr:rowOff>
    </xdr:to>
    <xdr:cxnSp macro="">
      <xdr:nvCxnSpPr>
        <xdr:cNvPr id="1312" name="Solver_dash$J$50">
          <a:extLst>
            <a:ext uri="{FF2B5EF4-FFF2-40B4-BE49-F238E27FC236}">
              <a16:creationId xmlns:a16="http://schemas.microsoft.com/office/drawing/2014/main" id="{B398C8E7-0EF0-4627-9044-4C75B6F6CE56}"/>
            </a:ext>
          </a:extLst>
        </xdr:cNvPr>
        <xdr:cNvCxnSpPr/>
      </xdr:nvCxnSpPr>
      <xdr:spPr>
        <a:xfrm>
          <a:off x="3787140" y="8789670"/>
          <a:ext cx="462534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49</xdr:row>
      <xdr:rowOff>80010</xdr:rowOff>
    </xdr:from>
    <xdr:to>
      <xdr:col>9</xdr:col>
      <xdr:colOff>0</xdr:colOff>
      <xdr:row>49</xdr:row>
      <xdr:rowOff>80010</xdr:rowOff>
    </xdr:to>
    <xdr:cxnSp macro="">
      <xdr:nvCxnSpPr>
        <xdr:cNvPr id="1313" name="Solver_line$J$50">
          <a:extLst>
            <a:ext uri="{FF2B5EF4-FFF2-40B4-BE49-F238E27FC236}">
              <a16:creationId xmlns:a16="http://schemas.microsoft.com/office/drawing/2014/main" id="{E06E0449-0734-41AE-A8B4-9C29382FCAF5}"/>
            </a:ext>
          </a:extLst>
        </xdr:cNvPr>
        <xdr:cNvCxnSpPr/>
      </xdr:nvCxnSpPr>
      <xdr:spPr>
        <a:xfrm>
          <a:off x="2476500" y="8789670"/>
          <a:ext cx="115062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57</xdr:row>
      <xdr:rowOff>80010</xdr:rowOff>
    </xdr:from>
    <xdr:to>
      <xdr:col>3</xdr:col>
      <xdr:colOff>0</xdr:colOff>
      <xdr:row>75</xdr:row>
      <xdr:rowOff>80010</xdr:rowOff>
    </xdr:to>
    <xdr:cxnSp macro="">
      <xdr:nvCxnSpPr>
        <xdr:cNvPr id="1314" name="Solver_shapecon$F$76">
          <a:extLst>
            <a:ext uri="{FF2B5EF4-FFF2-40B4-BE49-F238E27FC236}">
              <a16:creationId xmlns:a16="http://schemas.microsoft.com/office/drawing/2014/main" id="{3DEC3831-D9EB-43E0-BDE0-9A5683339540}"/>
            </a:ext>
          </a:extLst>
        </xdr:cNvPr>
        <xdr:cNvCxnSpPr/>
      </xdr:nvCxnSpPr>
      <xdr:spPr>
        <a:xfrm>
          <a:off x="769620" y="10229850"/>
          <a:ext cx="259080" cy="326898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75</xdr:row>
      <xdr:rowOff>0</xdr:rowOff>
    </xdr:from>
    <xdr:to>
      <xdr:col>6</xdr:col>
      <xdr:colOff>0</xdr:colOff>
      <xdr:row>75</xdr:row>
      <xdr:rowOff>160019</xdr:rowOff>
    </xdr:to>
    <xdr:sp macro="" textlink="">
      <xdr:nvSpPr>
        <xdr:cNvPr id="1315" name="Solver_shape$F$76">
          <a:extLst>
            <a:ext uri="{FF2B5EF4-FFF2-40B4-BE49-F238E27FC236}">
              <a16:creationId xmlns:a16="http://schemas.microsoft.com/office/drawing/2014/main" id="{8DE1F10E-AF3D-4FFB-B2E8-AC1B5A6541B7}"/>
            </a:ext>
          </a:extLst>
        </xdr:cNvPr>
        <xdr:cNvSpPr/>
      </xdr:nvSpPr>
      <xdr:spPr>
        <a:xfrm>
          <a:off x="2057400" y="13418820"/>
          <a:ext cx="160020" cy="160019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75</xdr:row>
      <xdr:rowOff>80010</xdr:rowOff>
    </xdr:from>
    <xdr:to>
      <xdr:col>5</xdr:col>
      <xdr:colOff>0</xdr:colOff>
      <xdr:row>75</xdr:row>
      <xdr:rowOff>80010</xdr:rowOff>
    </xdr:to>
    <xdr:cxnSp macro="">
      <xdr:nvCxnSpPr>
        <xdr:cNvPr id="1316" name="Solver_line$F$76">
          <a:extLst>
            <a:ext uri="{FF2B5EF4-FFF2-40B4-BE49-F238E27FC236}">
              <a16:creationId xmlns:a16="http://schemas.microsoft.com/office/drawing/2014/main" id="{714D55CA-3683-4427-AC6D-7564B5427A8E}"/>
            </a:ext>
          </a:extLst>
        </xdr:cNvPr>
        <xdr:cNvCxnSpPr/>
      </xdr:nvCxnSpPr>
      <xdr:spPr>
        <a:xfrm>
          <a:off x="1028700" y="13498830"/>
          <a:ext cx="10287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67</xdr:row>
      <xdr:rowOff>80010</xdr:rowOff>
    </xdr:from>
    <xdr:to>
      <xdr:col>7</xdr:col>
      <xdr:colOff>0</xdr:colOff>
      <xdr:row>75</xdr:row>
      <xdr:rowOff>80010</xdr:rowOff>
    </xdr:to>
    <xdr:cxnSp macro="">
      <xdr:nvCxnSpPr>
        <xdr:cNvPr id="1317" name="Solver_shapecon$J$68">
          <a:extLst>
            <a:ext uri="{FF2B5EF4-FFF2-40B4-BE49-F238E27FC236}">
              <a16:creationId xmlns:a16="http://schemas.microsoft.com/office/drawing/2014/main" id="{CFF19443-D0E8-458E-B8B5-3EAEF10AF7BA}"/>
            </a:ext>
          </a:extLst>
        </xdr:cNvPr>
        <xdr:cNvCxnSpPr/>
      </xdr:nvCxnSpPr>
      <xdr:spPr>
        <a:xfrm flipV="1">
          <a:off x="2217420" y="12035790"/>
          <a:ext cx="259080" cy="146304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67</xdr:row>
      <xdr:rowOff>0</xdr:rowOff>
    </xdr:from>
    <xdr:to>
      <xdr:col>10</xdr:col>
      <xdr:colOff>22860</xdr:colOff>
      <xdr:row>67</xdr:row>
      <xdr:rowOff>160020</xdr:rowOff>
    </xdr:to>
    <xdr:sp macro="" textlink="">
      <xdr:nvSpPr>
        <xdr:cNvPr id="1318" name="Solver_shape$J$68">
          <a:extLst>
            <a:ext uri="{FF2B5EF4-FFF2-40B4-BE49-F238E27FC236}">
              <a16:creationId xmlns:a16="http://schemas.microsoft.com/office/drawing/2014/main" id="{656996B0-2D06-4FAC-ACFA-3FE3516BECDA}"/>
            </a:ext>
          </a:extLst>
        </xdr:cNvPr>
        <xdr:cNvSpPr/>
      </xdr:nvSpPr>
      <xdr:spPr>
        <a:xfrm>
          <a:off x="3627120" y="11955780"/>
          <a:ext cx="160020" cy="16002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67</xdr:row>
      <xdr:rowOff>80010</xdr:rowOff>
    </xdr:from>
    <xdr:to>
      <xdr:col>9</xdr:col>
      <xdr:colOff>0</xdr:colOff>
      <xdr:row>67</xdr:row>
      <xdr:rowOff>80010</xdr:rowOff>
    </xdr:to>
    <xdr:cxnSp macro="">
      <xdr:nvCxnSpPr>
        <xdr:cNvPr id="1319" name="Solver_line$J$68">
          <a:extLst>
            <a:ext uri="{FF2B5EF4-FFF2-40B4-BE49-F238E27FC236}">
              <a16:creationId xmlns:a16="http://schemas.microsoft.com/office/drawing/2014/main" id="{E5F4A273-529A-45B2-A3CA-65F602AB4BCF}"/>
            </a:ext>
          </a:extLst>
        </xdr:cNvPr>
        <xdr:cNvCxnSpPr/>
      </xdr:nvCxnSpPr>
      <xdr:spPr>
        <a:xfrm>
          <a:off x="2476500" y="12035790"/>
          <a:ext cx="115062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60</xdr:row>
      <xdr:rowOff>80010</xdr:rowOff>
    </xdr:from>
    <xdr:to>
      <xdr:col>11</xdr:col>
      <xdr:colOff>0</xdr:colOff>
      <xdr:row>67</xdr:row>
      <xdr:rowOff>80010</xdr:rowOff>
    </xdr:to>
    <xdr:cxnSp macro="">
      <xdr:nvCxnSpPr>
        <xdr:cNvPr id="1320" name="Solver_shapecon$N$61">
          <a:extLst>
            <a:ext uri="{FF2B5EF4-FFF2-40B4-BE49-F238E27FC236}">
              <a16:creationId xmlns:a16="http://schemas.microsoft.com/office/drawing/2014/main" id="{8DFB1CA9-F1A1-4AA7-BF1E-F9CB83DCCC87}"/>
            </a:ext>
          </a:extLst>
        </xdr:cNvPr>
        <xdr:cNvCxnSpPr/>
      </xdr:nvCxnSpPr>
      <xdr:spPr>
        <a:xfrm flipV="1">
          <a:off x="3787140" y="10755630"/>
          <a:ext cx="259080" cy="128016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60</xdr:row>
      <xdr:rowOff>0</xdr:rowOff>
    </xdr:from>
    <xdr:to>
      <xdr:col>14</xdr:col>
      <xdr:colOff>0</xdr:colOff>
      <xdr:row>60</xdr:row>
      <xdr:rowOff>160019</xdr:rowOff>
    </xdr:to>
    <xdr:sp macro="" textlink="">
      <xdr:nvSpPr>
        <xdr:cNvPr id="1321" name="Solver_shape$N$61">
          <a:extLst>
            <a:ext uri="{FF2B5EF4-FFF2-40B4-BE49-F238E27FC236}">
              <a16:creationId xmlns:a16="http://schemas.microsoft.com/office/drawing/2014/main" id="{8192BB4B-0EF7-44DA-A200-EA924C4BAB8B}"/>
            </a:ext>
          </a:extLst>
        </xdr:cNvPr>
        <xdr:cNvSpPr/>
      </xdr:nvSpPr>
      <xdr:spPr>
        <a:xfrm>
          <a:off x="5143500" y="10675620"/>
          <a:ext cx="160020" cy="160019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60</xdr:row>
      <xdr:rowOff>80010</xdr:rowOff>
    </xdr:from>
    <xdr:to>
      <xdr:col>13</xdr:col>
      <xdr:colOff>0</xdr:colOff>
      <xdr:row>60</xdr:row>
      <xdr:rowOff>80010</xdr:rowOff>
    </xdr:to>
    <xdr:cxnSp macro="">
      <xdr:nvCxnSpPr>
        <xdr:cNvPr id="1322" name="Solver_line$N$61">
          <a:extLst>
            <a:ext uri="{FF2B5EF4-FFF2-40B4-BE49-F238E27FC236}">
              <a16:creationId xmlns:a16="http://schemas.microsoft.com/office/drawing/2014/main" id="{442FACC2-4036-4AB9-9ACE-B0C8BAB9A254}"/>
            </a:ext>
          </a:extLst>
        </xdr:cNvPr>
        <xdr:cNvCxnSpPr/>
      </xdr:nvCxnSpPr>
      <xdr:spPr>
        <a:xfrm>
          <a:off x="4046220" y="10755630"/>
          <a:ext cx="109728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56</xdr:row>
      <xdr:rowOff>80010</xdr:rowOff>
    </xdr:from>
    <xdr:to>
      <xdr:col>15</xdr:col>
      <xdr:colOff>0</xdr:colOff>
      <xdr:row>60</xdr:row>
      <xdr:rowOff>80010</xdr:rowOff>
    </xdr:to>
    <xdr:cxnSp macro="">
      <xdr:nvCxnSpPr>
        <xdr:cNvPr id="1323" name="Solver_shapecon$R$57">
          <a:extLst>
            <a:ext uri="{FF2B5EF4-FFF2-40B4-BE49-F238E27FC236}">
              <a16:creationId xmlns:a16="http://schemas.microsoft.com/office/drawing/2014/main" id="{FCFA28BB-DF02-471E-9E31-74D2964477E9}"/>
            </a:ext>
          </a:extLst>
        </xdr:cNvPr>
        <xdr:cNvCxnSpPr/>
      </xdr:nvCxnSpPr>
      <xdr:spPr>
        <a:xfrm flipV="1">
          <a:off x="5303520" y="10046970"/>
          <a:ext cx="259080" cy="70866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56</xdr:row>
      <xdr:rowOff>0</xdr:rowOff>
    </xdr:from>
    <xdr:to>
      <xdr:col>18</xdr:col>
      <xdr:colOff>0</xdr:colOff>
      <xdr:row>56</xdr:row>
      <xdr:rowOff>160020</xdr:rowOff>
    </xdr:to>
    <xdr:sp macro="" textlink="">
      <xdr:nvSpPr>
        <xdr:cNvPr id="1324" name="Solver_shape$R$57">
          <a:extLst>
            <a:ext uri="{FF2B5EF4-FFF2-40B4-BE49-F238E27FC236}">
              <a16:creationId xmlns:a16="http://schemas.microsoft.com/office/drawing/2014/main" id="{3BD2ED03-A3A3-45A0-AF62-BABF83F5A155}"/>
            </a:ext>
          </a:extLst>
        </xdr:cNvPr>
        <xdr:cNvSpPr/>
      </xdr:nvSpPr>
      <xdr:spPr>
        <a:xfrm>
          <a:off x="6758940" y="9966960"/>
          <a:ext cx="160020" cy="16002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56</xdr:row>
      <xdr:rowOff>80010</xdr:rowOff>
    </xdr:from>
    <xdr:to>
      <xdr:col>17</xdr:col>
      <xdr:colOff>0</xdr:colOff>
      <xdr:row>56</xdr:row>
      <xdr:rowOff>80010</xdr:rowOff>
    </xdr:to>
    <xdr:cxnSp macro="">
      <xdr:nvCxnSpPr>
        <xdr:cNvPr id="1325" name="Solver_line$R$57">
          <a:extLst>
            <a:ext uri="{FF2B5EF4-FFF2-40B4-BE49-F238E27FC236}">
              <a16:creationId xmlns:a16="http://schemas.microsoft.com/office/drawing/2014/main" id="{F6D2C17D-17F6-4603-9F02-2952F3A37F8A}"/>
            </a:ext>
          </a:extLst>
        </xdr:cNvPr>
        <xdr:cNvCxnSpPr/>
      </xdr:nvCxnSpPr>
      <xdr:spPr>
        <a:xfrm>
          <a:off x="5562600" y="10046970"/>
          <a:ext cx="119634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54</xdr:row>
      <xdr:rowOff>80010</xdr:rowOff>
    </xdr:from>
    <xdr:to>
      <xdr:col>19</xdr:col>
      <xdr:colOff>0</xdr:colOff>
      <xdr:row>56</xdr:row>
      <xdr:rowOff>80010</xdr:rowOff>
    </xdr:to>
    <xdr:cxnSp macro="">
      <xdr:nvCxnSpPr>
        <xdr:cNvPr id="1326" name="Solver_shapecon$V$55">
          <a:extLst>
            <a:ext uri="{FF2B5EF4-FFF2-40B4-BE49-F238E27FC236}">
              <a16:creationId xmlns:a16="http://schemas.microsoft.com/office/drawing/2014/main" id="{3FD055F1-AED4-48ED-B5D0-13232446314B}"/>
            </a:ext>
          </a:extLst>
        </xdr:cNvPr>
        <xdr:cNvCxnSpPr/>
      </xdr:nvCxnSpPr>
      <xdr:spPr>
        <a:xfrm flipV="1">
          <a:off x="6918960" y="9681210"/>
          <a:ext cx="259080" cy="36576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54</xdr:row>
      <xdr:rowOff>0</xdr:rowOff>
    </xdr:from>
    <xdr:to>
      <xdr:col>22</xdr:col>
      <xdr:colOff>0</xdr:colOff>
      <xdr:row>54</xdr:row>
      <xdr:rowOff>160020</xdr:rowOff>
    </xdr:to>
    <xdr:sp macro="" textlink="">
      <xdr:nvSpPr>
        <xdr:cNvPr id="1327" name="Solver_shape$V$55">
          <a:extLst>
            <a:ext uri="{FF2B5EF4-FFF2-40B4-BE49-F238E27FC236}">
              <a16:creationId xmlns:a16="http://schemas.microsoft.com/office/drawing/2014/main" id="{15667CEA-64C3-411C-A377-151D3509D18B}"/>
            </a:ext>
          </a:extLst>
        </xdr:cNvPr>
        <xdr:cNvSpPr/>
      </xdr:nvSpPr>
      <xdr:spPr>
        <a:xfrm rot="16200000">
          <a:off x="8412480" y="9601200"/>
          <a:ext cx="160020" cy="16002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54</xdr:row>
      <xdr:rowOff>80010</xdr:rowOff>
    </xdr:from>
    <xdr:to>
      <xdr:col>21</xdr:col>
      <xdr:colOff>0</xdr:colOff>
      <xdr:row>54</xdr:row>
      <xdr:rowOff>80010</xdr:rowOff>
    </xdr:to>
    <xdr:cxnSp macro="">
      <xdr:nvCxnSpPr>
        <xdr:cNvPr id="1328" name="Solver_line$V$55">
          <a:extLst>
            <a:ext uri="{FF2B5EF4-FFF2-40B4-BE49-F238E27FC236}">
              <a16:creationId xmlns:a16="http://schemas.microsoft.com/office/drawing/2014/main" id="{23745030-07CA-4D5D-BB67-4C8124A8E18A}"/>
            </a:ext>
          </a:extLst>
        </xdr:cNvPr>
        <xdr:cNvCxnSpPr/>
      </xdr:nvCxnSpPr>
      <xdr:spPr>
        <a:xfrm>
          <a:off x="7178040" y="9681210"/>
          <a:ext cx="123444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56</xdr:row>
      <xdr:rowOff>80010</xdr:rowOff>
    </xdr:from>
    <xdr:to>
      <xdr:col>19</xdr:col>
      <xdr:colOff>0</xdr:colOff>
      <xdr:row>59</xdr:row>
      <xdr:rowOff>80010</xdr:rowOff>
    </xdr:to>
    <xdr:cxnSp macro="">
      <xdr:nvCxnSpPr>
        <xdr:cNvPr id="1329" name="Solver_shapecon$V$60">
          <a:extLst>
            <a:ext uri="{FF2B5EF4-FFF2-40B4-BE49-F238E27FC236}">
              <a16:creationId xmlns:a16="http://schemas.microsoft.com/office/drawing/2014/main" id="{EE1C319D-D4A0-47E9-9C3D-853BAAF34887}"/>
            </a:ext>
          </a:extLst>
        </xdr:cNvPr>
        <xdr:cNvCxnSpPr/>
      </xdr:nvCxnSpPr>
      <xdr:spPr>
        <a:xfrm>
          <a:off x="6918960" y="10024110"/>
          <a:ext cx="259080" cy="50292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59</xdr:row>
      <xdr:rowOff>0</xdr:rowOff>
    </xdr:from>
    <xdr:to>
      <xdr:col>21</xdr:col>
      <xdr:colOff>160019</xdr:colOff>
      <xdr:row>59</xdr:row>
      <xdr:rowOff>160020</xdr:rowOff>
    </xdr:to>
    <xdr:sp macro="" textlink="">
      <xdr:nvSpPr>
        <xdr:cNvPr id="1330" name="Solver_shape$V$60">
          <a:extLst>
            <a:ext uri="{FF2B5EF4-FFF2-40B4-BE49-F238E27FC236}">
              <a16:creationId xmlns:a16="http://schemas.microsoft.com/office/drawing/2014/main" id="{8B6899CD-69E6-4330-974A-9B63E5F362CA}"/>
            </a:ext>
          </a:extLst>
        </xdr:cNvPr>
        <xdr:cNvSpPr/>
      </xdr:nvSpPr>
      <xdr:spPr>
        <a:xfrm rot="16200000">
          <a:off x="8412480" y="10447020"/>
          <a:ext cx="160020" cy="160019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59</xdr:row>
      <xdr:rowOff>80010</xdr:rowOff>
    </xdr:from>
    <xdr:to>
      <xdr:col>21</xdr:col>
      <xdr:colOff>0</xdr:colOff>
      <xdr:row>59</xdr:row>
      <xdr:rowOff>80010</xdr:rowOff>
    </xdr:to>
    <xdr:cxnSp macro="">
      <xdr:nvCxnSpPr>
        <xdr:cNvPr id="1331" name="Solver_line$V$60">
          <a:extLst>
            <a:ext uri="{FF2B5EF4-FFF2-40B4-BE49-F238E27FC236}">
              <a16:creationId xmlns:a16="http://schemas.microsoft.com/office/drawing/2014/main" id="{6D7DF357-E904-4689-8C1B-AC012A66A7FD}"/>
            </a:ext>
          </a:extLst>
        </xdr:cNvPr>
        <xdr:cNvCxnSpPr/>
      </xdr:nvCxnSpPr>
      <xdr:spPr>
        <a:xfrm>
          <a:off x="7178040" y="10527030"/>
          <a:ext cx="123444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60</xdr:row>
      <xdr:rowOff>80010</xdr:rowOff>
    </xdr:from>
    <xdr:to>
      <xdr:col>15</xdr:col>
      <xdr:colOff>0</xdr:colOff>
      <xdr:row>64</xdr:row>
      <xdr:rowOff>80010</xdr:rowOff>
    </xdr:to>
    <xdr:cxnSp macro="">
      <xdr:nvCxnSpPr>
        <xdr:cNvPr id="1332" name="Solver_shapecon$R$65">
          <a:extLst>
            <a:ext uri="{FF2B5EF4-FFF2-40B4-BE49-F238E27FC236}">
              <a16:creationId xmlns:a16="http://schemas.microsoft.com/office/drawing/2014/main" id="{E05EDB3D-AC8C-45C3-9088-09501A488E40}"/>
            </a:ext>
          </a:extLst>
        </xdr:cNvPr>
        <xdr:cNvCxnSpPr/>
      </xdr:nvCxnSpPr>
      <xdr:spPr>
        <a:xfrm>
          <a:off x="5303520" y="10687050"/>
          <a:ext cx="259080" cy="70866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64</xdr:row>
      <xdr:rowOff>0</xdr:rowOff>
    </xdr:from>
    <xdr:to>
      <xdr:col>18</xdr:col>
      <xdr:colOff>0</xdr:colOff>
      <xdr:row>64</xdr:row>
      <xdr:rowOff>160020</xdr:rowOff>
    </xdr:to>
    <xdr:sp macro="" textlink="">
      <xdr:nvSpPr>
        <xdr:cNvPr id="1333" name="Solver_shape$R$65">
          <a:extLst>
            <a:ext uri="{FF2B5EF4-FFF2-40B4-BE49-F238E27FC236}">
              <a16:creationId xmlns:a16="http://schemas.microsoft.com/office/drawing/2014/main" id="{B0F31DA1-DBCA-4B9F-93E8-8649F93DDB6B}"/>
            </a:ext>
          </a:extLst>
        </xdr:cNvPr>
        <xdr:cNvSpPr/>
      </xdr:nvSpPr>
      <xdr:spPr>
        <a:xfrm rot="16200000">
          <a:off x="6758940" y="11315700"/>
          <a:ext cx="160020" cy="16002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64</xdr:row>
      <xdr:rowOff>80010</xdr:rowOff>
    </xdr:from>
    <xdr:to>
      <xdr:col>21</xdr:col>
      <xdr:colOff>0</xdr:colOff>
      <xdr:row>64</xdr:row>
      <xdr:rowOff>80010</xdr:rowOff>
    </xdr:to>
    <xdr:cxnSp macro="">
      <xdr:nvCxnSpPr>
        <xdr:cNvPr id="1334" name="Solver_dash$R$65">
          <a:extLst>
            <a:ext uri="{FF2B5EF4-FFF2-40B4-BE49-F238E27FC236}">
              <a16:creationId xmlns:a16="http://schemas.microsoft.com/office/drawing/2014/main" id="{2FF08D66-53BF-4531-98D7-26E2F82A7D42}"/>
            </a:ext>
          </a:extLst>
        </xdr:cNvPr>
        <xdr:cNvCxnSpPr/>
      </xdr:nvCxnSpPr>
      <xdr:spPr>
        <a:xfrm>
          <a:off x="6918960" y="11395710"/>
          <a:ext cx="149352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64</xdr:row>
      <xdr:rowOff>80010</xdr:rowOff>
    </xdr:from>
    <xdr:to>
      <xdr:col>17</xdr:col>
      <xdr:colOff>0</xdr:colOff>
      <xdr:row>64</xdr:row>
      <xdr:rowOff>80010</xdr:rowOff>
    </xdr:to>
    <xdr:cxnSp macro="">
      <xdr:nvCxnSpPr>
        <xdr:cNvPr id="1335" name="Solver_line$R$65">
          <a:extLst>
            <a:ext uri="{FF2B5EF4-FFF2-40B4-BE49-F238E27FC236}">
              <a16:creationId xmlns:a16="http://schemas.microsoft.com/office/drawing/2014/main" id="{F3F14BE1-467D-4706-8479-772EA8BD3CF1}"/>
            </a:ext>
          </a:extLst>
        </xdr:cNvPr>
        <xdr:cNvCxnSpPr/>
      </xdr:nvCxnSpPr>
      <xdr:spPr>
        <a:xfrm>
          <a:off x="5562600" y="11395710"/>
          <a:ext cx="119634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67</xdr:row>
      <xdr:rowOff>80010</xdr:rowOff>
    </xdr:from>
    <xdr:to>
      <xdr:col>11</xdr:col>
      <xdr:colOff>0</xdr:colOff>
      <xdr:row>75</xdr:row>
      <xdr:rowOff>80010</xdr:rowOff>
    </xdr:to>
    <xdr:cxnSp macro="">
      <xdr:nvCxnSpPr>
        <xdr:cNvPr id="1336" name="Solver_shapecon$N$76">
          <a:extLst>
            <a:ext uri="{FF2B5EF4-FFF2-40B4-BE49-F238E27FC236}">
              <a16:creationId xmlns:a16="http://schemas.microsoft.com/office/drawing/2014/main" id="{5622A504-15CD-46C5-9465-4F3B35F0FEDD}"/>
            </a:ext>
          </a:extLst>
        </xdr:cNvPr>
        <xdr:cNvCxnSpPr/>
      </xdr:nvCxnSpPr>
      <xdr:spPr>
        <a:xfrm>
          <a:off x="3787140" y="11921490"/>
          <a:ext cx="259080" cy="144018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75</xdr:row>
      <xdr:rowOff>1</xdr:rowOff>
    </xdr:from>
    <xdr:to>
      <xdr:col>14</xdr:col>
      <xdr:colOff>0</xdr:colOff>
      <xdr:row>75</xdr:row>
      <xdr:rowOff>160020</xdr:rowOff>
    </xdr:to>
    <xdr:sp macro="" textlink="">
      <xdr:nvSpPr>
        <xdr:cNvPr id="1337" name="Solver_shape$N$76">
          <a:extLst>
            <a:ext uri="{FF2B5EF4-FFF2-40B4-BE49-F238E27FC236}">
              <a16:creationId xmlns:a16="http://schemas.microsoft.com/office/drawing/2014/main" id="{29A7EDD3-B269-4F24-A2AE-E57A3824F3A3}"/>
            </a:ext>
          </a:extLst>
        </xdr:cNvPr>
        <xdr:cNvSpPr/>
      </xdr:nvSpPr>
      <xdr:spPr>
        <a:xfrm>
          <a:off x="5143500" y="13281661"/>
          <a:ext cx="160020" cy="160019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75</xdr:row>
      <xdr:rowOff>80010</xdr:rowOff>
    </xdr:from>
    <xdr:to>
      <xdr:col>13</xdr:col>
      <xdr:colOff>0</xdr:colOff>
      <xdr:row>75</xdr:row>
      <xdr:rowOff>80010</xdr:rowOff>
    </xdr:to>
    <xdr:cxnSp macro="">
      <xdr:nvCxnSpPr>
        <xdr:cNvPr id="1338" name="Solver_line$N$76">
          <a:extLst>
            <a:ext uri="{FF2B5EF4-FFF2-40B4-BE49-F238E27FC236}">
              <a16:creationId xmlns:a16="http://schemas.microsoft.com/office/drawing/2014/main" id="{6C75610A-2241-4C21-8B65-0ABC6E00F035}"/>
            </a:ext>
          </a:extLst>
        </xdr:cNvPr>
        <xdr:cNvCxnSpPr/>
      </xdr:nvCxnSpPr>
      <xdr:spPr>
        <a:xfrm>
          <a:off x="4046220" y="13361670"/>
          <a:ext cx="109728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71</xdr:row>
      <xdr:rowOff>80010</xdr:rowOff>
    </xdr:from>
    <xdr:to>
      <xdr:col>15</xdr:col>
      <xdr:colOff>0</xdr:colOff>
      <xdr:row>75</xdr:row>
      <xdr:rowOff>80010</xdr:rowOff>
    </xdr:to>
    <xdr:cxnSp macro="">
      <xdr:nvCxnSpPr>
        <xdr:cNvPr id="1339" name="Solver_shapecon$R$72">
          <a:extLst>
            <a:ext uri="{FF2B5EF4-FFF2-40B4-BE49-F238E27FC236}">
              <a16:creationId xmlns:a16="http://schemas.microsoft.com/office/drawing/2014/main" id="{25BF259C-F9D9-411A-8667-5D4AFAAAA7EE}"/>
            </a:ext>
          </a:extLst>
        </xdr:cNvPr>
        <xdr:cNvCxnSpPr/>
      </xdr:nvCxnSpPr>
      <xdr:spPr>
        <a:xfrm flipV="1">
          <a:off x="5303520" y="12630150"/>
          <a:ext cx="259080" cy="73152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71</xdr:row>
      <xdr:rowOff>0</xdr:rowOff>
    </xdr:from>
    <xdr:to>
      <xdr:col>18</xdr:col>
      <xdr:colOff>0</xdr:colOff>
      <xdr:row>71</xdr:row>
      <xdr:rowOff>160020</xdr:rowOff>
    </xdr:to>
    <xdr:sp macro="" textlink="">
      <xdr:nvSpPr>
        <xdr:cNvPr id="1340" name="Solver_shape$R$72">
          <a:extLst>
            <a:ext uri="{FF2B5EF4-FFF2-40B4-BE49-F238E27FC236}">
              <a16:creationId xmlns:a16="http://schemas.microsoft.com/office/drawing/2014/main" id="{3E135618-A8F6-4ABC-9199-7F9A77DD3C66}"/>
            </a:ext>
          </a:extLst>
        </xdr:cNvPr>
        <xdr:cNvSpPr/>
      </xdr:nvSpPr>
      <xdr:spPr>
        <a:xfrm>
          <a:off x="6758940" y="12550140"/>
          <a:ext cx="160020" cy="16002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71</xdr:row>
      <xdr:rowOff>80010</xdr:rowOff>
    </xdr:from>
    <xdr:to>
      <xdr:col>17</xdr:col>
      <xdr:colOff>0</xdr:colOff>
      <xdr:row>71</xdr:row>
      <xdr:rowOff>80010</xdr:rowOff>
    </xdr:to>
    <xdr:cxnSp macro="">
      <xdr:nvCxnSpPr>
        <xdr:cNvPr id="1341" name="Solver_line$R$72">
          <a:extLst>
            <a:ext uri="{FF2B5EF4-FFF2-40B4-BE49-F238E27FC236}">
              <a16:creationId xmlns:a16="http://schemas.microsoft.com/office/drawing/2014/main" id="{650D5152-4C9A-4F13-BF00-9A1FCD563758}"/>
            </a:ext>
          </a:extLst>
        </xdr:cNvPr>
        <xdr:cNvCxnSpPr/>
      </xdr:nvCxnSpPr>
      <xdr:spPr>
        <a:xfrm>
          <a:off x="5562600" y="12630150"/>
          <a:ext cx="119634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69</xdr:row>
      <xdr:rowOff>80010</xdr:rowOff>
    </xdr:from>
    <xdr:to>
      <xdr:col>19</xdr:col>
      <xdr:colOff>0</xdr:colOff>
      <xdr:row>71</xdr:row>
      <xdr:rowOff>80010</xdr:rowOff>
    </xdr:to>
    <xdr:cxnSp macro="">
      <xdr:nvCxnSpPr>
        <xdr:cNvPr id="1342" name="Solver_shapecon$V$70">
          <a:extLst>
            <a:ext uri="{FF2B5EF4-FFF2-40B4-BE49-F238E27FC236}">
              <a16:creationId xmlns:a16="http://schemas.microsoft.com/office/drawing/2014/main" id="{6BB7020C-F93C-47B2-B85E-B4E44CB26806}"/>
            </a:ext>
          </a:extLst>
        </xdr:cNvPr>
        <xdr:cNvCxnSpPr/>
      </xdr:nvCxnSpPr>
      <xdr:spPr>
        <a:xfrm flipV="1">
          <a:off x="6918960" y="12264390"/>
          <a:ext cx="259080" cy="36576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69</xdr:row>
      <xdr:rowOff>0</xdr:rowOff>
    </xdr:from>
    <xdr:to>
      <xdr:col>22</xdr:col>
      <xdr:colOff>0</xdr:colOff>
      <xdr:row>69</xdr:row>
      <xdr:rowOff>160020</xdr:rowOff>
    </xdr:to>
    <xdr:sp macro="" textlink="">
      <xdr:nvSpPr>
        <xdr:cNvPr id="1343" name="Solver_shape$V$70">
          <a:extLst>
            <a:ext uri="{FF2B5EF4-FFF2-40B4-BE49-F238E27FC236}">
              <a16:creationId xmlns:a16="http://schemas.microsoft.com/office/drawing/2014/main" id="{A85D2160-0D21-4086-9D64-200BA549A7AB}"/>
            </a:ext>
          </a:extLst>
        </xdr:cNvPr>
        <xdr:cNvSpPr/>
      </xdr:nvSpPr>
      <xdr:spPr>
        <a:xfrm rot="16200000">
          <a:off x="8412480" y="12184380"/>
          <a:ext cx="160020" cy="16002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69</xdr:row>
      <xdr:rowOff>80010</xdr:rowOff>
    </xdr:from>
    <xdr:to>
      <xdr:col>21</xdr:col>
      <xdr:colOff>0</xdr:colOff>
      <xdr:row>69</xdr:row>
      <xdr:rowOff>80010</xdr:rowOff>
    </xdr:to>
    <xdr:cxnSp macro="">
      <xdr:nvCxnSpPr>
        <xdr:cNvPr id="1344" name="Solver_line$V$70">
          <a:extLst>
            <a:ext uri="{FF2B5EF4-FFF2-40B4-BE49-F238E27FC236}">
              <a16:creationId xmlns:a16="http://schemas.microsoft.com/office/drawing/2014/main" id="{D89E2B0A-DBDF-4AC6-9910-9E962D6BBFBC}"/>
            </a:ext>
          </a:extLst>
        </xdr:cNvPr>
        <xdr:cNvCxnSpPr/>
      </xdr:nvCxnSpPr>
      <xdr:spPr>
        <a:xfrm>
          <a:off x="7178040" y="12264390"/>
          <a:ext cx="123444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71</xdr:row>
      <xdr:rowOff>80010</xdr:rowOff>
    </xdr:from>
    <xdr:to>
      <xdr:col>19</xdr:col>
      <xdr:colOff>0</xdr:colOff>
      <xdr:row>74</xdr:row>
      <xdr:rowOff>80010</xdr:rowOff>
    </xdr:to>
    <xdr:cxnSp macro="">
      <xdr:nvCxnSpPr>
        <xdr:cNvPr id="1345" name="Solver_shapecon$V$75">
          <a:extLst>
            <a:ext uri="{FF2B5EF4-FFF2-40B4-BE49-F238E27FC236}">
              <a16:creationId xmlns:a16="http://schemas.microsoft.com/office/drawing/2014/main" id="{4E0E328A-879F-4CD7-A048-20A2C9C4E0E9}"/>
            </a:ext>
          </a:extLst>
        </xdr:cNvPr>
        <xdr:cNvCxnSpPr/>
      </xdr:nvCxnSpPr>
      <xdr:spPr>
        <a:xfrm>
          <a:off x="6918960" y="12607290"/>
          <a:ext cx="259080" cy="52578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74</xdr:row>
      <xdr:rowOff>1</xdr:rowOff>
    </xdr:from>
    <xdr:to>
      <xdr:col>21</xdr:col>
      <xdr:colOff>160019</xdr:colOff>
      <xdr:row>74</xdr:row>
      <xdr:rowOff>160021</xdr:rowOff>
    </xdr:to>
    <xdr:sp macro="" textlink="">
      <xdr:nvSpPr>
        <xdr:cNvPr id="1346" name="Solver_shape$V$75">
          <a:extLst>
            <a:ext uri="{FF2B5EF4-FFF2-40B4-BE49-F238E27FC236}">
              <a16:creationId xmlns:a16="http://schemas.microsoft.com/office/drawing/2014/main" id="{80E4B33B-A4F8-444A-8D92-3A6542998D60}"/>
            </a:ext>
          </a:extLst>
        </xdr:cNvPr>
        <xdr:cNvSpPr/>
      </xdr:nvSpPr>
      <xdr:spPr>
        <a:xfrm rot="16200000">
          <a:off x="8412480" y="13053061"/>
          <a:ext cx="160020" cy="160019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74</xdr:row>
      <xdr:rowOff>80010</xdr:rowOff>
    </xdr:from>
    <xdr:to>
      <xdr:col>21</xdr:col>
      <xdr:colOff>0</xdr:colOff>
      <xdr:row>74</xdr:row>
      <xdr:rowOff>80010</xdr:rowOff>
    </xdr:to>
    <xdr:cxnSp macro="">
      <xdr:nvCxnSpPr>
        <xdr:cNvPr id="1347" name="Solver_line$V$75">
          <a:extLst>
            <a:ext uri="{FF2B5EF4-FFF2-40B4-BE49-F238E27FC236}">
              <a16:creationId xmlns:a16="http://schemas.microsoft.com/office/drawing/2014/main" id="{F33E8599-1D91-45F7-BB58-436F7ED8689F}"/>
            </a:ext>
          </a:extLst>
        </xdr:cNvPr>
        <xdr:cNvCxnSpPr/>
      </xdr:nvCxnSpPr>
      <xdr:spPr>
        <a:xfrm>
          <a:off x="7178040" y="13133070"/>
          <a:ext cx="123444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75</xdr:row>
      <xdr:rowOff>80009</xdr:rowOff>
    </xdr:from>
    <xdr:to>
      <xdr:col>15</xdr:col>
      <xdr:colOff>0</xdr:colOff>
      <xdr:row>79</xdr:row>
      <xdr:rowOff>80010</xdr:rowOff>
    </xdr:to>
    <xdr:cxnSp macro="">
      <xdr:nvCxnSpPr>
        <xdr:cNvPr id="1348" name="Solver_shapecon$R$80">
          <a:extLst>
            <a:ext uri="{FF2B5EF4-FFF2-40B4-BE49-F238E27FC236}">
              <a16:creationId xmlns:a16="http://schemas.microsoft.com/office/drawing/2014/main" id="{54A69C94-9DB1-49BB-A2EE-A57636A65C03}"/>
            </a:ext>
          </a:extLst>
        </xdr:cNvPr>
        <xdr:cNvCxnSpPr/>
      </xdr:nvCxnSpPr>
      <xdr:spPr>
        <a:xfrm>
          <a:off x="5303520" y="13293089"/>
          <a:ext cx="259080" cy="70866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78</xdr:row>
      <xdr:rowOff>182879</xdr:rowOff>
    </xdr:from>
    <xdr:to>
      <xdr:col>18</xdr:col>
      <xdr:colOff>0</xdr:colOff>
      <xdr:row>79</xdr:row>
      <xdr:rowOff>160019</xdr:rowOff>
    </xdr:to>
    <xdr:sp macro="" textlink="">
      <xdr:nvSpPr>
        <xdr:cNvPr id="1349" name="Solver_shape$R$80">
          <a:extLst>
            <a:ext uri="{FF2B5EF4-FFF2-40B4-BE49-F238E27FC236}">
              <a16:creationId xmlns:a16="http://schemas.microsoft.com/office/drawing/2014/main" id="{28356CAE-E9EC-4648-92A1-93845E5A2E63}"/>
            </a:ext>
          </a:extLst>
        </xdr:cNvPr>
        <xdr:cNvSpPr/>
      </xdr:nvSpPr>
      <xdr:spPr>
        <a:xfrm rot="16200000">
          <a:off x="6758940" y="13921739"/>
          <a:ext cx="160020" cy="16002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79</xdr:row>
      <xdr:rowOff>80010</xdr:rowOff>
    </xdr:from>
    <xdr:to>
      <xdr:col>21</xdr:col>
      <xdr:colOff>0</xdr:colOff>
      <xdr:row>79</xdr:row>
      <xdr:rowOff>80010</xdr:rowOff>
    </xdr:to>
    <xdr:cxnSp macro="">
      <xdr:nvCxnSpPr>
        <xdr:cNvPr id="1350" name="Solver_dash$R$80">
          <a:extLst>
            <a:ext uri="{FF2B5EF4-FFF2-40B4-BE49-F238E27FC236}">
              <a16:creationId xmlns:a16="http://schemas.microsoft.com/office/drawing/2014/main" id="{B4AA6131-EB53-49D6-B97E-0A9E8E75B466}"/>
            </a:ext>
          </a:extLst>
        </xdr:cNvPr>
        <xdr:cNvCxnSpPr/>
      </xdr:nvCxnSpPr>
      <xdr:spPr>
        <a:xfrm>
          <a:off x="6918960" y="14001750"/>
          <a:ext cx="149352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79</xdr:row>
      <xdr:rowOff>80010</xdr:rowOff>
    </xdr:from>
    <xdr:to>
      <xdr:col>17</xdr:col>
      <xdr:colOff>0</xdr:colOff>
      <xdr:row>79</xdr:row>
      <xdr:rowOff>80010</xdr:rowOff>
    </xdr:to>
    <xdr:cxnSp macro="">
      <xdr:nvCxnSpPr>
        <xdr:cNvPr id="1351" name="Solver_line$R$80">
          <a:extLst>
            <a:ext uri="{FF2B5EF4-FFF2-40B4-BE49-F238E27FC236}">
              <a16:creationId xmlns:a16="http://schemas.microsoft.com/office/drawing/2014/main" id="{5A37828B-DB1A-4111-8109-6A48303A7F9E}"/>
            </a:ext>
          </a:extLst>
        </xdr:cNvPr>
        <xdr:cNvCxnSpPr/>
      </xdr:nvCxnSpPr>
      <xdr:spPr>
        <a:xfrm>
          <a:off x="5562600" y="14001750"/>
          <a:ext cx="119634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75</xdr:row>
      <xdr:rowOff>80009</xdr:rowOff>
    </xdr:from>
    <xdr:to>
      <xdr:col>7</xdr:col>
      <xdr:colOff>0</xdr:colOff>
      <xdr:row>84</xdr:row>
      <xdr:rowOff>80009</xdr:rowOff>
    </xdr:to>
    <xdr:cxnSp macro="">
      <xdr:nvCxnSpPr>
        <xdr:cNvPr id="1352" name="Solver_shapecon$J$85">
          <a:extLst>
            <a:ext uri="{FF2B5EF4-FFF2-40B4-BE49-F238E27FC236}">
              <a16:creationId xmlns:a16="http://schemas.microsoft.com/office/drawing/2014/main" id="{A51B78A3-3868-4CA3-A3CC-0B23A5110FA0}"/>
            </a:ext>
          </a:extLst>
        </xdr:cNvPr>
        <xdr:cNvCxnSpPr/>
      </xdr:nvCxnSpPr>
      <xdr:spPr>
        <a:xfrm>
          <a:off x="2217420" y="13293089"/>
          <a:ext cx="259080" cy="16002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84</xdr:row>
      <xdr:rowOff>0</xdr:rowOff>
    </xdr:from>
    <xdr:to>
      <xdr:col>10</xdr:col>
      <xdr:colOff>22860</xdr:colOff>
      <xdr:row>84</xdr:row>
      <xdr:rowOff>160020</xdr:rowOff>
    </xdr:to>
    <xdr:sp macro="" textlink="">
      <xdr:nvSpPr>
        <xdr:cNvPr id="1353" name="Solver_shape$J$85">
          <a:extLst>
            <a:ext uri="{FF2B5EF4-FFF2-40B4-BE49-F238E27FC236}">
              <a16:creationId xmlns:a16="http://schemas.microsoft.com/office/drawing/2014/main" id="{49A0A3DF-FCA8-4ADF-A82A-F890C2619121}"/>
            </a:ext>
          </a:extLst>
        </xdr:cNvPr>
        <xdr:cNvSpPr/>
      </xdr:nvSpPr>
      <xdr:spPr>
        <a:xfrm rot="16200000">
          <a:off x="3627120" y="14813280"/>
          <a:ext cx="160020" cy="16002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84</xdr:row>
      <xdr:rowOff>80009</xdr:rowOff>
    </xdr:from>
    <xdr:to>
      <xdr:col>21</xdr:col>
      <xdr:colOff>0</xdr:colOff>
      <xdr:row>84</xdr:row>
      <xdr:rowOff>80009</xdr:rowOff>
    </xdr:to>
    <xdr:cxnSp macro="">
      <xdr:nvCxnSpPr>
        <xdr:cNvPr id="1354" name="Solver_dash$J$85">
          <a:extLst>
            <a:ext uri="{FF2B5EF4-FFF2-40B4-BE49-F238E27FC236}">
              <a16:creationId xmlns:a16="http://schemas.microsoft.com/office/drawing/2014/main" id="{22C90534-1D54-49AB-9B0D-71DE5ECAD7DA}"/>
            </a:ext>
          </a:extLst>
        </xdr:cNvPr>
        <xdr:cNvCxnSpPr/>
      </xdr:nvCxnSpPr>
      <xdr:spPr>
        <a:xfrm>
          <a:off x="3787140" y="14893289"/>
          <a:ext cx="462534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84</xdr:row>
      <xdr:rowOff>80009</xdr:rowOff>
    </xdr:from>
    <xdr:to>
      <xdr:col>9</xdr:col>
      <xdr:colOff>0</xdr:colOff>
      <xdr:row>84</xdr:row>
      <xdr:rowOff>80009</xdr:rowOff>
    </xdr:to>
    <xdr:cxnSp macro="">
      <xdr:nvCxnSpPr>
        <xdr:cNvPr id="1355" name="Solver_line$J$85">
          <a:extLst>
            <a:ext uri="{FF2B5EF4-FFF2-40B4-BE49-F238E27FC236}">
              <a16:creationId xmlns:a16="http://schemas.microsoft.com/office/drawing/2014/main" id="{D10EED1B-D35A-4CE2-B7C6-988C5E59E828}"/>
            </a:ext>
          </a:extLst>
        </xdr:cNvPr>
        <xdr:cNvCxnSpPr/>
      </xdr:nvCxnSpPr>
      <xdr:spPr>
        <a:xfrm>
          <a:off x="2476500" y="14893289"/>
          <a:ext cx="115062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BFFF-2687-46D5-8B25-9011B52F705E}">
  <dimension ref="A1:J19"/>
  <sheetViews>
    <sheetView workbookViewId="0">
      <selection activeCell="A2" sqref="A2:C5"/>
    </sheetView>
  </sheetViews>
  <sheetFormatPr defaultRowHeight="14.4" x14ac:dyDescent="0.3"/>
  <cols>
    <col min="1" max="1" width="13.33203125" bestFit="1" customWidth="1"/>
    <col min="2" max="2" width="8.21875" bestFit="1" customWidth="1"/>
    <col min="8" max="8" width="16" bestFit="1" customWidth="1"/>
    <col min="10" max="10" width="14.33203125" bestFit="1" customWidth="1"/>
  </cols>
  <sheetData>
    <row r="1" spans="1:10" x14ac:dyDescent="0.3">
      <c r="E1" t="s">
        <v>18</v>
      </c>
    </row>
    <row r="2" spans="1:10" x14ac:dyDescent="0.3">
      <c r="A2" t="s">
        <v>2</v>
      </c>
      <c r="B2" t="s">
        <v>0</v>
      </c>
      <c r="C2" t="s">
        <v>1</v>
      </c>
      <c r="E2" t="s">
        <v>19</v>
      </c>
      <c r="F2" t="s">
        <v>1</v>
      </c>
      <c r="I2" t="s">
        <v>11</v>
      </c>
    </row>
    <row r="3" spans="1:10" x14ac:dyDescent="0.3">
      <c r="A3" t="s">
        <v>3</v>
      </c>
      <c r="B3" s="1">
        <v>6.7</v>
      </c>
      <c r="C3" s="1">
        <v>4.3</v>
      </c>
      <c r="D3" s="1"/>
      <c r="E3" s="1">
        <f>$I$4*B3</f>
        <v>1.34</v>
      </c>
      <c r="F3" s="1">
        <f>$I$6*C3</f>
        <v>1.075</v>
      </c>
      <c r="H3" t="s">
        <v>12</v>
      </c>
      <c r="I3">
        <v>0.15</v>
      </c>
    </row>
    <row r="4" spans="1:10" x14ac:dyDescent="0.3">
      <c r="A4" t="s">
        <v>4</v>
      </c>
      <c r="B4" s="1">
        <v>8.5</v>
      </c>
      <c r="C4" s="1">
        <v>5.2</v>
      </c>
      <c r="D4" s="1"/>
      <c r="E4" s="1">
        <f t="shared" ref="E4:E5" si="0">$I$4*B4</f>
        <v>1.7000000000000002</v>
      </c>
      <c r="F4" s="1">
        <f t="shared" ref="F4:F5" si="1">$I$6*C4</f>
        <v>1.3</v>
      </c>
      <c r="H4" t="s">
        <v>13</v>
      </c>
      <c r="I4">
        <v>0.2</v>
      </c>
    </row>
    <row r="5" spans="1:10" x14ac:dyDescent="0.3">
      <c r="A5" t="s">
        <v>5</v>
      </c>
      <c r="B5" s="1">
        <v>7.6</v>
      </c>
      <c r="C5" s="1">
        <v>3.8</v>
      </c>
      <c r="D5" s="1"/>
      <c r="E5" s="1">
        <f t="shared" si="0"/>
        <v>1.52</v>
      </c>
      <c r="F5" s="1">
        <f t="shared" si="1"/>
        <v>0.95</v>
      </c>
      <c r="H5" t="s">
        <v>14</v>
      </c>
      <c r="I5">
        <v>0.4</v>
      </c>
    </row>
    <row r="6" spans="1:10" x14ac:dyDescent="0.3">
      <c r="H6" t="s">
        <v>15</v>
      </c>
      <c r="I6">
        <v>0.25</v>
      </c>
    </row>
    <row r="7" spans="1:10" x14ac:dyDescent="0.3">
      <c r="G7" t="s">
        <v>16</v>
      </c>
    </row>
    <row r="8" spans="1:10" x14ac:dyDescent="0.3">
      <c r="A8" s="2" t="s">
        <v>8</v>
      </c>
      <c r="B8" s="2" t="s">
        <v>9</v>
      </c>
      <c r="C8" s="2" t="s">
        <v>10</v>
      </c>
      <c r="D8" s="2"/>
      <c r="E8" s="2"/>
      <c r="F8" s="2"/>
      <c r="G8" s="2" t="s">
        <v>17</v>
      </c>
      <c r="H8" s="2" t="s">
        <v>1</v>
      </c>
      <c r="J8" t="s">
        <v>20</v>
      </c>
    </row>
    <row r="9" spans="1:10" x14ac:dyDescent="0.3">
      <c r="A9" s="2" t="s">
        <v>7</v>
      </c>
      <c r="B9" s="3">
        <v>28.9</v>
      </c>
      <c r="C9" s="3">
        <v>21.5</v>
      </c>
      <c r="D9" s="3"/>
      <c r="E9" s="3"/>
      <c r="F9" s="3"/>
      <c r="G9" s="1">
        <f>I3*B9</f>
        <v>4.335</v>
      </c>
      <c r="H9" s="1">
        <f>$I$5*C9</f>
        <v>8.6</v>
      </c>
      <c r="I9" s="2" t="s">
        <v>7</v>
      </c>
      <c r="J9" s="1">
        <f>G9+H9-E3-F3</f>
        <v>10.52</v>
      </c>
    </row>
    <row r="10" spans="1:10" x14ac:dyDescent="0.3">
      <c r="A10" s="2" t="s">
        <v>6</v>
      </c>
      <c r="B10" s="3">
        <v>35.5</v>
      </c>
      <c r="C10" s="3">
        <v>25.1</v>
      </c>
      <c r="D10" s="3"/>
      <c r="E10" s="3"/>
      <c r="F10" s="3"/>
      <c r="G10" s="1">
        <f>I3*B10</f>
        <v>5.3250000000000002</v>
      </c>
      <c r="H10" s="1">
        <f t="shared" ref="H10:H11" si="2">$I$5*C10</f>
        <v>10.040000000000001</v>
      </c>
      <c r="I10" s="2" t="s">
        <v>6</v>
      </c>
      <c r="J10" s="1">
        <f>G10+H10-E4-F4</f>
        <v>12.365000000000002</v>
      </c>
    </row>
    <row r="11" spans="1:10" x14ac:dyDescent="0.3">
      <c r="A11" s="2" t="s">
        <v>5</v>
      </c>
      <c r="B11" s="3">
        <v>32.799999999999997</v>
      </c>
      <c r="C11" s="3">
        <v>22.4</v>
      </c>
      <c r="D11" s="3"/>
      <c r="E11" s="3"/>
      <c r="F11" s="3"/>
      <c r="G11" s="1">
        <f>I3*B11</f>
        <v>4.919999999999999</v>
      </c>
      <c r="H11" s="1">
        <f t="shared" si="2"/>
        <v>8.9599999999999991</v>
      </c>
      <c r="I11" s="2" t="s">
        <v>5</v>
      </c>
      <c r="J11" s="1">
        <f>G11+H11-E5-F5</f>
        <v>11.41</v>
      </c>
    </row>
    <row r="15" spans="1:10" x14ac:dyDescent="0.3">
      <c r="C15" t="s">
        <v>16</v>
      </c>
      <c r="E15" t="s">
        <v>18</v>
      </c>
    </row>
    <row r="16" spans="1:10" x14ac:dyDescent="0.3">
      <c r="C16" t="s">
        <v>17</v>
      </c>
      <c r="D16" t="s">
        <v>1</v>
      </c>
      <c r="E16" t="s">
        <v>19</v>
      </c>
      <c r="F16" t="s">
        <v>1</v>
      </c>
      <c r="H16" t="s">
        <v>21</v>
      </c>
    </row>
    <row r="17" spans="2:8" x14ac:dyDescent="0.3">
      <c r="B17" s="2" t="s">
        <v>7</v>
      </c>
      <c r="C17">
        <v>4.335</v>
      </c>
      <c r="D17">
        <v>8.6</v>
      </c>
      <c r="E17">
        <v>1.34</v>
      </c>
      <c r="F17">
        <v>1.075</v>
      </c>
      <c r="H17">
        <f>STDEV(C17:F17)</f>
        <v>3.5022766405106647</v>
      </c>
    </row>
    <row r="18" spans="2:8" x14ac:dyDescent="0.3">
      <c r="B18" s="2" t="s">
        <v>6</v>
      </c>
      <c r="C18">
        <v>5.3250000000000002</v>
      </c>
      <c r="D18">
        <v>10.040000000000001</v>
      </c>
      <c r="E18">
        <v>1.7000000000000002</v>
      </c>
      <c r="F18">
        <v>1.3</v>
      </c>
      <c r="H18">
        <f>STDEV(C18:F18)</f>
        <v>4.0586910348863299</v>
      </c>
    </row>
    <row r="19" spans="2:8" x14ac:dyDescent="0.3">
      <c r="B19" s="2" t="s">
        <v>5</v>
      </c>
      <c r="C19">
        <v>4.919999999999999</v>
      </c>
      <c r="D19">
        <v>8.9599999999999991</v>
      </c>
      <c r="E19">
        <v>1.52</v>
      </c>
      <c r="F19">
        <v>0.95</v>
      </c>
      <c r="H19">
        <f>STDEV(C19:F19)</f>
        <v>3.6909924139721553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CA7D-E071-4E4B-9AAC-A86A5ACD0869}">
  <dimension ref="A2:I18"/>
  <sheetViews>
    <sheetView workbookViewId="0">
      <selection activeCell="J19" sqref="C11:J19"/>
    </sheetView>
  </sheetViews>
  <sheetFormatPr defaultRowHeight="14.4" x14ac:dyDescent="0.3"/>
  <cols>
    <col min="1" max="1" width="14.6640625" bestFit="1" customWidth="1"/>
    <col min="4" max="4" width="2" bestFit="1" customWidth="1"/>
    <col min="5" max="5" width="3.77734375" customWidth="1"/>
    <col min="6" max="7" width="2" bestFit="1" customWidth="1"/>
    <col min="8" max="8" width="2.33203125" customWidth="1"/>
    <col min="9" max="9" width="2" bestFit="1" customWidth="1"/>
  </cols>
  <sheetData>
    <row r="2" spans="1:9" x14ac:dyDescent="0.3">
      <c r="B2" t="s">
        <v>24</v>
      </c>
      <c r="C2" t="s">
        <v>11</v>
      </c>
    </row>
    <row r="3" spans="1:9" x14ac:dyDescent="0.3">
      <c r="A3" t="s">
        <v>22</v>
      </c>
      <c r="B3" s="1">
        <v>8.6999999999999993</v>
      </c>
      <c r="C3" s="4">
        <v>0.35</v>
      </c>
    </row>
    <row r="4" spans="1:9" x14ac:dyDescent="0.3">
      <c r="A4" t="s">
        <v>23</v>
      </c>
      <c r="B4" s="1">
        <v>11.4</v>
      </c>
      <c r="C4" s="4">
        <v>0.45</v>
      </c>
    </row>
    <row r="5" spans="1:9" x14ac:dyDescent="0.3">
      <c r="B5" s="1"/>
      <c r="C5" s="1"/>
    </row>
    <row r="6" spans="1:9" x14ac:dyDescent="0.3">
      <c r="A6" t="s">
        <v>25</v>
      </c>
      <c r="B6" t="s">
        <v>22</v>
      </c>
      <c r="C6" t="s">
        <v>23</v>
      </c>
    </row>
    <row r="7" spans="1:9" x14ac:dyDescent="0.3">
      <c r="A7" t="s">
        <v>26</v>
      </c>
      <c r="B7">
        <v>0.65</v>
      </c>
      <c r="C7">
        <v>0.6</v>
      </c>
    </row>
    <row r="8" spans="1:9" x14ac:dyDescent="0.3">
      <c r="A8" t="s">
        <v>27</v>
      </c>
      <c r="B8" s="4">
        <v>0.8</v>
      </c>
      <c r="C8">
        <v>0.75</v>
      </c>
    </row>
    <row r="10" spans="1:9" x14ac:dyDescent="0.3">
      <c r="A10" t="s">
        <v>28</v>
      </c>
      <c r="B10" s="5">
        <v>45</v>
      </c>
      <c r="C10" s="5">
        <v>65</v>
      </c>
    </row>
    <row r="12" spans="1:9" x14ac:dyDescent="0.3">
      <c r="I12">
        <f>SUM($F$13)</f>
        <v>0</v>
      </c>
    </row>
    <row r="13" spans="1:9" x14ac:dyDescent="0.3">
      <c r="F13" s="6" t="s">
        <v>29</v>
      </c>
      <c r="G13">
        <f>$I$12</f>
        <v>0</v>
      </c>
    </row>
    <row r="14" spans="1:9" x14ac:dyDescent="0.3">
      <c r="D14">
        <f>IF($C$15=$G$13,1,IF($C$15=$G$18,2))</f>
        <v>1</v>
      </c>
    </row>
    <row r="15" spans="1:9" x14ac:dyDescent="0.3">
      <c r="C15">
        <f>MAX($G$13,$G$18)</f>
        <v>0</v>
      </c>
    </row>
    <row r="17" spans="6:9" x14ac:dyDescent="0.3">
      <c r="I17">
        <f>SUM($F$18)</f>
        <v>0</v>
      </c>
    </row>
    <row r="18" spans="6:9" x14ac:dyDescent="0.3">
      <c r="F18" s="6" t="s">
        <v>29</v>
      </c>
      <c r="G18">
        <f>$I$17</f>
        <v>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02FFE-ABA8-41FC-B746-3509A491888C}">
  <dimension ref="A1:W86"/>
  <sheetViews>
    <sheetView topLeftCell="A67" workbookViewId="0">
      <selection activeCell="I80" sqref="I80"/>
    </sheetView>
  </sheetViews>
  <sheetFormatPr defaultRowHeight="14.4" x14ac:dyDescent="0.3"/>
  <cols>
    <col min="2" max="2" width="2" bestFit="1" customWidth="1"/>
    <col min="3" max="3" width="3.77734375" customWidth="1"/>
    <col min="4" max="4" width="8" bestFit="1" customWidth="1"/>
    <col min="5" max="5" width="9" bestFit="1" customWidth="1"/>
    <col min="6" max="6" width="2.33203125" customWidth="1"/>
    <col min="7" max="7" width="3.77734375" customWidth="1"/>
    <col min="8" max="8" width="10.77734375" bestFit="1" customWidth="1"/>
    <col min="9" max="9" width="8" bestFit="1" customWidth="1"/>
    <col min="10" max="10" width="2" bestFit="1" customWidth="1"/>
    <col min="11" max="11" width="3.77734375" customWidth="1"/>
    <col min="12" max="13" width="8" bestFit="1" customWidth="1"/>
    <col min="14" max="14" width="2.33203125" customWidth="1"/>
    <col min="15" max="15" width="3.77734375" customWidth="1"/>
    <col min="16" max="16" width="10.33203125" bestFit="1" customWidth="1"/>
    <col min="17" max="17" width="7.109375" bestFit="1" customWidth="1"/>
    <col min="18" max="18" width="2.33203125" customWidth="1"/>
    <col min="19" max="19" width="3.77734375" customWidth="1"/>
    <col min="20" max="20" width="13.33203125" bestFit="1" customWidth="1"/>
    <col min="21" max="21" width="4" bestFit="1" customWidth="1"/>
    <col min="22" max="22" width="2.33203125" customWidth="1"/>
    <col min="23" max="23" width="5.6640625" bestFit="1" customWidth="1"/>
  </cols>
  <sheetData>
    <row r="1" spans="4:16" x14ac:dyDescent="0.3">
      <c r="D1" s="8"/>
      <c r="H1" s="8"/>
      <c r="L1" s="8"/>
      <c r="P1" s="8"/>
    </row>
    <row r="3" spans="4:16" x14ac:dyDescent="0.3">
      <c r="D3" s="8"/>
      <c r="H3" s="8"/>
      <c r="L3" s="8"/>
    </row>
    <row r="4" spans="4:16" x14ac:dyDescent="0.3">
      <c r="D4" s="6"/>
      <c r="H4" s="6"/>
      <c r="L4" s="6"/>
      <c r="P4" s="6"/>
    </row>
    <row r="6" spans="4:16" x14ac:dyDescent="0.3">
      <c r="D6" s="8"/>
      <c r="H6" s="9"/>
      <c r="L6" s="9"/>
      <c r="P6" s="8"/>
    </row>
    <row r="7" spans="4:16" x14ac:dyDescent="0.3">
      <c r="D7" s="8"/>
    </row>
    <row r="8" spans="4:16" x14ac:dyDescent="0.3">
      <c r="D8" s="8"/>
      <c r="H8" s="8"/>
    </row>
    <row r="9" spans="4:16" x14ac:dyDescent="0.3">
      <c r="D9" s="6"/>
      <c r="H9" s="6"/>
      <c r="L9" s="6"/>
      <c r="P9" s="6"/>
    </row>
    <row r="10" spans="4:16" x14ac:dyDescent="0.3">
      <c r="D10" s="6"/>
    </row>
    <row r="11" spans="4:16" x14ac:dyDescent="0.3">
      <c r="D11" s="9"/>
      <c r="H11" s="9"/>
      <c r="L11" s="8"/>
      <c r="P11" s="8"/>
    </row>
    <row r="13" spans="4:16" x14ac:dyDescent="0.3">
      <c r="D13" s="8"/>
      <c r="H13" s="8"/>
      <c r="L13" s="8"/>
    </row>
    <row r="14" spans="4:16" x14ac:dyDescent="0.3">
      <c r="D14" s="6"/>
      <c r="H14" s="6"/>
      <c r="L14" s="6"/>
      <c r="P14" s="6"/>
    </row>
    <row r="16" spans="4:16" x14ac:dyDescent="0.3">
      <c r="D16" s="6"/>
      <c r="H16" s="9"/>
      <c r="L16" s="9"/>
      <c r="P16" s="8"/>
    </row>
    <row r="18" spans="4:23" x14ac:dyDescent="0.3">
      <c r="D18" s="8"/>
      <c r="H18" s="8"/>
      <c r="P18" s="8"/>
      <c r="T18" s="8">
        <v>0.7</v>
      </c>
    </row>
    <row r="19" spans="4:23" x14ac:dyDescent="0.3">
      <c r="H19" s="6"/>
      <c r="L19" s="6"/>
      <c r="P19" s="6"/>
      <c r="T19" t="s">
        <v>34</v>
      </c>
    </row>
    <row r="20" spans="4:23" x14ac:dyDescent="0.3">
      <c r="H20" s="8"/>
      <c r="K20" s="7"/>
      <c r="O20" s="7"/>
      <c r="P20" s="8">
        <v>0.65</v>
      </c>
      <c r="S20" s="7"/>
      <c r="W20">
        <f>SUM($T$21,$P$23,$L$27,$H$34,$D$42)</f>
        <v>350</v>
      </c>
    </row>
    <row r="21" spans="4:23" x14ac:dyDescent="0.3">
      <c r="D21" s="6"/>
      <c r="H21" s="9"/>
      <c r="I21" s="7"/>
      <c r="L21" s="9"/>
      <c r="M21" s="7"/>
      <c r="P21" s="9" t="s">
        <v>32</v>
      </c>
      <c r="Q21" s="7"/>
      <c r="T21" s="6">
        <v>350</v>
      </c>
      <c r="U21">
        <f>$W$20</f>
        <v>350</v>
      </c>
    </row>
    <row r="23" spans="4:23" x14ac:dyDescent="0.3">
      <c r="D23" s="9"/>
      <c r="H23" s="9"/>
      <c r="L23" s="9"/>
      <c r="P23" s="9">
        <v>0</v>
      </c>
      <c r="Q23">
        <f>IF(ABS(1-SUM($T$18,$T$23))&lt;=0.00001,SUM($T$18*$U$21,$T$23*$U$26),NA())</f>
        <v>222.49999999999997</v>
      </c>
      <c r="T23" s="8">
        <v>0.3</v>
      </c>
    </row>
    <row r="24" spans="4:23" x14ac:dyDescent="0.3">
      <c r="H24" s="8"/>
      <c r="L24" s="6"/>
      <c r="P24" s="6"/>
      <c r="T24" t="s">
        <v>35</v>
      </c>
    </row>
    <row r="25" spans="4:23" x14ac:dyDescent="0.3">
      <c r="H25" s="8"/>
      <c r="L25" t="s">
        <v>26</v>
      </c>
      <c r="S25" s="7"/>
      <c r="W25">
        <f>SUM($T$26,$P$23,$L$27,$H$34,$D$42)</f>
        <v>-75</v>
      </c>
    </row>
    <row r="26" spans="4:23" x14ac:dyDescent="0.3">
      <c r="D26" s="6"/>
      <c r="H26" s="9"/>
      <c r="L26" s="9"/>
      <c r="P26" s="9"/>
      <c r="Q26" s="7"/>
      <c r="T26" s="6">
        <v>-75</v>
      </c>
      <c r="U26">
        <f>$W$25</f>
        <v>-75</v>
      </c>
    </row>
    <row r="27" spans="4:23" x14ac:dyDescent="0.3">
      <c r="D27" s="9"/>
      <c r="H27" s="6"/>
      <c r="L27" s="6">
        <v>0</v>
      </c>
      <c r="M27">
        <f>IF(ABS(1-SUM($P$20,$P$28))&lt;=0.00001,SUM($P$20*$Q$23,$P$28*$Q$31),NA())</f>
        <v>128.875</v>
      </c>
    </row>
    <row r="28" spans="4:23" x14ac:dyDescent="0.3">
      <c r="D28" s="8"/>
      <c r="H28" s="9"/>
      <c r="P28" s="8">
        <v>0.35</v>
      </c>
    </row>
    <row r="29" spans="4:23" x14ac:dyDescent="0.3">
      <c r="H29" s="8"/>
      <c r="L29" s="6"/>
      <c r="P29" s="6" t="s">
        <v>33</v>
      </c>
    </row>
    <row r="30" spans="4:23" x14ac:dyDescent="0.3">
      <c r="D30" s="6"/>
      <c r="S30" s="7"/>
      <c r="W30">
        <f>SUM($P$31,$L$27,$H$34,$D$42)</f>
        <v>-45</v>
      </c>
    </row>
    <row r="31" spans="4:23" x14ac:dyDescent="0.3">
      <c r="D31" s="6"/>
      <c r="H31" s="8">
        <v>0.35</v>
      </c>
      <c r="L31" s="9"/>
      <c r="M31" s="7"/>
      <c r="P31" s="9">
        <v>-45</v>
      </c>
      <c r="Q31" s="7">
        <f>$W$30</f>
        <v>-45</v>
      </c>
    </row>
    <row r="32" spans="4:23" x14ac:dyDescent="0.3">
      <c r="H32" s="6" t="s">
        <v>30</v>
      </c>
    </row>
    <row r="33" spans="4:23" x14ac:dyDescent="0.3">
      <c r="D33" s="6"/>
      <c r="H33" s="8"/>
      <c r="J33">
        <f>IF($I$34=$M$27,1,IF($I$34=$M$42,2))</f>
        <v>2</v>
      </c>
      <c r="L33" s="9"/>
      <c r="P33" s="8"/>
      <c r="T33" s="8">
        <v>0.7</v>
      </c>
    </row>
    <row r="34" spans="4:23" x14ac:dyDescent="0.3">
      <c r="D34" s="6"/>
      <c r="H34" s="6">
        <v>0</v>
      </c>
      <c r="I34">
        <f>MAX($M$27,$M$42)</f>
        <v>169</v>
      </c>
      <c r="L34" s="6"/>
      <c r="P34" s="6"/>
      <c r="T34" t="s">
        <v>34</v>
      </c>
    </row>
    <row r="35" spans="4:23" x14ac:dyDescent="0.3">
      <c r="P35" s="8">
        <v>0.8</v>
      </c>
      <c r="S35" s="7"/>
      <c r="W35">
        <f>SUM($T$36,$P$38,$L$42,$H$34,$D$42)</f>
        <v>350</v>
      </c>
    </row>
    <row r="36" spans="4:23" x14ac:dyDescent="0.3">
      <c r="H36" s="6"/>
      <c r="L36" s="9"/>
      <c r="P36" s="9" t="s">
        <v>32</v>
      </c>
      <c r="Q36" s="7"/>
      <c r="T36" s="6">
        <v>350</v>
      </c>
      <c r="U36">
        <f>$W$35</f>
        <v>350</v>
      </c>
    </row>
    <row r="38" spans="4:23" x14ac:dyDescent="0.3">
      <c r="D38" s="6"/>
      <c r="H38" s="8"/>
      <c r="L38" s="6"/>
      <c r="P38" s="9">
        <v>0</v>
      </c>
      <c r="Q38">
        <f>IF(ABS(1-SUM($T$33,$T$38))&lt;=0.00001,SUM($T$33*$U$36,$T$38*$U$41),NA())</f>
        <v>222.49999999999997</v>
      </c>
      <c r="T38" s="8">
        <v>0.3</v>
      </c>
    </row>
    <row r="39" spans="4:23" x14ac:dyDescent="0.3">
      <c r="D39" s="6"/>
      <c r="L39" s="6"/>
      <c r="P39" s="6"/>
      <c r="T39" t="s">
        <v>35</v>
      </c>
    </row>
    <row r="40" spans="4:23" x14ac:dyDescent="0.3">
      <c r="D40" t="s">
        <v>22</v>
      </c>
      <c r="L40" t="s">
        <v>27</v>
      </c>
      <c r="W40">
        <f>SUM($T$41,$P$38,$L$42,$H$34,$D$42)</f>
        <v>-75</v>
      </c>
    </row>
    <row r="41" spans="4:23" x14ac:dyDescent="0.3">
      <c r="D41" s="8"/>
      <c r="H41" s="6"/>
      <c r="P41" s="6"/>
      <c r="T41" s="6">
        <v>-75</v>
      </c>
      <c r="U41">
        <f>$W$40</f>
        <v>-75</v>
      </c>
    </row>
    <row r="42" spans="4:23" x14ac:dyDescent="0.3">
      <c r="D42" s="6">
        <v>0</v>
      </c>
      <c r="E42">
        <f>IF(ABS(1-SUM($H$31,$H$48))&lt;=0.00001,SUM($H$31*$I$34,$H$48*$I$51),NA())</f>
        <v>53.494999999999997</v>
      </c>
      <c r="L42" s="6">
        <v>0</v>
      </c>
      <c r="M42">
        <f>IF(ABS(1-SUM($P$35,$P$43))&lt;=0.00001,SUM($P$35*$Q$38,$P$43*$Q$46),NA())</f>
        <v>169</v>
      </c>
    </row>
    <row r="43" spans="4:23" x14ac:dyDescent="0.3">
      <c r="D43" s="6"/>
      <c r="H43" s="8"/>
      <c r="P43" s="8">
        <v>0.2</v>
      </c>
    </row>
    <row r="44" spans="4:23" x14ac:dyDescent="0.3">
      <c r="D44" s="6"/>
      <c r="P44" t="s">
        <v>33</v>
      </c>
    </row>
    <row r="45" spans="4:23" x14ac:dyDescent="0.3">
      <c r="W45">
        <f>SUM($P$46,$L$42,$H$34,$D$42)</f>
        <v>-45</v>
      </c>
    </row>
    <row r="46" spans="4:23" x14ac:dyDescent="0.3">
      <c r="H46" s="6"/>
      <c r="P46" s="6">
        <v>-45</v>
      </c>
      <c r="Q46">
        <f>$W$45</f>
        <v>-45</v>
      </c>
    </row>
    <row r="48" spans="4:23" x14ac:dyDescent="0.3">
      <c r="D48" s="6"/>
      <c r="H48" s="8">
        <v>0.65</v>
      </c>
      <c r="L48" s="6"/>
      <c r="P48" s="8"/>
    </row>
    <row r="49" spans="1:23" x14ac:dyDescent="0.3">
      <c r="H49" t="s">
        <v>31</v>
      </c>
    </row>
    <row r="50" spans="1:23" x14ac:dyDescent="0.3">
      <c r="H50" s="8"/>
      <c r="W50">
        <f>SUM($H$51,$D$42)</f>
        <v>-8.6999999999999993</v>
      </c>
    </row>
    <row r="51" spans="1:23" x14ac:dyDescent="0.3">
      <c r="H51" s="6">
        <v>-8.6999999999999993</v>
      </c>
      <c r="I51">
        <f>$W$50</f>
        <v>-8.6999999999999993</v>
      </c>
      <c r="P51" s="6"/>
    </row>
    <row r="53" spans="1:23" x14ac:dyDescent="0.3">
      <c r="H53" s="6"/>
      <c r="L53" s="6"/>
      <c r="P53" s="8"/>
      <c r="T53" s="8">
        <v>0.7</v>
      </c>
    </row>
    <row r="54" spans="1:23" x14ac:dyDescent="0.3">
      <c r="T54" t="s">
        <v>34</v>
      </c>
    </row>
    <row r="55" spans="1:23" x14ac:dyDescent="0.3">
      <c r="H55" s="8"/>
      <c r="P55" s="8">
        <v>0.6</v>
      </c>
      <c r="W55">
        <f>SUM($T$56,$P$58,$L$62,$H$69,$D$77)</f>
        <v>500</v>
      </c>
    </row>
    <row r="56" spans="1:23" x14ac:dyDescent="0.3">
      <c r="P56" s="6" t="s">
        <v>32</v>
      </c>
      <c r="T56" s="6">
        <v>500</v>
      </c>
      <c r="U56">
        <f>$W$55</f>
        <v>500</v>
      </c>
    </row>
    <row r="58" spans="1:23" x14ac:dyDescent="0.3">
      <c r="B58">
        <f>IF($A$59=$E$42,1,IF($A$59=$E$77,2))</f>
        <v>2</v>
      </c>
      <c r="H58" s="6"/>
      <c r="L58" s="6"/>
      <c r="P58" s="9">
        <v>0</v>
      </c>
      <c r="Q58">
        <f>IF(ABS(1-SUM($T$53,$T$58))&lt;=0.00001,SUM($T$53*$U$56,$T$58*$U$61),NA())</f>
        <v>327.5</v>
      </c>
      <c r="T58" s="8">
        <v>0.3</v>
      </c>
    </row>
    <row r="59" spans="1:23" x14ac:dyDescent="0.3">
      <c r="A59">
        <f>MAX($E$42,$E$77)</f>
        <v>93.011250000000004</v>
      </c>
      <c r="D59" s="6"/>
      <c r="T59" t="s">
        <v>35</v>
      </c>
    </row>
    <row r="60" spans="1:23" x14ac:dyDescent="0.3">
      <c r="H60" s="8"/>
      <c r="L60" t="s">
        <v>26</v>
      </c>
      <c r="W60">
        <f>SUM($T$61,$P$58,$L$62,$H$69,$D$77)</f>
        <v>-75</v>
      </c>
    </row>
    <row r="61" spans="1:23" x14ac:dyDescent="0.3">
      <c r="P61" s="6"/>
      <c r="T61" s="6">
        <v>-75</v>
      </c>
      <c r="U61">
        <f>$W$60</f>
        <v>-75</v>
      </c>
    </row>
    <row r="62" spans="1:23" x14ac:dyDescent="0.3">
      <c r="L62" s="6">
        <v>0</v>
      </c>
      <c r="M62">
        <f>IF(ABS(1-SUM($P$55,$P$63))&lt;=0.00001,SUM($P$55*$Q$58,$P$63*$Q$66),NA())</f>
        <v>156.5</v>
      </c>
    </row>
    <row r="63" spans="1:23" x14ac:dyDescent="0.3">
      <c r="H63" s="9"/>
      <c r="L63" s="6"/>
      <c r="P63" s="8">
        <v>0.4</v>
      </c>
    </row>
    <row r="64" spans="1:23" x14ac:dyDescent="0.3">
      <c r="D64" s="6"/>
      <c r="H64" s="8"/>
      <c r="P64" t="s">
        <v>33</v>
      </c>
    </row>
    <row r="65" spans="4:23" x14ac:dyDescent="0.3">
      <c r="W65">
        <f>SUM($P$66,$L$62,$H$69,$D$77)</f>
        <v>-100</v>
      </c>
    </row>
    <row r="66" spans="4:23" x14ac:dyDescent="0.3">
      <c r="H66" s="8">
        <v>0.45</v>
      </c>
      <c r="P66" s="6">
        <v>-100</v>
      </c>
      <c r="Q66">
        <f>$W$65</f>
        <v>-100</v>
      </c>
    </row>
    <row r="67" spans="4:23" x14ac:dyDescent="0.3">
      <c r="H67" s="6" t="s">
        <v>30</v>
      </c>
    </row>
    <row r="68" spans="4:23" x14ac:dyDescent="0.3">
      <c r="H68" s="8"/>
      <c r="J68">
        <f>IF($I$69=$M$62,1,IF($I$69=$M$77,2))</f>
        <v>2</v>
      </c>
      <c r="L68" s="6"/>
      <c r="P68" s="8"/>
      <c r="T68" s="8">
        <v>0.7</v>
      </c>
    </row>
    <row r="69" spans="4:23" x14ac:dyDescent="0.3">
      <c r="D69" s="6"/>
      <c r="H69" s="6">
        <v>0</v>
      </c>
      <c r="I69">
        <f>MAX($M$62,$M$77)</f>
        <v>220.625</v>
      </c>
      <c r="T69" t="s">
        <v>34</v>
      </c>
    </row>
    <row r="70" spans="4:23" x14ac:dyDescent="0.3">
      <c r="P70" s="8">
        <v>0.75</v>
      </c>
      <c r="W70">
        <f>SUM($T$71,$P$73,$L$77,$H$69,$D$77)</f>
        <v>500</v>
      </c>
    </row>
    <row r="71" spans="4:23" x14ac:dyDescent="0.3">
      <c r="H71" s="6"/>
      <c r="P71" s="6" t="s">
        <v>32</v>
      </c>
      <c r="T71" s="6">
        <v>500</v>
      </c>
      <c r="U71">
        <f>$W$70</f>
        <v>500</v>
      </c>
    </row>
    <row r="73" spans="4:23" x14ac:dyDescent="0.3">
      <c r="H73" s="8"/>
      <c r="L73" s="6"/>
      <c r="P73" s="9">
        <v>0</v>
      </c>
      <c r="Q73">
        <f>IF(ABS(1-SUM($T$68,$T$73))&lt;=0.00001,SUM($T$68*$U$71,$T$73*$U$76),NA())</f>
        <v>327.5</v>
      </c>
      <c r="T73" s="8">
        <v>0.3</v>
      </c>
    </row>
    <row r="74" spans="4:23" x14ac:dyDescent="0.3">
      <c r="D74" s="6"/>
      <c r="T74" t="s">
        <v>35</v>
      </c>
    </row>
    <row r="75" spans="4:23" x14ac:dyDescent="0.3">
      <c r="D75" t="s">
        <v>23</v>
      </c>
      <c r="L75" t="s">
        <v>27</v>
      </c>
      <c r="W75">
        <f>SUM($T$76,$P$73,$L$77,$H$69,$D$77)</f>
        <v>-75</v>
      </c>
    </row>
    <row r="76" spans="4:23" x14ac:dyDescent="0.3">
      <c r="H76" s="6"/>
      <c r="P76" s="6"/>
      <c r="T76" s="6">
        <v>-75</v>
      </c>
      <c r="U76">
        <f>$W$75</f>
        <v>-75</v>
      </c>
    </row>
    <row r="77" spans="4:23" x14ac:dyDescent="0.3">
      <c r="D77" s="6">
        <v>0</v>
      </c>
      <c r="E77">
        <f>IF(ABS(1-SUM($H$66,$H$83))&lt;=0.00001,SUM($H$66*$I$69,$H$83*$I$86),NA())</f>
        <v>93.011250000000004</v>
      </c>
      <c r="L77" s="6">
        <v>0</v>
      </c>
      <c r="M77">
        <f>IF(ABS(1-SUM($P$70,$P$78))&lt;=0.00001,SUM($P$70*$Q$73,$P$78*$Q$81),NA())</f>
        <v>220.625</v>
      </c>
    </row>
    <row r="78" spans="4:23" x14ac:dyDescent="0.3">
      <c r="H78" s="8"/>
      <c r="P78" s="8">
        <v>0.25</v>
      </c>
    </row>
    <row r="79" spans="4:23" x14ac:dyDescent="0.3">
      <c r="P79" t="s">
        <v>33</v>
      </c>
    </row>
    <row r="80" spans="4:23" x14ac:dyDescent="0.3">
      <c r="W80">
        <f>SUM($P$81,$L$77,$H$69,$D$77)</f>
        <v>-100</v>
      </c>
    </row>
    <row r="81" spans="8:23" x14ac:dyDescent="0.3">
      <c r="H81" s="6"/>
      <c r="P81" s="6">
        <v>-100</v>
      </c>
      <c r="Q81">
        <f>$W$80</f>
        <v>-100</v>
      </c>
    </row>
    <row r="83" spans="8:23" x14ac:dyDescent="0.3">
      <c r="H83" s="8">
        <v>0.55000000000000004</v>
      </c>
    </row>
    <row r="84" spans="8:23" x14ac:dyDescent="0.3">
      <c r="H84" t="s">
        <v>31</v>
      </c>
    </row>
    <row r="85" spans="8:23" x14ac:dyDescent="0.3">
      <c r="W85">
        <f>SUM($H$86,$D$77)</f>
        <v>-11.4</v>
      </c>
    </row>
    <row r="86" spans="8:23" x14ac:dyDescent="0.3">
      <c r="H86" s="6">
        <v>-11.4</v>
      </c>
      <c r="I86">
        <f>$W$85</f>
        <v>-11.4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CFA71-5445-46D4-A908-CF2033083FBF}">
  <dimension ref="A1:G22"/>
  <sheetViews>
    <sheetView workbookViewId="0">
      <selection activeCell="E20" sqref="E20:F22"/>
    </sheetView>
  </sheetViews>
  <sheetFormatPr defaultRowHeight="14.4" x14ac:dyDescent="0.3"/>
  <cols>
    <col min="2" max="2" width="18.21875" bestFit="1" customWidth="1"/>
    <col min="4" max="4" width="38.77734375" bestFit="1" customWidth="1"/>
    <col min="6" max="6" width="35.6640625" bestFit="1" customWidth="1"/>
  </cols>
  <sheetData>
    <row r="1" spans="1:7" x14ac:dyDescent="0.3">
      <c r="B1" t="s">
        <v>36</v>
      </c>
      <c r="C1" t="s">
        <v>37</v>
      </c>
      <c r="D1" t="s">
        <v>40</v>
      </c>
      <c r="E1" t="s">
        <v>41</v>
      </c>
    </row>
    <row r="2" spans="1:7" x14ac:dyDescent="0.3">
      <c r="A2" t="s">
        <v>38</v>
      </c>
      <c r="B2" s="10">
        <v>1200</v>
      </c>
      <c r="C2" s="10">
        <v>150</v>
      </c>
      <c r="D2" s="1">
        <f>0.15*(B2)+0.85*(C2)</f>
        <v>307.5</v>
      </c>
      <c r="E2" s="10">
        <v>215</v>
      </c>
    </row>
    <row r="3" spans="1:7" x14ac:dyDescent="0.3">
      <c r="A3" t="s">
        <v>39</v>
      </c>
      <c r="B3" s="10">
        <v>1800</v>
      </c>
      <c r="C3" s="10">
        <v>180</v>
      </c>
      <c r="D3" s="1">
        <f>0.15*(B3)+0.85*(C3)</f>
        <v>423</v>
      </c>
      <c r="E3" s="10">
        <v>375</v>
      </c>
    </row>
    <row r="9" spans="1:7" x14ac:dyDescent="0.3">
      <c r="D9" t="s">
        <v>40</v>
      </c>
    </row>
    <row r="10" spans="1:7" x14ac:dyDescent="0.3">
      <c r="C10" t="s">
        <v>38</v>
      </c>
      <c r="D10" s="1">
        <f>D2-E2</f>
        <v>92.5</v>
      </c>
    </row>
    <row r="11" spans="1:7" x14ac:dyDescent="0.3">
      <c r="C11" t="s">
        <v>39</v>
      </c>
      <c r="D11" s="1">
        <f>D3-E3</f>
        <v>48</v>
      </c>
    </row>
    <row r="15" spans="1:7" x14ac:dyDescent="0.3">
      <c r="B15" t="s">
        <v>36</v>
      </c>
      <c r="C15" t="s">
        <v>37</v>
      </c>
      <c r="D15" t="s">
        <v>42</v>
      </c>
      <c r="F15" t="s">
        <v>43</v>
      </c>
      <c r="G15" t="s">
        <v>41</v>
      </c>
    </row>
    <row r="16" spans="1:7" x14ac:dyDescent="0.3">
      <c r="A16" t="s">
        <v>38</v>
      </c>
      <c r="B16" s="10">
        <v>1200</v>
      </c>
      <c r="C16" s="10">
        <v>150</v>
      </c>
      <c r="D16">
        <v>0.35</v>
      </c>
      <c r="E16">
        <v>0.65</v>
      </c>
      <c r="F16" s="10">
        <f>(B16*D16) + (C16*E16)</f>
        <v>517.5</v>
      </c>
      <c r="G16" s="10">
        <v>215</v>
      </c>
    </row>
    <row r="17" spans="1:7" x14ac:dyDescent="0.3">
      <c r="A17" t="s">
        <v>39</v>
      </c>
      <c r="B17" s="10">
        <v>1800</v>
      </c>
      <c r="C17" s="10">
        <v>180</v>
      </c>
      <c r="F17" s="10">
        <f>(B17*D16)+(C17*E16)</f>
        <v>747</v>
      </c>
      <c r="G17" s="10">
        <v>375</v>
      </c>
    </row>
    <row r="20" spans="1:7" x14ac:dyDescent="0.3">
      <c r="F20" t="s">
        <v>43</v>
      </c>
    </row>
    <row r="21" spans="1:7" x14ac:dyDescent="0.3">
      <c r="E21" t="s">
        <v>38</v>
      </c>
      <c r="F21" s="10">
        <f>F16-G16</f>
        <v>302.5</v>
      </c>
    </row>
    <row r="22" spans="1:7" x14ac:dyDescent="0.3">
      <c r="E22" t="s">
        <v>39</v>
      </c>
      <c r="F22" s="10">
        <f>F17-G17</f>
        <v>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E45F-E94D-4C5C-BC5C-1BF86D6834AF}">
  <dimension ref="B3:H22"/>
  <sheetViews>
    <sheetView tabSelected="1" workbookViewId="0">
      <selection activeCell="G18" sqref="G18:H22"/>
    </sheetView>
  </sheetViews>
  <sheetFormatPr defaultRowHeight="14.4" x14ac:dyDescent="0.3"/>
  <cols>
    <col min="3" max="3" width="11.109375" bestFit="1" customWidth="1"/>
    <col min="4" max="4" width="14.77734375" bestFit="1" customWidth="1"/>
    <col min="5" max="5" width="9.33203125" bestFit="1" customWidth="1"/>
    <col min="6" max="6" width="15.33203125" bestFit="1" customWidth="1"/>
  </cols>
  <sheetData>
    <row r="3" spans="2:8" x14ac:dyDescent="0.3">
      <c r="C3" t="s">
        <v>44</v>
      </c>
      <c r="D3" t="s">
        <v>45</v>
      </c>
      <c r="E3" t="s">
        <v>46</v>
      </c>
      <c r="F3" t="s">
        <v>47</v>
      </c>
    </row>
    <row r="4" spans="2:8" x14ac:dyDescent="0.3">
      <c r="B4" t="s">
        <v>48</v>
      </c>
      <c r="C4" s="5">
        <v>-1500</v>
      </c>
      <c r="D4" s="5">
        <v>-500</v>
      </c>
      <c r="E4" s="5">
        <v>1200</v>
      </c>
      <c r="F4" s="5">
        <v>3500</v>
      </c>
    </row>
    <row r="5" spans="2:8" x14ac:dyDescent="0.3">
      <c r="B5" t="s">
        <v>49</v>
      </c>
      <c r="C5" s="5">
        <v>-1000</v>
      </c>
      <c r="D5" s="5">
        <v>-500</v>
      </c>
      <c r="E5" s="5">
        <v>900</v>
      </c>
      <c r="F5" s="5">
        <v>2500</v>
      </c>
    </row>
    <row r="6" spans="2:8" x14ac:dyDescent="0.3">
      <c r="B6" t="s">
        <v>50</v>
      </c>
      <c r="C6" s="5">
        <v>-500</v>
      </c>
      <c r="D6" s="5">
        <v>-100</v>
      </c>
      <c r="E6" s="5">
        <v>600</v>
      </c>
      <c r="F6" s="5">
        <v>1200</v>
      </c>
    </row>
    <row r="7" spans="2:8" x14ac:dyDescent="0.3">
      <c r="B7" t="s">
        <v>51</v>
      </c>
      <c r="C7" s="5">
        <v>-200</v>
      </c>
      <c r="D7" s="5">
        <v>100</v>
      </c>
      <c r="E7" s="5">
        <v>400</v>
      </c>
      <c r="F7" s="5">
        <v>800</v>
      </c>
    </row>
    <row r="8" spans="2:8" x14ac:dyDescent="0.3">
      <c r="B8" t="s">
        <v>53</v>
      </c>
    </row>
    <row r="9" spans="2:8" x14ac:dyDescent="0.3">
      <c r="C9" t="s">
        <v>44</v>
      </c>
      <c r="D9" t="s">
        <v>45</v>
      </c>
      <c r="E9" t="s">
        <v>46</v>
      </c>
      <c r="F9" t="s">
        <v>47</v>
      </c>
      <c r="H9" t="s">
        <v>54</v>
      </c>
    </row>
    <row r="10" spans="2:8" x14ac:dyDescent="0.3">
      <c r="B10" t="s">
        <v>48</v>
      </c>
      <c r="C10" s="6">
        <v>-0.64870000000000005</v>
      </c>
      <c r="D10">
        <v>-0.18140000000000001</v>
      </c>
      <c r="E10" s="11">
        <v>0.32969999999999999</v>
      </c>
      <c r="F10" s="6">
        <v>0.68859999999999999</v>
      </c>
      <c r="G10" t="s">
        <v>48</v>
      </c>
      <c r="H10" s="6">
        <f>AVERAGE(C10:F10)</f>
        <v>4.7049999999999981E-2</v>
      </c>
    </row>
    <row r="11" spans="2:8" x14ac:dyDescent="0.3">
      <c r="B11" t="s">
        <v>49</v>
      </c>
      <c r="C11">
        <v>-0.39560000000000001</v>
      </c>
      <c r="D11">
        <v>-0.18140000000000001</v>
      </c>
      <c r="E11">
        <v>0.25919999999999999</v>
      </c>
      <c r="F11">
        <v>0.56540000000000001</v>
      </c>
      <c r="G11" t="s">
        <v>49</v>
      </c>
      <c r="H11" s="6">
        <f t="shared" ref="H11:H13" si="0">AVERAGE(C11:F11)</f>
        <v>6.1900000000000011E-2</v>
      </c>
    </row>
    <row r="12" spans="2:8" x14ac:dyDescent="0.3">
      <c r="B12" t="s">
        <v>50</v>
      </c>
      <c r="C12">
        <v>-0.18140000000000001</v>
      </c>
      <c r="D12">
        <v>-3.39E-2</v>
      </c>
      <c r="E12">
        <v>0.18129999999999999</v>
      </c>
      <c r="F12">
        <v>0.32969999999999999</v>
      </c>
      <c r="G12" t="s">
        <v>50</v>
      </c>
      <c r="H12" s="6">
        <f t="shared" si="0"/>
        <v>7.3924999999999991E-2</v>
      </c>
    </row>
    <row r="13" spans="2:8" x14ac:dyDescent="0.3">
      <c r="B13" t="s">
        <v>51</v>
      </c>
      <c r="C13">
        <v>-6.9000000000000006E-2</v>
      </c>
      <c r="D13">
        <v>3.27E-2</v>
      </c>
      <c r="E13">
        <v>0.12479999999999999</v>
      </c>
      <c r="F13">
        <v>0.2341</v>
      </c>
      <c r="G13" t="s">
        <v>51</v>
      </c>
      <c r="H13" s="6">
        <f t="shared" si="0"/>
        <v>8.0649999999999999E-2</v>
      </c>
    </row>
    <row r="17" spans="2:8" x14ac:dyDescent="0.3">
      <c r="B17" t="s">
        <v>52</v>
      </c>
    </row>
    <row r="18" spans="2:8" x14ac:dyDescent="0.3">
      <c r="C18" t="s">
        <v>44</v>
      </c>
      <c r="D18" t="s">
        <v>45</v>
      </c>
      <c r="E18" t="s">
        <v>46</v>
      </c>
      <c r="F18" t="s">
        <v>47</v>
      </c>
      <c r="H18" t="s">
        <v>54</v>
      </c>
    </row>
    <row r="19" spans="2:8" x14ac:dyDescent="0.3">
      <c r="B19" t="s">
        <v>48</v>
      </c>
      <c r="C19">
        <v>-0.45500000000000002</v>
      </c>
      <c r="D19">
        <v>-0.1331</v>
      </c>
      <c r="E19">
        <v>0.25919999999999999</v>
      </c>
      <c r="F19">
        <v>0.58309999999999995</v>
      </c>
      <c r="G19" t="s">
        <v>48</v>
      </c>
      <c r="H19">
        <f>AVERAGE(C19:F19)</f>
        <v>6.3549999999999968E-2</v>
      </c>
    </row>
    <row r="20" spans="2:8" x14ac:dyDescent="0.3">
      <c r="B20" t="s">
        <v>49</v>
      </c>
      <c r="C20">
        <v>-0.28399999999999997</v>
      </c>
      <c r="D20">
        <v>-0.1331</v>
      </c>
      <c r="E20">
        <v>0.20150000000000001</v>
      </c>
      <c r="F20">
        <v>0.4647</v>
      </c>
      <c r="G20" t="s">
        <v>49</v>
      </c>
      <c r="H20">
        <f t="shared" ref="H20:H22" si="1">AVERAGE(C20:F20)</f>
        <v>6.2275000000000011E-2</v>
      </c>
    </row>
    <row r="21" spans="2:8" x14ac:dyDescent="0.3">
      <c r="B21" t="s">
        <v>50</v>
      </c>
      <c r="C21">
        <v>-0.1331</v>
      </c>
      <c r="D21">
        <v>-2.53E-2</v>
      </c>
      <c r="E21">
        <v>0.13919999999999999</v>
      </c>
      <c r="F21">
        <v>0.25919999999999999</v>
      </c>
      <c r="G21" t="s">
        <v>50</v>
      </c>
      <c r="H21">
        <f t="shared" si="1"/>
        <v>0.06</v>
      </c>
    </row>
    <row r="22" spans="2:8" x14ac:dyDescent="0.3">
      <c r="B22" t="s">
        <v>51</v>
      </c>
      <c r="C22">
        <v>-5.1299999999999998E-2</v>
      </c>
      <c r="D22">
        <v>2.5700000000000001E-2</v>
      </c>
      <c r="E22">
        <v>9.5200000000000007E-2</v>
      </c>
      <c r="F22">
        <v>0.18129999999999999</v>
      </c>
      <c r="G22" t="s">
        <v>51</v>
      </c>
      <c r="H22">
        <f t="shared" si="1"/>
        <v>6.2725000000000003E-2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 Thakar</dc:creator>
  <cp:lastModifiedBy>Rushi Thakar</cp:lastModifiedBy>
  <cp:lastPrinted>2017-12-14T19:01:43Z</cp:lastPrinted>
  <dcterms:created xsi:type="dcterms:W3CDTF">2017-12-14T18:17:48Z</dcterms:created>
  <dcterms:modified xsi:type="dcterms:W3CDTF">2017-12-15T03:26:42Z</dcterms:modified>
</cp:coreProperties>
</file>