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BM155 .O3 1937</t>
        </is>
      </c>
      <c r="E2" t="inlineStr">
        <is>
          <t>0                      BM 0155000O  3           1937</t>
        </is>
      </c>
      <c r="F2" t="inlineStr">
        <is>
          <t>Hebrew religion ; its origin and development / by W. O. E. Oesterley and Theodore H. Robinson.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Oesterley, W. O. E. (William Oscar Emil), 1866-1950.</t>
        </is>
      </c>
      <c r="N2" t="inlineStr">
        <is>
          <t>London : Society for Promoting Christian Knowledge, 1966, c1937.</t>
        </is>
      </c>
      <c r="O2" t="inlineStr">
        <is>
          <t>1966</t>
        </is>
      </c>
      <c r="Q2" t="inlineStr">
        <is>
          <t>eng</t>
        </is>
      </c>
      <c r="R2" t="inlineStr">
        <is>
          <t>___</t>
        </is>
      </c>
      <c r="T2" t="inlineStr">
        <is>
          <t xml:space="preserve">BM </t>
        </is>
      </c>
      <c r="U2" t="n">
        <v>4</v>
      </c>
      <c r="V2" t="n">
        <v>4</v>
      </c>
      <c r="W2" t="inlineStr">
        <is>
          <t>2010-02-16</t>
        </is>
      </c>
      <c r="X2" t="inlineStr">
        <is>
          <t>2010-02-16</t>
        </is>
      </c>
      <c r="Y2" t="inlineStr">
        <is>
          <t>1990-10-25</t>
        </is>
      </c>
      <c r="Z2" t="inlineStr">
        <is>
          <t>1990-10-25</t>
        </is>
      </c>
      <c r="AA2" t="n">
        <v>42</v>
      </c>
      <c r="AB2" t="n">
        <v>38</v>
      </c>
      <c r="AC2" t="n">
        <v>724</v>
      </c>
      <c r="AD2" t="n">
        <v>1</v>
      </c>
      <c r="AE2" t="n">
        <v>6</v>
      </c>
      <c r="AF2" t="n">
        <v>0</v>
      </c>
      <c r="AG2" t="n">
        <v>35</v>
      </c>
      <c r="AH2" t="n">
        <v>0</v>
      </c>
      <c r="AI2" t="n">
        <v>17</v>
      </c>
      <c r="AJ2" t="n">
        <v>0</v>
      </c>
      <c r="AK2" t="n">
        <v>3</v>
      </c>
      <c r="AL2" t="n">
        <v>0</v>
      </c>
      <c r="AM2" t="n">
        <v>14</v>
      </c>
      <c r="AN2" t="n">
        <v>0</v>
      </c>
      <c r="AO2" t="n">
        <v>4</v>
      </c>
      <c r="AP2" t="n">
        <v>0</v>
      </c>
      <c r="AQ2" t="n">
        <v>2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HYPERLINK("https://creighton-primo.hosted.exlibrisgroup.com/primo-explore/search?tab=default_tab&amp;search_scope=EVERYTHING&amp;vid=01CRU&amp;lang=en_US&amp;offset=0&amp;query=any,contains,991002653789702656","Catalog Record")</f>
        <v/>
      </c>
      <c r="AV2">
        <f>HYPERLINK("http://www.worldcat.org/oclc/388021","WorldCat Record")</f>
        <v/>
      </c>
      <c r="AW2" t="inlineStr">
        <is>
          <t>2112567:eng</t>
        </is>
      </c>
      <c r="AX2" t="inlineStr">
        <is>
          <t>388021</t>
        </is>
      </c>
      <c r="AY2" t="inlineStr">
        <is>
          <t>991002653789702656</t>
        </is>
      </c>
      <c r="AZ2" t="inlineStr">
        <is>
          <t>991002653789702656</t>
        </is>
      </c>
      <c r="BA2" t="inlineStr">
        <is>
          <t>2254941390002656</t>
        </is>
      </c>
      <c r="BB2" t="inlineStr">
        <is>
          <t>BOOK</t>
        </is>
      </c>
      <c r="BE2" t="inlineStr">
        <is>
          <t>32285000354067</t>
        </is>
      </c>
      <c r="BF2" t="inlineStr">
        <is>
          <t>893804855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BM155.2 .H57</t>
        </is>
      </c>
      <c r="E3" t="inlineStr">
        <is>
          <t>0                      BM 0155200H  57</t>
        </is>
      </c>
      <c r="F3" t="inlineStr">
        <is>
          <t>A History of Judaism.</t>
        </is>
      </c>
      <c r="G3" t="inlineStr">
        <is>
          <t>V.1</t>
        </is>
      </c>
      <c r="H3" t="inlineStr">
        <is>
          <t>Yes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N3" t="inlineStr">
        <is>
          <t>New York : Basic Books, [1974]</t>
        </is>
      </c>
      <c r="O3" t="inlineStr">
        <is>
          <t>1974</t>
        </is>
      </c>
      <c r="Q3" t="inlineStr">
        <is>
          <t>eng</t>
        </is>
      </c>
      <c r="R3" t="inlineStr">
        <is>
          <t>nyu</t>
        </is>
      </c>
      <c r="T3" t="inlineStr">
        <is>
          <t xml:space="preserve">BM </t>
        </is>
      </c>
      <c r="U3" t="n">
        <v>2</v>
      </c>
      <c r="V3" t="n">
        <v>2</v>
      </c>
      <c r="W3" t="inlineStr">
        <is>
          <t>1993-04-12</t>
        </is>
      </c>
      <c r="X3" t="inlineStr">
        <is>
          <t>1993-04-12</t>
        </is>
      </c>
      <c r="Y3" t="inlineStr">
        <is>
          <t>1990-05-07</t>
        </is>
      </c>
      <c r="Z3" t="inlineStr">
        <is>
          <t>1990-10-25</t>
        </is>
      </c>
      <c r="AA3" t="n">
        <v>1084</v>
      </c>
      <c r="AB3" t="n">
        <v>984</v>
      </c>
      <c r="AC3" t="n">
        <v>990</v>
      </c>
      <c r="AD3" t="n">
        <v>8</v>
      </c>
      <c r="AE3" t="n">
        <v>8</v>
      </c>
      <c r="AF3" t="n">
        <v>34</v>
      </c>
      <c r="AG3" t="n">
        <v>34</v>
      </c>
      <c r="AH3" t="n">
        <v>15</v>
      </c>
      <c r="AI3" t="n">
        <v>15</v>
      </c>
      <c r="AJ3" t="n">
        <v>7</v>
      </c>
      <c r="AK3" t="n">
        <v>7</v>
      </c>
      <c r="AL3" t="n">
        <v>14</v>
      </c>
      <c r="AM3" t="n">
        <v>14</v>
      </c>
      <c r="AN3" t="n">
        <v>6</v>
      </c>
      <c r="AO3" t="n">
        <v>6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HYPERLINK("http://catalog.hathitrust.org/Record/000042488","HathiTrust Record")</f>
        <v/>
      </c>
      <c r="AU3">
        <f>HYPERLINK("https://creighton-primo.hosted.exlibrisgroup.com/primo-explore/search?tab=default_tab&amp;search_scope=EVERYTHING&amp;vid=01CRU&amp;lang=en_US&amp;offset=0&amp;query=any,contains,991003599459702656","Catalog Record")</f>
        <v/>
      </c>
      <c r="AV3">
        <f>HYPERLINK("http://www.worldcat.org/oclc/1177000","WorldCat Record")</f>
        <v/>
      </c>
      <c r="AW3" t="inlineStr">
        <is>
          <t>3372139297:eng</t>
        </is>
      </c>
      <c r="AX3" t="inlineStr">
        <is>
          <t>1177000</t>
        </is>
      </c>
      <c r="AY3" t="inlineStr">
        <is>
          <t>991003599459702656</t>
        </is>
      </c>
      <c r="AZ3" t="inlineStr">
        <is>
          <t>991003599459702656</t>
        </is>
      </c>
      <c r="BA3" t="inlineStr">
        <is>
          <t>2264758060002656</t>
        </is>
      </c>
      <c r="BB3" t="inlineStr">
        <is>
          <t>BOOK</t>
        </is>
      </c>
      <c r="BD3" t="inlineStr">
        <is>
          <t>9780465030088</t>
        </is>
      </c>
      <c r="BE3" t="inlineStr">
        <is>
          <t>32285000150218</t>
        </is>
      </c>
      <c r="BF3" t="inlineStr">
        <is>
          <t>893441473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BM155.2 .H57</t>
        </is>
      </c>
      <c r="E4" t="inlineStr">
        <is>
          <t>0                      BM 0155200H  57</t>
        </is>
      </c>
      <c r="F4" t="inlineStr">
        <is>
          <t>A History of Judaism.</t>
        </is>
      </c>
      <c r="G4" t="inlineStr">
        <is>
          <t>V.2</t>
        </is>
      </c>
      <c r="H4" t="inlineStr">
        <is>
          <t>Yes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New York : Basic Books, [1974]</t>
        </is>
      </c>
      <c r="O4" t="inlineStr">
        <is>
          <t>1974</t>
        </is>
      </c>
      <c r="Q4" t="inlineStr">
        <is>
          <t>eng</t>
        </is>
      </c>
      <c r="R4" t="inlineStr">
        <is>
          <t>nyu</t>
        </is>
      </c>
      <c r="T4" t="inlineStr">
        <is>
          <t xml:space="preserve">BM </t>
        </is>
      </c>
      <c r="U4" t="n">
        <v>0</v>
      </c>
      <c r="V4" t="n">
        <v>2</v>
      </c>
      <c r="X4" t="inlineStr">
        <is>
          <t>1993-04-12</t>
        </is>
      </c>
      <c r="Y4" t="inlineStr">
        <is>
          <t>1990-10-25</t>
        </is>
      </c>
      <c r="Z4" t="inlineStr">
        <is>
          <t>1990-10-25</t>
        </is>
      </c>
      <c r="AA4" t="n">
        <v>1084</v>
      </c>
      <c r="AB4" t="n">
        <v>984</v>
      </c>
      <c r="AC4" t="n">
        <v>990</v>
      </c>
      <c r="AD4" t="n">
        <v>8</v>
      </c>
      <c r="AE4" t="n">
        <v>8</v>
      </c>
      <c r="AF4" t="n">
        <v>34</v>
      </c>
      <c r="AG4" t="n">
        <v>34</v>
      </c>
      <c r="AH4" t="n">
        <v>15</v>
      </c>
      <c r="AI4" t="n">
        <v>15</v>
      </c>
      <c r="AJ4" t="n">
        <v>7</v>
      </c>
      <c r="AK4" t="n">
        <v>7</v>
      </c>
      <c r="AL4" t="n">
        <v>14</v>
      </c>
      <c r="AM4" t="n">
        <v>14</v>
      </c>
      <c r="AN4" t="n">
        <v>6</v>
      </c>
      <c r="AO4" t="n">
        <v>6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HYPERLINK("http://catalog.hathitrust.org/Record/000042488","HathiTrust Record")</f>
        <v/>
      </c>
      <c r="AU4">
        <f>HYPERLINK("https://creighton-primo.hosted.exlibrisgroup.com/primo-explore/search?tab=default_tab&amp;search_scope=EVERYTHING&amp;vid=01CRU&amp;lang=en_US&amp;offset=0&amp;query=any,contains,991003599459702656","Catalog Record")</f>
        <v/>
      </c>
      <c r="AV4">
        <f>HYPERLINK("http://www.worldcat.org/oclc/1177000","WorldCat Record")</f>
        <v/>
      </c>
      <c r="AW4" t="inlineStr">
        <is>
          <t>3372139297:eng</t>
        </is>
      </c>
      <c r="AX4" t="inlineStr">
        <is>
          <t>1177000</t>
        </is>
      </c>
      <c r="AY4" t="inlineStr">
        <is>
          <t>991003599459702656</t>
        </is>
      </c>
      <c r="AZ4" t="inlineStr">
        <is>
          <t>991003599459702656</t>
        </is>
      </c>
      <c r="BA4" t="inlineStr">
        <is>
          <t>2264758060002656</t>
        </is>
      </c>
      <c r="BB4" t="inlineStr">
        <is>
          <t>BOOK</t>
        </is>
      </c>
      <c r="BD4" t="inlineStr">
        <is>
          <t>9780465030088</t>
        </is>
      </c>
      <c r="BE4" t="inlineStr">
        <is>
          <t>32285000354083</t>
        </is>
      </c>
      <c r="BF4" t="inlineStr">
        <is>
          <t>893441472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BM155.2 .N46 1987</t>
        </is>
      </c>
      <c r="E5" t="inlineStr">
        <is>
          <t>0                      BM 0155200N  46          1987</t>
        </is>
      </c>
      <c r="F5" t="inlineStr">
        <is>
          <t>Self-fulfilling prophecy : exile and return in the history of Judaism / Jacob Neusner.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Neusner, Jacob, 1932-2016.</t>
        </is>
      </c>
      <c r="N5" t="inlineStr">
        <is>
          <t>Boston : Beacon Press, c1987.</t>
        </is>
      </c>
      <c r="O5" t="inlineStr">
        <is>
          <t>1987</t>
        </is>
      </c>
      <c r="Q5" t="inlineStr">
        <is>
          <t>eng</t>
        </is>
      </c>
      <c r="R5" t="inlineStr">
        <is>
          <t>mau</t>
        </is>
      </c>
      <c r="T5" t="inlineStr">
        <is>
          <t xml:space="preserve">BM </t>
        </is>
      </c>
      <c r="U5" t="n">
        <v>1</v>
      </c>
      <c r="V5" t="n">
        <v>1</v>
      </c>
      <c r="W5" t="inlineStr">
        <is>
          <t>2002-11-06</t>
        </is>
      </c>
      <c r="X5" t="inlineStr">
        <is>
          <t>2002-11-06</t>
        </is>
      </c>
      <c r="Y5" t="inlineStr">
        <is>
          <t>1990-10-25</t>
        </is>
      </c>
      <c r="Z5" t="inlineStr">
        <is>
          <t>1990-10-25</t>
        </is>
      </c>
      <c r="AA5" t="n">
        <v>441</v>
      </c>
      <c r="AB5" t="n">
        <v>388</v>
      </c>
      <c r="AC5" t="n">
        <v>440</v>
      </c>
      <c r="AD5" t="n">
        <v>3</v>
      </c>
      <c r="AE5" t="n">
        <v>3</v>
      </c>
      <c r="AF5" t="n">
        <v>25</v>
      </c>
      <c r="AG5" t="n">
        <v>27</v>
      </c>
      <c r="AH5" t="n">
        <v>10</v>
      </c>
      <c r="AI5" t="n">
        <v>11</v>
      </c>
      <c r="AJ5" t="n">
        <v>6</v>
      </c>
      <c r="AK5" t="n">
        <v>6</v>
      </c>
      <c r="AL5" t="n">
        <v>13</v>
      </c>
      <c r="AM5" t="n">
        <v>14</v>
      </c>
      <c r="AN5" t="n">
        <v>2</v>
      </c>
      <c r="AO5" t="n">
        <v>2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HYPERLINK("http://catalog.hathitrust.org/Record/000811121","HathiTrust Record")</f>
        <v/>
      </c>
      <c r="AU5">
        <f>HYPERLINK("https://creighton-primo.hosted.exlibrisgroup.com/primo-explore/search?tab=default_tab&amp;search_scope=EVERYTHING&amp;vid=01CRU&amp;lang=en_US&amp;offset=0&amp;query=any,contains,991000918259702656","Catalog Record")</f>
        <v/>
      </c>
      <c r="AV5">
        <f>HYPERLINK("http://www.worldcat.org/oclc/14188159","WorldCat Record")</f>
        <v/>
      </c>
      <c r="AW5" t="inlineStr">
        <is>
          <t>7774697:eng</t>
        </is>
      </c>
      <c r="AX5" t="inlineStr">
        <is>
          <t>14188159</t>
        </is>
      </c>
      <c r="AY5" t="inlineStr">
        <is>
          <t>991000918259702656</t>
        </is>
      </c>
      <c r="AZ5" t="inlineStr">
        <is>
          <t>991000918259702656</t>
        </is>
      </c>
      <c r="BA5" t="inlineStr">
        <is>
          <t>2261840710002656</t>
        </is>
      </c>
      <c r="BB5" t="inlineStr">
        <is>
          <t>BOOK</t>
        </is>
      </c>
      <c r="BD5" t="inlineStr">
        <is>
          <t>9780807036068</t>
        </is>
      </c>
      <c r="BE5" t="inlineStr">
        <is>
          <t>32285000354117</t>
        </is>
      </c>
      <c r="BF5" t="inlineStr">
        <is>
          <t>893528494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BM155.2 .T7</t>
        </is>
      </c>
      <c r="E6" t="inlineStr">
        <is>
          <t>0                      BM 0155200T  7</t>
        </is>
      </c>
      <c r="F6" t="inlineStr">
        <is>
          <t>Eternal faith, eternal people : a journey into Judaism.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Trepp, Leo.</t>
        </is>
      </c>
      <c r="N6" t="inlineStr">
        <is>
          <t>Englewoods Cliffs, N.J., Prentice-Hall, 1962.</t>
        </is>
      </c>
      <c r="O6" t="inlineStr">
        <is>
          <t>1962</t>
        </is>
      </c>
      <c r="Q6" t="inlineStr">
        <is>
          <t>eng</t>
        </is>
      </c>
      <c r="R6" t="inlineStr">
        <is>
          <t>___</t>
        </is>
      </c>
      <c r="T6" t="inlineStr">
        <is>
          <t xml:space="preserve">BM </t>
        </is>
      </c>
      <c r="U6" t="n">
        <v>6</v>
      </c>
      <c r="V6" t="n">
        <v>6</v>
      </c>
      <c r="W6" t="inlineStr">
        <is>
          <t>1997-04-22</t>
        </is>
      </c>
      <c r="X6" t="inlineStr">
        <is>
          <t>1997-04-22</t>
        </is>
      </c>
      <c r="Y6" t="inlineStr">
        <is>
          <t>1990-10-25</t>
        </is>
      </c>
      <c r="Z6" t="inlineStr">
        <is>
          <t>1990-10-25</t>
        </is>
      </c>
      <c r="AA6" t="n">
        <v>565</v>
      </c>
      <c r="AB6" t="n">
        <v>520</v>
      </c>
      <c r="AC6" t="n">
        <v>525</v>
      </c>
      <c r="AD6" t="n">
        <v>3</v>
      </c>
      <c r="AE6" t="n">
        <v>3</v>
      </c>
      <c r="AF6" t="n">
        <v>16</v>
      </c>
      <c r="AG6" t="n">
        <v>16</v>
      </c>
      <c r="AH6" t="n">
        <v>9</v>
      </c>
      <c r="AI6" t="n">
        <v>9</v>
      </c>
      <c r="AJ6" t="n">
        <v>2</v>
      </c>
      <c r="AK6" t="n">
        <v>2</v>
      </c>
      <c r="AL6" t="n">
        <v>6</v>
      </c>
      <c r="AM6" t="n">
        <v>6</v>
      </c>
      <c r="AN6" t="n">
        <v>2</v>
      </c>
      <c r="AO6" t="n">
        <v>2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HYPERLINK("https://creighton-primo.hosted.exlibrisgroup.com/primo-explore/search?tab=default_tab&amp;search_scope=EVERYTHING&amp;vid=01CRU&amp;lang=en_US&amp;offset=0&amp;query=any,contains,991003036159702656","Catalog Record")</f>
        <v/>
      </c>
      <c r="AV6">
        <f>HYPERLINK("http://www.worldcat.org/oclc/599184","WorldCat Record")</f>
        <v/>
      </c>
      <c r="AW6" t="inlineStr">
        <is>
          <t>367256384:eng</t>
        </is>
      </c>
      <c r="AX6" t="inlineStr">
        <is>
          <t>599184</t>
        </is>
      </c>
      <c r="AY6" t="inlineStr">
        <is>
          <t>991003036159702656</t>
        </is>
      </c>
      <c r="AZ6" t="inlineStr">
        <is>
          <t>991003036159702656</t>
        </is>
      </c>
      <c r="BA6" t="inlineStr">
        <is>
          <t>2267205140002656</t>
        </is>
      </c>
      <c r="BB6" t="inlineStr">
        <is>
          <t>BOOK</t>
        </is>
      </c>
      <c r="BE6" t="inlineStr">
        <is>
          <t>32285000354141</t>
        </is>
      </c>
      <c r="BF6" t="inlineStr">
        <is>
          <t>893239831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BM157 .C313</t>
        </is>
      </c>
      <c r="E7" t="inlineStr">
        <is>
          <t>0                      BM 0157000C  313</t>
        </is>
      </c>
      <c r="F7" t="inlineStr">
        <is>
          <t>The philosophy of Judaism; the development of Jewish thought throughout the ages, the Bible, the Talmud, the Jewish philosophers, and the Cabala, until the present time.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Cahn, Zvi.</t>
        </is>
      </c>
      <c r="N7" t="inlineStr">
        <is>
          <t>New York, Macmillan, 1962.</t>
        </is>
      </c>
      <c r="O7" t="inlineStr">
        <is>
          <t>1962</t>
        </is>
      </c>
      <c r="Q7" t="inlineStr">
        <is>
          <t>eng</t>
        </is>
      </c>
      <c r="R7" t="inlineStr">
        <is>
          <t>___</t>
        </is>
      </c>
      <c r="T7" t="inlineStr">
        <is>
          <t xml:space="preserve">BM </t>
        </is>
      </c>
      <c r="U7" t="n">
        <v>4</v>
      </c>
      <c r="V7" t="n">
        <v>4</v>
      </c>
      <c r="W7" t="inlineStr">
        <is>
          <t>2003-11-03</t>
        </is>
      </c>
      <c r="X7" t="inlineStr">
        <is>
          <t>2003-11-03</t>
        </is>
      </c>
      <c r="Y7" t="inlineStr">
        <is>
          <t>1990-10-25</t>
        </is>
      </c>
      <c r="Z7" t="inlineStr">
        <is>
          <t>1990-10-25</t>
        </is>
      </c>
      <c r="AA7" t="n">
        <v>483</v>
      </c>
      <c r="AB7" t="n">
        <v>431</v>
      </c>
      <c r="AC7" t="n">
        <v>439</v>
      </c>
      <c r="AD7" t="n">
        <v>3</v>
      </c>
      <c r="AE7" t="n">
        <v>3</v>
      </c>
      <c r="AF7" t="n">
        <v>19</v>
      </c>
      <c r="AG7" t="n">
        <v>19</v>
      </c>
      <c r="AH7" t="n">
        <v>8</v>
      </c>
      <c r="AI7" t="n">
        <v>8</v>
      </c>
      <c r="AJ7" t="n">
        <v>6</v>
      </c>
      <c r="AK7" t="n">
        <v>6</v>
      </c>
      <c r="AL7" t="n">
        <v>9</v>
      </c>
      <c r="AM7" t="n">
        <v>9</v>
      </c>
      <c r="AN7" t="n">
        <v>1</v>
      </c>
      <c r="AO7" t="n">
        <v>1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HYPERLINK("http://catalog.hathitrust.org/Record/001399095","HathiTrust Record")</f>
        <v/>
      </c>
      <c r="AU7">
        <f>HYPERLINK("https://creighton-primo.hosted.exlibrisgroup.com/primo-explore/search?tab=default_tab&amp;search_scope=EVERYTHING&amp;vid=01CRU&amp;lang=en_US&amp;offset=0&amp;query=any,contains,991001919539702656","Catalog Record")</f>
        <v/>
      </c>
      <c r="AV7">
        <f>HYPERLINK("http://www.worldcat.org/oclc/244607","WorldCat Record")</f>
        <v/>
      </c>
      <c r="AW7" t="inlineStr">
        <is>
          <t>1396064:eng</t>
        </is>
      </c>
      <c r="AX7" t="inlineStr">
        <is>
          <t>244607</t>
        </is>
      </c>
      <c r="AY7" t="inlineStr">
        <is>
          <t>991001919539702656</t>
        </is>
      </c>
      <c r="AZ7" t="inlineStr">
        <is>
          <t>991001919539702656</t>
        </is>
      </c>
      <c r="BA7" t="inlineStr">
        <is>
          <t>2270032260002656</t>
        </is>
      </c>
      <c r="BB7" t="inlineStr">
        <is>
          <t>BOOK</t>
        </is>
      </c>
      <c r="BE7" t="inlineStr">
        <is>
          <t>32285000354158</t>
        </is>
      </c>
      <c r="BF7" t="inlineStr">
        <is>
          <t>893444860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BM165 .C76 1994</t>
        </is>
      </c>
      <c r="E8" t="inlineStr">
        <is>
          <t>0                      BM 0165000C  76          1994</t>
        </is>
      </c>
      <c r="F8" t="inlineStr">
        <is>
          <t>Frank Moore Cross : conversations with a Bible scholar / Hershel Shanks, editor.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Cross, Frank Moore.</t>
        </is>
      </c>
      <c r="N8" t="inlineStr">
        <is>
          <t>Washington, D.C. : Biblical Archaeology Society, c1994.</t>
        </is>
      </c>
      <c r="O8" t="inlineStr">
        <is>
          <t>1994</t>
        </is>
      </c>
      <c r="Q8" t="inlineStr">
        <is>
          <t>eng</t>
        </is>
      </c>
      <c r="R8" t="inlineStr">
        <is>
          <t>dcu</t>
        </is>
      </c>
      <c r="T8" t="inlineStr">
        <is>
          <t xml:space="preserve">BM </t>
        </is>
      </c>
      <c r="U8" t="n">
        <v>2</v>
      </c>
      <c r="V8" t="n">
        <v>2</v>
      </c>
      <c r="W8" t="inlineStr">
        <is>
          <t>2007-03-29</t>
        </is>
      </c>
      <c r="X8" t="inlineStr">
        <is>
          <t>2007-03-29</t>
        </is>
      </c>
      <c r="Y8" t="inlineStr">
        <is>
          <t>1996-01-10</t>
        </is>
      </c>
      <c r="Z8" t="inlineStr">
        <is>
          <t>1996-01-10</t>
        </is>
      </c>
      <c r="AA8" t="n">
        <v>181</v>
      </c>
      <c r="AB8" t="n">
        <v>171</v>
      </c>
      <c r="AC8" t="n">
        <v>171</v>
      </c>
      <c r="AD8" t="n">
        <v>2</v>
      </c>
      <c r="AE8" t="n">
        <v>2</v>
      </c>
      <c r="AF8" t="n">
        <v>11</v>
      </c>
      <c r="AG8" t="n">
        <v>11</v>
      </c>
      <c r="AH8" t="n">
        <v>4</v>
      </c>
      <c r="AI8" t="n">
        <v>4</v>
      </c>
      <c r="AJ8" t="n">
        <v>3</v>
      </c>
      <c r="AK8" t="n">
        <v>3</v>
      </c>
      <c r="AL8" t="n">
        <v>4</v>
      </c>
      <c r="AM8" t="n">
        <v>4</v>
      </c>
      <c r="AN8" t="n">
        <v>1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HYPERLINK("https://creighton-primo.hosted.exlibrisgroup.com/primo-explore/search?tab=default_tab&amp;search_scope=EVERYTHING&amp;vid=01CRU&amp;lang=en_US&amp;offset=0&amp;query=any,contains,991002368039702656","Catalog Record")</f>
        <v/>
      </c>
      <c r="AV8">
        <f>HYPERLINK("http://www.worldcat.org/oclc/30780290","WorldCat Record")</f>
        <v/>
      </c>
      <c r="AW8" t="inlineStr">
        <is>
          <t>372961616:eng</t>
        </is>
      </c>
      <c r="AX8" t="inlineStr">
        <is>
          <t>30780290</t>
        </is>
      </c>
      <c r="AY8" t="inlineStr">
        <is>
          <t>991002368039702656</t>
        </is>
      </c>
      <c r="AZ8" t="inlineStr">
        <is>
          <t>991002368039702656</t>
        </is>
      </c>
      <c r="BA8" t="inlineStr">
        <is>
          <t>2264741000002656</t>
        </is>
      </c>
      <c r="BB8" t="inlineStr">
        <is>
          <t>BOOK</t>
        </is>
      </c>
      <c r="BD8" t="inlineStr">
        <is>
          <t>9781880317181</t>
        </is>
      </c>
      <c r="BE8" t="inlineStr">
        <is>
          <t>32285002116514</t>
        </is>
      </c>
      <c r="BF8" t="inlineStr">
        <is>
          <t>893898671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BM165 .F6413</t>
        </is>
      </c>
      <c r="E9" t="inlineStr">
        <is>
          <t>0                      BM 0165000F  6413</t>
        </is>
      </c>
      <c r="F9" t="inlineStr">
        <is>
          <t>History of Israelite religion / translated by David E. Green.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Fohrer, Georg.</t>
        </is>
      </c>
      <c r="N9" t="inlineStr">
        <is>
          <t>Nashville, Abingdon Press [1972]</t>
        </is>
      </c>
      <c r="O9" t="inlineStr">
        <is>
          <t>1972</t>
        </is>
      </c>
      <c r="Q9" t="inlineStr">
        <is>
          <t>eng</t>
        </is>
      </c>
      <c r="R9" t="inlineStr">
        <is>
          <t>tnu</t>
        </is>
      </c>
      <c r="T9" t="inlineStr">
        <is>
          <t xml:space="preserve">BM </t>
        </is>
      </c>
      <c r="U9" t="n">
        <v>3</v>
      </c>
      <c r="V9" t="n">
        <v>3</v>
      </c>
      <c r="W9" t="inlineStr">
        <is>
          <t>1999-12-01</t>
        </is>
      </c>
      <c r="X9" t="inlineStr">
        <is>
          <t>1999-12-01</t>
        </is>
      </c>
      <c r="Y9" t="inlineStr">
        <is>
          <t>1990-10-25</t>
        </is>
      </c>
      <c r="Z9" t="inlineStr">
        <is>
          <t>1990-10-25</t>
        </is>
      </c>
      <c r="AA9" t="n">
        <v>793</v>
      </c>
      <c r="AB9" t="n">
        <v>714</v>
      </c>
      <c r="AC9" t="n">
        <v>732</v>
      </c>
      <c r="AD9" t="n">
        <v>6</v>
      </c>
      <c r="AE9" t="n">
        <v>6</v>
      </c>
      <c r="AF9" t="n">
        <v>36</v>
      </c>
      <c r="AG9" t="n">
        <v>36</v>
      </c>
      <c r="AH9" t="n">
        <v>14</v>
      </c>
      <c r="AI9" t="n">
        <v>14</v>
      </c>
      <c r="AJ9" t="n">
        <v>6</v>
      </c>
      <c r="AK9" t="n">
        <v>6</v>
      </c>
      <c r="AL9" t="n">
        <v>20</v>
      </c>
      <c r="AM9" t="n">
        <v>20</v>
      </c>
      <c r="AN9" t="n">
        <v>5</v>
      </c>
      <c r="AO9" t="n">
        <v>5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HYPERLINK("http://catalog.hathitrust.org/Record/001401776","HathiTrust Record")</f>
        <v/>
      </c>
      <c r="AU9">
        <f>HYPERLINK("https://creighton-primo.hosted.exlibrisgroup.com/primo-explore/search?tab=default_tab&amp;search_scope=EVERYTHING&amp;vid=01CRU&amp;lang=en_US&amp;offset=0&amp;query=any,contains,991002247729702656","Catalog Record")</f>
        <v/>
      </c>
      <c r="AV9">
        <f>HYPERLINK("http://www.worldcat.org/oclc/297784","WorldCat Record")</f>
        <v/>
      </c>
      <c r="AW9" t="inlineStr">
        <is>
          <t>1500698:eng</t>
        </is>
      </c>
      <c r="AX9" t="inlineStr">
        <is>
          <t>297784</t>
        </is>
      </c>
      <c r="AY9" t="inlineStr">
        <is>
          <t>991002247729702656</t>
        </is>
      </c>
      <c r="AZ9" t="inlineStr">
        <is>
          <t>991002247729702656</t>
        </is>
      </c>
      <c r="BA9" t="inlineStr">
        <is>
          <t>2264786400002656</t>
        </is>
      </c>
      <c r="BB9" t="inlineStr">
        <is>
          <t>BOOK</t>
        </is>
      </c>
      <c r="BD9" t="inlineStr">
        <is>
          <t>9780687172252</t>
        </is>
      </c>
      <c r="BE9" t="inlineStr">
        <is>
          <t>32285000354208</t>
        </is>
      </c>
      <c r="BF9" t="inlineStr">
        <is>
          <t>893529738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BM165 .L5713 1976</t>
        </is>
      </c>
      <c r="E10" t="inlineStr">
        <is>
          <t>0                      BM 0165000L  5713        1976</t>
        </is>
      </c>
      <c r="F10" t="inlineStr">
        <is>
          <t>Israel, from its beginnings to the middle of the eighth century / by Adolphe Lods ; translated by S. H. Hooke.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Lods, Adolphe, 1867-1948.</t>
        </is>
      </c>
      <c r="N10" t="inlineStr">
        <is>
          <t>New York : AMS Press, 1976.</t>
        </is>
      </c>
      <c r="O10" t="inlineStr">
        <is>
          <t>1976</t>
        </is>
      </c>
      <c r="Q10" t="inlineStr">
        <is>
          <t>eng</t>
        </is>
      </c>
      <c r="R10" t="inlineStr">
        <is>
          <t>nyu</t>
        </is>
      </c>
      <c r="T10" t="inlineStr">
        <is>
          <t xml:space="preserve">BM </t>
        </is>
      </c>
      <c r="U10" t="n">
        <v>2</v>
      </c>
      <c r="V10" t="n">
        <v>2</v>
      </c>
      <c r="W10" t="inlineStr">
        <is>
          <t>2007-03-05</t>
        </is>
      </c>
      <c r="X10" t="inlineStr">
        <is>
          <t>2007-03-05</t>
        </is>
      </c>
      <c r="Y10" t="inlineStr">
        <is>
          <t>1990-10-25</t>
        </is>
      </c>
      <c r="Z10" t="inlineStr">
        <is>
          <t>1990-10-25</t>
        </is>
      </c>
      <c r="AA10" t="n">
        <v>85</v>
      </c>
      <c r="AB10" t="n">
        <v>77</v>
      </c>
      <c r="AC10" t="n">
        <v>584</v>
      </c>
      <c r="AD10" t="n">
        <v>2</v>
      </c>
      <c r="AE10" t="n">
        <v>6</v>
      </c>
      <c r="AF10" t="n">
        <v>4</v>
      </c>
      <c r="AG10" t="n">
        <v>22</v>
      </c>
      <c r="AH10" t="n">
        <v>2</v>
      </c>
      <c r="AI10" t="n">
        <v>7</v>
      </c>
      <c r="AJ10" t="n">
        <v>1</v>
      </c>
      <c r="AK10" t="n">
        <v>6</v>
      </c>
      <c r="AL10" t="n">
        <v>1</v>
      </c>
      <c r="AM10" t="n">
        <v>10</v>
      </c>
      <c r="AN10" t="n">
        <v>1</v>
      </c>
      <c r="AO10" t="n">
        <v>4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HYPERLINK("http://catalog.hathitrust.org/Record/004507087","HathiTrust Record")</f>
        <v/>
      </c>
      <c r="AU10">
        <f>HYPERLINK("https://creighton-primo.hosted.exlibrisgroup.com/primo-explore/search?tab=default_tab&amp;search_scope=EVERYTHING&amp;vid=01CRU&amp;lang=en_US&amp;offset=0&amp;query=any,contains,991004100769702656","Catalog Record")</f>
        <v/>
      </c>
      <c r="AV10">
        <f>HYPERLINK("http://www.worldcat.org/oclc/2372221","WorldCat Record")</f>
        <v/>
      </c>
      <c r="AW10" t="inlineStr">
        <is>
          <t>3805346771:eng</t>
        </is>
      </c>
      <c r="AX10" t="inlineStr">
        <is>
          <t>2372221</t>
        </is>
      </c>
      <c r="AY10" t="inlineStr">
        <is>
          <t>991004100769702656</t>
        </is>
      </c>
      <c r="AZ10" t="inlineStr">
        <is>
          <t>991004100769702656</t>
        </is>
      </c>
      <c r="BA10" t="inlineStr">
        <is>
          <t>2255392960002656</t>
        </is>
      </c>
      <c r="BB10" t="inlineStr">
        <is>
          <t>BOOK</t>
        </is>
      </c>
      <c r="BD10" t="inlineStr">
        <is>
          <t>9780404145699</t>
        </is>
      </c>
      <c r="BE10" t="inlineStr">
        <is>
          <t>32285000354232</t>
        </is>
      </c>
      <c r="BF10" t="inlineStr">
        <is>
          <t>893869283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BM165 .M4 1960</t>
        </is>
      </c>
      <c r="E11" t="inlineStr">
        <is>
          <t>0                      BM 0165000M  4           1960</t>
        </is>
      </c>
      <c r="F11" t="inlineStr">
        <is>
          <t>Hebrew origins / Theophile James Meek.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Meek, Theophile James, 1881-1966.</t>
        </is>
      </c>
      <c r="N11" t="inlineStr">
        <is>
          <t>New York, Harper [1960]</t>
        </is>
      </c>
      <c r="O11" t="inlineStr">
        <is>
          <t>1960</t>
        </is>
      </c>
      <c r="Q11" t="inlineStr">
        <is>
          <t>eng</t>
        </is>
      </c>
      <c r="R11" t="inlineStr">
        <is>
          <t>___</t>
        </is>
      </c>
      <c r="S11" t="inlineStr">
        <is>
          <t>Harper torchbooks. The cloister library, TB69</t>
        </is>
      </c>
      <c r="T11" t="inlineStr">
        <is>
          <t xml:space="preserve">BM </t>
        </is>
      </c>
      <c r="U11" t="n">
        <v>1</v>
      </c>
      <c r="V11" t="n">
        <v>1</v>
      </c>
      <c r="W11" t="inlineStr">
        <is>
          <t>2007-03-05</t>
        </is>
      </c>
      <c r="X11" t="inlineStr">
        <is>
          <t>2007-03-05</t>
        </is>
      </c>
      <c r="Y11" t="inlineStr">
        <is>
          <t>1990-10-25</t>
        </is>
      </c>
      <c r="Z11" t="inlineStr">
        <is>
          <t>1990-10-25</t>
        </is>
      </c>
      <c r="AA11" t="n">
        <v>572</v>
      </c>
      <c r="AB11" t="n">
        <v>512</v>
      </c>
      <c r="AC11" t="n">
        <v>882</v>
      </c>
      <c r="AD11" t="n">
        <v>3</v>
      </c>
      <c r="AE11" t="n">
        <v>7</v>
      </c>
      <c r="AF11" t="n">
        <v>25</v>
      </c>
      <c r="AG11" t="n">
        <v>40</v>
      </c>
      <c r="AH11" t="n">
        <v>9</v>
      </c>
      <c r="AI11" t="n">
        <v>17</v>
      </c>
      <c r="AJ11" t="n">
        <v>5</v>
      </c>
      <c r="AK11" t="n">
        <v>7</v>
      </c>
      <c r="AL11" t="n">
        <v>14</v>
      </c>
      <c r="AM11" t="n">
        <v>19</v>
      </c>
      <c r="AN11" t="n">
        <v>2</v>
      </c>
      <c r="AO11" t="n">
        <v>5</v>
      </c>
      <c r="AP11" t="n">
        <v>0</v>
      </c>
      <c r="AQ11" t="n">
        <v>1</v>
      </c>
      <c r="AR11" t="inlineStr">
        <is>
          <t>No</t>
        </is>
      </c>
      <c r="AS11" t="inlineStr">
        <is>
          <t>Yes</t>
        </is>
      </c>
      <c r="AT11">
        <f>HYPERLINK("http://catalog.hathitrust.org/Record/001401790","HathiTrust Record")</f>
        <v/>
      </c>
      <c r="AU11">
        <f>HYPERLINK("https://creighton-primo.hosted.exlibrisgroup.com/primo-explore/search?tab=default_tab&amp;search_scope=EVERYTHING&amp;vid=01CRU&amp;lang=en_US&amp;offset=0&amp;query=any,contains,991002603949702656","Catalog Record")</f>
        <v/>
      </c>
      <c r="AV11">
        <f>HYPERLINK("http://www.worldcat.org/oclc/575315","WorldCat Record")</f>
        <v/>
      </c>
      <c r="AW11" t="inlineStr">
        <is>
          <t>142160377:eng</t>
        </is>
      </c>
      <c r="AX11" t="inlineStr">
        <is>
          <t>575315</t>
        </is>
      </c>
      <c r="AY11" t="inlineStr">
        <is>
          <t>991002603949702656</t>
        </is>
      </c>
      <c r="AZ11" t="inlineStr">
        <is>
          <t>991002603949702656</t>
        </is>
      </c>
      <c r="BA11" t="inlineStr">
        <is>
          <t>2263064190002656</t>
        </is>
      </c>
      <c r="BB11" t="inlineStr">
        <is>
          <t>BOOK</t>
        </is>
      </c>
      <c r="BE11" t="inlineStr">
        <is>
          <t>32285000354257</t>
        </is>
      </c>
      <c r="BF11" t="inlineStr">
        <is>
          <t>893517494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BM165 .P56</t>
        </is>
      </c>
      <c r="E12" t="inlineStr">
        <is>
          <t>0                      BM 0165000P  56</t>
        </is>
      </c>
      <c r="F12" t="inlineStr">
        <is>
          <t>The Jewish Christians of the early centuries of Christianity according to a new source / by Shlomo Pines.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Pines, Shlomo, 1908-1990.</t>
        </is>
      </c>
      <c r="N12" t="inlineStr">
        <is>
          <t>Jerusalem : Israel Academy of Sciences and Humanities, 1966.</t>
        </is>
      </c>
      <c r="O12" t="inlineStr">
        <is>
          <t>1966</t>
        </is>
      </c>
      <c r="Q12" t="inlineStr">
        <is>
          <t>eng</t>
        </is>
      </c>
      <c r="R12" t="inlineStr">
        <is>
          <t xml:space="preserve">is </t>
        </is>
      </c>
      <c r="S12" t="inlineStr">
        <is>
          <t>Proceedings of the Israel Academy of Sciences and Humanities ; v. 2, no. 13</t>
        </is>
      </c>
      <c r="T12" t="inlineStr">
        <is>
          <t xml:space="preserve">BM </t>
        </is>
      </c>
      <c r="U12" t="n">
        <v>0</v>
      </c>
      <c r="V12" t="n">
        <v>0</v>
      </c>
      <c r="W12" t="inlineStr">
        <is>
          <t>2009-03-23</t>
        </is>
      </c>
      <c r="X12" t="inlineStr">
        <is>
          <t>2009-03-23</t>
        </is>
      </c>
      <c r="Y12" t="inlineStr">
        <is>
          <t>1990-10-25</t>
        </is>
      </c>
      <c r="Z12" t="inlineStr">
        <is>
          <t>1990-10-25</t>
        </is>
      </c>
      <c r="AA12" t="n">
        <v>153</v>
      </c>
      <c r="AB12" t="n">
        <v>116</v>
      </c>
      <c r="AC12" t="n">
        <v>118</v>
      </c>
      <c r="AD12" t="n">
        <v>1</v>
      </c>
      <c r="AE12" t="n">
        <v>1</v>
      </c>
      <c r="AF12" t="n">
        <v>9</v>
      </c>
      <c r="AG12" t="n">
        <v>9</v>
      </c>
      <c r="AH12" t="n">
        <v>3</v>
      </c>
      <c r="AI12" t="n">
        <v>3</v>
      </c>
      <c r="AJ12" t="n">
        <v>2</v>
      </c>
      <c r="AK12" t="n">
        <v>2</v>
      </c>
      <c r="AL12" t="n">
        <v>7</v>
      </c>
      <c r="AM12" t="n">
        <v>7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HYPERLINK("http://catalog.hathitrust.org/Record/000751470","HathiTrust Record")</f>
        <v/>
      </c>
      <c r="AU12">
        <f>HYPERLINK("https://creighton-primo.hosted.exlibrisgroup.com/primo-explore/search?tab=default_tab&amp;search_scope=EVERYTHING&amp;vid=01CRU&amp;lang=en_US&amp;offset=0&amp;query=any,contains,991004426479702656","Catalog Record")</f>
        <v/>
      </c>
      <c r="AV12">
        <f>HYPERLINK("http://www.worldcat.org/oclc/13610178","WorldCat Record")</f>
        <v/>
      </c>
      <c r="AW12" t="inlineStr">
        <is>
          <t>6912987:eng</t>
        </is>
      </c>
      <c r="AX12" t="inlineStr">
        <is>
          <t>13610178</t>
        </is>
      </c>
      <c r="AY12" t="inlineStr">
        <is>
          <t>991004426479702656</t>
        </is>
      </c>
      <c r="AZ12" t="inlineStr">
        <is>
          <t>991004426479702656</t>
        </is>
      </c>
      <c r="BA12" t="inlineStr">
        <is>
          <t>2259016350002656</t>
        </is>
      </c>
      <c r="BB12" t="inlineStr">
        <is>
          <t>BOOK</t>
        </is>
      </c>
      <c r="BE12" t="inlineStr">
        <is>
          <t>32285000354273</t>
        </is>
      </c>
      <c r="BF12" t="inlineStr">
        <is>
          <t>893411526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BM165 .R4</t>
        </is>
      </c>
      <c r="E13" t="inlineStr">
        <is>
          <t>0                      BM 0165000R  4</t>
        </is>
      </c>
      <c r="F13" t="inlineStr">
        <is>
          <t>The religion of Israel / by Henry Renckens. Translated by N. B. Smith.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Renckens, Henricus.</t>
        </is>
      </c>
      <c r="N13" t="inlineStr">
        <is>
          <t>New York : Sheed and Ward, 1966.</t>
        </is>
      </c>
      <c r="O13" t="inlineStr">
        <is>
          <t>1966</t>
        </is>
      </c>
      <c r="Q13" t="inlineStr">
        <is>
          <t>eng</t>
        </is>
      </c>
      <c r="R13" t="inlineStr">
        <is>
          <t>nyu</t>
        </is>
      </c>
      <c r="T13" t="inlineStr">
        <is>
          <t xml:space="preserve">BM </t>
        </is>
      </c>
      <c r="U13" t="n">
        <v>1</v>
      </c>
      <c r="V13" t="n">
        <v>1</v>
      </c>
      <c r="W13" t="inlineStr">
        <is>
          <t>1999-02-01</t>
        </is>
      </c>
      <c r="X13" t="inlineStr">
        <is>
          <t>1999-02-01</t>
        </is>
      </c>
      <c r="Y13" t="inlineStr">
        <is>
          <t>1990-10-25</t>
        </is>
      </c>
      <c r="Z13" t="inlineStr">
        <is>
          <t>1990-10-25</t>
        </is>
      </c>
      <c r="AA13" t="n">
        <v>364</v>
      </c>
      <c r="AB13" t="n">
        <v>325</v>
      </c>
      <c r="AC13" t="n">
        <v>344</v>
      </c>
      <c r="AD13" t="n">
        <v>3</v>
      </c>
      <c r="AE13" t="n">
        <v>3</v>
      </c>
      <c r="AF13" t="n">
        <v>30</v>
      </c>
      <c r="AG13" t="n">
        <v>31</v>
      </c>
      <c r="AH13" t="n">
        <v>9</v>
      </c>
      <c r="AI13" t="n">
        <v>10</v>
      </c>
      <c r="AJ13" t="n">
        <v>7</v>
      </c>
      <c r="AK13" t="n">
        <v>8</v>
      </c>
      <c r="AL13" t="n">
        <v>22</v>
      </c>
      <c r="AM13" t="n">
        <v>22</v>
      </c>
      <c r="AN13" t="n">
        <v>1</v>
      </c>
      <c r="AO13" t="n">
        <v>1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HYPERLINK("https://creighton-primo.hosted.exlibrisgroup.com/primo-explore/search?tab=default_tab&amp;search_scope=EVERYTHING&amp;vid=01CRU&amp;lang=en_US&amp;offset=0&amp;query=any,contains,991002665689702656","Catalog Record")</f>
        <v/>
      </c>
      <c r="AV13">
        <f>HYPERLINK("http://www.worldcat.org/oclc/393107","WorldCat Record")</f>
        <v/>
      </c>
      <c r="AW13" t="inlineStr">
        <is>
          <t>1150898561:eng</t>
        </is>
      </c>
      <c r="AX13" t="inlineStr">
        <is>
          <t>393107</t>
        </is>
      </c>
      <c r="AY13" t="inlineStr">
        <is>
          <t>991002665689702656</t>
        </is>
      </c>
      <c r="AZ13" t="inlineStr">
        <is>
          <t>991002665689702656</t>
        </is>
      </c>
      <c r="BA13" t="inlineStr">
        <is>
          <t>2263815200002656</t>
        </is>
      </c>
      <c r="BB13" t="inlineStr">
        <is>
          <t>BOOK</t>
        </is>
      </c>
      <c r="BE13" t="inlineStr">
        <is>
          <t>32285000354281</t>
        </is>
      </c>
      <c r="BF13" t="inlineStr">
        <is>
          <t>893445295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BM165 .R513</t>
        </is>
      </c>
      <c r="E14" t="inlineStr">
        <is>
          <t>0                      BM 0165000R  513</t>
        </is>
      </c>
      <c r="F14" t="inlineStr">
        <is>
          <t>Israelite religion / translated by David E. Green.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Ringgren, Helmer, 1917-2012.</t>
        </is>
      </c>
      <c r="N14" t="inlineStr">
        <is>
          <t>Philadelphia, Fortress Press [1966]</t>
        </is>
      </c>
      <c r="O14" t="inlineStr">
        <is>
          <t>1966</t>
        </is>
      </c>
      <c r="Q14" t="inlineStr">
        <is>
          <t>eng</t>
        </is>
      </c>
      <c r="R14" t="inlineStr">
        <is>
          <t>pau</t>
        </is>
      </c>
      <c r="T14" t="inlineStr">
        <is>
          <t xml:space="preserve">BM </t>
        </is>
      </c>
      <c r="U14" t="n">
        <v>3</v>
      </c>
      <c r="V14" t="n">
        <v>3</v>
      </c>
      <c r="W14" t="inlineStr">
        <is>
          <t>1998-05-26</t>
        </is>
      </c>
      <c r="X14" t="inlineStr">
        <is>
          <t>1998-05-26</t>
        </is>
      </c>
      <c r="Y14" t="inlineStr">
        <is>
          <t>1990-10-25</t>
        </is>
      </c>
      <c r="Z14" t="inlineStr">
        <is>
          <t>1990-10-25</t>
        </is>
      </c>
      <c r="AA14" t="n">
        <v>669</v>
      </c>
      <c r="AB14" t="n">
        <v>599</v>
      </c>
      <c r="AC14" t="n">
        <v>693</v>
      </c>
      <c r="AD14" t="n">
        <v>6</v>
      </c>
      <c r="AE14" t="n">
        <v>6</v>
      </c>
      <c r="AF14" t="n">
        <v>33</v>
      </c>
      <c r="AG14" t="n">
        <v>35</v>
      </c>
      <c r="AH14" t="n">
        <v>15</v>
      </c>
      <c r="AI14" t="n">
        <v>15</v>
      </c>
      <c r="AJ14" t="n">
        <v>6</v>
      </c>
      <c r="AK14" t="n">
        <v>7</v>
      </c>
      <c r="AL14" t="n">
        <v>18</v>
      </c>
      <c r="AM14" t="n">
        <v>20</v>
      </c>
      <c r="AN14" t="n">
        <v>3</v>
      </c>
      <c r="AO14" t="n">
        <v>3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HYPERLINK("https://creighton-primo.hosted.exlibrisgroup.com/primo-explore/search?tab=default_tab&amp;search_scope=EVERYTHING&amp;vid=01CRU&amp;lang=en_US&amp;offset=0&amp;query=any,contains,991002398189702656","Catalog Record")</f>
        <v/>
      </c>
      <c r="AV14">
        <f>HYPERLINK("http://www.worldcat.org/oclc/335538","WorldCat Record")</f>
        <v/>
      </c>
      <c r="AW14" t="inlineStr">
        <is>
          <t>350335187:eng</t>
        </is>
      </c>
      <c r="AX14" t="inlineStr">
        <is>
          <t>335538</t>
        </is>
      </c>
      <c r="AY14" t="inlineStr">
        <is>
          <t>991002398189702656</t>
        </is>
      </c>
      <c r="AZ14" t="inlineStr">
        <is>
          <t>991002398189702656</t>
        </is>
      </c>
      <c r="BA14" t="inlineStr">
        <is>
          <t>2256920970002656</t>
        </is>
      </c>
      <c r="BB14" t="inlineStr">
        <is>
          <t>BOOK</t>
        </is>
      </c>
      <c r="BE14" t="inlineStr">
        <is>
          <t>32285000354299</t>
        </is>
      </c>
      <c r="BF14" t="inlineStr">
        <is>
          <t>893329021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BM165 .S53</t>
        </is>
      </c>
      <c r="E15" t="inlineStr">
        <is>
          <t>0                      BM 0165000S  53</t>
        </is>
      </c>
      <c r="F15" t="inlineStr">
        <is>
          <t>The foundations of Judaism from Biblical origins to the sixth century A.D. / by Phillip Sigal.</t>
        </is>
      </c>
      <c r="G15" t="inlineStr">
        <is>
          <t>V.1 PT.1</t>
        </is>
      </c>
      <c r="H15" t="inlineStr">
        <is>
          <t>Yes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Sigal, Phillip.</t>
        </is>
      </c>
      <c r="N15" t="inlineStr">
        <is>
          <t>Pittsburgh : Pickwick Press, 1980.</t>
        </is>
      </c>
      <c r="O15" t="inlineStr">
        <is>
          <t>1980</t>
        </is>
      </c>
      <c r="Q15" t="inlineStr">
        <is>
          <t>eng</t>
        </is>
      </c>
      <c r="R15" t="inlineStr">
        <is>
          <t>pau</t>
        </is>
      </c>
      <c r="S15" t="inlineStr">
        <is>
          <t>His The emergence of contemporary Judaism ; v. 1</t>
        </is>
      </c>
      <c r="T15" t="inlineStr">
        <is>
          <t xml:space="preserve">BM </t>
        </is>
      </c>
      <c r="U15" t="n">
        <v>2</v>
      </c>
      <c r="V15" t="n">
        <v>5</v>
      </c>
      <c r="W15" t="inlineStr">
        <is>
          <t>1996-09-26</t>
        </is>
      </c>
      <c r="X15" t="inlineStr">
        <is>
          <t>2000-04-03</t>
        </is>
      </c>
      <c r="Y15" t="inlineStr">
        <is>
          <t>1990-10-25</t>
        </is>
      </c>
      <c r="Z15" t="inlineStr">
        <is>
          <t>1990-10-25</t>
        </is>
      </c>
      <c r="AA15" t="n">
        <v>223</v>
      </c>
      <c r="AB15" t="n">
        <v>193</v>
      </c>
      <c r="AC15" t="n">
        <v>200</v>
      </c>
      <c r="AD15" t="n">
        <v>1</v>
      </c>
      <c r="AE15" t="n">
        <v>1</v>
      </c>
      <c r="AF15" t="n">
        <v>10</v>
      </c>
      <c r="AG15" t="n">
        <v>10</v>
      </c>
      <c r="AH15" t="n">
        <v>4</v>
      </c>
      <c r="AI15" t="n">
        <v>4</v>
      </c>
      <c r="AJ15" t="n">
        <v>5</v>
      </c>
      <c r="AK15" t="n">
        <v>5</v>
      </c>
      <c r="AL15" t="n">
        <v>5</v>
      </c>
      <c r="AM15" t="n">
        <v>5</v>
      </c>
      <c r="AN15" t="n">
        <v>0</v>
      </c>
      <c r="AO15" t="n">
        <v>0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HYPERLINK("http://catalog.hathitrust.org/Record/000030146","HathiTrust Record")</f>
        <v/>
      </c>
      <c r="AU15">
        <f>HYPERLINK("https://creighton-primo.hosted.exlibrisgroup.com/primo-explore/search?tab=default_tab&amp;search_scope=EVERYTHING&amp;vid=01CRU&amp;lang=en_US&amp;offset=0&amp;query=any,contains,991004832399702656","Catalog Record")</f>
        <v/>
      </c>
      <c r="AV15">
        <f>HYPERLINK("http://www.worldcat.org/oclc/5412564","WorldCat Record")</f>
        <v/>
      </c>
      <c r="AW15" t="inlineStr">
        <is>
          <t>17328481:eng</t>
        </is>
      </c>
      <c r="AX15" t="inlineStr">
        <is>
          <t>5412564</t>
        </is>
      </c>
      <c r="AY15" t="inlineStr">
        <is>
          <t>991004832399702656</t>
        </is>
      </c>
      <c r="AZ15" t="inlineStr">
        <is>
          <t>991004832399702656</t>
        </is>
      </c>
      <c r="BA15" t="inlineStr">
        <is>
          <t>2258891510002656</t>
        </is>
      </c>
      <c r="BB15" t="inlineStr">
        <is>
          <t>BOOK</t>
        </is>
      </c>
      <c r="BD15" t="inlineStr">
        <is>
          <t>9780915138302</t>
        </is>
      </c>
      <c r="BE15" t="inlineStr">
        <is>
          <t>32285000354307</t>
        </is>
      </c>
      <c r="BF15" t="inlineStr">
        <is>
          <t>893263468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BM165 .S53</t>
        </is>
      </c>
      <c r="E16" t="inlineStr">
        <is>
          <t>0                      BM 0165000S  53</t>
        </is>
      </c>
      <c r="F16" t="inlineStr">
        <is>
          <t>The foundations of Judaism from Biblical origins to the sixth century A.D. / by Phillip Sigal.</t>
        </is>
      </c>
      <c r="G16" t="inlineStr">
        <is>
          <t>V.1 PT.2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Sigal, Phillip.</t>
        </is>
      </c>
      <c r="N16" t="inlineStr">
        <is>
          <t>Pittsburgh : Pickwick Press, 1980.</t>
        </is>
      </c>
      <c r="O16" t="inlineStr">
        <is>
          <t>1980</t>
        </is>
      </c>
      <c r="Q16" t="inlineStr">
        <is>
          <t>eng</t>
        </is>
      </c>
      <c r="R16" t="inlineStr">
        <is>
          <t>pau</t>
        </is>
      </c>
      <c r="S16" t="inlineStr">
        <is>
          <t>His The emergence of contemporary Judaism ; v. 1</t>
        </is>
      </c>
      <c r="T16" t="inlineStr">
        <is>
          <t xml:space="preserve">BM </t>
        </is>
      </c>
      <c r="U16" t="n">
        <v>3</v>
      </c>
      <c r="V16" t="n">
        <v>5</v>
      </c>
      <c r="W16" t="inlineStr">
        <is>
          <t>2000-04-03</t>
        </is>
      </c>
      <c r="X16" t="inlineStr">
        <is>
          <t>2000-04-03</t>
        </is>
      </c>
      <c r="Y16" t="inlineStr">
        <is>
          <t>1990-10-25</t>
        </is>
      </c>
      <c r="Z16" t="inlineStr">
        <is>
          <t>1990-10-25</t>
        </is>
      </c>
      <c r="AA16" t="n">
        <v>223</v>
      </c>
      <c r="AB16" t="n">
        <v>193</v>
      </c>
      <c r="AC16" t="n">
        <v>200</v>
      </c>
      <c r="AD16" t="n">
        <v>1</v>
      </c>
      <c r="AE16" t="n">
        <v>1</v>
      </c>
      <c r="AF16" t="n">
        <v>10</v>
      </c>
      <c r="AG16" t="n">
        <v>10</v>
      </c>
      <c r="AH16" t="n">
        <v>4</v>
      </c>
      <c r="AI16" t="n">
        <v>4</v>
      </c>
      <c r="AJ16" t="n">
        <v>5</v>
      </c>
      <c r="AK16" t="n">
        <v>5</v>
      </c>
      <c r="AL16" t="n">
        <v>5</v>
      </c>
      <c r="AM16" t="n">
        <v>5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HYPERLINK("http://catalog.hathitrust.org/Record/000030146","HathiTrust Record")</f>
        <v/>
      </c>
      <c r="AU16">
        <f>HYPERLINK("https://creighton-primo.hosted.exlibrisgroup.com/primo-explore/search?tab=default_tab&amp;search_scope=EVERYTHING&amp;vid=01CRU&amp;lang=en_US&amp;offset=0&amp;query=any,contains,991004832399702656","Catalog Record")</f>
        <v/>
      </c>
      <c r="AV16">
        <f>HYPERLINK("http://www.worldcat.org/oclc/5412564","WorldCat Record")</f>
        <v/>
      </c>
      <c r="AW16" t="inlineStr">
        <is>
          <t>17328481:eng</t>
        </is>
      </c>
      <c r="AX16" t="inlineStr">
        <is>
          <t>5412564</t>
        </is>
      </c>
      <c r="AY16" t="inlineStr">
        <is>
          <t>991004832399702656</t>
        </is>
      </c>
      <c r="AZ16" t="inlineStr">
        <is>
          <t>991004832399702656</t>
        </is>
      </c>
      <c r="BA16" t="inlineStr">
        <is>
          <t>2258891510002656</t>
        </is>
      </c>
      <c r="BB16" t="inlineStr">
        <is>
          <t>BOOK</t>
        </is>
      </c>
      <c r="BD16" t="inlineStr">
        <is>
          <t>9780915138302</t>
        </is>
      </c>
      <c r="BE16" t="inlineStr">
        <is>
          <t>32285000354315</t>
        </is>
      </c>
      <c r="BF16" t="inlineStr">
        <is>
          <t>893260224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BM168 .M8</t>
        </is>
      </c>
      <c r="E17" t="inlineStr">
        <is>
          <t>0                      BM 0168000M  8</t>
        </is>
      </c>
      <c r="F17" t="inlineStr">
        <is>
          <t>The way of Israel : Biblical faith and ethics / by James Muilenburg.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Muilenburg, James.</t>
        </is>
      </c>
      <c r="N17" t="inlineStr">
        <is>
          <t>New York, Harper [1961]</t>
        </is>
      </c>
      <c r="O17" t="inlineStr">
        <is>
          <t>1961</t>
        </is>
      </c>
      <c r="P17" t="inlineStr">
        <is>
          <t>[1st ed.]</t>
        </is>
      </c>
      <c r="Q17" t="inlineStr">
        <is>
          <t>eng</t>
        </is>
      </c>
      <c r="R17" t="inlineStr">
        <is>
          <t>___</t>
        </is>
      </c>
      <c r="S17" t="inlineStr">
        <is>
          <t>Religious perspectives ; v. 5</t>
        </is>
      </c>
      <c r="T17" t="inlineStr">
        <is>
          <t xml:space="preserve">BM </t>
        </is>
      </c>
      <c r="U17" t="n">
        <v>2</v>
      </c>
      <c r="V17" t="n">
        <v>2</v>
      </c>
      <c r="W17" t="inlineStr">
        <is>
          <t>1999-01-21</t>
        </is>
      </c>
      <c r="X17" t="inlineStr">
        <is>
          <t>1999-01-21</t>
        </is>
      </c>
      <c r="Y17" t="inlineStr">
        <is>
          <t>1990-10-25</t>
        </is>
      </c>
      <c r="Z17" t="inlineStr">
        <is>
          <t>1990-10-25</t>
        </is>
      </c>
      <c r="AA17" t="n">
        <v>559</v>
      </c>
      <c r="AB17" t="n">
        <v>521</v>
      </c>
      <c r="AC17" t="n">
        <v>523</v>
      </c>
      <c r="AD17" t="n">
        <v>5</v>
      </c>
      <c r="AE17" t="n">
        <v>5</v>
      </c>
      <c r="AF17" t="n">
        <v>28</v>
      </c>
      <c r="AG17" t="n">
        <v>28</v>
      </c>
      <c r="AH17" t="n">
        <v>10</v>
      </c>
      <c r="AI17" t="n">
        <v>10</v>
      </c>
      <c r="AJ17" t="n">
        <v>5</v>
      </c>
      <c r="AK17" t="n">
        <v>5</v>
      </c>
      <c r="AL17" t="n">
        <v>16</v>
      </c>
      <c r="AM17" t="n">
        <v>16</v>
      </c>
      <c r="AN17" t="n">
        <v>3</v>
      </c>
      <c r="AO17" t="n">
        <v>3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T17">
        <f>HYPERLINK("http://catalog.hathitrust.org/Record/100033904","HathiTrust Record")</f>
        <v/>
      </c>
      <c r="AU17">
        <f>HYPERLINK("https://creighton-primo.hosted.exlibrisgroup.com/primo-explore/search?tab=default_tab&amp;search_scope=EVERYTHING&amp;vid=01CRU&amp;lang=en_US&amp;offset=0&amp;query=any,contains,991002636859702656","Catalog Record")</f>
        <v/>
      </c>
      <c r="AV17">
        <f>HYPERLINK("http://www.worldcat.org/oclc/382722","WorldCat Record")</f>
        <v/>
      </c>
      <c r="AW17" t="inlineStr">
        <is>
          <t>4161010037:eng</t>
        </is>
      </c>
      <c r="AX17" t="inlineStr">
        <is>
          <t>382722</t>
        </is>
      </c>
      <c r="AY17" t="inlineStr">
        <is>
          <t>991002636859702656</t>
        </is>
      </c>
      <c r="AZ17" t="inlineStr">
        <is>
          <t>991002636859702656</t>
        </is>
      </c>
      <c r="BA17" t="inlineStr">
        <is>
          <t>2260370820002656</t>
        </is>
      </c>
      <c r="BB17" t="inlineStr">
        <is>
          <t>BOOK</t>
        </is>
      </c>
      <c r="BE17" t="inlineStr">
        <is>
          <t>32285000354364</t>
        </is>
      </c>
      <c r="BF17" t="inlineStr">
        <is>
          <t>893886515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BM170 .N455 1986</t>
        </is>
      </c>
      <c r="E18" t="inlineStr">
        <is>
          <t>0                      BM 0170000N  455         1986</t>
        </is>
      </c>
      <c r="F18" t="inlineStr">
        <is>
          <t>Ancient Judaism and modern category-formation : "Judaism," "Midrash," "Messianism," and canon in the past quarter-century / Jacob Neusner.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Neusner, Jacob, 1932-2016.</t>
        </is>
      </c>
      <c r="N18" t="inlineStr">
        <is>
          <t>Lanham, MD : University Press of America, c1986.</t>
        </is>
      </c>
      <c r="O18" t="inlineStr">
        <is>
          <t>1986</t>
        </is>
      </c>
      <c r="Q18" t="inlineStr">
        <is>
          <t>eng</t>
        </is>
      </c>
      <c r="R18" t="inlineStr">
        <is>
          <t>mdu</t>
        </is>
      </c>
      <c r="S18" t="inlineStr">
        <is>
          <t>Studies in Judaism</t>
        </is>
      </c>
      <c r="T18" t="inlineStr">
        <is>
          <t xml:space="preserve">BM </t>
        </is>
      </c>
      <c r="U18" t="n">
        <v>1</v>
      </c>
      <c r="V18" t="n">
        <v>1</v>
      </c>
      <c r="W18" t="inlineStr">
        <is>
          <t>2001-02-15</t>
        </is>
      </c>
      <c r="X18" t="inlineStr">
        <is>
          <t>2001-02-15</t>
        </is>
      </c>
      <c r="Y18" t="inlineStr">
        <is>
          <t>1990-04-24</t>
        </is>
      </c>
      <c r="Z18" t="inlineStr">
        <is>
          <t>1990-04-24</t>
        </is>
      </c>
      <c r="AA18" t="n">
        <v>194</v>
      </c>
      <c r="AB18" t="n">
        <v>153</v>
      </c>
      <c r="AC18" t="n">
        <v>156</v>
      </c>
      <c r="AD18" t="n">
        <v>2</v>
      </c>
      <c r="AE18" t="n">
        <v>2</v>
      </c>
      <c r="AF18" t="n">
        <v>7</v>
      </c>
      <c r="AG18" t="n">
        <v>7</v>
      </c>
      <c r="AH18" t="n">
        <v>0</v>
      </c>
      <c r="AI18" t="n">
        <v>0</v>
      </c>
      <c r="AJ18" t="n">
        <v>3</v>
      </c>
      <c r="AK18" t="n">
        <v>3</v>
      </c>
      <c r="AL18" t="n">
        <v>4</v>
      </c>
      <c r="AM18" t="n">
        <v>4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HYPERLINK("http://catalog.hathitrust.org/Record/000402386","HathiTrust Record")</f>
        <v/>
      </c>
      <c r="AU18">
        <f>HYPERLINK("https://creighton-primo.hosted.exlibrisgroup.com/primo-explore/search?tab=default_tab&amp;search_scope=EVERYTHING&amp;vid=01CRU&amp;lang=en_US&amp;offset=0&amp;query=any,contains,991000780899702656","Catalog Record")</f>
        <v/>
      </c>
      <c r="AV18">
        <f>HYPERLINK("http://www.worldcat.org/oclc/13095677","WorldCat Record")</f>
        <v/>
      </c>
      <c r="AW18" t="inlineStr">
        <is>
          <t>5858276:eng</t>
        </is>
      </c>
      <c r="AX18" t="inlineStr">
        <is>
          <t>13095677</t>
        </is>
      </c>
      <c r="AY18" t="inlineStr">
        <is>
          <t>991000780899702656</t>
        </is>
      </c>
      <c r="AZ18" t="inlineStr">
        <is>
          <t>991000780899702656</t>
        </is>
      </c>
      <c r="BA18" t="inlineStr">
        <is>
          <t>2256091090002656</t>
        </is>
      </c>
      <c r="BB18" t="inlineStr">
        <is>
          <t>BOOK</t>
        </is>
      </c>
      <c r="BD18" t="inlineStr">
        <is>
          <t>9780819153968</t>
        </is>
      </c>
      <c r="BE18" t="inlineStr">
        <is>
          <t>32285000115773</t>
        </is>
      </c>
      <c r="BF18" t="inlineStr">
        <is>
          <t>893614495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BM173 .F55</t>
        </is>
      </c>
      <c r="E19" t="inlineStr">
        <is>
          <t>0                      BM 0173000F  55</t>
        </is>
      </c>
      <c r="F19" t="inlineStr">
        <is>
          <t>Pharisaism in the making; selected essays / by Louis Finkelstein.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Finkelstein, Louis, 1895-1991.</t>
        </is>
      </c>
      <c r="N19" t="inlineStr">
        <is>
          <t>[New York] Ktav Pub. House, 1972.</t>
        </is>
      </c>
      <c r="O19" t="inlineStr">
        <is>
          <t>1972</t>
        </is>
      </c>
      <c r="Q19" t="inlineStr">
        <is>
          <t>eng</t>
        </is>
      </c>
      <c r="R19" t="inlineStr">
        <is>
          <t>nyu</t>
        </is>
      </c>
      <c r="T19" t="inlineStr">
        <is>
          <t xml:space="preserve">BM </t>
        </is>
      </c>
      <c r="U19" t="n">
        <v>3</v>
      </c>
      <c r="V19" t="n">
        <v>3</v>
      </c>
      <c r="W19" t="inlineStr">
        <is>
          <t>1993-04-15</t>
        </is>
      </c>
      <c r="X19" t="inlineStr">
        <is>
          <t>1993-04-15</t>
        </is>
      </c>
      <c r="Y19" t="inlineStr">
        <is>
          <t>1990-10-25</t>
        </is>
      </c>
      <c r="Z19" t="inlineStr">
        <is>
          <t>1990-10-25</t>
        </is>
      </c>
      <c r="AA19" t="n">
        <v>331</v>
      </c>
      <c r="AB19" t="n">
        <v>270</v>
      </c>
      <c r="AC19" t="n">
        <v>272</v>
      </c>
      <c r="AD19" t="n">
        <v>1</v>
      </c>
      <c r="AE19" t="n">
        <v>1</v>
      </c>
      <c r="AF19" t="n">
        <v>16</v>
      </c>
      <c r="AG19" t="n">
        <v>16</v>
      </c>
      <c r="AH19" t="n">
        <v>5</v>
      </c>
      <c r="AI19" t="n">
        <v>5</v>
      </c>
      <c r="AJ19" t="n">
        <v>5</v>
      </c>
      <c r="AK19" t="n">
        <v>5</v>
      </c>
      <c r="AL19" t="n">
        <v>11</v>
      </c>
      <c r="AM19" t="n">
        <v>11</v>
      </c>
      <c r="AN19" t="n">
        <v>0</v>
      </c>
      <c r="AO19" t="n">
        <v>0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HYPERLINK("http://catalog.hathitrust.org/Record/001401794","HathiTrust Record")</f>
        <v/>
      </c>
      <c r="AU19">
        <f>HYPERLINK("https://creighton-primo.hosted.exlibrisgroup.com/primo-explore/search?tab=default_tab&amp;search_scope=EVERYTHING&amp;vid=01CRU&amp;lang=en_US&amp;offset=0&amp;query=any,contains,991002665479702656","Catalog Record")</f>
        <v/>
      </c>
      <c r="AV19">
        <f>HYPERLINK("http://www.worldcat.org/oclc/393028","WorldCat Record")</f>
        <v/>
      </c>
      <c r="AW19" t="inlineStr">
        <is>
          <t>1530819:eng</t>
        </is>
      </c>
      <c r="AX19" t="inlineStr">
        <is>
          <t>393028</t>
        </is>
      </c>
      <c r="AY19" t="inlineStr">
        <is>
          <t>991002665479702656</t>
        </is>
      </c>
      <c r="AZ19" t="inlineStr">
        <is>
          <t>991002665479702656</t>
        </is>
      </c>
      <c r="BA19" t="inlineStr">
        <is>
          <t>2263807250002656</t>
        </is>
      </c>
      <c r="BB19" t="inlineStr">
        <is>
          <t>BOOK</t>
        </is>
      </c>
      <c r="BD19" t="inlineStr">
        <is>
          <t>9780870681783</t>
        </is>
      </c>
      <c r="BE19" t="inlineStr">
        <is>
          <t>32285000354414</t>
        </is>
      </c>
      <c r="BF19" t="inlineStr">
        <is>
          <t>893591627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BM175.P4 N44 1973</t>
        </is>
      </c>
      <c r="E20" t="inlineStr">
        <is>
          <t>0                      BM 0175000P  4                  N  44          1973</t>
        </is>
      </c>
      <c r="F20" t="inlineStr">
        <is>
          <t>From politics to piety; the emergence of Pharisaic Judaism.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Neusner, Jacob, 1932-2016.</t>
        </is>
      </c>
      <c r="N20" t="inlineStr">
        <is>
          <t>Englewood Cliffs, N.J., Prentice-Hall [1972, c1973]</t>
        </is>
      </c>
      <c r="O20" t="inlineStr">
        <is>
          <t>1972</t>
        </is>
      </c>
      <c r="Q20" t="inlineStr">
        <is>
          <t>eng</t>
        </is>
      </c>
      <c r="R20" t="inlineStr">
        <is>
          <t>nju</t>
        </is>
      </c>
      <c r="T20" t="inlineStr">
        <is>
          <t xml:space="preserve">BM </t>
        </is>
      </c>
      <c r="U20" t="n">
        <v>3</v>
      </c>
      <c r="V20" t="n">
        <v>3</v>
      </c>
      <c r="W20" t="inlineStr">
        <is>
          <t>1994-02-21</t>
        </is>
      </c>
      <c r="X20" t="inlineStr">
        <is>
          <t>1994-02-21</t>
        </is>
      </c>
      <c r="Y20" t="inlineStr">
        <is>
          <t>1990-10-25</t>
        </is>
      </c>
      <c r="Z20" t="inlineStr">
        <is>
          <t>1990-10-25</t>
        </is>
      </c>
      <c r="AA20" t="n">
        <v>554</v>
      </c>
      <c r="AB20" t="n">
        <v>489</v>
      </c>
      <c r="AC20" t="n">
        <v>600</v>
      </c>
      <c r="AD20" t="n">
        <v>4</v>
      </c>
      <c r="AE20" t="n">
        <v>4</v>
      </c>
      <c r="AF20" t="n">
        <v>31</v>
      </c>
      <c r="AG20" t="n">
        <v>39</v>
      </c>
      <c r="AH20" t="n">
        <v>13</v>
      </c>
      <c r="AI20" t="n">
        <v>17</v>
      </c>
      <c r="AJ20" t="n">
        <v>5</v>
      </c>
      <c r="AK20" t="n">
        <v>8</v>
      </c>
      <c r="AL20" t="n">
        <v>20</v>
      </c>
      <c r="AM20" t="n">
        <v>23</v>
      </c>
      <c r="AN20" t="n">
        <v>3</v>
      </c>
      <c r="AO20" t="n">
        <v>3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HYPERLINK("https://creighton-primo.hosted.exlibrisgroup.com/primo-explore/search?tab=default_tab&amp;search_scope=EVERYTHING&amp;vid=01CRU&amp;lang=en_US&amp;offset=0&amp;query=any,contains,991002952329702656","Catalog Record")</f>
        <v/>
      </c>
      <c r="AV20">
        <f>HYPERLINK("http://www.worldcat.org/oclc/539677","WorldCat Record")</f>
        <v/>
      </c>
      <c r="AW20" t="inlineStr">
        <is>
          <t>1565229:eng</t>
        </is>
      </c>
      <c r="AX20" t="inlineStr">
        <is>
          <t>539677</t>
        </is>
      </c>
      <c r="AY20" t="inlineStr">
        <is>
          <t>991002952329702656</t>
        </is>
      </c>
      <c r="AZ20" t="inlineStr">
        <is>
          <t>991002952329702656</t>
        </is>
      </c>
      <c r="BA20" t="inlineStr">
        <is>
          <t>2262046150002656</t>
        </is>
      </c>
      <c r="BB20" t="inlineStr">
        <is>
          <t>BOOK</t>
        </is>
      </c>
      <c r="BD20" t="inlineStr">
        <is>
          <t>9780133314472</t>
        </is>
      </c>
      <c r="BE20" t="inlineStr">
        <is>
          <t>32285000354505</t>
        </is>
      </c>
      <c r="BF20" t="inlineStr">
        <is>
          <t>893616814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BM175.P4 R58</t>
        </is>
      </c>
      <c r="E21" t="inlineStr">
        <is>
          <t>0                      BM 0175000P  4                  R  58</t>
        </is>
      </c>
      <c r="F21" t="inlineStr">
        <is>
          <t>A hidden revolution : the Pharisees' search for the kingdom within / Ellis Rivkin. --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Rivkin, Ellis, 1918-2010.</t>
        </is>
      </c>
      <c r="N21" t="inlineStr">
        <is>
          <t>Nashville : Abingdon, c1978.</t>
        </is>
      </c>
      <c r="O21" t="inlineStr">
        <is>
          <t>1978</t>
        </is>
      </c>
      <c r="Q21" t="inlineStr">
        <is>
          <t>eng</t>
        </is>
      </c>
      <c r="R21" t="inlineStr">
        <is>
          <t>tnu</t>
        </is>
      </c>
      <c r="T21" t="inlineStr">
        <is>
          <t xml:space="preserve">BM </t>
        </is>
      </c>
      <c r="U21" t="n">
        <v>2</v>
      </c>
      <c r="V21" t="n">
        <v>2</v>
      </c>
      <c r="W21" t="inlineStr">
        <is>
          <t>1993-04-14</t>
        </is>
      </c>
      <c r="X21" t="inlineStr">
        <is>
          <t>1993-04-14</t>
        </is>
      </c>
      <c r="Y21" t="inlineStr">
        <is>
          <t>1990-10-25</t>
        </is>
      </c>
      <c r="Z21" t="inlineStr">
        <is>
          <t>1990-10-25</t>
        </is>
      </c>
      <c r="AA21" t="n">
        <v>672</v>
      </c>
      <c r="AB21" t="n">
        <v>571</v>
      </c>
      <c r="AC21" t="n">
        <v>572</v>
      </c>
      <c r="AD21" t="n">
        <v>4</v>
      </c>
      <c r="AE21" t="n">
        <v>4</v>
      </c>
      <c r="AF21" t="n">
        <v>39</v>
      </c>
      <c r="AG21" t="n">
        <v>39</v>
      </c>
      <c r="AH21" t="n">
        <v>17</v>
      </c>
      <c r="AI21" t="n">
        <v>17</v>
      </c>
      <c r="AJ21" t="n">
        <v>7</v>
      </c>
      <c r="AK21" t="n">
        <v>7</v>
      </c>
      <c r="AL21" t="n">
        <v>23</v>
      </c>
      <c r="AM21" t="n">
        <v>23</v>
      </c>
      <c r="AN21" t="n">
        <v>3</v>
      </c>
      <c r="AO21" t="n">
        <v>3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HYPERLINK("https://creighton-primo.hosted.exlibrisgroup.com/primo-explore/search?tab=default_tab&amp;search_scope=EVERYTHING&amp;vid=01CRU&amp;lang=en_US&amp;offset=0&amp;query=any,contains,991004563699702656","Catalog Record")</f>
        <v/>
      </c>
      <c r="AV21">
        <f>HYPERLINK("http://www.worldcat.org/oclc/4004001","WorldCat Record")</f>
        <v/>
      </c>
      <c r="AW21" t="inlineStr">
        <is>
          <t>434355:eng</t>
        </is>
      </c>
      <c r="AX21" t="inlineStr">
        <is>
          <t>4004001</t>
        </is>
      </c>
      <c r="AY21" t="inlineStr">
        <is>
          <t>991004563699702656</t>
        </is>
      </c>
      <c r="AZ21" t="inlineStr">
        <is>
          <t>991004563699702656</t>
        </is>
      </c>
      <c r="BA21" t="inlineStr">
        <is>
          <t>2265214730002656</t>
        </is>
      </c>
      <c r="BB21" t="inlineStr">
        <is>
          <t>BOOK</t>
        </is>
      </c>
      <c r="BD21" t="inlineStr">
        <is>
          <t>9780687169702</t>
        </is>
      </c>
      <c r="BE21" t="inlineStr">
        <is>
          <t>32285000354539</t>
        </is>
      </c>
      <c r="BF21" t="inlineStr">
        <is>
          <t>893411693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BM175.Q6 A4</t>
        </is>
      </c>
      <c r="E22" t="inlineStr">
        <is>
          <t>0                      BM 0175000Q  6                  A  4</t>
        </is>
      </c>
      <c r="F22" t="inlineStr">
        <is>
          <t>The People of the Dead Sea Scrolls : in text and pictures / by John Marco Allegro.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Allegro, John Marco, 1923-</t>
        </is>
      </c>
      <c r="N22" t="inlineStr">
        <is>
          <t>Garden City, N. Y., Doubleday, 1958.</t>
        </is>
      </c>
      <c r="O22" t="inlineStr">
        <is>
          <t>1958</t>
        </is>
      </c>
      <c r="P22" t="inlineStr">
        <is>
          <t>[1st. ed.]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BM </t>
        </is>
      </c>
      <c r="U22" t="n">
        <v>5</v>
      </c>
      <c r="V22" t="n">
        <v>5</v>
      </c>
      <c r="W22" t="inlineStr">
        <is>
          <t>2000-02-24</t>
        </is>
      </c>
      <c r="X22" t="inlineStr">
        <is>
          <t>2000-02-24</t>
        </is>
      </c>
      <c r="Y22" t="inlineStr">
        <is>
          <t>1990-10-25</t>
        </is>
      </c>
      <c r="Z22" t="inlineStr">
        <is>
          <t>1990-10-25</t>
        </is>
      </c>
      <c r="AA22" t="n">
        <v>542</v>
      </c>
      <c r="AB22" t="n">
        <v>509</v>
      </c>
      <c r="AC22" t="n">
        <v>558</v>
      </c>
      <c r="AD22" t="n">
        <v>4</v>
      </c>
      <c r="AE22" t="n">
        <v>4</v>
      </c>
      <c r="AF22" t="n">
        <v>13</v>
      </c>
      <c r="AG22" t="n">
        <v>15</v>
      </c>
      <c r="AH22" t="n">
        <v>5</v>
      </c>
      <c r="AI22" t="n">
        <v>5</v>
      </c>
      <c r="AJ22" t="n">
        <v>1</v>
      </c>
      <c r="AK22" t="n">
        <v>2</v>
      </c>
      <c r="AL22" t="n">
        <v>6</v>
      </c>
      <c r="AM22" t="n">
        <v>8</v>
      </c>
      <c r="AN22" t="n">
        <v>3</v>
      </c>
      <c r="AO22" t="n">
        <v>3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T22">
        <f>HYPERLINK("http://catalog.hathitrust.org/Record/000020634","HathiTrust Record")</f>
        <v/>
      </c>
      <c r="AU22">
        <f>HYPERLINK("https://creighton-primo.hosted.exlibrisgroup.com/primo-explore/search?tab=default_tab&amp;search_scope=EVERYTHING&amp;vid=01CRU&amp;lang=en_US&amp;offset=0&amp;query=any,contains,991004226669702656","Catalog Record")</f>
        <v/>
      </c>
      <c r="AV22">
        <f>HYPERLINK("http://www.worldcat.org/oclc/2732770","WorldCat Record")</f>
        <v/>
      </c>
      <c r="AW22" t="inlineStr">
        <is>
          <t>332508636:eng</t>
        </is>
      </c>
      <c r="AX22" t="inlineStr">
        <is>
          <t>2732770</t>
        </is>
      </c>
      <c r="AY22" t="inlineStr">
        <is>
          <t>991004226669702656</t>
        </is>
      </c>
      <c r="AZ22" t="inlineStr">
        <is>
          <t>991004226669702656</t>
        </is>
      </c>
      <c r="BA22" t="inlineStr">
        <is>
          <t>2256036870002656</t>
        </is>
      </c>
      <c r="BB22" t="inlineStr">
        <is>
          <t>BOOK</t>
        </is>
      </c>
      <c r="BE22" t="inlineStr">
        <is>
          <t>32285000354547</t>
        </is>
      </c>
      <c r="BF22" t="inlineStr">
        <is>
          <t>893331338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BM175.Q6 C7</t>
        </is>
      </c>
      <c r="E23" t="inlineStr">
        <is>
          <t>0                      BM 0175000Q  6                  C  7</t>
        </is>
      </c>
      <c r="F23" t="inlineStr">
        <is>
          <t>The ancient library of Qumrân and modern Biblical studies / by Frank Moore Cross, Jr.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Cross, Frank Moore.</t>
        </is>
      </c>
      <c r="N23" t="inlineStr">
        <is>
          <t>Garden City, N.Y., Doubleday, 1958.</t>
        </is>
      </c>
      <c r="O23" t="inlineStr">
        <is>
          <t>1958</t>
        </is>
      </c>
      <c r="P23" t="inlineStr">
        <is>
          <t>[1st ed.]</t>
        </is>
      </c>
      <c r="Q23" t="inlineStr">
        <is>
          <t>eng</t>
        </is>
      </c>
      <c r="R23" t="inlineStr">
        <is>
          <t>nyu</t>
        </is>
      </c>
      <c r="S23" t="inlineStr">
        <is>
          <t>The Haskell lectures, 1956-1957</t>
        </is>
      </c>
      <c r="T23" t="inlineStr">
        <is>
          <t xml:space="preserve">BM </t>
        </is>
      </c>
      <c r="U23" t="n">
        <v>3</v>
      </c>
      <c r="V23" t="n">
        <v>3</v>
      </c>
      <c r="W23" t="inlineStr">
        <is>
          <t>2000-02-15</t>
        </is>
      </c>
      <c r="X23" t="inlineStr">
        <is>
          <t>2000-02-15</t>
        </is>
      </c>
      <c r="Y23" t="inlineStr">
        <is>
          <t>1990-10-25</t>
        </is>
      </c>
      <c r="Z23" t="inlineStr">
        <is>
          <t>1990-10-25</t>
        </is>
      </c>
      <c r="AA23" t="n">
        <v>727</v>
      </c>
      <c r="AB23" t="n">
        <v>661</v>
      </c>
      <c r="AC23" t="n">
        <v>1070</v>
      </c>
      <c r="AD23" t="n">
        <v>7</v>
      </c>
      <c r="AE23" t="n">
        <v>10</v>
      </c>
      <c r="AF23" t="n">
        <v>28</v>
      </c>
      <c r="AG23" t="n">
        <v>40</v>
      </c>
      <c r="AH23" t="n">
        <v>9</v>
      </c>
      <c r="AI23" t="n">
        <v>15</v>
      </c>
      <c r="AJ23" t="n">
        <v>6</v>
      </c>
      <c r="AK23" t="n">
        <v>9</v>
      </c>
      <c r="AL23" t="n">
        <v>14</v>
      </c>
      <c r="AM23" t="n">
        <v>20</v>
      </c>
      <c r="AN23" t="n">
        <v>5</v>
      </c>
      <c r="AO23" t="n">
        <v>6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HYPERLINK("http://catalog.hathitrust.org/Record/001402022","HathiTrust Record")</f>
        <v/>
      </c>
      <c r="AU23">
        <f>HYPERLINK("https://creighton-primo.hosted.exlibrisgroup.com/primo-explore/search?tab=default_tab&amp;search_scope=EVERYTHING&amp;vid=01CRU&amp;lang=en_US&amp;offset=0&amp;query=any,contains,991002030899702656","Catalog Record")</f>
        <v/>
      </c>
      <c r="AV23">
        <f>HYPERLINK("http://www.worldcat.org/oclc/260187","WorldCat Record")</f>
        <v/>
      </c>
      <c r="AW23" t="inlineStr">
        <is>
          <t>501885:eng</t>
        </is>
      </c>
      <c r="AX23" t="inlineStr">
        <is>
          <t>260187</t>
        </is>
      </c>
      <c r="AY23" t="inlineStr">
        <is>
          <t>991002030899702656</t>
        </is>
      </c>
      <c r="AZ23" t="inlineStr">
        <is>
          <t>991002030899702656</t>
        </is>
      </c>
      <c r="BA23" t="inlineStr">
        <is>
          <t>2266132930002656</t>
        </is>
      </c>
      <c r="BB23" t="inlineStr">
        <is>
          <t>BOOK</t>
        </is>
      </c>
      <c r="BE23" t="inlineStr">
        <is>
          <t>32285000354562</t>
        </is>
      </c>
      <c r="BF23" t="inlineStr">
        <is>
          <t>893238557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BM175.Q6 P513</t>
        </is>
      </c>
      <c r="E24" t="inlineStr">
        <is>
          <t>0                      BM 0175000Q  6                  P  513</t>
        </is>
      </c>
      <c r="F24" t="inlineStr">
        <is>
          <t>The excavations at Qumran; a survey of the Judaean brotherhood and its ideas / translated by Kevin Smyth.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Ploeg, J. P. M. van der, 1909-</t>
        </is>
      </c>
      <c r="N24" t="inlineStr">
        <is>
          <t>London, New York, Longmans, Green 1958</t>
        </is>
      </c>
      <c r="O24" t="inlineStr">
        <is>
          <t>1958</t>
        </is>
      </c>
      <c r="Q24" t="inlineStr">
        <is>
          <t>eng</t>
        </is>
      </c>
      <c r="R24" t="inlineStr">
        <is>
          <t>enk</t>
        </is>
      </c>
      <c r="T24" t="inlineStr">
        <is>
          <t xml:space="preserve">BM </t>
        </is>
      </c>
      <c r="U24" t="n">
        <v>5</v>
      </c>
      <c r="V24" t="n">
        <v>5</v>
      </c>
      <c r="W24" t="inlineStr">
        <is>
          <t>2009-09-08</t>
        </is>
      </c>
      <c r="X24" t="inlineStr">
        <is>
          <t>2009-09-08</t>
        </is>
      </c>
      <c r="Y24" t="inlineStr">
        <is>
          <t>1990-10-25</t>
        </is>
      </c>
      <c r="Z24" t="inlineStr">
        <is>
          <t>1990-10-25</t>
        </is>
      </c>
      <c r="AA24" t="n">
        <v>593</v>
      </c>
      <c r="AB24" t="n">
        <v>468</v>
      </c>
      <c r="AC24" t="n">
        <v>474</v>
      </c>
      <c r="AD24" t="n">
        <v>4</v>
      </c>
      <c r="AE24" t="n">
        <v>4</v>
      </c>
      <c r="AF24" t="n">
        <v>34</v>
      </c>
      <c r="AG24" t="n">
        <v>34</v>
      </c>
      <c r="AH24" t="n">
        <v>15</v>
      </c>
      <c r="AI24" t="n">
        <v>15</v>
      </c>
      <c r="AJ24" t="n">
        <v>6</v>
      </c>
      <c r="AK24" t="n">
        <v>6</v>
      </c>
      <c r="AL24" t="n">
        <v>23</v>
      </c>
      <c r="AM24" t="n">
        <v>23</v>
      </c>
      <c r="AN24" t="n">
        <v>2</v>
      </c>
      <c r="AO24" t="n">
        <v>2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HYPERLINK("https://creighton-primo.hosted.exlibrisgroup.com/primo-explore/search?tab=default_tab&amp;search_scope=EVERYTHING&amp;vid=01CRU&amp;lang=en_US&amp;offset=0&amp;query=any,contains,991002489099702656","Catalog Record")</f>
        <v/>
      </c>
      <c r="AV24">
        <f>HYPERLINK("http://www.worldcat.org/oclc/362058","WorldCat Record")</f>
        <v/>
      </c>
      <c r="AW24" t="inlineStr">
        <is>
          <t>5955848:eng</t>
        </is>
      </c>
      <c r="AX24" t="inlineStr">
        <is>
          <t>362058</t>
        </is>
      </c>
      <c r="AY24" t="inlineStr">
        <is>
          <t>991002489099702656</t>
        </is>
      </c>
      <c r="AZ24" t="inlineStr">
        <is>
          <t>991002489099702656</t>
        </is>
      </c>
      <c r="BA24" t="inlineStr">
        <is>
          <t>2262089650002656</t>
        </is>
      </c>
      <c r="BB24" t="inlineStr">
        <is>
          <t>BOOK</t>
        </is>
      </c>
      <c r="BE24" t="inlineStr">
        <is>
          <t>32285000354570</t>
        </is>
      </c>
      <c r="BF24" t="inlineStr">
        <is>
          <t>893886345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BM175.Q6 R3 1976</t>
        </is>
      </c>
      <c r="E25" t="inlineStr">
        <is>
          <t>0                      BM 0175000Q  6                  R  3           1976</t>
        </is>
      </c>
      <c r="F25" t="inlineStr">
        <is>
          <t>Qumran studies / by Chaim Rabin.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Rabin, Chaim.</t>
        </is>
      </c>
      <c r="N25" t="inlineStr">
        <is>
          <t>Westport, Conn. : Greenwood Press, 1976, c1957.</t>
        </is>
      </c>
      <c r="O25" t="inlineStr">
        <is>
          <t>1976</t>
        </is>
      </c>
      <c r="Q25" t="inlineStr">
        <is>
          <t>eng</t>
        </is>
      </c>
      <c r="R25" t="inlineStr">
        <is>
          <t>ctu</t>
        </is>
      </c>
      <c r="T25" t="inlineStr">
        <is>
          <t xml:space="preserve">BM </t>
        </is>
      </c>
      <c r="U25" t="n">
        <v>2</v>
      </c>
      <c r="V25" t="n">
        <v>2</v>
      </c>
      <c r="W25" t="inlineStr">
        <is>
          <t>2005-12-11</t>
        </is>
      </c>
      <c r="X25" t="inlineStr">
        <is>
          <t>2005-12-11</t>
        </is>
      </c>
      <c r="Y25" t="inlineStr">
        <is>
          <t>1990-03-16</t>
        </is>
      </c>
      <c r="Z25" t="inlineStr">
        <is>
          <t>1990-03-16</t>
        </is>
      </c>
      <c r="AA25" t="n">
        <v>108</v>
      </c>
      <c r="AB25" t="n">
        <v>97</v>
      </c>
      <c r="AC25" t="n">
        <v>536</v>
      </c>
      <c r="AD25" t="n">
        <v>2</v>
      </c>
      <c r="AE25" t="n">
        <v>4</v>
      </c>
      <c r="AF25" t="n">
        <v>4</v>
      </c>
      <c r="AG25" t="n">
        <v>28</v>
      </c>
      <c r="AH25" t="n">
        <v>1</v>
      </c>
      <c r="AI25" t="n">
        <v>13</v>
      </c>
      <c r="AJ25" t="n">
        <v>2</v>
      </c>
      <c r="AK25" t="n">
        <v>6</v>
      </c>
      <c r="AL25" t="n">
        <v>2</v>
      </c>
      <c r="AM25" t="n">
        <v>15</v>
      </c>
      <c r="AN25" t="n">
        <v>0</v>
      </c>
      <c r="AO25" t="n">
        <v>2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HYPERLINK("http://catalog.hathitrust.org/Record/004507094","HathiTrust Record")</f>
        <v/>
      </c>
      <c r="AU25">
        <f>HYPERLINK("https://creighton-primo.hosted.exlibrisgroup.com/primo-explore/search?tab=default_tab&amp;search_scope=EVERYTHING&amp;vid=01CRU&amp;lang=en_US&amp;offset=0&amp;query=any,contains,991004113139702656","Catalog Record")</f>
        <v/>
      </c>
      <c r="AV25">
        <f>HYPERLINK("http://www.worldcat.org/oclc/2401870","WorldCat Record")</f>
        <v/>
      </c>
      <c r="AW25" t="inlineStr">
        <is>
          <t>1968914:eng</t>
        </is>
      </c>
      <c r="AX25" t="inlineStr">
        <is>
          <t>2401870</t>
        </is>
      </c>
      <c r="AY25" t="inlineStr">
        <is>
          <t>991004113139702656</t>
        </is>
      </c>
      <c r="AZ25" t="inlineStr">
        <is>
          <t>991004113139702656</t>
        </is>
      </c>
      <c r="BA25" t="inlineStr">
        <is>
          <t>2266153820002656</t>
        </is>
      </c>
      <c r="BB25" t="inlineStr">
        <is>
          <t>BOOK</t>
        </is>
      </c>
      <c r="BD25" t="inlineStr">
        <is>
          <t>9780837190600</t>
        </is>
      </c>
      <c r="BE25" t="inlineStr">
        <is>
          <t>32285000090315</t>
        </is>
      </c>
      <c r="BF25" t="inlineStr">
        <is>
          <t>893435899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BM175.Q6 S8</t>
        </is>
      </c>
      <c r="E26" t="inlineStr">
        <is>
          <t>0                      BM 0175000Q  6                  S  8</t>
        </is>
      </c>
      <c r="F26" t="inlineStr">
        <is>
          <t>The monks of Qumran as depicted in the Dead Sea scrolls, with translations in English / by Edmund F. Sutcliffe.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Sutcliffe, Edmund F. (Edmund Felix)</t>
        </is>
      </c>
      <c r="N26" t="inlineStr">
        <is>
          <t>Westminster, Md., Newman Press, 1960.</t>
        </is>
      </c>
      <c r="O26" t="inlineStr">
        <is>
          <t>1960</t>
        </is>
      </c>
      <c r="Q26" t="inlineStr">
        <is>
          <t>eng</t>
        </is>
      </c>
      <c r="R26" t="inlineStr">
        <is>
          <t>mdu</t>
        </is>
      </c>
      <c r="T26" t="inlineStr">
        <is>
          <t xml:space="preserve">BM </t>
        </is>
      </c>
      <c r="U26" t="n">
        <v>6</v>
      </c>
      <c r="V26" t="n">
        <v>6</v>
      </c>
      <c r="W26" t="inlineStr">
        <is>
          <t>2005-04-28</t>
        </is>
      </c>
      <c r="X26" t="inlineStr">
        <is>
          <t>2005-04-28</t>
        </is>
      </c>
      <c r="Y26" t="inlineStr">
        <is>
          <t>1990-10-25</t>
        </is>
      </c>
      <c r="Z26" t="inlineStr">
        <is>
          <t>1990-10-25</t>
        </is>
      </c>
      <c r="AA26" t="n">
        <v>388</v>
      </c>
      <c r="AB26" t="n">
        <v>344</v>
      </c>
      <c r="AC26" t="n">
        <v>419</v>
      </c>
      <c r="AD26" t="n">
        <v>3</v>
      </c>
      <c r="AE26" t="n">
        <v>3</v>
      </c>
      <c r="AF26" t="n">
        <v>32</v>
      </c>
      <c r="AG26" t="n">
        <v>36</v>
      </c>
      <c r="AH26" t="n">
        <v>12</v>
      </c>
      <c r="AI26" t="n">
        <v>15</v>
      </c>
      <c r="AJ26" t="n">
        <v>8</v>
      </c>
      <c r="AK26" t="n">
        <v>8</v>
      </c>
      <c r="AL26" t="n">
        <v>21</v>
      </c>
      <c r="AM26" t="n">
        <v>24</v>
      </c>
      <c r="AN26" t="n">
        <v>1</v>
      </c>
      <c r="AO26" t="n">
        <v>1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HYPERLINK("https://creighton-primo.hosted.exlibrisgroup.com/primo-explore/search?tab=default_tab&amp;search_scope=EVERYTHING&amp;vid=01CRU&amp;lang=en_US&amp;offset=0&amp;query=any,contains,991002490479702656","Catalog Record")</f>
        <v/>
      </c>
      <c r="AV26">
        <f>HYPERLINK("http://www.worldcat.org/oclc/362549","WorldCat Record")</f>
        <v/>
      </c>
      <c r="AW26" t="inlineStr">
        <is>
          <t>1417040:eng</t>
        </is>
      </c>
      <c r="AX26" t="inlineStr">
        <is>
          <t>362549</t>
        </is>
      </c>
      <c r="AY26" t="inlineStr">
        <is>
          <t>991002490479702656</t>
        </is>
      </c>
      <c r="AZ26" t="inlineStr">
        <is>
          <t>991002490479702656</t>
        </is>
      </c>
      <c r="BA26" t="inlineStr">
        <is>
          <t>2262415290002656</t>
        </is>
      </c>
      <c r="BB26" t="inlineStr">
        <is>
          <t>BOOK</t>
        </is>
      </c>
      <c r="BE26" t="inlineStr">
        <is>
          <t>32285000354604</t>
        </is>
      </c>
      <c r="BF26" t="inlineStr">
        <is>
          <t>893530064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BM175.Q6 W45 1986</t>
        </is>
      </c>
      <c r="E27" t="inlineStr">
        <is>
          <t>0                      BM 0175000Q  6                  W  45          1986</t>
        </is>
      </c>
      <c r="F27" t="inlineStr">
        <is>
          <t>The organizational pattern and the penal code of the Qumran Sect : a comparison with guilds and religious associations of the Hellenistic-Roman period / Moshe Weinfeld.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Weinfeld, Moshe.</t>
        </is>
      </c>
      <c r="N27" t="inlineStr">
        <is>
          <t>Fribourg [Suisse] : Éditions Universitaires ; Göttingen : Vandenhoeck und Ruprecht, c1986.</t>
        </is>
      </c>
      <c r="O27" t="inlineStr">
        <is>
          <t>1986</t>
        </is>
      </c>
      <c r="Q27" t="inlineStr">
        <is>
          <t>eng</t>
        </is>
      </c>
      <c r="R27" t="inlineStr">
        <is>
          <t xml:space="preserve">sz </t>
        </is>
      </c>
      <c r="S27" t="inlineStr">
        <is>
          <t>Novum Testamentum et orbis antiquus ; 2</t>
        </is>
      </c>
      <c r="T27" t="inlineStr">
        <is>
          <t xml:space="preserve">BM </t>
        </is>
      </c>
      <c r="U27" t="n">
        <v>2</v>
      </c>
      <c r="V27" t="n">
        <v>2</v>
      </c>
      <c r="W27" t="inlineStr">
        <is>
          <t>1996-03-01</t>
        </is>
      </c>
      <c r="X27" t="inlineStr">
        <is>
          <t>1996-03-01</t>
        </is>
      </c>
      <c r="Y27" t="inlineStr">
        <is>
          <t>1991-07-12</t>
        </is>
      </c>
      <c r="Z27" t="inlineStr">
        <is>
          <t>1991-07-12</t>
        </is>
      </c>
      <c r="AA27" t="n">
        <v>194</v>
      </c>
      <c r="AB27" t="n">
        <v>115</v>
      </c>
      <c r="AC27" t="n">
        <v>117</v>
      </c>
      <c r="AD27" t="n">
        <v>1</v>
      </c>
      <c r="AE27" t="n">
        <v>1</v>
      </c>
      <c r="AF27" t="n">
        <v>7</v>
      </c>
      <c r="AG27" t="n">
        <v>7</v>
      </c>
      <c r="AH27" t="n">
        <v>1</v>
      </c>
      <c r="AI27" t="n">
        <v>1</v>
      </c>
      <c r="AJ27" t="n">
        <v>2</v>
      </c>
      <c r="AK27" t="n">
        <v>2</v>
      </c>
      <c r="AL27" t="n">
        <v>4</v>
      </c>
      <c r="AM27" t="n">
        <v>4</v>
      </c>
      <c r="AN27" t="n">
        <v>0</v>
      </c>
      <c r="AO27" t="n">
        <v>0</v>
      </c>
      <c r="AP27" t="n">
        <v>1</v>
      </c>
      <c r="AQ27" t="n">
        <v>1</v>
      </c>
      <c r="AR27" t="inlineStr">
        <is>
          <t>No</t>
        </is>
      </c>
      <c r="AS27" t="inlineStr">
        <is>
          <t>Yes</t>
        </is>
      </c>
      <c r="AT27">
        <f>HYPERLINK("http://catalog.hathitrust.org/Record/102085034","HathiTrust Record")</f>
        <v/>
      </c>
      <c r="AU27">
        <f>HYPERLINK("https://creighton-primo.hosted.exlibrisgroup.com/primo-explore/search?tab=default_tab&amp;search_scope=EVERYTHING&amp;vid=01CRU&amp;lang=en_US&amp;offset=0&amp;query=any,contains,991000953919702656","Catalog Record")</f>
        <v/>
      </c>
      <c r="AV27">
        <f>HYPERLINK("http://www.worldcat.org/oclc/14696427","WorldCat Record")</f>
        <v/>
      </c>
      <c r="AW27" t="inlineStr">
        <is>
          <t>807761712:eng</t>
        </is>
      </c>
      <c r="AX27" t="inlineStr">
        <is>
          <t>14696427</t>
        </is>
      </c>
      <c r="AY27" t="inlineStr">
        <is>
          <t>991000953919702656</t>
        </is>
      </c>
      <c r="AZ27" t="inlineStr">
        <is>
          <t>991000953919702656</t>
        </is>
      </c>
      <c r="BA27" t="inlineStr">
        <is>
          <t>2260436190002656</t>
        </is>
      </c>
      <c r="BB27" t="inlineStr">
        <is>
          <t>BOOK</t>
        </is>
      </c>
      <c r="BD27" t="inlineStr">
        <is>
          <t>9783525539019</t>
        </is>
      </c>
      <c r="BE27" t="inlineStr">
        <is>
          <t>32285000639236</t>
        </is>
      </c>
      <c r="BF27" t="inlineStr">
        <is>
          <t>893772159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BM175.Z4 B7</t>
        </is>
      </c>
      <c r="E28" t="inlineStr">
        <is>
          <t>0                      BM 0175000Z  4                  B  7</t>
        </is>
      </c>
      <c r="F28" t="inlineStr">
        <is>
          <t>Jesus and the Zealots: a study of the political factor in primitive Christianity / by S. G. F. Brandon.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Brandon, S. G. F. (Samuel George Frederick), 1907-1971.</t>
        </is>
      </c>
      <c r="N28" t="inlineStr">
        <is>
          <t>Manchester, Manchester U.P., 1967.</t>
        </is>
      </c>
      <c r="O28" t="inlineStr">
        <is>
          <t>1967</t>
        </is>
      </c>
      <c r="Q28" t="inlineStr">
        <is>
          <t>eng</t>
        </is>
      </c>
      <c r="R28" t="inlineStr">
        <is>
          <t>enk</t>
        </is>
      </c>
      <c r="T28" t="inlineStr">
        <is>
          <t xml:space="preserve">BM </t>
        </is>
      </c>
      <c r="U28" t="n">
        <v>5</v>
      </c>
      <c r="V28" t="n">
        <v>5</v>
      </c>
      <c r="W28" t="inlineStr">
        <is>
          <t>2009-03-19</t>
        </is>
      </c>
      <c r="X28" t="inlineStr">
        <is>
          <t>2009-03-19</t>
        </is>
      </c>
      <c r="Y28" t="inlineStr">
        <is>
          <t>1990-10-25</t>
        </is>
      </c>
      <c r="Z28" t="inlineStr">
        <is>
          <t>1990-10-25</t>
        </is>
      </c>
      <c r="AA28" t="n">
        <v>375</v>
      </c>
      <c r="AB28" t="n">
        <v>237</v>
      </c>
      <c r="AC28" t="n">
        <v>797</v>
      </c>
      <c r="AD28" t="n">
        <v>2</v>
      </c>
      <c r="AE28" t="n">
        <v>6</v>
      </c>
      <c r="AF28" t="n">
        <v>13</v>
      </c>
      <c r="AG28" t="n">
        <v>39</v>
      </c>
      <c r="AH28" t="n">
        <v>3</v>
      </c>
      <c r="AI28" t="n">
        <v>17</v>
      </c>
      <c r="AJ28" t="n">
        <v>4</v>
      </c>
      <c r="AK28" t="n">
        <v>7</v>
      </c>
      <c r="AL28" t="n">
        <v>9</v>
      </c>
      <c r="AM28" t="n">
        <v>19</v>
      </c>
      <c r="AN28" t="n">
        <v>1</v>
      </c>
      <c r="AO28" t="n">
        <v>5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HYPERLINK("http://catalog.hathitrust.org/Record/003032265","HathiTrust Record")</f>
        <v/>
      </c>
      <c r="AU28">
        <f>HYPERLINK("https://creighton-primo.hosted.exlibrisgroup.com/primo-explore/search?tab=default_tab&amp;search_scope=EVERYTHING&amp;vid=01CRU&amp;lang=en_US&amp;offset=0&amp;query=any,contains,991003415639702656","Catalog Record")</f>
        <v/>
      </c>
      <c r="AV28">
        <f>HYPERLINK("http://www.worldcat.org/oclc/954847","WorldCat Record")</f>
        <v/>
      </c>
      <c r="AW28" t="inlineStr">
        <is>
          <t>1543768:eng</t>
        </is>
      </c>
      <c r="AX28" t="inlineStr">
        <is>
          <t>954847</t>
        </is>
      </c>
      <c r="AY28" t="inlineStr">
        <is>
          <t>991003415639702656</t>
        </is>
      </c>
      <c r="AZ28" t="inlineStr">
        <is>
          <t>991003415639702656</t>
        </is>
      </c>
      <c r="BA28" t="inlineStr">
        <is>
          <t>2260403530002656</t>
        </is>
      </c>
      <c r="BB28" t="inlineStr">
        <is>
          <t>BOOK</t>
        </is>
      </c>
      <c r="BE28" t="inlineStr">
        <is>
          <t>32285000354638</t>
        </is>
      </c>
      <c r="BF28" t="inlineStr">
        <is>
          <t>893410254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BM176 .D6</t>
        </is>
      </c>
      <c r="E29" t="inlineStr">
        <is>
          <t>0                      BM 0176000D  6</t>
        </is>
      </c>
      <c r="F29" t="inlineStr">
        <is>
          <t>The Bible and the Greeks / by C.H.Dodd.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Dodd, C. H. (Charles Harold), 1884-1973.</t>
        </is>
      </c>
      <c r="N29" t="inlineStr">
        <is>
          <t>London, Hodder &amp; Staughton [1964]</t>
        </is>
      </c>
      <c r="O29" t="inlineStr">
        <is>
          <t>1964</t>
        </is>
      </c>
      <c r="Q29" t="inlineStr">
        <is>
          <t>eng</t>
        </is>
      </c>
      <c r="R29" t="inlineStr">
        <is>
          <t>___</t>
        </is>
      </c>
      <c r="T29" t="inlineStr">
        <is>
          <t xml:space="preserve">BM </t>
        </is>
      </c>
      <c r="U29" t="n">
        <v>2</v>
      </c>
      <c r="V29" t="n">
        <v>2</v>
      </c>
      <c r="W29" t="inlineStr">
        <is>
          <t>1998-04-30</t>
        </is>
      </c>
      <c r="X29" t="inlineStr">
        <is>
          <t>1998-04-30</t>
        </is>
      </c>
      <c r="Y29" t="inlineStr">
        <is>
          <t>1990-10-25</t>
        </is>
      </c>
      <c r="Z29" t="inlineStr">
        <is>
          <t>1990-10-25</t>
        </is>
      </c>
      <c r="AA29" t="n">
        <v>76</v>
      </c>
      <c r="AB29" t="n">
        <v>69</v>
      </c>
      <c r="AC29" t="n">
        <v>427</v>
      </c>
      <c r="AD29" t="n">
        <v>2</v>
      </c>
      <c r="AE29" t="n">
        <v>4</v>
      </c>
      <c r="AF29" t="n">
        <v>6</v>
      </c>
      <c r="AG29" t="n">
        <v>28</v>
      </c>
      <c r="AH29" t="n">
        <v>1</v>
      </c>
      <c r="AI29" t="n">
        <v>11</v>
      </c>
      <c r="AJ29" t="n">
        <v>2</v>
      </c>
      <c r="AK29" t="n">
        <v>6</v>
      </c>
      <c r="AL29" t="n">
        <v>2</v>
      </c>
      <c r="AM29" t="n">
        <v>16</v>
      </c>
      <c r="AN29" t="n">
        <v>1</v>
      </c>
      <c r="AO29" t="n">
        <v>2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HYPERLINK("https://creighton-primo.hosted.exlibrisgroup.com/primo-explore/search?tab=default_tab&amp;search_scope=EVERYTHING&amp;vid=01CRU&amp;lang=en_US&amp;offset=0&amp;query=any,contains,991003618279702656","Catalog Record")</f>
        <v/>
      </c>
      <c r="AV29">
        <f>HYPERLINK("http://www.worldcat.org/oclc/1204930","WorldCat Record")</f>
        <v/>
      </c>
      <c r="AW29" t="inlineStr">
        <is>
          <t>348878038:eng</t>
        </is>
      </c>
      <c r="AX29" t="inlineStr">
        <is>
          <t>1204930</t>
        </is>
      </c>
      <c r="AY29" t="inlineStr">
        <is>
          <t>991003618279702656</t>
        </is>
      </c>
      <c r="AZ29" t="inlineStr">
        <is>
          <t>991003618279702656</t>
        </is>
      </c>
      <c r="BA29" t="inlineStr">
        <is>
          <t>2272062170002656</t>
        </is>
      </c>
      <c r="BB29" t="inlineStr">
        <is>
          <t>BOOK</t>
        </is>
      </c>
      <c r="BE29" t="inlineStr">
        <is>
          <t>32285000354679</t>
        </is>
      </c>
      <c r="BF29" t="inlineStr">
        <is>
          <t>893900180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BM176 .J8 1995</t>
        </is>
      </c>
      <c r="E30" t="inlineStr">
        <is>
          <t>0                      BM 0176000J  8           1995</t>
        </is>
      </c>
      <c r="F30" t="inlineStr">
        <is>
          <t>Judaism in late antiquity / edited by Jacob Neusner.</t>
        </is>
      </c>
      <c r="H30" t="inlineStr">
        <is>
          <t>Yes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Leiden ; New York : E.J. Brill, 1995-2001.</t>
        </is>
      </c>
      <c r="O30" t="inlineStr">
        <is>
          <t>1995</t>
        </is>
      </c>
      <c r="Q30" t="inlineStr">
        <is>
          <t>eng</t>
        </is>
      </c>
      <c r="R30" t="inlineStr">
        <is>
          <t xml:space="preserve">ne </t>
        </is>
      </c>
      <c r="S30" t="inlineStr">
        <is>
          <t>Handbuch der Orientalistik. Erste Abteilung, der Nahe und Mittlere Osten, 0169-9423 ; 17, 41, 49, 53, 55-57 Bd.</t>
        </is>
      </c>
      <c r="T30" t="inlineStr">
        <is>
          <t xml:space="preserve">BM </t>
        </is>
      </c>
      <c r="U30" t="n">
        <v>1</v>
      </c>
      <c r="V30" t="n">
        <v>1</v>
      </c>
      <c r="W30" t="inlineStr">
        <is>
          <t>2004-11-08</t>
        </is>
      </c>
      <c r="X30" t="inlineStr">
        <is>
          <t>2004-11-08</t>
        </is>
      </c>
      <c r="Y30" t="inlineStr">
        <is>
          <t>2004-11-08</t>
        </is>
      </c>
      <c r="Z30" t="inlineStr">
        <is>
          <t>2004-11-08</t>
        </is>
      </c>
      <c r="AA30" t="n">
        <v>261</v>
      </c>
      <c r="AB30" t="n">
        <v>214</v>
      </c>
      <c r="AC30" t="n">
        <v>246</v>
      </c>
      <c r="AD30" t="n">
        <v>2</v>
      </c>
      <c r="AE30" t="n">
        <v>2</v>
      </c>
      <c r="AF30" t="n">
        <v>17</v>
      </c>
      <c r="AG30" t="n">
        <v>18</v>
      </c>
      <c r="AH30" t="n">
        <v>6</v>
      </c>
      <c r="AI30" t="n">
        <v>7</v>
      </c>
      <c r="AJ30" t="n">
        <v>4</v>
      </c>
      <c r="AK30" t="n">
        <v>4</v>
      </c>
      <c r="AL30" t="n">
        <v>10</v>
      </c>
      <c r="AM30" t="n">
        <v>11</v>
      </c>
      <c r="AN30" t="n">
        <v>1</v>
      </c>
      <c r="AO30" t="n">
        <v>1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HYPERLINK("http://catalog.hathitrust.org/Record/002932808","HathiTrust Record")</f>
        <v/>
      </c>
      <c r="AU30">
        <f>HYPERLINK("https://creighton-primo.hosted.exlibrisgroup.com/primo-explore/search?tab=default_tab&amp;search_scope=EVERYTHING&amp;vid=01CRU&amp;lang=en_US&amp;offset=0&amp;query=any,contains,991004352229702656","Catalog Record")</f>
        <v/>
      </c>
      <c r="AV30">
        <f>HYPERLINK("http://www.worldcat.org/oclc/30914389","WorldCat Record")</f>
        <v/>
      </c>
      <c r="AW30" t="inlineStr">
        <is>
          <t>2868065480:eng</t>
        </is>
      </c>
      <c r="AX30" t="inlineStr">
        <is>
          <t>30914389</t>
        </is>
      </c>
      <c r="AY30" t="inlineStr">
        <is>
          <t>991004352229702656</t>
        </is>
      </c>
      <c r="AZ30" t="inlineStr">
        <is>
          <t>991004352229702656</t>
        </is>
      </c>
      <c r="BA30" t="inlineStr">
        <is>
          <t>2272420870002656</t>
        </is>
      </c>
      <c r="BB30" t="inlineStr">
        <is>
          <t>BOOK</t>
        </is>
      </c>
      <c r="BD30" t="inlineStr">
        <is>
          <t>9789004101296</t>
        </is>
      </c>
      <c r="BE30" t="inlineStr">
        <is>
          <t>32285005009492</t>
        </is>
      </c>
      <c r="BF30" t="inlineStr">
        <is>
          <t>893263219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BM176 .O4 1970</t>
        </is>
      </c>
      <c r="E31" t="inlineStr">
        <is>
          <t>0                      BM 0176000O  4           1970</t>
        </is>
      </c>
      <c r="F31" t="inlineStr">
        <is>
          <t>The Jews and Judaism during the Greek period ; the background of Christianity / by W. O. E. Oesterley.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Oesterley, W. O. E. (William Oscar Emil), 1866-1950.</t>
        </is>
      </c>
      <c r="N31" t="inlineStr">
        <is>
          <t>Port Washington, N. Y. : Kennikat Press, 1970.</t>
        </is>
      </c>
      <c r="O31" t="inlineStr">
        <is>
          <t>1970</t>
        </is>
      </c>
      <c r="Q31" t="inlineStr">
        <is>
          <t>eng</t>
        </is>
      </c>
      <c r="R31" t="inlineStr">
        <is>
          <t>___</t>
        </is>
      </c>
      <c r="T31" t="inlineStr">
        <is>
          <t xml:space="preserve">BM </t>
        </is>
      </c>
      <c r="U31" t="n">
        <v>5</v>
      </c>
      <c r="V31" t="n">
        <v>5</v>
      </c>
      <c r="W31" t="inlineStr">
        <is>
          <t>2009-02-25</t>
        </is>
      </c>
      <c r="X31" t="inlineStr">
        <is>
          <t>2009-02-25</t>
        </is>
      </c>
      <c r="Y31" t="inlineStr">
        <is>
          <t>1990-10-29</t>
        </is>
      </c>
      <c r="Z31" t="inlineStr">
        <is>
          <t>1990-10-29</t>
        </is>
      </c>
      <c r="AA31" t="n">
        <v>264</v>
      </c>
      <c r="AB31" t="n">
        <v>233</v>
      </c>
      <c r="AC31" t="n">
        <v>406</v>
      </c>
      <c r="AD31" t="n">
        <v>4</v>
      </c>
      <c r="AE31" t="n">
        <v>4</v>
      </c>
      <c r="AF31" t="n">
        <v>12</v>
      </c>
      <c r="AG31" t="n">
        <v>18</v>
      </c>
      <c r="AH31" t="n">
        <v>3</v>
      </c>
      <c r="AI31" t="n">
        <v>6</v>
      </c>
      <c r="AJ31" t="n">
        <v>3</v>
      </c>
      <c r="AK31" t="n">
        <v>5</v>
      </c>
      <c r="AL31" t="n">
        <v>5</v>
      </c>
      <c r="AM31" t="n">
        <v>6</v>
      </c>
      <c r="AN31" t="n">
        <v>3</v>
      </c>
      <c r="AO31" t="n">
        <v>3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HYPERLINK("http://catalog.hathitrust.org/Record/001401842","HathiTrust Record")</f>
        <v/>
      </c>
      <c r="AU31">
        <f>HYPERLINK("https://creighton-primo.hosted.exlibrisgroup.com/primo-explore/search?tab=default_tab&amp;search_scope=EVERYTHING&amp;vid=01CRU&amp;lang=en_US&amp;offset=0&amp;query=any,contains,991003406439702656","Catalog Record")</f>
        <v/>
      </c>
      <c r="AV31">
        <f>HYPERLINK("http://www.worldcat.org/oclc/946256","WorldCat Record")</f>
        <v/>
      </c>
      <c r="AW31" t="inlineStr">
        <is>
          <t>458346:eng</t>
        </is>
      </c>
      <c r="AX31" t="inlineStr">
        <is>
          <t>946256</t>
        </is>
      </c>
      <c r="AY31" t="inlineStr">
        <is>
          <t>991003406439702656</t>
        </is>
      </c>
      <c r="AZ31" t="inlineStr">
        <is>
          <t>991003406439702656</t>
        </is>
      </c>
      <c r="BA31" t="inlineStr">
        <is>
          <t>2268167360002656</t>
        </is>
      </c>
      <c r="BB31" t="inlineStr">
        <is>
          <t>BOOK</t>
        </is>
      </c>
      <c r="BD31" t="inlineStr">
        <is>
          <t>9780804607407</t>
        </is>
      </c>
      <c r="BE31" t="inlineStr">
        <is>
          <t>32285000354760</t>
        </is>
      </c>
      <c r="BF31" t="inlineStr">
        <is>
          <t>893874730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BM176 .O6616</t>
        </is>
      </c>
      <c r="E32" t="inlineStr">
        <is>
          <t>0                      BM 0176000O  6616</t>
        </is>
      </c>
      <c r="F32" t="inlineStr">
        <is>
          <t>The ʻam ha-aretz : a study in the social history of the Jewish people in the Hellenistic-Roman period / by Aharon Oppenheimer ; translated from the Hebrew by I. H. Levine. --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Oppenheimer, Aharon, 1940-</t>
        </is>
      </c>
      <c r="N32" t="inlineStr">
        <is>
          <t>Leiden : E. J. Brill, 1977.</t>
        </is>
      </c>
      <c r="O32" t="inlineStr">
        <is>
          <t>1977</t>
        </is>
      </c>
      <c r="Q32" t="inlineStr">
        <is>
          <t>eng</t>
        </is>
      </c>
      <c r="R32" t="inlineStr">
        <is>
          <t xml:space="preserve">ne </t>
        </is>
      </c>
      <c r="S32" t="inlineStr">
        <is>
          <t>Arbeiten zur Literatur und Geschichte des hellenistischen Judentums ; 8</t>
        </is>
      </c>
      <c r="T32" t="inlineStr">
        <is>
          <t xml:space="preserve">BM </t>
        </is>
      </c>
      <c r="U32" t="n">
        <v>6</v>
      </c>
      <c r="V32" t="n">
        <v>6</v>
      </c>
      <c r="W32" t="inlineStr">
        <is>
          <t>2007-09-07</t>
        </is>
      </c>
      <c r="X32" t="inlineStr">
        <is>
          <t>2007-09-07</t>
        </is>
      </c>
      <c r="Y32" t="inlineStr">
        <is>
          <t>1990-10-29</t>
        </is>
      </c>
      <c r="Z32" t="inlineStr">
        <is>
          <t>1990-10-29</t>
        </is>
      </c>
      <c r="AA32" t="n">
        <v>379</v>
      </c>
      <c r="AB32" t="n">
        <v>252</v>
      </c>
      <c r="AC32" t="n">
        <v>252</v>
      </c>
      <c r="AD32" t="n">
        <v>3</v>
      </c>
      <c r="AE32" t="n">
        <v>3</v>
      </c>
      <c r="AF32" t="n">
        <v>16</v>
      </c>
      <c r="AG32" t="n">
        <v>16</v>
      </c>
      <c r="AH32" t="n">
        <v>4</v>
      </c>
      <c r="AI32" t="n">
        <v>4</v>
      </c>
      <c r="AJ32" t="n">
        <v>4</v>
      </c>
      <c r="AK32" t="n">
        <v>4</v>
      </c>
      <c r="AL32" t="n">
        <v>9</v>
      </c>
      <c r="AM32" t="n">
        <v>9</v>
      </c>
      <c r="AN32" t="n">
        <v>2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HYPERLINK("https://creighton-primo.hosted.exlibrisgroup.com/primo-explore/search?tab=default_tab&amp;search_scope=EVERYTHING&amp;vid=01CRU&amp;lang=en_US&amp;offset=0&amp;query=any,contains,991004316979702656","Catalog Record")</f>
        <v/>
      </c>
      <c r="AV32">
        <f>HYPERLINK("http://www.worldcat.org/oclc/3007476","WorldCat Record")</f>
        <v/>
      </c>
      <c r="AW32" t="inlineStr">
        <is>
          <t>808841482:eng</t>
        </is>
      </c>
      <c r="AX32" t="inlineStr">
        <is>
          <t>3007476</t>
        </is>
      </c>
      <c r="AY32" t="inlineStr">
        <is>
          <t>991004316979702656</t>
        </is>
      </c>
      <c r="AZ32" t="inlineStr">
        <is>
          <t>991004316979702656</t>
        </is>
      </c>
      <c r="BA32" t="inlineStr">
        <is>
          <t>2256074540002656</t>
        </is>
      </c>
      <c r="BB32" t="inlineStr">
        <is>
          <t>BOOK</t>
        </is>
      </c>
      <c r="BD32" t="inlineStr">
        <is>
          <t>9789004047648</t>
        </is>
      </c>
      <c r="BE32" t="inlineStr">
        <is>
          <t>32285000354778</t>
        </is>
      </c>
      <c r="BF32" t="inlineStr">
        <is>
          <t>893687600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BM176 .P4 1963</t>
        </is>
      </c>
      <c r="E33" t="inlineStr">
        <is>
          <t>0                      BM 0176000P  4           1963</t>
        </is>
      </c>
      <c r="F33" t="inlineStr">
        <is>
          <t>History of New Testament times : with an introduction to the apocrypha / by Robert H. Pfeiffer.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Pfeiffer, Robert H.</t>
        </is>
      </c>
      <c r="N33" t="inlineStr">
        <is>
          <t>London : Adam and Charles Black, [1963]</t>
        </is>
      </c>
      <c r="O33" t="inlineStr">
        <is>
          <t>1963</t>
        </is>
      </c>
      <c r="Q33" t="inlineStr">
        <is>
          <t>eng</t>
        </is>
      </c>
      <c r="R33" t="inlineStr">
        <is>
          <t>___</t>
        </is>
      </c>
      <c r="T33" t="inlineStr">
        <is>
          <t xml:space="preserve">BM </t>
        </is>
      </c>
      <c r="U33" t="n">
        <v>3</v>
      </c>
      <c r="V33" t="n">
        <v>3</v>
      </c>
      <c r="W33" t="inlineStr">
        <is>
          <t>2003-09-23</t>
        </is>
      </c>
      <c r="X33" t="inlineStr">
        <is>
          <t>2003-09-23</t>
        </is>
      </c>
      <c r="Y33" t="inlineStr">
        <is>
          <t>1990-10-29</t>
        </is>
      </c>
      <c r="Z33" t="inlineStr">
        <is>
          <t>1990-10-29</t>
        </is>
      </c>
      <c r="AA33" t="n">
        <v>30</v>
      </c>
      <c r="AB33" t="n">
        <v>17</v>
      </c>
      <c r="AC33" t="n">
        <v>971</v>
      </c>
      <c r="AD33" t="n">
        <v>1</v>
      </c>
      <c r="AE33" t="n">
        <v>6</v>
      </c>
      <c r="AF33" t="n">
        <v>0</v>
      </c>
      <c r="AG33" t="n">
        <v>39</v>
      </c>
      <c r="AH33" t="n">
        <v>0</v>
      </c>
      <c r="AI33" t="n">
        <v>17</v>
      </c>
      <c r="AJ33" t="n">
        <v>0</v>
      </c>
      <c r="AK33" t="n">
        <v>7</v>
      </c>
      <c r="AL33" t="n">
        <v>0</v>
      </c>
      <c r="AM33" t="n">
        <v>22</v>
      </c>
      <c r="AN33" t="n">
        <v>0</v>
      </c>
      <c r="AO33" t="n">
        <v>4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HYPERLINK("https://creighton-primo.hosted.exlibrisgroup.com/primo-explore/search?tab=default_tab&amp;search_scope=EVERYTHING&amp;vid=01CRU&amp;lang=en_US&amp;offset=0&amp;query=any,contains,991000959709702656","Catalog Record")</f>
        <v/>
      </c>
      <c r="AV33">
        <f>HYPERLINK("http://www.worldcat.org/oclc/168968","WorldCat Record")</f>
        <v/>
      </c>
      <c r="AW33" t="inlineStr">
        <is>
          <t>196885622:eng</t>
        </is>
      </c>
      <c r="AX33" t="inlineStr">
        <is>
          <t>168968</t>
        </is>
      </c>
      <c r="AY33" t="inlineStr">
        <is>
          <t>991000959709702656</t>
        </is>
      </c>
      <c r="AZ33" t="inlineStr">
        <is>
          <t>991000959709702656</t>
        </is>
      </c>
      <c r="BA33" t="inlineStr">
        <is>
          <t>2262289320002656</t>
        </is>
      </c>
      <c r="BB33" t="inlineStr">
        <is>
          <t>BOOK</t>
        </is>
      </c>
      <c r="BE33" t="inlineStr">
        <is>
          <t>32285000354786</t>
        </is>
      </c>
      <c r="BF33" t="inlineStr">
        <is>
          <t>893515784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BM176 .R8 1975</t>
        </is>
      </c>
      <c r="E34" t="inlineStr">
        <is>
          <t>0                      BM 0176000R  8           1975</t>
        </is>
      </c>
      <c r="F34" t="inlineStr">
        <is>
          <t>Between the Testaments / D.S. Russell.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Russell, D. S. (David Syme), 1916-</t>
        </is>
      </c>
      <c r="N34" t="inlineStr">
        <is>
          <t>Philadelphia, Fortress Press [1975 , c1960]</t>
        </is>
      </c>
      <c r="O34" t="inlineStr">
        <is>
          <t>1975</t>
        </is>
      </c>
      <c r="P34" t="inlineStr">
        <is>
          <t>[Fourth printing]</t>
        </is>
      </c>
      <c r="Q34" t="inlineStr">
        <is>
          <t>eng</t>
        </is>
      </c>
      <c r="R34" t="inlineStr">
        <is>
          <t xml:space="preserve">xx </t>
        </is>
      </c>
      <c r="T34" t="inlineStr">
        <is>
          <t xml:space="preserve">BM </t>
        </is>
      </c>
      <c r="U34" t="n">
        <v>2</v>
      </c>
      <c r="V34" t="n">
        <v>2</v>
      </c>
      <c r="W34" t="inlineStr">
        <is>
          <t>2000-08-30</t>
        </is>
      </c>
      <c r="X34" t="inlineStr">
        <is>
          <t>2000-08-30</t>
        </is>
      </c>
      <c r="Y34" t="inlineStr">
        <is>
          <t>1990-10-29</t>
        </is>
      </c>
      <c r="Z34" t="inlineStr">
        <is>
          <t>1990-10-29</t>
        </is>
      </c>
      <c r="AA34" t="n">
        <v>15</v>
      </c>
      <c r="AB34" t="n">
        <v>15</v>
      </c>
      <c r="AC34" t="n">
        <v>689</v>
      </c>
      <c r="AD34" t="n">
        <v>1</v>
      </c>
      <c r="AE34" t="n">
        <v>4</v>
      </c>
      <c r="AF34" t="n">
        <v>0</v>
      </c>
      <c r="AG34" t="n">
        <v>37</v>
      </c>
      <c r="AH34" t="n">
        <v>0</v>
      </c>
      <c r="AI34" t="n">
        <v>17</v>
      </c>
      <c r="AJ34" t="n">
        <v>0</v>
      </c>
      <c r="AK34" t="n">
        <v>9</v>
      </c>
      <c r="AL34" t="n">
        <v>0</v>
      </c>
      <c r="AM34" t="n">
        <v>20</v>
      </c>
      <c r="AN34" t="n">
        <v>0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HYPERLINK("https://creighton-primo.hosted.exlibrisgroup.com/primo-explore/search?tab=default_tab&amp;search_scope=EVERYTHING&amp;vid=01CRU&amp;lang=en_US&amp;offset=0&amp;query=any,contains,991004080499702656","Catalog Record")</f>
        <v/>
      </c>
      <c r="AV34">
        <f>HYPERLINK("http://www.worldcat.org/oclc/2326920","WorldCat Record")</f>
        <v/>
      </c>
      <c r="AW34" t="inlineStr">
        <is>
          <t>578041:eng</t>
        </is>
      </c>
      <c r="AX34" t="inlineStr">
        <is>
          <t>2326920</t>
        </is>
      </c>
      <c r="AY34" t="inlineStr">
        <is>
          <t>991004080499702656</t>
        </is>
      </c>
      <c r="AZ34" t="inlineStr">
        <is>
          <t>991004080499702656</t>
        </is>
      </c>
      <c r="BA34" t="inlineStr">
        <is>
          <t>2261436850002656</t>
        </is>
      </c>
      <c r="BB34" t="inlineStr">
        <is>
          <t>BOOK</t>
        </is>
      </c>
      <c r="BE34" t="inlineStr">
        <is>
          <t>32285000354794</t>
        </is>
      </c>
      <c r="BF34" t="inlineStr">
        <is>
          <t>893875657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BM176 .S8</t>
        </is>
      </c>
      <c r="E35" t="inlineStr">
        <is>
          <t>0                      BM 0176000S  8</t>
        </is>
      </c>
      <c r="F35" t="inlineStr">
        <is>
          <t>Scriptures, sects and visions : a profile of Judaism from Ezra to the Jewish revolts / Michael Edward Stone.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Stone, Michael E., 1938-</t>
        </is>
      </c>
      <c r="N35" t="inlineStr">
        <is>
          <t>Cleveland : Collins, 1980.</t>
        </is>
      </c>
      <c r="O35" t="inlineStr">
        <is>
          <t>1980</t>
        </is>
      </c>
      <c r="Q35" t="inlineStr">
        <is>
          <t>eng</t>
        </is>
      </c>
      <c r="R35" t="inlineStr">
        <is>
          <t>ohu</t>
        </is>
      </c>
      <c r="T35" t="inlineStr">
        <is>
          <t xml:space="preserve">BM </t>
        </is>
      </c>
      <c r="U35" t="n">
        <v>3</v>
      </c>
      <c r="V35" t="n">
        <v>3</v>
      </c>
      <c r="W35" t="inlineStr">
        <is>
          <t>2000-08-29</t>
        </is>
      </c>
      <c r="X35" t="inlineStr">
        <is>
          <t>2000-08-29</t>
        </is>
      </c>
      <c r="Y35" t="inlineStr">
        <is>
          <t>1990-10-29</t>
        </is>
      </c>
      <c r="Z35" t="inlineStr">
        <is>
          <t>1990-10-29</t>
        </is>
      </c>
      <c r="AA35" t="n">
        <v>723</v>
      </c>
      <c r="AB35" t="n">
        <v>619</v>
      </c>
      <c r="AC35" t="n">
        <v>643</v>
      </c>
      <c r="AD35" t="n">
        <v>5</v>
      </c>
      <c r="AE35" t="n">
        <v>5</v>
      </c>
      <c r="AF35" t="n">
        <v>39</v>
      </c>
      <c r="AG35" t="n">
        <v>39</v>
      </c>
      <c r="AH35" t="n">
        <v>17</v>
      </c>
      <c r="AI35" t="n">
        <v>17</v>
      </c>
      <c r="AJ35" t="n">
        <v>7</v>
      </c>
      <c r="AK35" t="n">
        <v>7</v>
      </c>
      <c r="AL35" t="n">
        <v>20</v>
      </c>
      <c r="AM35" t="n">
        <v>20</v>
      </c>
      <c r="AN35" t="n">
        <v>4</v>
      </c>
      <c r="AO35" t="n">
        <v>4</v>
      </c>
      <c r="AP35" t="n">
        <v>0</v>
      </c>
      <c r="AQ35" t="n">
        <v>0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HYPERLINK("https://creighton-primo.hosted.exlibrisgroup.com/primo-explore/search?tab=default_tab&amp;search_scope=EVERYTHING&amp;vid=01CRU&amp;lang=en_US&amp;offset=0&amp;query=any,contains,991005010049702656","Catalog Record")</f>
        <v/>
      </c>
      <c r="AV35">
        <f>HYPERLINK("http://www.worldcat.org/oclc/6598347","WorldCat Record")</f>
        <v/>
      </c>
      <c r="AW35" t="inlineStr">
        <is>
          <t>792740887:eng</t>
        </is>
      </c>
      <c r="AX35" t="inlineStr">
        <is>
          <t>6598347</t>
        </is>
      </c>
      <c r="AY35" t="inlineStr">
        <is>
          <t>991005010049702656</t>
        </is>
      </c>
      <c r="AZ35" t="inlineStr">
        <is>
          <t>991005010049702656</t>
        </is>
      </c>
      <c r="BA35" t="inlineStr">
        <is>
          <t>2255945830002656</t>
        </is>
      </c>
      <c r="BB35" t="inlineStr">
        <is>
          <t>BOOK</t>
        </is>
      </c>
      <c r="BD35" t="inlineStr">
        <is>
          <t>9780002150514</t>
        </is>
      </c>
      <c r="BE35" t="inlineStr">
        <is>
          <t>32285000354828</t>
        </is>
      </c>
      <c r="BF35" t="inlineStr">
        <is>
          <t>893236161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BM176 .T6</t>
        </is>
      </c>
      <c r="E36" t="inlineStr">
        <is>
          <t>0                      BM 0176000T  6</t>
        </is>
      </c>
      <c r="F36" t="inlineStr">
        <is>
          <t>The threshold of Christianity; between the Testaments / by Lawrence E. Toombs.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Toombs, Lawrence E.</t>
        </is>
      </c>
      <c r="N36" t="inlineStr">
        <is>
          <t>Philadelphia, Westminster Press [1960]</t>
        </is>
      </c>
      <c r="O36" t="inlineStr">
        <is>
          <t>1960</t>
        </is>
      </c>
      <c r="Q36" t="inlineStr">
        <is>
          <t>eng</t>
        </is>
      </c>
      <c r="R36" t="inlineStr">
        <is>
          <t>___</t>
        </is>
      </c>
      <c r="S36" t="inlineStr">
        <is>
          <t>Westminster guides to the Bible</t>
        </is>
      </c>
      <c r="T36" t="inlineStr">
        <is>
          <t xml:space="preserve">BM </t>
        </is>
      </c>
      <c r="U36" t="n">
        <v>5</v>
      </c>
      <c r="V36" t="n">
        <v>5</v>
      </c>
      <c r="W36" t="inlineStr">
        <is>
          <t>1996-08-30</t>
        </is>
      </c>
      <c r="X36" t="inlineStr">
        <is>
          <t>1996-08-30</t>
        </is>
      </c>
      <c r="Y36" t="inlineStr">
        <is>
          <t>1990-10-29</t>
        </is>
      </c>
      <c r="Z36" t="inlineStr">
        <is>
          <t>1990-10-29</t>
        </is>
      </c>
      <c r="AA36" t="n">
        <v>446</v>
      </c>
      <c r="AB36" t="n">
        <v>415</v>
      </c>
      <c r="AC36" t="n">
        <v>422</v>
      </c>
      <c r="AD36" t="n">
        <v>5</v>
      </c>
      <c r="AE36" t="n">
        <v>5</v>
      </c>
      <c r="AF36" t="n">
        <v>29</v>
      </c>
      <c r="AG36" t="n">
        <v>29</v>
      </c>
      <c r="AH36" t="n">
        <v>10</v>
      </c>
      <c r="AI36" t="n">
        <v>10</v>
      </c>
      <c r="AJ36" t="n">
        <v>5</v>
      </c>
      <c r="AK36" t="n">
        <v>5</v>
      </c>
      <c r="AL36" t="n">
        <v>16</v>
      </c>
      <c r="AM36" t="n">
        <v>16</v>
      </c>
      <c r="AN36" t="n">
        <v>3</v>
      </c>
      <c r="AO36" t="n">
        <v>3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HYPERLINK("http://catalog.hathitrust.org/Record/101738445","HathiTrust Record")</f>
        <v/>
      </c>
      <c r="AU36">
        <f>HYPERLINK("https://creighton-primo.hosted.exlibrisgroup.com/primo-explore/search?tab=default_tab&amp;search_scope=EVERYTHING&amp;vid=01CRU&amp;lang=en_US&amp;offset=0&amp;query=any,contains,991002644329702656","Catalog Record")</f>
        <v/>
      </c>
      <c r="AV36">
        <f>HYPERLINK("http://www.worldcat.org/oclc/385291","WorldCat Record")</f>
        <v/>
      </c>
      <c r="AW36" t="inlineStr">
        <is>
          <t>196185129:eng</t>
        </is>
      </c>
      <c r="AX36" t="inlineStr">
        <is>
          <t>385291</t>
        </is>
      </c>
      <c r="AY36" t="inlineStr">
        <is>
          <t>991002644329702656</t>
        </is>
      </c>
      <c r="AZ36" t="inlineStr">
        <is>
          <t>991002644329702656</t>
        </is>
      </c>
      <c r="BA36" t="inlineStr">
        <is>
          <t>2258911170002656</t>
        </is>
      </c>
      <c r="BB36" t="inlineStr">
        <is>
          <t>BOOK</t>
        </is>
      </c>
      <c r="BE36" t="inlineStr">
        <is>
          <t>32285000354836</t>
        </is>
      </c>
      <c r="BF36" t="inlineStr">
        <is>
          <t>893329345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BM177 .A4213 1977</t>
        </is>
      </c>
      <c r="E37" t="inlineStr">
        <is>
          <t>0                      BM 0177000A  4213        1977</t>
        </is>
      </c>
      <c r="F37" t="inlineStr">
        <is>
          <t>Jews, Judaism, and the classical world : studies in Jewish history in the times of the Second Temple and Talmud / Gedalyahu Alon ; translated from the Hebrew by Israel Abrahams.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Alon, Gedalia.</t>
        </is>
      </c>
      <c r="N37" t="inlineStr">
        <is>
          <t>Jerusalem : Magnes Press, 1977.</t>
        </is>
      </c>
      <c r="O37" t="inlineStr">
        <is>
          <t>1977</t>
        </is>
      </c>
      <c r="Q37" t="inlineStr">
        <is>
          <t>eng</t>
        </is>
      </c>
      <c r="R37" t="inlineStr">
        <is>
          <t xml:space="preserve">is </t>
        </is>
      </c>
      <c r="T37" t="inlineStr">
        <is>
          <t xml:space="preserve">BM </t>
        </is>
      </c>
      <c r="U37" t="n">
        <v>4</v>
      </c>
      <c r="V37" t="n">
        <v>4</v>
      </c>
      <c r="W37" t="inlineStr">
        <is>
          <t>2000-09-15</t>
        </is>
      </c>
      <c r="X37" t="inlineStr">
        <is>
          <t>2000-09-15</t>
        </is>
      </c>
      <c r="Y37" t="inlineStr">
        <is>
          <t>1992-05-21</t>
        </is>
      </c>
      <c r="Z37" t="inlineStr">
        <is>
          <t>1992-05-21</t>
        </is>
      </c>
      <c r="AA37" t="n">
        <v>315</v>
      </c>
      <c r="AB37" t="n">
        <v>235</v>
      </c>
      <c r="AC37" t="n">
        <v>238</v>
      </c>
      <c r="AD37" t="n">
        <v>1</v>
      </c>
      <c r="AE37" t="n">
        <v>1</v>
      </c>
      <c r="AF37" t="n">
        <v>8</v>
      </c>
      <c r="AG37" t="n">
        <v>8</v>
      </c>
      <c r="AH37" t="n">
        <v>2</v>
      </c>
      <c r="AI37" t="n">
        <v>2</v>
      </c>
      <c r="AJ37" t="n">
        <v>4</v>
      </c>
      <c r="AK37" t="n">
        <v>4</v>
      </c>
      <c r="AL37" t="n">
        <v>4</v>
      </c>
      <c r="AM37" t="n">
        <v>4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HYPERLINK("http://catalog.hathitrust.org/Record/000088822","HathiTrust Record")</f>
        <v/>
      </c>
      <c r="AU37">
        <f>HYPERLINK("https://creighton-primo.hosted.exlibrisgroup.com/primo-explore/search?tab=default_tab&amp;search_scope=EVERYTHING&amp;vid=01CRU&amp;lang=en_US&amp;offset=0&amp;query=any,contains,991004455539702656","Catalog Record")</f>
        <v/>
      </c>
      <c r="AV37">
        <f>HYPERLINK("http://www.worldcat.org/oclc/3523824","WorldCat Record")</f>
        <v/>
      </c>
      <c r="AW37" t="inlineStr">
        <is>
          <t>273040784:eng</t>
        </is>
      </c>
      <c r="AX37" t="inlineStr">
        <is>
          <t>3523824</t>
        </is>
      </c>
      <c r="AY37" t="inlineStr">
        <is>
          <t>991004455539702656</t>
        </is>
      </c>
      <c r="AZ37" t="inlineStr">
        <is>
          <t>991004455539702656</t>
        </is>
      </c>
      <c r="BA37" t="inlineStr">
        <is>
          <t>2261900340002656</t>
        </is>
      </c>
      <c r="BB37" t="inlineStr">
        <is>
          <t>BOOK</t>
        </is>
      </c>
      <c r="BE37" t="inlineStr">
        <is>
          <t>32285001112910</t>
        </is>
      </c>
      <c r="BF37" t="inlineStr">
        <is>
          <t>893337746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BM177 .M6 1971</t>
        </is>
      </c>
      <c r="E38" t="inlineStr">
        <is>
          <t>0                      BM 0177000M  6           1971</t>
        </is>
      </c>
      <c r="F38" t="inlineStr">
        <is>
          <t>Judaism in the first centuries of the Christian era, the age of the Tannaim.</t>
        </is>
      </c>
      <c r="H38" t="inlineStr">
        <is>
          <t>Yes</t>
        </is>
      </c>
      <c r="I38" t="inlineStr">
        <is>
          <t>1</t>
        </is>
      </c>
      <c r="J38" t="inlineStr">
        <is>
          <t>Yes</t>
        </is>
      </c>
      <c r="K38" t="inlineStr">
        <is>
          <t>Yes</t>
        </is>
      </c>
      <c r="L38" t="inlineStr">
        <is>
          <t>0</t>
        </is>
      </c>
      <c r="M38" t="inlineStr">
        <is>
          <t>Moore, George Foot, 1851-1931.</t>
        </is>
      </c>
      <c r="N38" t="inlineStr">
        <is>
          <t>New York, Schocken Books [1971, c1927-30]</t>
        </is>
      </c>
      <c r="O38" t="inlineStr">
        <is>
          <t>1971</t>
        </is>
      </c>
      <c r="Q38" t="inlineStr">
        <is>
          <t>eng</t>
        </is>
      </c>
      <c r="R38" t="inlineStr">
        <is>
          <t>nyu</t>
        </is>
      </c>
      <c r="S38" t="inlineStr">
        <is>
          <t>Schocken paperbacks on Jewish life and religion</t>
        </is>
      </c>
      <c r="T38" t="inlineStr">
        <is>
          <t xml:space="preserve">BM </t>
        </is>
      </c>
      <c r="U38" t="n">
        <v>4</v>
      </c>
      <c r="V38" t="n">
        <v>7</v>
      </c>
      <c r="W38" t="inlineStr">
        <is>
          <t>1996-09-24</t>
        </is>
      </c>
      <c r="X38" t="inlineStr">
        <is>
          <t>1996-09-24</t>
        </is>
      </c>
      <c r="Y38" t="inlineStr">
        <is>
          <t>1990-10-29</t>
        </is>
      </c>
      <c r="Z38" t="inlineStr">
        <is>
          <t>1990-10-29</t>
        </is>
      </c>
      <c r="AA38" t="n">
        <v>189</v>
      </c>
      <c r="AB38" t="n">
        <v>158</v>
      </c>
      <c r="AC38" t="n">
        <v>1105</v>
      </c>
      <c r="AD38" t="n">
        <v>2</v>
      </c>
      <c r="AE38" t="n">
        <v>12</v>
      </c>
      <c r="AF38" t="n">
        <v>13</v>
      </c>
      <c r="AG38" t="n">
        <v>54</v>
      </c>
      <c r="AH38" t="n">
        <v>4</v>
      </c>
      <c r="AI38" t="n">
        <v>21</v>
      </c>
      <c r="AJ38" t="n">
        <v>5</v>
      </c>
      <c r="AK38" t="n">
        <v>11</v>
      </c>
      <c r="AL38" t="n">
        <v>7</v>
      </c>
      <c r="AM38" t="n">
        <v>27</v>
      </c>
      <c r="AN38" t="n">
        <v>0</v>
      </c>
      <c r="AO38" t="n">
        <v>8</v>
      </c>
      <c r="AP38" t="n">
        <v>0</v>
      </c>
      <c r="AQ38" t="n">
        <v>1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HYPERLINK("https://creighton-primo.hosted.exlibrisgroup.com/primo-explore/search?tab=default_tab&amp;search_scope=EVERYTHING&amp;vid=01CRU&amp;lang=en_US&amp;offset=0&amp;query=any,contains,991000782079702656","Catalog Record")</f>
        <v/>
      </c>
      <c r="AV38">
        <f>HYPERLINK("http://www.worldcat.org/oclc/135347","WorldCat Record")</f>
        <v/>
      </c>
      <c r="AW38" t="inlineStr">
        <is>
          <t>4681123255:eng</t>
        </is>
      </c>
      <c r="AX38" t="inlineStr">
        <is>
          <t>135347</t>
        </is>
      </c>
      <c r="AY38" t="inlineStr">
        <is>
          <t>991000782079702656</t>
        </is>
      </c>
      <c r="AZ38" t="inlineStr">
        <is>
          <t>991000782079702656</t>
        </is>
      </c>
      <c r="BA38" t="inlineStr">
        <is>
          <t>2263434730002656</t>
        </is>
      </c>
      <c r="BB38" t="inlineStr">
        <is>
          <t>BOOK</t>
        </is>
      </c>
      <c r="BD38" t="inlineStr">
        <is>
          <t>9780805202946</t>
        </is>
      </c>
      <c r="BE38" t="inlineStr">
        <is>
          <t>32285000354885</t>
        </is>
      </c>
      <c r="BF38" t="inlineStr">
        <is>
          <t>893790846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BM177 .M6 1971 V.2</t>
        </is>
      </c>
      <c r="E39" t="inlineStr">
        <is>
          <t>0                      BM 0177000M  6           1971                                        V.2</t>
        </is>
      </c>
      <c r="F39" t="inlineStr">
        <is>
          <t>Judaism in the first centuries of the Christian era, the age of the Tannaim.</t>
        </is>
      </c>
      <c r="G39" t="inlineStr">
        <is>
          <t>V.2*</t>
        </is>
      </c>
      <c r="H39" t="inlineStr">
        <is>
          <t>Yes</t>
        </is>
      </c>
      <c r="I39" t="inlineStr">
        <is>
          <t>1</t>
        </is>
      </c>
      <c r="J39" t="inlineStr">
        <is>
          <t>No</t>
        </is>
      </c>
      <c r="K39" t="inlineStr">
        <is>
          <t>Yes</t>
        </is>
      </c>
      <c r="L39" t="inlineStr">
        <is>
          <t>0</t>
        </is>
      </c>
      <c r="M39" t="inlineStr">
        <is>
          <t>Moore, George Foot, 1851-1931.</t>
        </is>
      </c>
      <c r="N39" t="inlineStr">
        <is>
          <t>New York, Schocken Books [1971, c1927-30]</t>
        </is>
      </c>
      <c r="O39" t="inlineStr">
        <is>
          <t>1971</t>
        </is>
      </c>
      <c r="Q39" t="inlineStr">
        <is>
          <t>eng</t>
        </is>
      </c>
      <c r="R39" t="inlineStr">
        <is>
          <t>nyu</t>
        </is>
      </c>
      <c r="S39" t="inlineStr">
        <is>
          <t>Schocken paperbacks on Jewish life and religion</t>
        </is>
      </c>
      <c r="T39" t="inlineStr">
        <is>
          <t xml:space="preserve">BM </t>
        </is>
      </c>
      <c r="U39" t="n">
        <v>3</v>
      </c>
      <c r="V39" t="n">
        <v>7</v>
      </c>
      <c r="W39" t="inlineStr">
        <is>
          <t>1996-09-24</t>
        </is>
      </c>
      <c r="X39" t="inlineStr">
        <is>
          <t>1996-09-24</t>
        </is>
      </c>
      <c r="Y39" t="inlineStr">
        <is>
          <t>1990-10-29</t>
        </is>
      </c>
      <c r="Z39" t="inlineStr">
        <is>
          <t>1990-10-29</t>
        </is>
      </c>
      <c r="AA39" t="n">
        <v>189</v>
      </c>
      <c r="AB39" t="n">
        <v>158</v>
      </c>
      <c r="AC39" t="n">
        <v>1105</v>
      </c>
      <c r="AD39" t="n">
        <v>2</v>
      </c>
      <c r="AE39" t="n">
        <v>12</v>
      </c>
      <c r="AF39" t="n">
        <v>13</v>
      </c>
      <c r="AG39" t="n">
        <v>54</v>
      </c>
      <c r="AH39" t="n">
        <v>4</v>
      </c>
      <c r="AI39" t="n">
        <v>21</v>
      </c>
      <c r="AJ39" t="n">
        <v>5</v>
      </c>
      <c r="AK39" t="n">
        <v>11</v>
      </c>
      <c r="AL39" t="n">
        <v>7</v>
      </c>
      <c r="AM39" t="n">
        <v>27</v>
      </c>
      <c r="AN39" t="n">
        <v>0</v>
      </c>
      <c r="AO39" t="n">
        <v>8</v>
      </c>
      <c r="AP39" t="n">
        <v>0</v>
      </c>
      <c r="AQ39" t="n">
        <v>1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HYPERLINK("https://creighton-primo.hosted.exlibrisgroup.com/primo-explore/search?tab=default_tab&amp;search_scope=EVERYTHING&amp;vid=01CRU&amp;lang=en_US&amp;offset=0&amp;query=any,contains,991000782079702656","Catalog Record")</f>
        <v/>
      </c>
      <c r="AV39">
        <f>HYPERLINK("http://www.worldcat.org/oclc/135347","WorldCat Record")</f>
        <v/>
      </c>
      <c r="AW39" t="inlineStr">
        <is>
          <t>4681123255:eng</t>
        </is>
      </c>
      <c r="AX39" t="inlineStr">
        <is>
          <t>135347</t>
        </is>
      </c>
      <c r="AY39" t="inlineStr">
        <is>
          <t>991000782079702656</t>
        </is>
      </c>
      <c r="AZ39" t="inlineStr">
        <is>
          <t>991000782079702656</t>
        </is>
      </c>
      <c r="BA39" t="inlineStr">
        <is>
          <t>2263434730002656</t>
        </is>
      </c>
      <c r="BB39" t="inlineStr">
        <is>
          <t>BOOK</t>
        </is>
      </c>
      <c r="BD39" t="inlineStr">
        <is>
          <t>9780805202946</t>
        </is>
      </c>
      <c r="BE39" t="inlineStr">
        <is>
          <t>32285000354893</t>
        </is>
      </c>
      <c r="BF39" t="inlineStr">
        <is>
          <t>893808818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BM177 .N472 1982</t>
        </is>
      </c>
      <c r="E40" t="inlineStr">
        <is>
          <t>0                      BM 0177000N  472         1982</t>
        </is>
      </c>
      <c r="F40" t="inlineStr">
        <is>
          <t>Formative Judaism : religious, historical, and literary studies / by Jacob Neusner.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Neusner, Jacob, 1932-2016.</t>
        </is>
      </c>
      <c r="N40" t="inlineStr">
        <is>
          <t>Chico, Calif. : Scholars Press, c1982.</t>
        </is>
      </c>
      <c r="O40" t="inlineStr">
        <is>
          <t>1982</t>
        </is>
      </c>
      <c r="Q40" t="inlineStr">
        <is>
          <t>eng</t>
        </is>
      </c>
      <c r="R40" t="inlineStr">
        <is>
          <t>cau</t>
        </is>
      </c>
      <c r="S40" t="inlineStr">
        <is>
          <t>Brown Judaic studies ; no. 37</t>
        </is>
      </c>
      <c r="T40" t="inlineStr">
        <is>
          <t xml:space="preserve">BM </t>
        </is>
      </c>
      <c r="U40" t="n">
        <v>2</v>
      </c>
      <c r="V40" t="n">
        <v>2</v>
      </c>
      <c r="W40" t="inlineStr">
        <is>
          <t>1993-04-12</t>
        </is>
      </c>
      <c r="X40" t="inlineStr">
        <is>
          <t>1993-04-12</t>
        </is>
      </c>
      <c r="Y40" t="inlineStr">
        <is>
          <t>1990-10-29</t>
        </is>
      </c>
      <c r="Z40" t="inlineStr">
        <is>
          <t>1990-10-29</t>
        </is>
      </c>
      <c r="AA40" t="n">
        <v>275</v>
      </c>
      <c r="AB40" t="n">
        <v>208</v>
      </c>
      <c r="AC40" t="n">
        <v>247</v>
      </c>
      <c r="AD40" t="n">
        <v>1</v>
      </c>
      <c r="AE40" t="n">
        <v>1</v>
      </c>
      <c r="AF40" t="n">
        <v>10</v>
      </c>
      <c r="AG40" t="n">
        <v>10</v>
      </c>
      <c r="AH40" t="n">
        <v>2</v>
      </c>
      <c r="AI40" t="n">
        <v>2</v>
      </c>
      <c r="AJ40" t="n">
        <v>3</v>
      </c>
      <c r="AK40" t="n">
        <v>3</v>
      </c>
      <c r="AL40" t="n">
        <v>7</v>
      </c>
      <c r="AM40" t="n">
        <v>7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HYPERLINK("http://catalog.hathitrust.org/Record/101897014","HathiTrust Record")</f>
        <v/>
      </c>
      <c r="AU40">
        <f>HYPERLINK("https://creighton-primo.hosted.exlibrisgroup.com/primo-explore/search?tab=default_tab&amp;search_scope=EVERYTHING&amp;vid=01CRU&amp;lang=en_US&amp;offset=0&amp;query=any,contains,991000068189702656","Catalog Record")</f>
        <v/>
      </c>
      <c r="AV40">
        <f>HYPERLINK("http://www.worldcat.org/oclc/8765087","WorldCat Record")</f>
        <v/>
      </c>
      <c r="AW40" t="inlineStr">
        <is>
          <t>3901482409:eng</t>
        </is>
      </c>
      <c r="AX40" t="inlineStr">
        <is>
          <t>8765087</t>
        </is>
      </c>
      <c r="AY40" t="inlineStr">
        <is>
          <t>991000068189702656</t>
        </is>
      </c>
      <c r="AZ40" t="inlineStr">
        <is>
          <t>991000068189702656</t>
        </is>
      </c>
      <c r="BA40" t="inlineStr">
        <is>
          <t>2267850950002656</t>
        </is>
      </c>
      <c r="BB40" t="inlineStr">
        <is>
          <t>BOOK</t>
        </is>
      </c>
      <c r="BD40" t="inlineStr">
        <is>
          <t>9780891305941</t>
        </is>
      </c>
      <c r="BE40" t="inlineStr">
        <is>
          <t>32285000354919</t>
        </is>
      </c>
      <c r="BF40" t="inlineStr">
        <is>
          <t>893514968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BM177 .N4735 1993</t>
        </is>
      </c>
      <c r="E41" t="inlineStr">
        <is>
          <t>0                      BM 0177000N  4735        1993</t>
        </is>
      </c>
      <c r="F41" t="inlineStr">
        <is>
          <t>Judaic law from Jesus to the Mishnah : a systematic reply to Professor E.P. Sanders / by Jacob Neusner.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Neusner, Jacob, 1932-2016.</t>
        </is>
      </c>
      <c r="N41" t="inlineStr">
        <is>
          <t>Atlanta, Ga. : Scholars Press, c1993.</t>
        </is>
      </c>
      <c r="O41" t="inlineStr">
        <is>
          <t>1993</t>
        </is>
      </c>
      <c r="Q41" t="inlineStr">
        <is>
          <t>eng</t>
        </is>
      </c>
      <c r="R41" t="inlineStr">
        <is>
          <t>gau</t>
        </is>
      </c>
      <c r="S41" t="inlineStr">
        <is>
          <t>South Florida studies in the history of Judaism ; no. 84</t>
        </is>
      </c>
      <c r="T41" t="inlineStr">
        <is>
          <t xml:space="preserve">BM </t>
        </is>
      </c>
      <c r="U41" t="n">
        <v>2</v>
      </c>
      <c r="V41" t="n">
        <v>2</v>
      </c>
      <c r="W41" t="inlineStr">
        <is>
          <t>2000-09-10</t>
        </is>
      </c>
      <c r="X41" t="inlineStr">
        <is>
          <t>2000-09-10</t>
        </is>
      </c>
      <c r="Y41" t="inlineStr">
        <is>
          <t>1995-06-29</t>
        </is>
      </c>
      <c r="Z41" t="inlineStr">
        <is>
          <t>1995-06-29</t>
        </is>
      </c>
      <c r="AA41" t="n">
        <v>209</v>
      </c>
      <c r="AB41" t="n">
        <v>159</v>
      </c>
      <c r="AC41" t="n">
        <v>160</v>
      </c>
      <c r="AD41" t="n">
        <v>2</v>
      </c>
      <c r="AE41" t="n">
        <v>2</v>
      </c>
      <c r="AF41" t="n">
        <v>15</v>
      </c>
      <c r="AG41" t="n">
        <v>15</v>
      </c>
      <c r="AH41" t="n">
        <v>6</v>
      </c>
      <c r="AI41" t="n">
        <v>6</v>
      </c>
      <c r="AJ41" t="n">
        <v>3</v>
      </c>
      <c r="AK41" t="n">
        <v>3</v>
      </c>
      <c r="AL41" t="n">
        <v>8</v>
      </c>
      <c r="AM41" t="n">
        <v>8</v>
      </c>
      <c r="AN41" t="n">
        <v>1</v>
      </c>
      <c r="AO41" t="n">
        <v>1</v>
      </c>
      <c r="AP41" t="n">
        <v>1</v>
      </c>
      <c r="AQ41" t="n">
        <v>1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HYPERLINK("https://creighton-primo.hosted.exlibrisgroup.com/primo-explore/search?tab=default_tab&amp;search_scope=EVERYTHING&amp;vid=01CRU&amp;lang=en_US&amp;offset=0&amp;query=any,contains,991002170029702656","Catalog Record")</f>
        <v/>
      </c>
      <c r="AV41">
        <f>HYPERLINK("http://www.worldcat.org/oclc/27935120","WorldCat Record")</f>
        <v/>
      </c>
      <c r="AW41" t="inlineStr">
        <is>
          <t>138735578:eng</t>
        </is>
      </c>
      <c r="AX41" t="inlineStr">
        <is>
          <t>27935120</t>
        </is>
      </c>
      <c r="AY41" t="inlineStr">
        <is>
          <t>991002170029702656</t>
        </is>
      </c>
      <c r="AZ41" t="inlineStr">
        <is>
          <t>991002170029702656</t>
        </is>
      </c>
      <c r="BA41" t="inlineStr">
        <is>
          <t>2258590900002656</t>
        </is>
      </c>
      <c r="BB41" t="inlineStr">
        <is>
          <t>BOOK</t>
        </is>
      </c>
      <c r="BD41" t="inlineStr">
        <is>
          <t>9781555408732</t>
        </is>
      </c>
      <c r="BE41" t="inlineStr">
        <is>
          <t>32285002052842</t>
        </is>
      </c>
      <c r="BF41" t="inlineStr">
        <is>
          <t>893615777</t>
        </is>
      </c>
    </row>
    <row r="42">
      <c r="A42" t="inlineStr">
        <is>
          <t>No</t>
        </is>
      </c>
      <c r="B42" t="inlineStr">
        <is>
          <t>CURAL</t>
        </is>
      </c>
      <c r="C42" t="inlineStr">
        <is>
          <t>SHELVES</t>
        </is>
      </c>
      <c r="D42" t="inlineStr">
        <is>
          <t>BM177 .N475 1984</t>
        </is>
      </c>
      <c r="E42" t="inlineStr">
        <is>
          <t>0                      BM 0177000N  475         1984</t>
        </is>
      </c>
      <c r="F42" t="inlineStr">
        <is>
          <t>Judaism in the beginning of Christianity / Jacob Neusner.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Neusner, Jacob, 1932-2016.</t>
        </is>
      </c>
      <c r="N42" t="inlineStr">
        <is>
          <t>Philadelphia : Fortress Press, c1984.</t>
        </is>
      </c>
      <c r="O42" t="inlineStr">
        <is>
          <t>1984</t>
        </is>
      </c>
      <c r="Q42" t="inlineStr">
        <is>
          <t>eng</t>
        </is>
      </c>
      <c r="R42" t="inlineStr">
        <is>
          <t>pau</t>
        </is>
      </c>
      <c r="T42" t="inlineStr">
        <is>
          <t xml:space="preserve">BM </t>
        </is>
      </c>
      <c r="U42" t="n">
        <v>4</v>
      </c>
      <c r="V42" t="n">
        <v>4</v>
      </c>
      <c r="W42" t="inlineStr">
        <is>
          <t>1996-08-30</t>
        </is>
      </c>
      <c r="X42" t="inlineStr">
        <is>
          <t>1996-08-30</t>
        </is>
      </c>
      <c r="Y42" t="inlineStr">
        <is>
          <t>1990-10-29</t>
        </is>
      </c>
      <c r="Z42" t="inlineStr">
        <is>
          <t>1990-10-29</t>
        </is>
      </c>
      <c r="AA42" t="n">
        <v>942</v>
      </c>
      <c r="AB42" t="n">
        <v>812</v>
      </c>
      <c r="AC42" t="n">
        <v>820</v>
      </c>
      <c r="AD42" t="n">
        <v>6</v>
      </c>
      <c r="AE42" t="n">
        <v>6</v>
      </c>
      <c r="AF42" t="n">
        <v>46</v>
      </c>
      <c r="AG42" t="n">
        <v>47</v>
      </c>
      <c r="AH42" t="n">
        <v>24</v>
      </c>
      <c r="AI42" t="n">
        <v>24</v>
      </c>
      <c r="AJ42" t="n">
        <v>8</v>
      </c>
      <c r="AK42" t="n">
        <v>8</v>
      </c>
      <c r="AL42" t="n">
        <v>22</v>
      </c>
      <c r="AM42" t="n">
        <v>23</v>
      </c>
      <c r="AN42" t="n">
        <v>4</v>
      </c>
      <c r="AO42" t="n">
        <v>4</v>
      </c>
      <c r="AP42" t="n">
        <v>0</v>
      </c>
      <c r="AQ42" t="n">
        <v>0</v>
      </c>
      <c r="AR42" t="inlineStr">
        <is>
          <t>No</t>
        </is>
      </c>
      <c r="AS42" t="inlineStr">
        <is>
          <t>No</t>
        </is>
      </c>
      <c r="AU42">
        <f>HYPERLINK("https://creighton-primo.hosted.exlibrisgroup.com/primo-explore/search?tab=default_tab&amp;search_scope=EVERYTHING&amp;vid=01CRU&amp;lang=en_US&amp;offset=0&amp;query=any,contains,991000252109702656","Catalog Record")</f>
        <v/>
      </c>
      <c r="AV42">
        <f>HYPERLINK("http://www.worldcat.org/oclc/9758784","WorldCat Record")</f>
        <v/>
      </c>
      <c r="AW42" t="inlineStr">
        <is>
          <t>5007166:eng</t>
        </is>
      </c>
      <c r="AX42" t="inlineStr">
        <is>
          <t>9758784</t>
        </is>
      </c>
      <c r="AY42" t="inlineStr">
        <is>
          <t>991000252109702656</t>
        </is>
      </c>
      <c r="AZ42" t="inlineStr">
        <is>
          <t>991000252109702656</t>
        </is>
      </c>
      <c r="BA42" t="inlineStr">
        <is>
          <t>2256924780002656</t>
        </is>
      </c>
      <c r="BB42" t="inlineStr">
        <is>
          <t>BOOK</t>
        </is>
      </c>
      <c r="BD42" t="inlineStr">
        <is>
          <t>9780800617509</t>
        </is>
      </c>
      <c r="BE42" t="inlineStr">
        <is>
          <t>32285000354943</t>
        </is>
      </c>
      <c r="BF42" t="inlineStr">
        <is>
          <t>893339426</t>
        </is>
      </c>
    </row>
    <row r="43">
      <c r="A43" t="inlineStr">
        <is>
          <t>No</t>
        </is>
      </c>
      <c r="B43" t="inlineStr">
        <is>
          <t>CURAL</t>
        </is>
      </c>
      <c r="C43" t="inlineStr">
        <is>
          <t>SHELVES</t>
        </is>
      </c>
      <c r="D43" t="inlineStr">
        <is>
          <t>BM177 .S2 1977</t>
        </is>
      </c>
      <c r="E43" t="inlineStr">
        <is>
          <t>0                      BM 0177000S  2           1977</t>
        </is>
      </c>
      <c r="F43" t="inlineStr">
        <is>
          <t>Paul and Palestinian Judaism : a comparison of patterns of religion / E. P. Sanders.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Sanders, E. P.</t>
        </is>
      </c>
      <c r="N43" t="inlineStr">
        <is>
          <t>Philadelphia : Fortress Press, 1977.</t>
        </is>
      </c>
      <c r="O43" t="inlineStr">
        <is>
          <t>1977</t>
        </is>
      </c>
      <c r="P43" t="inlineStr">
        <is>
          <t>1st American ed.</t>
        </is>
      </c>
      <c r="Q43" t="inlineStr">
        <is>
          <t>eng</t>
        </is>
      </c>
      <c r="R43" t="inlineStr">
        <is>
          <t>pau</t>
        </is>
      </c>
      <c r="T43" t="inlineStr">
        <is>
          <t xml:space="preserve">BM </t>
        </is>
      </c>
      <c r="U43" t="n">
        <v>5</v>
      </c>
      <c r="V43" t="n">
        <v>5</v>
      </c>
      <c r="W43" t="inlineStr">
        <is>
          <t>2008-06-30</t>
        </is>
      </c>
      <c r="X43" t="inlineStr">
        <is>
          <t>2008-06-30</t>
        </is>
      </c>
      <c r="Y43" t="inlineStr">
        <is>
          <t>1990-10-29</t>
        </is>
      </c>
      <c r="Z43" t="inlineStr">
        <is>
          <t>1990-10-29</t>
        </is>
      </c>
      <c r="AA43" t="n">
        <v>946</v>
      </c>
      <c r="AB43" t="n">
        <v>840</v>
      </c>
      <c r="AC43" t="n">
        <v>947</v>
      </c>
      <c r="AD43" t="n">
        <v>9</v>
      </c>
      <c r="AE43" t="n">
        <v>11</v>
      </c>
      <c r="AF43" t="n">
        <v>49</v>
      </c>
      <c r="AG43" t="n">
        <v>55</v>
      </c>
      <c r="AH43" t="n">
        <v>23</v>
      </c>
      <c r="AI43" t="n">
        <v>24</v>
      </c>
      <c r="AJ43" t="n">
        <v>8</v>
      </c>
      <c r="AK43" t="n">
        <v>9</v>
      </c>
      <c r="AL43" t="n">
        <v>24</v>
      </c>
      <c r="AM43" t="n">
        <v>27</v>
      </c>
      <c r="AN43" t="n">
        <v>7</v>
      </c>
      <c r="AO43" t="n">
        <v>8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HYPERLINK("http://catalog.hathitrust.org/Record/007886507","HathiTrust Record")</f>
        <v/>
      </c>
      <c r="AU43">
        <f>HYPERLINK("https://creighton-primo.hosted.exlibrisgroup.com/primo-explore/search?tab=default_tab&amp;search_scope=EVERYTHING&amp;vid=01CRU&amp;lang=en_US&amp;offset=0&amp;query=any,contains,991004402339702656","Catalog Record")</f>
        <v/>
      </c>
      <c r="AV43">
        <f>HYPERLINK("http://www.worldcat.org/oclc/3308919","WorldCat Record")</f>
        <v/>
      </c>
      <c r="AW43" t="inlineStr">
        <is>
          <t>969088:eng</t>
        </is>
      </c>
      <c r="AX43" t="inlineStr">
        <is>
          <t>3308919</t>
        </is>
      </c>
      <c r="AY43" t="inlineStr">
        <is>
          <t>991004402339702656</t>
        </is>
      </c>
      <c r="AZ43" t="inlineStr">
        <is>
          <t>991004402339702656</t>
        </is>
      </c>
      <c r="BA43" t="inlineStr">
        <is>
          <t>2260057250002656</t>
        </is>
      </c>
      <c r="BB43" t="inlineStr">
        <is>
          <t>BOOK</t>
        </is>
      </c>
      <c r="BD43" t="inlineStr">
        <is>
          <t>9780800604998</t>
        </is>
      </c>
      <c r="BE43" t="inlineStr">
        <is>
          <t>32285000354968</t>
        </is>
      </c>
      <c r="BF43" t="inlineStr">
        <is>
          <t>893442574</t>
        </is>
      </c>
    </row>
    <row r="44">
      <c r="A44" t="inlineStr">
        <is>
          <t>No</t>
        </is>
      </c>
      <c r="B44" t="inlineStr">
        <is>
          <t>CURAL</t>
        </is>
      </c>
      <c r="C44" t="inlineStr">
        <is>
          <t>SHELVES</t>
        </is>
      </c>
      <c r="D44" t="inlineStr">
        <is>
          <t>BM180 .J4</t>
        </is>
      </c>
      <c r="E44" t="inlineStr">
        <is>
          <t>0                      BM 0180000J  4</t>
        </is>
      </c>
      <c r="F44" t="inlineStr">
        <is>
          <t>Jewish Medieval and Renaissance studies / edited by Alexander Altmann.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Cambridge, Mass., Harvard University Press, 1967.</t>
        </is>
      </c>
      <c r="O44" t="inlineStr">
        <is>
          <t>1967</t>
        </is>
      </c>
      <c r="Q44" t="inlineStr">
        <is>
          <t>eng</t>
        </is>
      </c>
      <c r="R44" t="inlineStr">
        <is>
          <t>___</t>
        </is>
      </c>
      <c r="S44" t="inlineStr">
        <is>
          <t>Philip W. Lown Institute of Advanced Judaic Studies, Brandeis University. Studies and texts, v.4</t>
        </is>
      </c>
      <c r="T44" t="inlineStr">
        <is>
          <t xml:space="preserve">BM </t>
        </is>
      </c>
      <c r="U44" t="n">
        <v>3</v>
      </c>
      <c r="V44" t="n">
        <v>3</v>
      </c>
      <c r="W44" t="inlineStr">
        <is>
          <t>2005-10-08</t>
        </is>
      </c>
      <c r="X44" t="inlineStr">
        <is>
          <t>2005-10-08</t>
        </is>
      </c>
      <c r="Y44" t="inlineStr">
        <is>
          <t>1990-10-29</t>
        </is>
      </c>
      <c r="Z44" t="inlineStr">
        <is>
          <t>1990-10-29</t>
        </is>
      </c>
      <c r="AA44" t="n">
        <v>523</v>
      </c>
      <c r="AB44" t="n">
        <v>422</v>
      </c>
      <c r="AC44" t="n">
        <v>431</v>
      </c>
      <c r="AD44" t="n">
        <v>2</v>
      </c>
      <c r="AE44" t="n">
        <v>2</v>
      </c>
      <c r="AF44" t="n">
        <v>25</v>
      </c>
      <c r="AG44" t="n">
        <v>25</v>
      </c>
      <c r="AH44" t="n">
        <v>9</v>
      </c>
      <c r="AI44" t="n">
        <v>9</v>
      </c>
      <c r="AJ44" t="n">
        <v>8</v>
      </c>
      <c r="AK44" t="n">
        <v>8</v>
      </c>
      <c r="AL44" t="n">
        <v>16</v>
      </c>
      <c r="AM44" t="n">
        <v>16</v>
      </c>
      <c r="AN44" t="n">
        <v>1</v>
      </c>
      <c r="AO44" t="n">
        <v>1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HYPERLINK("http://catalog.hathitrust.org/Record/001645383","HathiTrust Record")</f>
        <v/>
      </c>
      <c r="AU44">
        <f>HYPERLINK("https://creighton-primo.hosted.exlibrisgroup.com/primo-explore/search?tab=default_tab&amp;search_scope=EVERYTHING&amp;vid=01CRU&amp;lang=en_US&amp;offset=0&amp;query=any,contains,991003350319702656","Catalog Record")</f>
        <v/>
      </c>
      <c r="AV44">
        <f>HYPERLINK("http://www.worldcat.org/oclc/883222","WorldCat Record")</f>
        <v/>
      </c>
      <c r="AW44" t="inlineStr">
        <is>
          <t>1860541:eng</t>
        </is>
      </c>
      <c r="AX44" t="inlineStr">
        <is>
          <t>883222</t>
        </is>
      </c>
      <c r="AY44" t="inlineStr">
        <is>
          <t>991003350319702656</t>
        </is>
      </c>
      <c r="AZ44" t="inlineStr">
        <is>
          <t>991003350319702656</t>
        </is>
      </c>
      <c r="BA44" t="inlineStr">
        <is>
          <t>2258590320002656</t>
        </is>
      </c>
      <c r="BB44" t="inlineStr">
        <is>
          <t>BOOK</t>
        </is>
      </c>
      <c r="BE44" t="inlineStr">
        <is>
          <t>32285000355007</t>
        </is>
      </c>
      <c r="BF44" t="inlineStr">
        <is>
          <t>893799634</t>
        </is>
      </c>
    </row>
    <row r="45">
      <c r="A45" t="inlineStr">
        <is>
          <t>No</t>
        </is>
      </c>
      <c r="B45" t="inlineStr">
        <is>
          <t>CURAL</t>
        </is>
      </c>
      <c r="C45" t="inlineStr">
        <is>
          <t>SHELVES</t>
        </is>
      </c>
      <c r="D45" t="inlineStr">
        <is>
          <t>BM197 .P55 1931</t>
        </is>
      </c>
      <c r="E45" t="inlineStr">
        <is>
          <t>0                      BM 0197000P  55          1931</t>
        </is>
      </c>
      <c r="F45" t="inlineStr">
        <is>
          <t>The reform movement in Judaism / by David Philipson.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Philipson, David, 1862-1949.</t>
        </is>
      </c>
      <c r="N45" t="inlineStr">
        <is>
          <t>New York, The Macmillan Company, 1931.</t>
        </is>
      </c>
      <c r="O45" t="inlineStr">
        <is>
          <t>1931</t>
        </is>
      </c>
      <c r="P45" t="inlineStr">
        <is>
          <t>New and rev. ed.</t>
        </is>
      </c>
      <c r="Q45" t="inlineStr">
        <is>
          <t>eng</t>
        </is>
      </c>
      <c r="R45" t="inlineStr">
        <is>
          <t>___</t>
        </is>
      </c>
      <c r="T45" t="inlineStr">
        <is>
          <t xml:space="preserve">BM </t>
        </is>
      </c>
      <c r="U45" t="n">
        <v>1</v>
      </c>
      <c r="V45" t="n">
        <v>1</v>
      </c>
      <c r="W45" t="inlineStr">
        <is>
          <t>2000-10-26</t>
        </is>
      </c>
      <c r="X45" t="inlineStr">
        <is>
          <t>2000-10-26</t>
        </is>
      </c>
      <c r="Y45" t="inlineStr">
        <is>
          <t>1990-10-29</t>
        </is>
      </c>
      <c r="Z45" t="inlineStr">
        <is>
          <t>1990-10-29</t>
        </is>
      </c>
      <c r="AA45" t="n">
        <v>460</v>
      </c>
      <c r="AB45" t="n">
        <v>441</v>
      </c>
      <c r="AC45" t="n">
        <v>657</v>
      </c>
      <c r="AD45" t="n">
        <v>3</v>
      </c>
      <c r="AE45" t="n">
        <v>5</v>
      </c>
      <c r="AF45" t="n">
        <v>23</v>
      </c>
      <c r="AG45" t="n">
        <v>32</v>
      </c>
      <c r="AH45" t="n">
        <v>11</v>
      </c>
      <c r="AI45" t="n">
        <v>13</v>
      </c>
      <c r="AJ45" t="n">
        <v>5</v>
      </c>
      <c r="AK45" t="n">
        <v>7</v>
      </c>
      <c r="AL45" t="n">
        <v>11</v>
      </c>
      <c r="AM45" t="n">
        <v>14</v>
      </c>
      <c r="AN45" t="n">
        <v>2</v>
      </c>
      <c r="AO45" t="n">
        <v>4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HYPERLINK("http://catalog.hathitrust.org/Record/001401883","HathiTrust Record")</f>
        <v/>
      </c>
      <c r="AU45">
        <f>HYPERLINK("https://creighton-primo.hosted.exlibrisgroup.com/primo-explore/search?tab=default_tab&amp;search_scope=EVERYTHING&amp;vid=01CRU&amp;lang=en_US&amp;offset=0&amp;query=any,contains,991003590289702656","Catalog Record")</f>
        <v/>
      </c>
      <c r="AV45">
        <f>HYPERLINK("http://www.worldcat.org/oclc/1172791","WorldCat Record")</f>
        <v/>
      </c>
      <c r="AW45" t="inlineStr">
        <is>
          <t>1303354:eng</t>
        </is>
      </c>
      <c r="AX45" t="inlineStr">
        <is>
          <t>1172791</t>
        </is>
      </c>
      <c r="AY45" t="inlineStr">
        <is>
          <t>991003590289702656</t>
        </is>
      </c>
      <c r="AZ45" t="inlineStr">
        <is>
          <t>991003590289702656</t>
        </is>
      </c>
      <c r="BA45" t="inlineStr">
        <is>
          <t>2267138760002656</t>
        </is>
      </c>
      <c r="BB45" t="inlineStr">
        <is>
          <t>BOOK</t>
        </is>
      </c>
      <c r="BE45" t="inlineStr">
        <is>
          <t>32285000365097</t>
        </is>
      </c>
      <c r="BF45" t="inlineStr">
        <is>
          <t>893893888</t>
        </is>
      </c>
    </row>
    <row r="46">
      <c r="A46" t="inlineStr">
        <is>
          <t>No</t>
        </is>
      </c>
      <c r="B46" t="inlineStr">
        <is>
          <t>CURAL</t>
        </is>
      </c>
      <c r="C46" t="inlineStr">
        <is>
          <t>SHELVES</t>
        </is>
      </c>
      <c r="D46" t="inlineStr">
        <is>
          <t>BM198 .D7 1974</t>
        </is>
      </c>
      <c r="E46" t="inlineStr">
        <is>
          <t>0                      BM 0198000D  7           1974</t>
        </is>
      </c>
      <c r="F46" t="inlineStr">
        <is>
          <t>The zaddik : the doctrine of the zaddik according to the writings of Rabbi Yaakov Yosef of Polnoy / by Samuel H. Dresner.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Dresner, Samuel H.</t>
        </is>
      </c>
      <c r="N46" t="inlineStr">
        <is>
          <t>New York : Schocken, [1974, c1960]</t>
        </is>
      </c>
      <c r="O46" t="inlineStr">
        <is>
          <t>1974</t>
        </is>
      </c>
      <c r="P46" t="inlineStr">
        <is>
          <t>1st Schocken pbk. ed.</t>
        </is>
      </c>
      <c r="Q46" t="inlineStr">
        <is>
          <t>eng</t>
        </is>
      </c>
      <c r="R46" t="inlineStr">
        <is>
          <t>nyu</t>
        </is>
      </c>
      <c r="S46" t="inlineStr">
        <is>
          <t>Schocken paperbacks on Judaica</t>
        </is>
      </c>
      <c r="T46" t="inlineStr">
        <is>
          <t xml:space="preserve">BM </t>
        </is>
      </c>
      <c r="U46" t="n">
        <v>1</v>
      </c>
      <c r="V46" t="n">
        <v>1</v>
      </c>
      <c r="W46" t="inlineStr">
        <is>
          <t>2008-06-11</t>
        </is>
      </c>
      <c r="X46" t="inlineStr">
        <is>
          <t>2008-06-11</t>
        </is>
      </c>
      <c r="Y46" t="inlineStr">
        <is>
          <t>2008-06-11</t>
        </is>
      </c>
      <c r="Z46" t="inlineStr">
        <is>
          <t>2008-06-11</t>
        </is>
      </c>
      <c r="AA46" t="n">
        <v>167</v>
      </c>
      <c r="AB46" t="n">
        <v>142</v>
      </c>
      <c r="AC46" t="n">
        <v>173</v>
      </c>
      <c r="AD46" t="n">
        <v>1</v>
      </c>
      <c r="AE46" t="n">
        <v>1</v>
      </c>
      <c r="AF46" t="n">
        <v>6</v>
      </c>
      <c r="AG46" t="n">
        <v>9</v>
      </c>
      <c r="AH46" t="n">
        <v>2</v>
      </c>
      <c r="AI46" t="n">
        <v>4</v>
      </c>
      <c r="AJ46" t="n">
        <v>2</v>
      </c>
      <c r="AK46" t="n">
        <v>2</v>
      </c>
      <c r="AL46" t="n">
        <v>4</v>
      </c>
      <c r="AM46" t="n">
        <v>6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HYPERLINK("http://catalog.hathitrust.org/Record/000016403","HathiTrust Record")</f>
        <v/>
      </c>
      <c r="AU46">
        <f>HYPERLINK("https://creighton-primo.hosted.exlibrisgroup.com/primo-explore/search?tab=default_tab&amp;search_scope=EVERYTHING&amp;vid=01CRU&amp;lang=en_US&amp;offset=0&amp;query=any,contains,991005234369702656","Catalog Record")</f>
        <v/>
      </c>
      <c r="AV46">
        <f>HYPERLINK("http://www.worldcat.org/oclc/1004610","WorldCat Record")</f>
        <v/>
      </c>
      <c r="AW46" t="inlineStr">
        <is>
          <t>430817605:eng</t>
        </is>
      </c>
      <c r="AX46" t="inlineStr">
        <is>
          <t>1004610</t>
        </is>
      </c>
      <c r="AY46" t="inlineStr">
        <is>
          <t>991005234369702656</t>
        </is>
      </c>
      <c r="AZ46" t="inlineStr">
        <is>
          <t>991005234369702656</t>
        </is>
      </c>
      <c r="BA46" t="inlineStr">
        <is>
          <t>2255114980002656</t>
        </is>
      </c>
      <c r="BB46" t="inlineStr">
        <is>
          <t>BOOK</t>
        </is>
      </c>
      <c r="BE46" t="inlineStr">
        <is>
          <t>32285005444566</t>
        </is>
      </c>
      <c r="BF46" t="inlineStr">
        <is>
          <t>893619667</t>
        </is>
      </c>
    </row>
    <row r="47">
      <c r="A47" t="inlineStr">
        <is>
          <t>No</t>
        </is>
      </c>
      <c r="B47" t="inlineStr">
        <is>
          <t>CURAL</t>
        </is>
      </c>
      <c r="C47" t="inlineStr">
        <is>
          <t>SHELVES</t>
        </is>
      </c>
      <c r="D47" t="inlineStr">
        <is>
          <t>BM198 .N2713 1982</t>
        </is>
      </c>
      <c r="E47" t="inlineStr">
        <is>
          <t>0                      BM 0198000N  2713        1982</t>
        </is>
      </c>
      <c r="F47" t="inlineStr">
        <is>
          <t>Upright practices ; The light of the eyes / Menahem Nahum of Chernobyl ; translation and introduction by Arthur Green ; preface by Samuel H. Dresner.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Nahum, of Chernobyl, approximately 1730-approximately 1797.</t>
        </is>
      </c>
      <c r="N47" t="inlineStr">
        <is>
          <t>New York : Paulist Press, c1982.</t>
        </is>
      </c>
      <c r="O47" t="inlineStr">
        <is>
          <t>1982</t>
        </is>
      </c>
      <c r="Q47" t="inlineStr">
        <is>
          <t>eng</t>
        </is>
      </c>
      <c r="R47" t="inlineStr">
        <is>
          <t>nyu</t>
        </is>
      </c>
      <c r="S47" t="inlineStr">
        <is>
          <t>The Classics of Western spirituality</t>
        </is>
      </c>
      <c r="T47" t="inlineStr">
        <is>
          <t xml:space="preserve">BM </t>
        </is>
      </c>
      <c r="U47" t="n">
        <v>3</v>
      </c>
      <c r="V47" t="n">
        <v>3</v>
      </c>
      <c r="W47" t="inlineStr">
        <is>
          <t>2007-06-27</t>
        </is>
      </c>
      <c r="X47" t="inlineStr">
        <is>
          <t>2007-06-27</t>
        </is>
      </c>
      <c r="Y47" t="inlineStr">
        <is>
          <t>1990-10-29</t>
        </is>
      </c>
      <c r="Z47" t="inlineStr">
        <is>
          <t>1990-10-29</t>
        </is>
      </c>
      <c r="AA47" t="n">
        <v>641</v>
      </c>
      <c r="AB47" t="n">
        <v>558</v>
      </c>
      <c r="AC47" t="n">
        <v>565</v>
      </c>
      <c r="AD47" t="n">
        <v>5</v>
      </c>
      <c r="AE47" t="n">
        <v>5</v>
      </c>
      <c r="AF47" t="n">
        <v>34</v>
      </c>
      <c r="AG47" t="n">
        <v>34</v>
      </c>
      <c r="AH47" t="n">
        <v>14</v>
      </c>
      <c r="AI47" t="n">
        <v>14</v>
      </c>
      <c r="AJ47" t="n">
        <v>4</v>
      </c>
      <c r="AK47" t="n">
        <v>4</v>
      </c>
      <c r="AL47" t="n">
        <v>23</v>
      </c>
      <c r="AM47" t="n">
        <v>23</v>
      </c>
      <c r="AN47" t="n">
        <v>3</v>
      </c>
      <c r="AO47" t="n">
        <v>3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HYPERLINK("http://catalog.hathitrust.org/Record/003078934","HathiTrust Record")</f>
        <v/>
      </c>
      <c r="AU47">
        <f>HYPERLINK("https://creighton-primo.hosted.exlibrisgroup.com/primo-explore/search?tab=default_tab&amp;search_scope=EVERYTHING&amp;vid=01CRU&amp;lang=en_US&amp;offset=0&amp;query=any,contains,991000041149702656","Catalog Record")</f>
        <v/>
      </c>
      <c r="AV47">
        <f>HYPERLINK("http://www.worldcat.org/oclc/8652820","WorldCat Record")</f>
        <v/>
      </c>
      <c r="AW47" t="inlineStr">
        <is>
          <t>466289:eng</t>
        </is>
      </c>
      <c r="AX47" t="inlineStr">
        <is>
          <t>8652820</t>
        </is>
      </c>
      <c r="AY47" t="inlineStr">
        <is>
          <t>991000041149702656</t>
        </is>
      </c>
      <c r="AZ47" t="inlineStr">
        <is>
          <t>991000041149702656</t>
        </is>
      </c>
      <c r="BA47" t="inlineStr">
        <is>
          <t>2269645600002656</t>
        </is>
      </c>
      <c r="BB47" t="inlineStr">
        <is>
          <t>BOOK</t>
        </is>
      </c>
      <c r="BD47" t="inlineStr">
        <is>
          <t>9780809123742</t>
        </is>
      </c>
      <c r="BE47" t="inlineStr">
        <is>
          <t>32285000365162</t>
        </is>
      </c>
      <c r="BF47" t="inlineStr">
        <is>
          <t>893413022</t>
        </is>
      </c>
    </row>
    <row r="48">
      <c r="A48" t="inlineStr">
        <is>
          <t>No</t>
        </is>
      </c>
      <c r="B48" t="inlineStr">
        <is>
          <t>CURAL</t>
        </is>
      </c>
      <c r="C48" t="inlineStr">
        <is>
          <t>SHELVES</t>
        </is>
      </c>
      <c r="D48" t="inlineStr">
        <is>
          <t>BM198 .W5125</t>
        </is>
      </c>
      <c r="E48" t="inlineStr">
        <is>
          <t>0                      BM 0198000W  5125</t>
        </is>
      </c>
      <c r="F48" t="inlineStr">
        <is>
          <t>Four Hasidic masters and their struggle against melancholy / by Elie Wiesel ; foreword, Theodore M. Hesburgh. --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Wiesel, Elie, 1928-2016.</t>
        </is>
      </c>
      <c r="N48" t="inlineStr">
        <is>
          <t>Notre Dame [Ind.] : University of Notre Dame Press, c1978.</t>
        </is>
      </c>
      <c r="O48" t="inlineStr">
        <is>
          <t>1978</t>
        </is>
      </c>
      <c r="Q48" t="inlineStr">
        <is>
          <t>eng</t>
        </is>
      </c>
      <c r="R48" t="inlineStr">
        <is>
          <t>inu</t>
        </is>
      </c>
      <c r="S48" t="inlineStr">
        <is>
          <t>Ward-Phillips lectures in English language and literature ; v. 9</t>
        </is>
      </c>
      <c r="T48" t="inlineStr">
        <is>
          <t xml:space="preserve">BM </t>
        </is>
      </c>
      <c r="U48" t="n">
        <v>3</v>
      </c>
      <c r="V48" t="n">
        <v>3</v>
      </c>
      <c r="W48" t="inlineStr">
        <is>
          <t>2003-10-30</t>
        </is>
      </c>
      <c r="X48" t="inlineStr">
        <is>
          <t>2003-10-30</t>
        </is>
      </c>
      <c r="Y48" t="inlineStr">
        <is>
          <t>1990-10-29</t>
        </is>
      </c>
      <c r="Z48" t="inlineStr">
        <is>
          <t>1990-10-29</t>
        </is>
      </c>
      <c r="AA48" t="n">
        <v>836</v>
      </c>
      <c r="AB48" t="n">
        <v>743</v>
      </c>
      <c r="AC48" t="n">
        <v>998</v>
      </c>
      <c r="AD48" t="n">
        <v>6</v>
      </c>
      <c r="AE48" t="n">
        <v>6</v>
      </c>
      <c r="AF48" t="n">
        <v>42</v>
      </c>
      <c r="AG48" t="n">
        <v>44</v>
      </c>
      <c r="AH48" t="n">
        <v>19</v>
      </c>
      <c r="AI48" t="n">
        <v>21</v>
      </c>
      <c r="AJ48" t="n">
        <v>8</v>
      </c>
      <c r="AK48" t="n">
        <v>9</v>
      </c>
      <c r="AL48" t="n">
        <v>21</v>
      </c>
      <c r="AM48" t="n">
        <v>21</v>
      </c>
      <c r="AN48" t="n">
        <v>4</v>
      </c>
      <c r="AO48" t="n">
        <v>4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HYPERLINK("http://catalog.hathitrust.org/Record/002959026","HathiTrust Record")</f>
        <v/>
      </c>
      <c r="AU48">
        <f>HYPERLINK("https://creighton-primo.hosted.exlibrisgroup.com/primo-explore/search?tab=default_tab&amp;search_scope=EVERYTHING&amp;vid=01CRU&amp;lang=en_US&amp;offset=0&amp;query=any,contains,991004487939702656","Catalog Record")</f>
        <v/>
      </c>
      <c r="AV48">
        <f>HYPERLINK("http://www.worldcat.org/oclc/3650015","WorldCat Record")</f>
        <v/>
      </c>
      <c r="AW48" t="inlineStr">
        <is>
          <t>3373186997:eng</t>
        </is>
      </c>
      <c r="AX48" t="inlineStr">
        <is>
          <t>3650015</t>
        </is>
      </c>
      <c r="AY48" t="inlineStr">
        <is>
          <t>991004487939702656</t>
        </is>
      </c>
      <c r="AZ48" t="inlineStr">
        <is>
          <t>991004487939702656</t>
        </is>
      </c>
      <c r="BA48" t="inlineStr">
        <is>
          <t>2261077290002656</t>
        </is>
      </c>
      <c r="BB48" t="inlineStr">
        <is>
          <t>BOOK</t>
        </is>
      </c>
      <c r="BD48" t="inlineStr">
        <is>
          <t>9780268009441</t>
        </is>
      </c>
      <c r="BE48" t="inlineStr">
        <is>
          <t>32285000365170</t>
        </is>
      </c>
      <c r="BF48" t="inlineStr">
        <is>
          <t>893718965</t>
        </is>
      </c>
    </row>
    <row r="49">
      <c r="A49" t="inlineStr">
        <is>
          <t>No</t>
        </is>
      </c>
      <c r="B49" t="inlineStr">
        <is>
          <t>CURAL</t>
        </is>
      </c>
      <c r="C49" t="inlineStr">
        <is>
          <t>SHELVES</t>
        </is>
      </c>
      <c r="D49" t="inlineStr">
        <is>
          <t>BM205 .G5</t>
        </is>
      </c>
      <c r="E49" t="inlineStr">
        <is>
          <t>0                      BM 0205000G  5</t>
        </is>
      </c>
      <c r="F49" t="inlineStr">
        <is>
          <t>American Judaism / by Nathan Glazer.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Yes</t>
        </is>
      </c>
      <c r="L49" t="inlineStr">
        <is>
          <t>0</t>
        </is>
      </c>
      <c r="M49" t="inlineStr">
        <is>
          <t>Glazer, Nathan.</t>
        </is>
      </c>
      <c r="N49" t="inlineStr">
        <is>
          <t>[Chicago] University of Chicago Press [1957]</t>
        </is>
      </c>
      <c r="O49" t="inlineStr">
        <is>
          <t>1957</t>
        </is>
      </c>
      <c r="Q49" t="inlineStr">
        <is>
          <t>eng</t>
        </is>
      </c>
      <c r="R49" t="inlineStr">
        <is>
          <t>ilu</t>
        </is>
      </c>
      <c r="S49" t="inlineStr">
        <is>
          <t>The Chicago history of American civilization</t>
        </is>
      </c>
      <c r="T49" t="inlineStr">
        <is>
          <t xml:space="preserve">BM </t>
        </is>
      </c>
      <c r="U49" t="n">
        <v>3</v>
      </c>
      <c r="V49" t="n">
        <v>3</v>
      </c>
      <c r="W49" t="inlineStr">
        <is>
          <t>2008-03-28</t>
        </is>
      </c>
      <c r="X49" t="inlineStr">
        <is>
          <t>2008-03-28</t>
        </is>
      </c>
      <c r="Y49" t="inlineStr">
        <is>
          <t>1990-10-29</t>
        </is>
      </c>
      <c r="Z49" t="inlineStr">
        <is>
          <t>1990-10-29</t>
        </is>
      </c>
      <c r="AA49" t="n">
        <v>1339</v>
      </c>
      <c r="AB49" t="n">
        <v>1208</v>
      </c>
      <c r="AC49" t="n">
        <v>1807</v>
      </c>
      <c r="AD49" t="n">
        <v>10</v>
      </c>
      <c r="AE49" t="n">
        <v>14</v>
      </c>
      <c r="AF49" t="n">
        <v>40</v>
      </c>
      <c r="AG49" t="n">
        <v>60</v>
      </c>
      <c r="AH49" t="n">
        <v>14</v>
      </c>
      <c r="AI49" t="n">
        <v>26</v>
      </c>
      <c r="AJ49" t="n">
        <v>9</v>
      </c>
      <c r="AK49" t="n">
        <v>10</v>
      </c>
      <c r="AL49" t="n">
        <v>16</v>
      </c>
      <c r="AM49" t="n">
        <v>27</v>
      </c>
      <c r="AN49" t="n">
        <v>8</v>
      </c>
      <c r="AO49" t="n">
        <v>10</v>
      </c>
      <c r="AP49" t="n">
        <v>1</v>
      </c>
      <c r="AQ49" t="n">
        <v>1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HYPERLINK("https://creighton-primo.hosted.exlibrisgroup.com/primo-explore/search?tab=default_tab&amp;search_scope=EVERYTHING&amp;vid=01CRU&amp;lang=en_US&amp;offset=0&amp;query=any,contains,991002612119702656","Catalog Record")</f>
        <v/>
      </c>
      <c r="AV49">
        <f>HYPERLINK("http://www.worldcat.org/oclc/239461","WorldCat Record")</f>
        <v/>
      </c>
      <c r="AW49" t="inlineStr">
        <is>
          <t>1379718:eng</t>
        </is>
      </c>
      <c r="AX49" t="inlineStr">
        <is>
          <t>239461</t>
        </is>
      </c>
      <c r="AY49" t="inlineStr">
        <is>
          <t>991002612119702656</t>
        </is>
      </c>
      <c r="AZ49" t="inlineStr">
        <is>
          <t>991002612119702656</t>
        </is>
      </c>
      <c r="BA49" t="inlineStr">
        <is>
          <t>2264445150002656</t>
        </is>
      </c>
      <c r="BB49" t="inlineStr">
        <is>
          <t>BOOK</t>
        </is>
      </c>
      <c r="BE49" t="inlineStr">
        <is>
          <t>32285000365204</t>
        </is>
      </c>
      <c r="BF49" t="inlineStr">
        <is>
          <t>893323146</t>
        </is>
      </c>
    </row>
    <row r="50">
      <c r="A50" t="inlineStr">
        <is>
          <t>No</t>
        </is>
      </c>
      <c r="B50" t="inlineStr">
        <is>
          <t>CURAL</t>
        </is>
      </c>
      <c r="C50" t="inlineStr">
        <is>
          <t>SHELVES</t>
        </is>
      </c>
      <c r="D50" t="inlineStr">
        <is>
          <t>BM205 .N485 1985</t>
        </is>
      </c>
      <c r="E50" t="inlineStr">
        <is>
          <t>0                      BM 0205000N  485         1985</t>
        </is>
      </c>
      <c r="F50" t="inlineStr">
        <is>
          <t>Israel in America : a too-comfortable exile? / Jacob Neusner.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Neusner, Jacob, 1932-2016.</t>
        </is>
      </c>
      <c r="N50" t="inlineStr">
        <is>
          <t>Boston : Beacon Press, c1985.</t>
        </is>
      </c>
      <c r="O50" t="inlineStr">
        <is>
          <t>1985</t>
        </is>
      </c>
      <c r="Q50" t="inlineStr">
        <is>
          <t>eng</t>
        </is>
      </c>
      <c r="R50" t="inlineStr">
        <is>
          <t>mau</t>
        </is>
      </c>
      <c r="T50" t="inlineStr">
        <is>
          <t xml:space="preserve">BM </t>
        </is>
      </c>
      <c r="U50" t="n">
        <v>2</v>
      </c>
      <c r="V50" t="n">
        <v>2</v>
      </c>
      <c r="W50" t="inlineStr">
        <is>
          <t>2000-11-16</t>
        </is>
      </c>
      <c r="X50" t="inlineStr">
        <is>
          <t>2000-11-16</t>
        </is>
      </c>
      <c r="Y50" t="inlineStr">
        <is>
          <t>1990-10-29</t>
        </is>
      </c>
      <c r="Z50" t="inlineStr">
        <is>
          <t>1990-10-29</t>
        </is>
      </c>
      <c r="AA50" t="n">
        <v>435</v>
      </c>
      <c r="AB50" t="n">
        <v>384</v>
      </c>
      <c r="AC50" t="n">
        <v>385</v>
      </c>
      <c r="AD50" t="n">
        <v>3</v>
      </c>
      <c r="AE50" t="n">
        <v>3</v>
      </c>
      <c r="AF50" t="n">
        <v>17</v>
      </c>
      <c r="AG50" t="n">
        <v>17</v>
      </c>
      <c r="AH50" t="n">
        <v>7</v>
      </c>
      <c r="AI50" t="n">
        <v>7</v>
      </c>
      <c r="AJ50" t="n">
        <v>5</v>
      </c>
      <c r="AK50" t="n">
        <v>5</v>
      </c>
      <c r="AL50" t="n">
        <v>12</v>
      </c>
      <c r="AM50" t="n">
        <v>12</v>
      </c>
      <c r="AN50" t="n">
        <v>1</v>
      </c>
      <c r="AO50" t="n">
        <v>1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HYPERLINK("http://catalog.hathitrust.org/Record/000464248","HathiTrust Record")</f>
        <v/>
      </c>
      <c r="AU50">
        <f>HYPERLINK("https://creighton-primo.hosted.exlibrisgroup.com/primo-explore/search?tab=default_tab&amp;search_scope=EVERYTHING&amp;vid=01CRU&amp;lang=en_US&amp;offset=0&amp;query=any,contains,991000525999702656","Catalog Record")</f>
        <v/>
      </c>
      <c r="AV50">
        <f>HYPERLINK("http://www.worldcat.org/oclc/11370650","WorldCat Record")</f>
        <v/>
      </c>
      <c r="AW50" t="inlineStr">
        <is>
          <t>3887593:eng</t>
        </is>
      </c>
      <c r="AX50" t="inlineStr">
        <is>
          <t>11370650</t>
        </is>
      </c>
      <c r="AY50" t="inlineStr">
        <is>
          <t>991000525999702656</t>
        </is>
      </c>
      <c r="AZ50" t="inlineStr">
        <is>
          <t>991000525999702656</t>
        </is>
      </c>
      <c r="BA50" t="inlineStr">
        <is>
          <t>2260004200002656</t>
        </is>
      </c>
      <c r="BB50" t="inlineStr">
        <is>
          <t>BOOK</t>
        </is>
      </c>
      <c r="BD50" t="inlineStr">
        <is>
          <t>9780807036020</t>
        </is>
      </c>
      <c r="BE50" t="inlineStr">
        <is>
          <t>32285000365246</t>
        </is>
      </c>
      <c r="BF50" t="inlineStr">
        <is>
          <t>893683507</t>
        </is>
      </c>
    </row>
    <row r="51">
      <c r="A51" t="inlineStr">
        <is>
          <t>No</t>
        </is>
      </c>
      <c r="B51" t="inlineStr">
        <is>
          <t>CURAL</t>
        </is>
      </c>
      <c r="C51" t="inlineStr">
        <is>
          <t>SHELVES</t>
        </is>
      </c>
      <c r="D51" t="inlineStr">
        <is>
          <t>BM390 .Z8</t>
        </is>
      </c>
      <c r="E51" t="inlineStr">
        <is>
          <t>0                      BM 0390000Z  8</t>
        </is>
      </c>
      <c r="F51" t="inlineStr">
        <is>
          <t>The coming crisis in Israel; private faith and public policy [by] Norman L. Zucker, with the assistance of Naomi Flink Zucker.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Zucker, Norman L.</t>
        </is>
      </c>
      <c r="N51" t="inlineStr">
        <is>
          <t>Cambridge, Mass., MIT Press [1973]</t>
        </is>
      </c>
      <c r="O51" t="inlineStr">
        <is>
          <t>1973</t>
        </is>
      </c>
      <c r="Q51" t="inlineStr">
        <is>
          <t>eng</t>
        </is>
      </c>
      <c r="R51" t="inlineStr">
        <is>
          <t>mau</t>
        </is>
      </c>
      <c r="T51" t="inlineStr">
        <is>
          <t xml:space="preserve">BM </t>
        </is>
      </c>
      <c r="U51" t="n">
        <v>2</v>
      </c>
      <c r="V51" t="n">
        <v>2</v>
      </c>
      <c r="W51" t="inlineStr">
        <is>
          <t>1998-05-01</t>
        </is>
      </c>
      <c r="X51" t="inlineStr">
        <is>
          <t>1998-05-01</t>
        </is>
      </c>
      <c r="Y51" t="inlineStr">
        <is>
          <t>1990-10-29</t>
        </is>
      </c>
      <c r="Z51" t="inlineStr">
        <is>
          <t>1990-10-29</t>
        </is>
      </c>
      <c r="AA51" t="n">
        <v>591</v>
      </c>
      <c r="AB51" t="n">
        <v>488</v>
      </c>
      <c r="AC51" t="n">
        <v>495</v>
      </c>
      <c r="AD51" t="n">
        <v>5</v>
      </c>
      <c r="AE51" t="n">
        <v>5</v>
      </c>
      <c r="AF51" t="n">
        <v>17</v>
      </c>
      <c r="AG51" t="n">
        <v>17</v>
      </c>
      <c r="AH51" t="n">
        <v>2</v>
      </c>
      <c r="AI51" t="n">
        <v>2</v>
      </c>
      <c r="AJ51" t="n">
        <v>6</v>
      </c>
      <c r="AK51" t="n">
        <v>6</v>
      </c>
      <c r="AL51" t="n">
        <v>8</v>
      </c>
      <c r="AM51" t="n">
        <v>8</v>
      </c>
      <c r="AN51" t="n">
        <v>4</v>
      </c>
      <c r="AO51" t="n">
        <v>4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HYPERLINK("http://catalog.hathitrust.org/Record/001402001","HathiTrust Record")</f>
        <v/>
      </c>
      <c r="AU51">
        <f>HYPERLINK("https://creighton-primo.hosted.exlibrisgroup.com/primo-explore/search?tab=default_tab&amp;search_scope=EVERYTHING&amp;vid=01CRU&amp;lang=en_US&amp;offset=0&amp;query=any,contains,991003005519702656","Catalog Record")</f>
        <v/>
      </c>
      <c r="AV51">
        <f>HYPERLINK("http://www.worldcat.org/oclc/572768","WorldCat Record")</f>
        <v/>
      </c>
      <c r="AW51" t="inlineStr">
        <is>
          <t>1689620:eng</t>
        </is>
      </c>
      <c r="AX51" t="inlineStr">
        <is>
          <t>572768</t>
        </is>
      </c>
      <c r="AY51" t="inlineStr">
        <is>
          <t>991003005519702656</t>
        </is>
      </c>
      <c r="AZ51" t="inlineStr">
        <is>
          <t>991003005519702656</t>
        </is>
      </c>
      <c r="BA51" t="inlineStr">
        <is>
          <t>2272403800002656</t>
        </is>
      </c>
      <c r="BB51" t="inlineStr">
        <is>
          <t>BOOK</t>
        </is>
      </c>
      <c r="BD51" t="inlineStr">
        <is>
          <t>9780262240185</t>
        </is>
      </c>
      <c r="BE51" t="inlineStr">
        <is>
          <t>32285000365287</t>
        </is>
      </c>
      <c r="BF51" t="inlineStr">
        <is>
          <t>893440808</t>
        </is>
      </c>
    </row>
    <row r="52">
      <c r="A52" t="inlineStr">
        <is>
          <t>No</t>
        </is>
      </c>
      <c r="B52" t="inlineStr">
        <is>
          <t>CURAL</t>
        </is>
      </c>
      <c r="C52" t="inlineStr">
        <is>
          <t>SHELVES</t>
        </is>
      </c>
      <c r="D52" t="inlineStr">
        <is>
          <t>BM40 .M58</t>
        </is>
      </c>
      <c r="E52" t="inlineStr">
        <is>
          <t>0                      BM 0040000M  58</t>
        </is>
      </c>
      <c r="F52" t="inlineStr">
        <is>
          <t>Modern Jewish thought; selected issues, 1889-1966 / new introd. by Louis Jacobs.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N52" t="inlineStr">
        <is>
          <t>New York, Arno Press, 1973.</t>
        </is>
      </c>
      <c r="O52" t="inlineStr">
        <is>
          <t>1973</t>
        </is>
      </c>
      <c r="Q52" t="inlineStr">
        <is>
          <t>eng</t>
        </is>
      </c>
      <c r="R52" t="inlineStr">
        <is>
          <t>nyu</t>
        </is>
      </c>
      <c r="S52" t="inlineStr">
        <is>
          <t>The Jewish people: history, religion, literature</t>
        </is>
      </c>
      <c r="T52" t="inlineStr">
        <is>
          <t xml:space="preserve">BM </t>
        </is>
      </c>
      <c r="U52" t="n">
        <v>1</v>
      </c>
      <c r="V52" t="n">
        <v>1</v>
      </c>
      <c r="W52" t="inlineStr">
        <is>
          <t>1995-02-21</t>
        </is>
      </c>
      <c r="X52" t="inlineStr">
        <is>
          <t>1995-02-21</t>
        </is>
      </c>
      <c r="Y52" t="inlineStr">
        <is>
          <t>1990-10-23</t>
        </is>
      </c>
      <c r="Z52" t="inlineStr">
        <is>
          <t>1990-10-23</t>
        </is>
      </c>
      <c r="AA52" t="n">
        <v>213</v>
      </c>
      <c r="AB52" t="n">
        <v>187</v>
      </c>
      <c r="AC52" t="n">
        <v>188</v>
      </c>
      <c r="AD52" t="n">
        <v>1</v>
      </c>
      <c r="AE52" t="n">
        <v>1</v>
      </c>
      <c r="AF52" t="n">
        <v>8</v>
      </c>
      <c r="AG52" t="n">
        <v>8</v>
      </c>
      <c r="AH52" t="n">
        <v>2</v>
      </c>
      <c r="AI52" t="n">
        <v>2</v>
      </c>
      <c r="AJ52" t="n">
        <v>3</v>
      </c>
      <c r="AK52" t="n">
        <v>3</v>
      </c>
      <c r="AL52" t="n">
        <v>4</v>
      </c>
      <c r="AM52" t="n">
        <v>4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HYPERLINK("http://catalog.hathitrust.org/Record/001399081","HathiTrust Record")</f>
        <v/>
      </c>
      <c r="AU52">
        <f>HYPERLINK("https://creighton-primo.hosted.exlibrisgroup.com/primo-explore/search?tab=default_tab&amp;search_scope=EVERYTHING&amp;vid=01CRU&amp;lang=en_US&amp;offset=0&amp;query=any,contains,991003121769702656","Catalog Record")</f>
        <v/>
      </c>
      <c r="AV52">
        <f>HYPERLINK("http://www.worldcat.org/oclc/667011","WorldCat Record")</f>
        <v/>
      </c>
      <c r="AW52" t="inlineStr">
        <is>
          <t>350668566:eng</t>
        </is>
      </c>
      <c r="AX52" t="inlineStr">
        <is>
          <t>667011</t>
        </is>
      </c>
      <c r="AY52" t="inlineStr">
        <is>
          <t>991003121769702656</t>
        </is>
      </c>
      <c r="AZ52" t="inlineStr">
        <is>
          <t>991003121769702656</t>
        </is>
      </c>
      <c r="BA52" t="inlineStr">
        <is>
          <t>2256708370002656</t>
        </is>
      </c>
      <c r="BB52" t="inlineStr">
        <is>
          <t>BOOK</t>
        </is>
      </c>
      <c r="BD52" t="inlineStr">
        <is>
          <t>9780405052835</t>
        </is>
      </c>
      <c r="BE52" t="inlineStr">
        <is>
          <t>32285000353390</t>
        </is>
      </c>
      <c r="BF52" t="inlineStr">
        <is>
          <t>893617025</t>
        </is>
      </c>
    </row>
    <row r="53">
      <c r="A53" t="inlineStr">
        <is>
          <t>No</t>
        </is>
      </c>
      <c r="B53" t="inlineStr">
        <is>
          <t>CURAL</t>
        </is>
      </c>
      <c r="C53" t="inlineStr">
        <is>
          <t>SHELVES</t>
        </is>
      </c>
      <c r="D53" t="inlineStr">
        <is>
          <t>BM42 .N65</t>
        </is>
      </c>
      <c r="E53" t="inlineStr">
        <is>
          <t>0                      BM 0042000N  65</t>
        </is>
      </c>
      <c r="F53" t="inlineStr">
        <is>
          <t>Great Jewish thinkers of the twentieth century / edited with introductory essays.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Noveck, Simon, editor.</t>
        </is>
      </c>
      <c r="N53" t="inlineStr">
        <is>
          <t>[Washington] B'nai B'rith, Dept. of Adult Jewish Education c1963, 1969 printing.</t>
        </is>
      </c>
      <c r="O53" t="inlineStr">
        <is>
          <t>1963</t>
        </is>
      </c>
      <c r="Q53" t="inlineStr">
        <is>
          <t>eng</t>
        </is>
      </c>
      <c r="R53" t="inlineStr">
        <is>
          <t>dcu</t>
        </is>
      </c>
      <c r="S53" t="inlineStr">
        <is>
          <t>B'nai B'rith great books series ; v. 3</t>
        </is>
      </c>
      <c r="T53" t="inlineStr">
        <is>
          <t xml:space="preserve">BM </t>
        </is>
      </c>
      <c r="U53" t="n">
        <v>4</v>
      </c>
      <c r="V53" t="n">
        <v>4</v>
      </c>
      <c r="W53" t="inlineStr">
        <is>
          <t>2010-03-25</t>
        </is>
      </c>
      <c r="X53" t="inlineStr">
        <is>
          <t>2010-03-25</t>
        </is>
      </c>
      <c r="Y53" t="inlineStr">
        <is>
          <t>1990-10-23</t>
        </is>
      </c>
      <c r="Z53" t="inlineStr">
        <is>
          <t>1990-10-23</t>
        </is>
      </c>
      <c r="AA53" t="n">
        <v>533</v>
      </c>
      <c r="AB53" t="n">
        <v>505</v>
      </c>
      <c r="AC53" t="n">
        <v>660</v>
      </c>
      <c r="AD53" t="n">
        <v>3</v>
      </c>
      <c r="AE53" t="n">
        <v>4</v>
      </c>
      <c r="AF53" t="n">
        <v>31</v>
      </c>
      <c r="AG53" t="n">
        <v>38</v>
      </c>
      <c r="AH53" t="n">
        <v>11</v>
      </c>
      <c r="AI53" t="n">
        <v>15</v>
      </c>
      <c r="AJ53" t="n">
        <v>8</v>
      </c>
      <c r="AK53" t="n">
        <v>8</v>
      </c>
      <c r="AL53" t="n">
        <v>19</v>
      </c>
      <c r="AM53" t="n">
        <v>24</v>
      </c>
      <c r="AN53" t="n">
        <v>2</v>
      </c>
      <c r="AO53" t="n">
        <v>2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T53">
        <f>HYPERLINK("http://catalog.hathitrust.org/Record/001401660","HathiTrust Record")</f>
        <v/>
      </c>
      <c r="AU53">
        <f>HYPERLINK("https://creighton-primo.hosted.exlibrisgroup.com/primo-explore/search?tab=default_tab&amp;search_scope=EVERYTHING&amp;vid=01CRU&amp;lang=en_US&amp;offset=0&amp;query=any,contains,991002128629702656","Catalog Record")</f>
        <v/>
      </c>
      <c r="AV53">
        <f>HYPERLINK("http://www.worldcat.org/oclc/269528","WorldCat Record")</f>
        <v/>
      </c>
      <c r="AW53" t="inlineStr">
        <is>
          <t>54736757:eng</t>
        </is>
      </c>
      <c r="AX53" t="inlineStr">
        <is>
          <t>269528</t>
        </is>
      </c>
      <c r="AY53" t="inlineStr">
        <is>
          <t>991002128629702656</t>
        </is>
      </c>
      <c r="AZ53" t="inlineStr">
        <is>
          <t>991002128629702656</t>
        </is>
      </c>
      <c r="BA53" t="inlineStr">
        <is>
          <t>2267488360002656</t>
        </is>
      </c>
      <c r="BB53" t="inlineStr">
        <is>
          <t>BOOK</t>
        </is>
      </c>
      <c r="BE53" t="inlineStr">
        <is>
          <t>32285000353473</t>
        </is>
      </c>
      <c r="BF53" t="inlineStr">
        <is>
          <t>893879524</t>
        </is>
      </c>
    </row>
    <row r="54">
      <c r="A54" t="inlineStr">
        <is>
          <t>No</t>
        </is>
      </c>
      <c r="B54" t="inlineStr">
        <is>
          <t>CURAL</t>
        </is>
      </c>
      <c r="C54" t="inlineStr">
        <is>
          <t>SHELVES</t>
        </is>
      </c>
      <c r="D54" t="inlineStr">
        <is>
          <t>BM440.E8 L47 1969</t>
        </is>
      </c>
      <c r="E54" t="inlineStr">
        <is>
          <t>0                      BM 0440000E  8                  L  47          1969</t>
        </is>
      </c>
      <c r="F54" t="inlineStr">
        <is>
          <t>Falasha anthology; the black Jews of Ethiopia / translated from Ethiopic sources with an introd. by Wolf Leslau.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Leslau, Wolf.</t>
        </is>
      </c>
      <c r="N54" t="inlineStr">
        <is>
          <t>New York, Schocken Books [1969, c1951]</t>
        </is>
      </c>
      <c r="O54" t="inlineStr">
        <is>
          <t>1969</t>
        </is>
      </c>
      <c r="Q54" t="inlineStr">
        <is>
          <t>eng</t>
        </is>
      </c>
      <c r="R54" t="inlineStr">
        <is>
          <t>nyu</t>
        </is>
      </c>
      <c r="S54" t="inlineStr">
        <is>
          <t>Yale Judaica series ; v. 6</t>
        </is>
      </c>
      <c r="T54" t="inlineStr">
        <is>
          <t xml:space="preserve">BM </t>
        </is>
      </c>
      <c r="U54" t="n">
        <v>2</v>
      </c>
      <c r="V54" t="n">
        <v>2</v>
      </c>
      <c r="W54" t="inlineStr">
        <is>
          <t>2003-11-11</t>
        </is>
      </c>
      <c r="X54" t="inlineStr">
        <is>
          <t>2003-11-11</t>
        </is>
      </c>
      <c r="Y54" t="inlineStr">
        <is>
          <t>1990-10-29</t>
        </is>
      </c>
      <c r="Z54" t="inlineStr">
        <is>
          <t>1990-10-29</t>
        </is>
      </c>
      <c r="AA54" t="n">
        <v>206</v>
      </c>
      <c r="AB54" t="n">
        <v>185</v>
      </c>
      <c r="AC54" t="n">
        <v>191</v>
      </c>
      <c r="AD54" t="n">
        <v>1</v>
      </c>
      <c r="AE54" t="n">
        <v>1</v>
      </c>
      <c r="AF54" t="n">
        <v>8</v>
      </c>
      <c r="AG54" t="n">
        <v>8</v>
      </c>
      <c r="AH54" t="n">
        <v>4</v>
      </c>
      <c r="AI54" t="n">
        <v>4</v>
      </c>
      <c r="AJ54" t="n">
        <v>1</v>
      </c>
      <c r="AK54" t="n">
        <v>1</v>
      </c>
      <c r="AL54" t="n">
        <v>4</v>
      </c>
      <c r="AM54" t="n">
        <v>4</v>
      </c>
      <c r="AN54" t="n">
        <v>0</v>
      </c>
      <c r="AO54" t="n">
        <v>0</v>
      </c>
      <c r="AP54" t="n">
        <v>0</v>
      </c>
      <c r="AQ54" t="n">
        <v>0</v>
      </c>
      <c r="AR54" t="inlineStr">
        <is>
          <t>No</t>
        </is>
      </c>
      <c r="AS54" t="inlineStr">
        <is>
          <t>No</t>
        </is>
      </c>
      <c r="AU54">
        <f>HYPERLINK("https://creighton-primo.hosted.exlibrisgroup.com/primo-explore/search?tab=default_tab&amp;search_scope=EVERYTHING&amp;vid=01CRU&amp;lang=en_US&amp;offset=0&amp;query=any,contains,991000065129702656","Catalog Record")</f>
        <v/>
      </c>
      <c r="AV54">
        <f>HYPERLINK("http://www.worldcat.org/oclc/26267","WorldCat Record")</f>
        <v/>
      </c>
      <c r="AW54" t="inlineStr">
        <is>
          <t>3943294478:eng</t>
        </is>
      </c>
      <c r="AX54" t="inlineStr">
        <is>
          <t>26267</t>
        </is>
      </c>
      <c r="AY54" t="inlineStr">
        <is>
          <t>991000065129702656</t>
        </is>
      </c>
      <c r="AZ54" t="inlineStr">
        <is>
          <t>991000065129702656</t>
        </is>
      </c>
      <c r="BA54" t="inlineStr">
        <is>
          <t>2265678780002656</t>
        </is>
      </c>
      <c r="BB54" t="inlineStr">
        <is>
          <t>BOOK</t>
        </is>
      </c>
      <c r="BE54" t="inlineStr">
        <is>
          <t>32285000365295</t>
        </is>
      </c>
      <c r="BF54" t="inlineStr">
        <is>
          <t>893777651</t>
        </is>
      </c>
    </row>
    <row r="55">
      <c r="A55" t="inlineStr">
        <is>
          <t>No</t>
        </is>
      </c>
      <c r="B55" t="inlineStr">
        <is>
          <t>CURAL</t>
        </is>
      </c>
      <c r="C55" t="inlineStr">
        <is>
          <t>SHELVES</t>
        </is>
      </c>
      <c r="D55" t="inlineStr">
        <is>
          <t>BM45 .B78</t>
        </is>
      </c>
      <c r="E55" t="inlineStr">
        <is>
          <t>0                      BM 0045000B  78</t>
        </is>
      </c>
      <c r="F55" t="inlineStr">
        <is>
          <t>Israel and the world, essays in a time of crisis.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Buber, Martin, 1878-1965.</t>
        </is>
      </c>
      <c r="N55" t="inlineStr">
        <is>
          <t>New York, Schocken Books [1948]</t>
        </is>
      </c>
      <c r="O55" t="inlineStr">
        <is>
          <t>1948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BM </t>
        </is>
      </c>
      <c r="U55" t="n">
        <v>4</v>
      </c>
      <c r="V55" t="n">
        <v>4</v>
      </c>
      <c r="W55" t="inlineStr">
        <is>
          <t>2002-10-09</t>
        </is>
      </c>
      <c r="X55" t="inlineStr">
        <is>
          <t>2002-10-09</t>
        </is>
      </c>
      <c r="Y55" t="inlineStr">
        <is>
          <t>1990-10-23</t>
        </is>
      </c>
      <c r="Z55" t="inlineStr">
        <is>
          <t>1990-10-23</t>
        </is>
      </c>
      <c r="AA55" t="n">
        <v>596</v>
      </c>
      <c r="AB55" t="n">
        <v>545</v>
      </c>
      <c r="AC55" t="n">
        <v>793</v>
      </c>
      <c r="AD55" t="n">
        <v>4</v>
      </c>
      <c r="AE55" t="n">
        <v>5</v>
      </c>
      <c r="AF55" t="n">
        <v>22</v>
      </c>
      <c r="AG55" t="n">
        <v>35</v>
      </c>
      <c r="AH55" t="n">
        <v>8</v>
      </c>
      <c r="AI55" t="n">
        <v>14</v>
      </c>
      <c r="AJ55" t="n">
        <v>5</v>
      </c>
      <c r="AK55" t="n">
        <v>7</v>
      </c>
      <c r="AL55" t="n">
        <v>10</v>
      </c>
      <c r="AM55" t="n">
        <v>18</v>
      </c>
      <c r="AN55" t="n">
        <v>2</v>
      </c>
      <c r="AO55" t="n">
        <v>3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T55">
        <f>HYPERLINK("http://catalog.hathitrust.org/Record/001401679","HathiTrust Record")</f>
        <v/>
      </c>
      <c r="AU55">
        <f>HYPERLINK("https://creighton-primo.hosted.exlibrisgroup.com/primo-explore/search?tab=default_tab&amp;search_scope=EVERYTHING&amp;vid=01CRU&amp;lang=en_US&amp;offset=0&amp;query=any,contains,991002603009702656","Catalog Record")</f>
        <v/>
      </c>
      <c r="AV55">
        <f>HYPERLINK("http://www.worldcat.org/oclc/377299","WorldCat Record")</f>
        <v/>
      </c>
      <c r="AW55" t="inlineStr">
        <is>
          <t>460302:eng</t>
        </is>
      </c>
      <c r="AX55" t="inlineStr">
        <is>
          <t>377299</t>
        </is>
      </c>
      <c r="AY55" t="inlineStr">
        <is>
          <t>991002603009702656</t>
        </is>
      </c>
      <c r="AZ55" t="inlineStr">
        <is>
          <t>991002603009702656</t>
        </is>
      </c>
      <c r="BA55" t="inlineStr">
        <is>
          <t>2260780080002656</t>
        </is>
      </c>
      <c r="BB55" t="inlineStr">
        <is>
          <t>BOOK</t>
        </is>
      </c>
      <c r="BE55" t="inlineStr">
        <is>
          <t>32285000353499</t>
        </is>
      </c>
      <c r="BF55" t="inlineStr">
        <is>
          <t>893227057</t>
        </is>
      </c>
    </row>
    <row r="56">
      <c r="A56" t="inlineStr">
        <is>
          <t>No</t>
        </is>
      </c>
      <c r="B56" t="inlineStr">
        <is>
          <t>CURAL</t>
        </is>
      </c>
      <c r="C56" t="inlineStr">
        <is>
          <t>SHELVES</t>
        </is>
      </c>
      <c r="D56" t="inlineStr">
        <is>
          <t>BM45 .B8 1970</t>
        </is>
      </c>
      <c r="E56" t="inlineStr">
        <is>
          <t>0                      BM 0045000B  8           1970</t>
        </is>
      </c>
      <c r="F56" t="inlineStr">
        <is>
          <t>Mamre : essays in religion / translated by Greta Hort.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Buber, Martin, 1878-1965.</t>
        </is>
      </c>
      <c r="N56" t="inlineStr">
        <is>
          <t>Westport, Conn., Greenwood Press [1970]</t>
        </is>
      </c>
      <c r="O56" t="inlineStr">
        <is>
          <t>1970</t>
        </is>
      </c>
      <c r="Q56" t="inlineStr">
        <is>
          <t>eng</t>
        </is>
      </c>
      <c r="R56" t="inlineStr">
        <is>
          <t>ctu</t>
        </is>
      </c>
      <c r="T56" t="inlineStr">
        <is>
          <t xml:space="preserve">BM </t>
        </is>
      </c>
      <c r="U56" t="n">
        <v>3</v>
      </c>
      <c r="V56" t="n">
        <v>3</v>
      </c>
      <c r="W56" t="inlineStr">
        <is>
          <t>1999-04-27</t>
        </is>
      </c>
      <c r="X56" t="inlineStr">
        <is>
          <t>1999-04-27</t>
        </is>
      </c>
      <c r="Y56" t="inlineStr">
        <is>
          <t>1990-10-23</t>
        </is>
      </c>
      <c r="Z56" t="inlineStr">
        <is>
          <t>1990-10-23</t>
        </is>
      </c>
      <c r="AA56" t="n">
        <v>333</v>
      </c>
      <c r="AB56" t="n">
        <v>291</v>
      </c>
      <c r="AC56" t="n">
        <v>383</v>
      </c>
      <c r="AD56" t="n">
        <v>3</v>
      </c>
      <c r="AE56" t="n">
        <v>3</v>
      </c>
      <c r="AF56" t="n">
        <v>17</v>
      </c>
      <c r="AG56" t="n">
        <v>18</v>
      </c>
      <c r="AH56" t="n">
        <v>6</v>
      </c>
      <c r="AI56" t="n">
        <v>6</v>
      </c>
      <c r="AJ56" t="n">
        <v>3</v>
      </c>
      <c r="AK56" t="n">
        <v>4</v>
      </c>
      <c r="AL56" t="n">
        <v>8</v>
      </c>
      <c r="AM56" t="n">
        <v>9</v>
      </c>
      <c r="AN56" t="n">
        <v>2</v>
      </c>
      <c r="AO56" t="n">
        <v>2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HYPERLINK("http://catalog.hathitrust.org/Record/101870721","HathiTrust Record")</f>
        <v/>
      </c>
      <c r="AU56">
        <f>HYPERLINK("https://creighton-primo.hosted.exlibrisgroup.com/primo-explore/search?tab=default_tab&amp;search_scope=EVERYTHING&amp;vid=01CRU&amp;lang=en_US&amp;offset=0&amp;query=any,contains,991000666859702656","Catalog Record")</f>
        <v/>
      </c>
      <c r="AV56">
        <f>HYPERLINK("http://www.worldcat.org/oclc/118634","WorldCat Record")</f>
        <v/>
      </c>
      <c r="AW56" t="inlineStr">
        <is>
          <t>1059121184:eng</t>
        </is>
      </c>
      <c r="AX56" t="inlineStr">
        <is>
          <t>118634</t>
        </is>
      </c>
      <c r="AY56" t="inlineStr">
        <is>
          <t>991000666859702656</t>
        </is>
      </c>
      <c r="AZ56" t="inlineStr">
        <is>
          <t>991000666859702656</t>
        </is>
      </c>
      <c r="BA56" t="inlineStr">
        <is>
          <t>2261669580002656</t>
        </is>
      </c>
      <c r="BB56" t="inlineStr">
        <is>
          <t>BOOK</t>
        </is>
      </c>
      <c r="BD56" t="inlineStr">
        <is>
          <t>9780837125916</t>
        </is>
      </c>
      <c r="BE56" t="inlineStr">
        <is>
          <t>32285000353507</t>
        </is>
      </c>
      <c r="BF56" t="inlineStr">
        <is>
          <t>893608164</t>
        </is>
      </c>
    </row>
    <row r="57">
      <c r="A57" t="inlineStr">
        <is>
          <t>No</t>
        </is>
      </c>
      <c r="B57" t="inlineStr">
        <is>
          <t>CURAL</t>
        </is>
      </c>
      <c r="C57" t="inlineStr">
        <is>
          <t>SHELVES</t>
        </is>
      </c>
      <c r="D57" t="inlineStr">
        <is>
          <t>BM45 .K35 1972</t>
        </is>
      </c>
      <c r="E57" t="inlineStr">
        <is>
          <t>0                      BM 0045000K  35          1972</t>
        </is>
      </c>
      <c r="F57" t="inlineStr">
        <is>
          <t>Judaism at bay; essays toward the adjustment of Judaism to modernity / by Horace M. Kallen.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Kallen, Horace Meyer, 1882-1974.</t>
        </is>
      </c>
      <c r="N57" t="inlineStr">
        <is>
          <t>New York, Arno Press, 1972 [c1932]</t>
        </is>
      </c>
      <c r="O57" t="inlineStr">
        <is>
          <t>1972</t>
        </is>
      </c>
      <c r="Q57" t="inlineStr">
        <is>
          <t>eng</t>
        </is>
      </c>
      <c r="R57" t="inlineStr">
        <is>
          <t>nyu</t>
        </is>
      </c>
      <c r="S57" t="inlineStr">
        <is>
          <t>Religion in America, series II</t>
        </is>
      </c>
      <c r="T57" t="inlineStr">
        <is>
          <t xml:space="preserve">BM </t>
        </is>
      </c>
      <c r="U57" t="n">
        <v>2</v>
      </c>
      <c r="V57" t="n">
        <v>2</v>
      </c>
      <c r="W57" t="inlineStr">
        <is>
          <t>1997-04-21</t>
        </is>
      </c>
      <c r="X57" t="inlineStr">
        <is>
          <t>1997-04-21</t>
        </is>
      </c>
      <c r="Y57" t="inlineStr">
        <is>
          <t>1990-10-23</t>
        </is>
      </c>
      <c r="Z57" t="inlineStr">
        <is>
          <t>1990-10-23</t>
        </is>
      </c>
      <c r="AA57" t="n">
        <v>198</v>
      </c>
      <c r="AB57" t="n">
        <v>181</v>
      </c>
      <c r="AC57" t="n">
        <v>262</v>
      </c>
      <c r="AD57" t="n">
        <v>2</v>
      </c>
      <c r="AE57" t="n">
        <v>2</v>
      </c>
      <c r="AF57" t="n">
        <v>7</v>
      </c>
      <c r="AG57" t="n">
        <v>10</v>
      </c>
      <c r="AH57" t="n">
        <v>4</v>
      </c>
      <c r="AI57" t="n">
        <v>4</v>
      </c>
      <c r="AJ57" t="n">
        <v>2</v>
      </c>
      <c r="AK57" t="n">
        <v>4</v>
      </c>
      <c r="AL57" t="n">
        <v>2</v>
      </c>
      <c r="AM57" t="n">
        <v>4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HYPERLINK("https://creighton-primo.hosted.exlibrisgroup.com/primo-explore/search?tab=default_tab&amp;search_scope=EVERYTHING&amp;vid=01CRU&amp;lang=en_US&amp;offset=0&amp;query=any,contains,991001906379702656","Catalog Record")</f>
        <v/>
      </c>
      <c r="AV57">
        <f>HYPERLINK("http://www.worldcat.org/oclc/240658","WorldCat Record")</f>
        <v/>
      </c>
      <c r="AW57" t="inlineStr">
        <is>
          <t>1383732:eng</t>
        </is>
      </c>
      <c r="AX57" t="inlineStr">
        <is>
          <t>240658</t>
        </is>
      </c>
      <c r="AY57" t="inlineStr">
        <is>
          <t>991001906379702656</t>
        </is>
      </c>
      <c r="AZ57" t="inlineStr">
        <is>
          <t>991001906379702656</t>
        </is>
      </c>
      <c r="BA57" t="inlineStr">
        <is>
          <t>2272151420002656</t>
        </is>
      </c>
      <c r="BB57" t="inlineStr">
        <is>
          <t>BOOK</t>
        </is>
      </c>
      <c r="BD57" t="inlineStr">
        <is>
          <t>9780405040719</t>
        </is>
      </c>
      <c r="BE57" t="inlineStr">
        <is>
          <t>32285000353531</t>
        </is>
      </c>
      <c r="BF57" t="inlineStr">
        <is>
          <t>893244518</t>
        </is>
      </c>
    </row>
    <row r="58">
      <c r="A58" t="inlineStr">
        <is>
          <t>No</t>
        </is>
      </c>
      <c r="B58" t="inlineStr">
        <is>
          <t>CURAL</t>
        </is>
      </c>
      <c r="C58" t="inlineStr">
        <is>
          <t>SHELVES</t>
        </is>
      </c>
      <c r="D58" t="inlineStr">
        <is>
          <t>BM485 .L57 1984 v. 3</t>
        </is>
      </c>
      <c r="E58" t="inlineStr">
        <is>
          <t>0                      BM 0485000L  57          1984                                        v. 3</t>
        </is>
      </c>
      <c r="F58" t="inlineStr">
        <is>
          <t>The literature of the sages / editor, Shmuel Safrai ; executive editor, Peter J. Tomson.</t>
        </is>
      </c>
      <c r="G58" t="inlineStr">
        <is>
          <t>V.3B</t>
        </is>
      </c>
      <c r="H58" t="inlineStr">
        <is>
          <t>Yes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Assen, Netherlands : Van Gorcum ; Philadelphia : Fortress Press, 1987-2006.</t>
        </is>
      </c>
      <c r="O58" t="inlineStr">
        <is>
          <t>1987</t>
        </is>
      </c>
      <c r="Q58" t="inlineStr">
        <is>
          <t>eng</t>
        </is>
      </c>
      <c r="R58" t="inlineStr">
        <is>
          <t xml:space="preserve">ne </t>
        </is>
      </c>
      <c r="S58" t="inlineStr">
        <is>
          <t>Compendia rerum Iudaicarum ad Novum Testamentum. Section 2, Literature of the Jewish people in the period of the Second Temple and the Talmud ; 3</t>
        </is>
      </c>
      <c r="T58" t="inlineStr">
        <is>
          <t xml:space="preserve">BM </t>
        </is>
      </c>
      <c r="U58" t="n">
        <v>1</v>
      </c>
      <c r="V58" t="n">
        <v>1</v>
      </c>
      <c r="W58" t="inlineStr">
        <is>
          <t>2010-02-11</t>
        </is>
      </c>
      <c r="X58" t="inlineStr">
        <is>
          <t>2010-02-11</t>
        </is>
      </c>
      <c r="Y58" t="inlineStr">
        <is>
          <t>2010-02-11</t>
        </is>
      </c>
      <c r="Z58" t="inlineStr">
        <is>
          <t>2010-02-11</t>
        </is>
      </c>
      <c r="AA58" t="n">
        <v>457</v>
      </c>
      <c r="AB58" t="n">
        <v>364</v>
      </c>
      <c r="AC58" t="n">
        <v>366</v>
      </c>
      <c r="AD58" t="n">
        <v>1</v>
      </c>
      <c r="AE58" t="n">
        <v>1</v>
      </c>
      <c r="AF58" t="n">
        <v>21</v>
      </c>
      <c r="AG58" t="n">
        <v>21</v>
      </c>
      <c r="AH58" t="n">
        <v>10</v>
      </c>
      <c r="AI58" t="n">
        <v>10</v>
      </c>
      <c r="AJ58" t="n">
        <v>3</v>
      </c>
      <c r="AK58" t="n">
        <v>3</v>
      </c>
      <c r="AL58" t="n">
        <v>13</v>
      </c>
      <c r="AM58" t="n">
        <v>13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HYPERLINK("http://catalog.hathitrust.org/Record/003561340","HathiTrust Record")</f>
        <v/>
      </c>
      <c r="AU58">
        <f>HYPERLINK("https://creighton-primo.hosted.exlibrisgroup.com/primo-explore/search?tab=default_tab&amp;search_scope=EVERYTHING&amp;vid=01CRU&amp;lang=en_US&amp;offset=0&amp;query=any,contains,991005359299702656","Catalog Record")</f>
        <v/>
      </c>
      <c r="AV58">
        <f>HYPERLINK("http://www.worldcat.org/oclc/15549071","WorldCat Record")</f>
        <v/>
      </c>
      <c r="AW58" t="inlineStr">
        <is>
          <t>5534151576:eng</t>
        </is>
      </c>
      <c r="AX58" t="inlineStr">
        <is>
          <t>15549071</t>
        </is>
      </c>
      <c r="AY58" t="inlineStr">
        <is>
          <t>991005359299702656</t>
        </is>
      </c>
      <c r="AZ58" t="inlineStr">
        <is>
          <t>991005359299702656</t>
        </is>
      </c>
      <c r="BA58" t="inlineStr">
        <is>
          <t>2266691320002656</t>
        </is>
      </c>
      <c r="BB58" t="inlineStr">
        <is>
          <t>BOOK</t>
        </is>
      </c>
      <c r="BD58" t="inlineStr">
        <is>
          <t>9780800606053</t>
        </is>
      </c>
      <c r="BE58" t="inlineStr">
        <is>
          <t>32285005573372</t>
        </is>
      </c>
      <c r="BF58" t="inlineStr">
        <is>
          <t>893783475</t>
        </is>
      </c>
    </row>
    <row r="59">
      <c r="A59" t="inlineStr">
        <is>
          <t>No</t>
        </is>
      </c>
      <c r="B59" t="inlineStr">
        <is>
          <t>CURAL</t>
        </is>
      </c>
      <c r="C59" t="inlineStr">
        <is>
          <t>SHELVES</t>
        </is>
      </c>
      <c r="D59" t="inlineStr">
        <is>
          <t>BM487 .B57</t>
        </is>
      </c>
      <c r="E59" t="inlineStr">
        <is>
          <t>0                      BM 0487000B  57</t>
        </is>
      </c>
      <c r="F59" t="inlineStr">
        <is>
          <t>The scrolls and Christianity: historical and theological significance / [by] W. F. Albright [and others]; edited, and with an introduction and concluding chapter by Matthew Black.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Black, Matthew.</t>
        </is>
      </c>
      <c r="N59" t="inlineStr">
        <is>
          <t>London, Society for Promoting Christian Knowledge, 1969.</t>
        </is>
      </c>
      <c r="O59" t="inlineStr">
        <is>
          <t>1969</t>
        </is>
      </c>
      <c r="Q59" t="inlineStr">
        <is>
          <t>eng</t>
        </is>
      </c>
      <c r="R59" t="inlineStr">
        <is>
          <t>enk</t>
        </is>
      </c>
      <c r="S59" t="inlineStr">
        <is>
          <t>Theological collections ; 11</t>
        </is>
      </c>
      <c r="T59" t="inlineStr">
        <is>
          <t xml:space="preserve">BM </t>
        </is>
      </c>
      <c r="U59" t="n">
        <v>3</v>
      </c>
      <c r="V59" t="n">
        <v>3</v>
      </c>
      <c r="W59" t="inlineStr">
        <is>
          <t>1992-10-26</t>
        </is>
      </c>
      <c r="X59" t="inlineStr">
        <is>
          <t>1992-10-26</t>
        </is>
      </c>
      <c r="Y59" t="inlineStr">
        <is>
          <t>1990-10-29</t>
        </is>
      </c>
      <c r="Z59" t="inlineStr">
        <is>
          <t>1990-10-29</t>
        </is>
      </c>
      <c r="AA59" t="n">
        <v>374</v>
      </c>
      <c r="AB59" t="n">
        <v>247</v>
      </c>
      <c r="AC59" t="n">
        <v>249</v>
      </c>
      <c r="AD59" t="n">
        <v>3</v>
      </c>
      <c r="AE59" t="n">
        <v>3</v>
      </c>
      <c r="AF59" t="n">
        <v>17</v>
      </c>
      <c r="AG59" t="n">
        <v>17</v>
      </c>
      <c r="AH59" t="n">
        <v>7</v>
      </c>
      <c r="AI59" t="n">
        <v>7</v>
      </c>
      <c r="AJ59" t="n">
        <v>5</v>
      </c>
      <c r="AK59" t="n">
        <v>5</v>
      </c>
      <c r="AL59" t="n">
        <v>10</v>
      </c>
      <c r="AM59" t="n">
        <v>10</v>
      </c>
      <c r="AN59" t="n">
        <v>1</v>
      </c>
      <c r="AO59" t="n">
        <v>1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HYPERLINK("http://catalog.hathitrust.org/Record/001928850","HathiTrust Record")</f>
        <v/>
      </c>
      <c r="AU59">
        <f>HYPERLINK("https://creighton-primo.hosted.exlibrisgroup.com/primo-explore/search?tab=default_tab&amp;search_scope=EVERYTHING&amp;vid=01CRU&amp;lang=en_US&amp;offset=0&amp;query=any,contains,991000136209702656","Catalog Record")</f>
        <v/>
      </c>
      <c r="AV59">
        <f>HYPERLINK("http://www.worldcat.org/oclc/56411","WorldCat Record")</f>
        <v/>
      </c>
      <c r="AW59" t="inlineStr">
        <is>
          <t>808608651:eng</t>
        </is>
      </c>
      <c r="AX59" t="inlineStr">
        <is>
          <t>56411</t>
        </is>
      </c>
      <c r="AY59" t="inlineStr">
        <is>
          <t>991000136209702656</t>
        </is>
      </c>
      <c r="AZ59" t="inlineStr">
        <is>
          <t>991000136209702656</t>
        </is>
      </c>
      <c r="BA59" t="inlineStr">
        <is>
          <t>2261243770002656</t>
        </is>
      </c>
      <c r="BB59" t="inlineStr">
        <is>
          <t>BOOK</t>
        </is>
      </c>
      <c r="BD59" t="inlineStr">
        <is>
          <t>9780281022885</t>
        </is>
      </c>
      <c r="BE59" t="inlineStr">
        <is>
          <t>32285000365436</t>
        </is>
      </c>
      <c r="BF59" t="inlineStr">
        <is>
          <t>893790271</t>
        </is>
      </c>
    </row>
    <row r="60">
      <c r="A60" t="inlineStr">
        <is>
          <t>No</t>
        </is>
      </c>
      <c r="B60" t="inlineStr">
        <is>
          <t>CURAL</t>
        </is>
      </c>
      <c r="C60" t="inlineStr">
        <is>
          <t>SHELVES</t>
        </is>
      </c>
      <c r="D60" t="inlineStr">
        <is>
          <t>BM487 .B8</t>
        </is>
      </c>
      <c r="E60" t="inlineStr">
        <is>
          <t>0                      BM 0487000B  8</t>
        </is>
      </c>
      <c r="F60" t="inlineStr">
        <is>
          <t>More light on the Dead Sea Scrolls; new scrolls and new interpretations / by Millar Burrows ; with translations of important recent discoveries.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Burrows, Millar, 1889-1980.</t>
        </is>
      </c>
      <c r="N60" t="inlineStr">
        <is>
          <t>New York, Viking Press, 1958.</t>
        </is>
      </c>
      <c r="O60" t="inlineStr">
        <is>
          <t>1958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BM </t>
        </is>
      </c>
      <c r="U60" t="n">
        <v>5</v>
      </c>
      <c r="V60" t="n">
        <v>5</v>
      </c>
      <c r="W60" t="inlineStr">
        <is>
          <t>2005-02-14</t>
        </is>
      </c>
      <c r="X60" t="inlineStr">
        <is>
          <t>2005-02-14</t>
        </is>
      </c>
      <c r="Y60" t="inlineStr">
        <is>
          <t>1990-10-29</t>
        </is>
      </c>
      <c r="Z60" t="inlineStr">
        <is>
          <t>1990-10-29</t>
        </is>
      </c>
      <c r="AA60" t="n">
        <v>1349</v>
      </c>
      <c r="AB60" t="n">
        <v>1251</v>
      </c>
      <c r="AC60" t="n">
        <v>1317</v>
      </c>
      <c r="AD60" t="n">
        <v>11</v>
      </c>
      <c r="AE60" t="n">
        <v>11</v>
      </c>
      <c r="AF60" t="n">
        <v>41</v>
      </c>
      <c r="AG60" t="n">
        <v>42</v>
      </c>
      <c r="AH60" t="n">
        <v>20</v>
      </c>
      <c r="AI60" t="n">
        <v>20</v>
      </c>
      <c r="AJ60" t="n">
        <v>5</v>
      </c>
      <c r="AK60" t="n">
        <v>6</v>
      </c>
      <c r="AL60" t="n">
        <v>19</v>
      </c>
      <c r="AM60" t="n">
        <v>20</v>
      </c>
      <c r="AN60" t="n">
        <v>6</v>
      </c>
      <c r="AO60" t="n">
        <v>6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HYPERLINK("https://creighton-primo.hosted.exlibrisgroup.com/primo-explore/search?tab=default_tab&amp;search_scope=EVERYTHING&amp;vid=01CRU&amp;lang=en_US&amp;offset=0&amp;query=any,contains,991003117949702656","Catalog Record")</f>
        <v/>
      </c>
      <c r="AV60">
        <f>HYPERLINK("http://www.worldcat.org/oclc/664060","WorldCat Record")</f>
        <v/>
      </c>
      <c r="AW60" t="inlineStr">
        <is>
          <t>1083023806:eng</t>
        </is>
      </c>
      <c r="AX60" t="inlineStr">
        <is>
          <t>664060</t>
        </is>
      </c>
      <c r="AY60" t="inlineStr">
        <is>
          <t>991003117949702656</t>
        </is>
      </c>
      <c r="AZ60" t="inlineStr">
        <is>
          <t>991003117949702656</t>
        </is>
      </c>
      <c r="BA60" t="inlineStr">
        <is>
          <t>2272006910002656</t>
        </is>
      </c>
      <c r="BB60" t="inlineStr">
        <is>
          <t>BOOK</t>
        </is>
      </c>
      <c r="BE60" t="inlineStr">
        <is>
          <t>32285000365451</t>
        </is>
      </c>
      <c r="BF60" t="inlineStr">
        <is>
          <t>893535353</t>
        </is>
      </c>
    </row>
    <row r="61">
      <c r="A61" t="inlineStr">
        <is>
          <t>No</t>
        </is>
      </c>
      <c r="B61" t="inlineStr">
        <is>
          <t>CURAL</t>
        </is>
      </c>
      <c r="C61" t="inlineStr">
        <is>
          <t>SHELVES</t>
        </is>
      </c>
      <c r="D61" t="inlineStr">
        <is>
          <t>BM487 .F7 1972</t>
        </is>
      </c>
      <c r="E61" t="inlineStr">
        <is>
          <t>0                      BM 0487000F  7           1972</t>
        </is>
      </c>
      <c r="F61" t="inlineStr">
        <is>
          <t>The Qumrān community, its history and scrolls / by Charles T. Fritsch. With a new introd. by the author.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Fritsch, Charles T. (Charles Theodore), 1912-1989.</t>
        </is>
      </c>
      <c r="N61" t="inlineStr">
        <is>
          <t>New York, Biblo and Tannen, 1972 [c1956]</t>
        </is>
      </c>
      <c r="O61" t="inlineStr">
        <is>
          <t>1972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BM </t>
        </is>
      </c>
      <c r="U61" t="n">
        <v>2</v>
      </c>
      <c r="V61" t="n">
        <v>2</v>
      </c>
      <c r="W61" t="inlineStr">
        <is>
          <t>1992-09-05</t>
        </is>
      </c>
      <c r="X61" t="inlineStr">
        <is>
          <t>1992-09-05</t>
        </is>
      </c>
      <c r="Y61" t="inlineStr">
        <is>
          <t>1990-10-29</t>
        </is>
      </c>
      <c r="Z61" t="inlineStr">
        <is>
          <t>1990-10-29</t>
        </is>
      </c>
      <c r="AA61" t="n">
        <v>125</v>
      </c>
      <c r="AB61" t="n">
        <v>99</v>
      </c>
      <c r="AC61" t="n">
        <v>569</v>
      </c>
      <c r="AD61" t="n">
        <v>1</v>
      </c>
      <c r="AE61" t="n">
        <v>4</v>
      </c>
      <c r="AF61" t="n">
        <v>5</v>
      </c>
      <c r="AG61" t="n">
        <v>27</v>
      </c>
      <c r="AH61" t="n">
        <v>3</v>
      </c>
      <c r="AI61" t="n">
        <v>11</v>
      </c>
      <c r="AJ61" t="n">
        <v>2</v>
      </c>
      <c r="AK61" t="n">
        <v>7</v>
      </c>
      <c r="AL61" t="n">
        <v>3</v>
      </c>
      <c r="AM61" t="n">
        <v>16</v>
      </c>
      <c r="AN61" t="n">
        <v>0</v>
      </c>
      <c r="AO61" t="n">
        <v>2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HYPERLINK("https://creighton-primo.hosted.exlibrisgroup.com/primo-explore/search?tab=default_tab&amp;search_scope=EVERYTHING&amp;vid=01CRU&amp;lang=en_US&amp;offset=0&amp;query=any,contains,991002693319702656","Catalog Record")</f>
        <v/>
      </c>
      <c r="AV61">
        <f>HYPERLINK("http://www.worldcat.org/oclc/402365","WorldCat Record")</f>
        <v/>
      </c>
      <c r="AW61" t="inlineStr">
        <is>
          <t>484434:eng</t>
        </is>
      </c>
      <c r="AX61" t="inlineStr">
        <is>
          <t>402365</t>
        </is>
      </c>
      <c r="AY61" t="inlineStr">
        <is>
          <t>991002693319702656</t>
        </is>
      </c>
      <c r="AZ61" t="inlineStr">
        <is>
          <t>991002693319702656</t>
        </is>
      </c>
      <c r="BA61" t="inlineStr">
        <is>
          <t>2265493070002656</t>
        </is>
      </c>
      <c r="BB61" t="inlineStr">
        <is>
          <t>BOOK</t>
        </is>
      </c>
      <c r="BD61" t="inlineStr">
        <is>
          <t>9780819602794</t>
        </is>
      </c>
      <c r="BE61" t="inlineStr">
        <is>
          <t>32285000365501</t>
        </is>
      </c>
      <c r="BF61" t="inlineStr">
        <is>
          <t>893511066</t>
        </is>
      </c>
    </row>
    <row r="62">
      <c r="A62" t="inlineStr">
        <is>
          <t>No</t>
        </is>
      </c>
      <c r="B62" t="inlineStr">
        <is>
          <t>CURAL</t>
        </is>
      </c>
      <c r="C62" t="inlineStr">
        <is>
          <t>SHELVES</t>
        </is>
      </c>
      <c r="D62" t="inlineStr">
        <is>
          <t>BM487 .F85 1986</t>
        </is>
      </c>
      <c r="E62" t="inlineStr">
        <is>
          <t>0                      BM 0487000F  85          1986</t>
        </is>
      </c>
      <c r="F62" t="inlineStr">
        <is>
          <t>A crack in the jar : what ancient Jewish documents tell us about the New Testament / by Neil S. Fujita.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Fujita, Neil S.</t>
        </is>
      </c>
      <c r="N62" t="inlineStr">
        <is>
          <t>New York : Paulist Press, c1986.</t>
        </is>
      </c>
      <c r="O62" t="inlineStr">
        <is>
          <t>1986</t>
        </is>
      </c>
      <c r="Q62" t="inlineStr">
        <is>
          <t>eng</t>
        </is>
      </c>
      <c r="R62" t="inlineStr">
        <is>
          <t>nyu</t>
        </is>
      </c>
      <c r="T62" t="inlineStr">
        <is>
          <t xml:space="preserve">BM </t>
        </is>
      </c>
      <c r="U62" t="n">
        <v>5</v>
      </c>
      <c r="V62" t="n">
        <v>5</v>
      </c>
      <c r="W62" t="inlineStr">
        <is>
          <t>1997-03-04</t>
        </is>
      </c>
      <c r="X62" t="inlineStr">
        <is>
          <t>1997-03-04</t>
        </is>
      </c>
      <c r="Y62" t="inlineStr">
        <is>
          <t>1990-10-29</t>
        </is>
      </c>
      <c r="Z62" t="inlineStr">
        <is>
          <t>1990-10-29</t>
        </is>
      </c>
      <c r="AA62" t="n">
        <v>380</v>
      </c>
      <c r="AB62" t="n">
        <v>314</v>
      </c>
      <c r="AC62" t="n">
        <v>322</v>
      </c>
      <c r="AD62" t="n">
        <v>3</v>
      </c>
      <c r="AE62" t="n">
        <v>3</v>
      </c>
      <c r="AF62" t="n">
        <v>21</v>
      </c>
      <c r="AG62" t="n">
        <v>21</v>
      </c>
      <c r="AH62" t="n">
        <v>6</v>
      </c>
      <c r="AI62" t="n">
        <v>6</v>
      </c>
      <c r="AJ62" t="n">
        <v>5</v>
      </c>
      <c r="AK62" t="n">
        <v>5</v>
      </c>
      <c r="AL62" t="n">
        <v>14</v>
      </c>
      <c r="AM62" t="n">
        <v>14</v>
      </c>
      <c r="AN62" t="n">
        <v>2</v>
      </c>
      <c r="AO62" t="n">
        <v>2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HYPERLINK("http://catalog.hathitrust.org/Record/102083024","HathiTrust Record")</f>
        <v/>
      </c>
      <c r="AU62">
        <f>HYPERLINK("https://creighton-primo.hosted.exlibrisgroup.com/primo-explore/search?tab=default_tab&amp;search_scope=EVERYTHING&amp;vid=01CRU&amp;lang=en_US&amp;offset=0&amp;query=any,contains,991000819059702656","Catalog Record")</f>
        <v/>
      </c>
      <c r="AV62">
        <f>HYPERLINK("http://www.worldcat.org/oclc/13369469","WorldCat Record")</f>
        <v/>
      </c>
      <c r="AW62" t="inlineStr">
        <is>
          <t>7158304:eng</t>
        </is>
      </c>
      <c r="AX62" t="inlineStr">
        <is>
          <t>13369469</t>
        </is>
      </c>
      <c r="AY62" t="inlineStr">
        <is>
          <t>991000819059702656</t>
        </is>
      </c>
      <c r="AZ62" t="inlineStr">
        <is>
          <t>991000819059702656</t>
        </is>
      </c>
      <c r="BA62" t="inlineStr">
        <is>
          <t>2265412460002656</t>
        </is>
      </c>
      <c r="BB62" t="inlineStr">
        <is>
          <t>BOOK</t>
        </is>
      </c>
      <c r="BD62" t="inlineStr">
        <is>
          <t>9780809127450</t>
        </is>
      </c>
      <c r="BE62" t="inlineStr">
        <is>
          <t>32285000365527</t>
        </is>
      </c>
      <c r="BF62" t="inlineStr">
        <is>
          <t>893502842</t>
        </is>
      </c>
    </row>
    <row r="63">
      <c r="A63" t="inlineStr">
        <is>
          <t>No</t>
        </is>
      </c>
      <c r="B63" t="inlineStr">
        <is>
          <t>CURAL</t>
        </is>
      </c>
      <c r="C63" t="inlineStr">
        <is>
          <t>SHELVES</t>
        </is>
      </c>
      <c r="D63" t="inlineStr">
        <is>
          <t>BM487 .G7</t>
        </is>
      </c>
      <c r="E63" t="inlineStr">
        <is>
          <t>0                      BM 0487000G  7</t>
        </is>
      </c>
      <c r="F63" t="inlineStr">
        <is>
          <t>The Dead Sea scrolls and the originality of Christ / by Geoffrey Graystone.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Graystone, Geoffrey, 1922-</t>
        </is>
      </c>
      <c r="N63" t="inlineStr">
        <is>
          <t>New York, Sheed and Ward [1956]</t>
        </is>
      </c>
      <c r="O63" t="inlineStr">
        <is>
          <t>1956</t>
        </is>
      </c>
      <c r="Q63" t="inlineStr">
        <is>
          <t>eng</t>
        </is>
      </c>
      <c r="R63" t="inlineStr">
        <is>
          <t>nyu</t>
        </is>
      </c>
      <c r="T63" t="inlineStr">
        <is>
          <t xml:space="preserve">BM </t>
        </is>
      </c>
      <c r="U63" t="n">
        <v>2</v>
      </c>
      <c r="V63" t="n">
        <v>2</v>
      </c>
      <c r="W63" t="inlineStr">
        <is>
          <t>2009-06-02</t>
        </is>
      </c>
      <c r="X63" t="inlineStr">
        <is>
          <t>2009-06-02</t>
        </is>
      </c>
      <c r="Y63" t="inlineStr">
        <is>
          <t>1990-10-29</t>
        </is>
      </c>
      <c r="Z63" t="inlineStr">
        <is>
          <t>1990-10-29</t>
        </is>
      </c>
      <c r="AA63" t="n">
        <v>563</v>
      </c>
      <c r="AB63" t="n">
        <v>503</v>
      </c>
      <c r="AC63" t="n">
        <v>526</v>
      </c>
      <c r="AD63" t="n">
        <v>7</v>
      </c>
      <c r="AE63" t="n">
        <v>7</v>
      </c>
      <c r="AF63" t="n">
        <v>34</v>
      </c>
      <c r="AG63" t="n">
        <v>34</v>
      </c>
      <c r="AH63" t="n">
        <v>12</v>
      </c>
      <c r="AI63" t="n">
        <v>12</v>
      </c>
      <c r="AJ63" t="n">
        <v>7</v>
      </c>
      <c r="AK63" t="n">
        <v>7</v>
      </c>
      <c r="AL63" t="n">
        <v>22</v>
      </c>
      <c r="AM63" t="n">
        <v>22</v>
      </c>
      <c r="AN63" t="n">
        <v>3</v>
      </c>
      <c r="AO63" t="n">
        <v>3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T63">
        <f>HYPERLINK("http://catalog.hathitrust.org/Record/001159543","HathiTrust Record")</f>
        <v/>
      </c>
      <c r="AU63">
        <f>HYPERLINK("https://creighton-primo.hosted.exlibrisgroup.com/primo-explore/search?tab=default_tab&amp;search_scope=EVERYTHING&amp;vid=01CRU&amp;lang=en_US&amp;offset=0&amp;query=any,contains,991004228489702656","Catalog Record")</f>
        <v/>
      </c>
      <c r="AV63">
        <f>HYPERLINK("http://www.worldcat.org/oclc/2738385","WorldCat Record")</f>
        <v/>
      </c>
      <c r="AW63" t="inlineStr">
        <is>
          <t>6181382:eng</t>
        </is>
      </c>
      <c r="AX63" t="inlineStr">
        <is>
          <t>2738385</t>
        </is>
      </c>
      <c r="AY63" t="inlineStr">
        <is>
          <t>991004228489702656</t>
        </is>
      </c>
      <c r="AZ63" t="inlineStr">
        <is>
          <t>991004228489702656</t>
        </is>
      </c>
      <c r="BA63" t="inlineStr">
        <is>
          <t>2259020140002656</t>
        </is>
      </c>
      <c r="BB63" t="inlineStr">
        <is>
          <t>BOOK</t>
        </is>
      </c>
      <c r="BE63" t="inlineStr">
        <is>
          <t>32285000365543</t>
        </is>
      </c>
      <c r="BF63" t="inlineStr">
        <is>
          <t>893612102</t>
        </is>
      </c>
    </row>
    <row r="64">
      <c r="A64" t="inlineStr">
        <is>
          <t>No</t>
        </is>
      </c>
      <c r="B64" t="inlineStr">
        <is>
          <t>CURAL</t>
        </is>
      </c>
      <c r="C64" t="inlineStr">
        <is>
          <t>SHELVES</t>
        </is>
      </c>
      <c r="D64" t="inlineStr">
        <is>
          <t>BM487 .L36</t>
        </is>
      </c>
      <c r="E64" t="inlineStr">
        <is>
          <t>0                      BM 0487000L  36</t>
        </is>
      </c>
      <c r="F64" t="inlineStr">
        <is>
          <t>Amazing Dead Sea Scrolls and the Christian faith / by William Sanford LaSor.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La Sor, William Sanford.</t>
        </is>
      </c>
      <c r="N64" t="inlineStr">
        <is>
          <t>Chicago, Moody Press [c1956]</t>
        </is>
      </c>
      <c r="O64" t="inlineStr">
        <is>
          <t>1956</t>
        </is>
      </c>
      <c r="Q64" t="inlineStr">
        <is>
          <t>eng</t>
        </is>
      </c>
      <c r="R64" t="inlineStr">
        <is>
          <t xml:space="preserve">xx </t>
        </is>
      </c>
      <c r="T64" t="inlineStr">
        <is>
          <t xml:space="preserve">BM </t>
        </is>
      </c>
      <c r="U64" t="n">
        <v>4</v>
      </c>
      <c r="V64" t="n">
        <v>4</v>
      </c>
      <c r="W64" t="inlineStr">
        <is>
          <t>1996-04-17</t>
        </is>
      </c>
      <c r="X64" t="inlineStr">
        <is>
          <t>1996-04-17</t>
        </is>
      </c>
      <c r="Y64" t="inlineStr">
        <is>
          <t>1990-02-02</t>
        </is>
      </c>
      <c r="Z64" t="inlineStr">
        <is>
          <t>1990-02-02</t>
        </is>
      </c>
      <c r="AA64" t="n">
        <v>248</v>
      </c>
      <c r="AB64" t="n">
        <v>230</v>
      </c>
      <c r="AC64" t="n">
        <v>329</v>
      </c>
      <c r="AD64" t="n">
        <v>2</v>
      </c>
      <c r="AE64" t="n">
        <v>4</v>
      </c>
      <c r="AF64" t="n">
        <v>5</v>
      </c>
      <c r="AG64" t="n">
        <v>11</v>
      </c>
      <c r="AH64" t="n">
        <v>4</v>
      </c>
      <c r="AI64" t="n">
        <v>5</v>
      </c>
      <c r="AJ64" t="n">
        <v>1</v>
      </c>
      <c r="AK64" t="n">
        <v>1</v>
      </c>
      <c r="AL64" t="n">
        <v>1</v>
      </c>
      <c r="AM64" t="n">
        <v>5</v>
      </c>
      <c r="AN64" t="n">
        <v>0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HYPERLINK("http://catalog.hathitrust.org/Record/006134823","HathiTrust Record")</f>
        <v/>
      </c>
      <c r="AU64">
        <f>HYPERLINK("https://creighton-primo.hosted.exlibrisgroup.com/primo-explore/search?tab=default_tab&amp;search_scope=EVERYTHING&amp;vid=01CRU&amp;lang=en_US&amp;offset=0&amp;query=any,contains,991004331449702656","Catalog Record")</f>
        <v/>
      </c>
      <c r="AV64">
        <f>HYPERLINK("http://www.worldcat.org/oclc/3061742","WorldCat Record")</f>
        <v/>
      </c>
      <c r="AW64" t="inlineStr">
        <is>
          <t>2784965:eng</t>
        </is>
      </c>
      <c r="AX64" t="inlineStr">
        <is>
          <t>3061742</t>
        </is>
      </c>
      <c r="AY64" t="inlineStr">
        <is>
          <t>991004331449702656</t>
        </is>
      </c>
      <c r="AZ64" t="inlineStr">
        <is>
          <t>991004331449702656</t>
        </is>
      </c>
      <c r="BA64" t="inlineStr">
        <is>
          <t>2272712380002656</t>
        </is>
      </c>
      <c r="BB64" t="inlineStr">
        <is>
          <t>BOOK</t>
        </is>
      </c>
      <c r="BE64" t="inlineStr">
        <is>
          <t>32285000031962</t>
        </is>
      </c>
      <c r="BF64" t="inlineStr">
        <is>
          <t>893429931</t>
        </is>
      </c>
    </row>
    <row r="65">
      <c r="A65" t="inlineStr">
        <is>
          <t>No</t>
        </is>
      </c>
      <c r="B65" t="inlineStr">
        <is>
          <t>CURAL</t>
        </is>
      </c>
      <c r="C65" t="inlineStr">
        <is>
          <t>SHELVES</t>
        </is>
      </c>
      <c r="D65" t="inlineStr">
        <is>
          <t>BM487 .M27</t>
        </is>
      </c>
      <c r="E65" t="inlineStr">
        <is>
          <t>0                      BM 0487000M  27</t>
        </is>
      </c>
      <c r="F65" t="inlineStr">
        <is>
          <t>The Dead Sea scrolls; a college textbook and a study guide / Menahem Mansoor.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Mansoor, Menahem.</t>
        </is>
      </c>
      <c r="N65" t="inlineStr">
        <is>
          <t>Grand Rapids, Eerdmans, c1964, 1967 printing.</t>
        </is>
      </c>
      <c r="O65" t="inlineStr">
        <is>
          <t>1964</t>
        </is>
      </c>
      <c r="Q65" t="inlineStr">
        <is>
          <t>eng</t>
        </is>
      </c>
      <c r="R65" t="inlineStr">
        <is>
          <t>miu</t>
        </is>
      </c>
      <c r="T65" t="inlineStr">
        <is>
          <t xml:space="preserve">BM </t>
        </is>
      </c>
      <c r="U65" t="n">
        <v>9</v>
      </c>
      <c r="V65" t="n">
        <v>9</v>
      </c>
      <c r="W65" t="inlineStr">
        <is>
          <t>1996-04-17</t>
        </is>
      </c>
      <c r="X65" t="inlineStr">
        <is>
          <t>1996-04-17</t>
        </is>
      </c>
      <c r="Y65" t="inlineStr">
        <is>
          <t>1990-10-29</t>
        </is>
      </c>
      <c r="Z65" t="inlineStr">
        <is>
          <t>1990-10-29</t>
        </is>
      </c>
      <c r="AA65" t="n">
        <v>610</v>
      </c>
      <c r="AB65" t="n">
        <v>559</v>
      </c>
      <c r="AC65" t="n">
        <v>678</v>
      </c>
      <c r="AD65" t="n">
        <v>4</v>
      </c>
      <c r="AE65" t="n">
        <v>4</v>
      </c>
      <c r="AF65" t="n">
        <v>27</v>
      </c>
      <c r="AG65" t="n">
        <v>32</v>
      </c>
      <c r="AH65" t="n">
        <v>11</v>
      </c>
      <c r="AI65" t="n">
        <v>14</v>
      </c>
      <c r="AJ65" t="n">
        <v>8</v>
      </c>
      <c r="AK65" t="n">
        <v>8</v>
      </c>
      <c r="AL65" t="n">
        <v>14</v>
      </c>
      <c r="AM65" t="n">
        <v>18</v>
      </c>
      <c r="AN65" t="n">
        <v>2</v>
      </c>
      <c r="AO65" t="n">
        <v>2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HYPERLINK("https://creighton-primo.hosted.exlibrisgroup.com/primo-explore/search?tab=default_tab&amp;search_scope=EVERYTHING&amp;vid=01CRU&amp;lang=en_US&amp;offset=0&amp;query=any,contains,991004228579702656","Catalog Record")</f>
        <v/>
      </c>
      <c r="AV65">
        <f>HYPERLINK("http://www.worldcat.org/oclc/2738428","WorldCat Record")</f>
        <v/>
      </c>
      <c r="AW65" t="inlineStr">
        <is>
          <t>6182046:eng</t>
        </is>
      </c>
      <c r="AX65" t="inlineStr">
        <is>
          <t>2738428</t>
        </is>
      </c>
      <c r="AY65" t="inlineStr">
        <is>
          <t>991004228579702656</t>
        </is>
      </c>
      <c r="AZ65" t="inlineStr">
        <is>
          <t>991004228579702656</t>
        </is>
      </c>
      <c r="BA65" t="inlineStr">
        <is>
          <t>2259154500002656</t>
        </is>
      </c>
      <c r="BB65" t="inlineStr">
        <is>
          <t>BOOK</t>
        </is>
      </c>
      <c r="BE65" t="inlineStr">
        <is>
          <t>32285000365584</t>
        </is>
      </c>
      <c r="BF65" t="inlineStr">
        <is>
          <t>893318956</t>
        </is>
      </c>
    </row>
    <row r="66">
      <c r="A66" t="inlineStr">
        <is>
          <t>No</t>
        </is>
      </c>
      <c r="B66" t="inlineStr">
        <is>
          <t>CURAL</t>
        </is>
      </c>
      <c r="C66" t="inlineStr">
        <is>
          <t>SHELVES</t>
        </is>
      </c>
      <c r="D66" t="inlineStr">
        <is>
          <t>BM487 .M8</t>
        </is>
      </c>
      <c r="E66" t="inlineStr">
        <is>
          <t>0                      BM 0487000M  8</t>
        </is>
      </c>
      <c r="F66" t="inlineStr">
        <is>
          <t>The Dead Sea scrolls and the Bible / by Roland E. Murphy.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Murphy, Roland E. (Roland Edmund), 1917-2002.</t>
        </is>
      </c>
      <c r="N66" t="inlineStr">
        <is>
          <t>Westminster, Md., Newman Press, 1956.</t>
        </is>
      </c>
      <c r="O66" t="inlineStr">
        <is>
          <t>1956</t>
        </is>
      </c>
      <c r="Q66" t="inlineStr">
        <is>
          <t>eng</t>
        </is>
      </c>
      <c r="R66" t="inlineStr">
        <is>
          <t>mdu</t>
        </is>
      </c>
      <c r="T66" t="inlineStr">
        <is>
          <t xml:space="preserve">BM </t>
        </is>
      </c>
      <c r="U66" t="n">
        <v>5</v>
      </c>
      <c r="V66" t="n">
        <v>5</v>
      </c>
      <c r="W66" t="inlineStr">
        <is>
          <t>1997-12-01</t>
        </is>
      </c>
      <c r="X66" t="inlineStr">
        <is>
          <t>1997-12-01</t>
        </is>
      </c>
      <c r="Y66" t="inlineStr">
        <is>
          <t>1990-11-26</t>
        </is>
      </c>
      <c r="Z66" t="inlineStr">
        <is>
          <t>1990-11-26</t>
        </is>
      </c>
      <c r="AA66" t="n">
        <v>349</v>
      </c>
      <c r="AB66" t="n">
        <v>319</v>
      </c>
      <c r="AC66" t="n">
        <v>368</v>
      </c>
      <c r="AD66" t="n">
        <v>4</v>
      </c>
      <c r="AE66" t="n">
        <v>4</v>
      </c>
      <c r="AF66" t="n">
        <v>30</v>
      </c>
      <c r="AG66" t="n">
        <v>31</v>
      </c>
      <c r="AH66" t="n">
        <v>11</v>
      </c>
      <c r="AI66" t="n">
        <v>12</v>
      </c>
      <c r="AJ66" t="n">
        <v>6</v>
      </c>
      <c r="AK66" t="n">
        <v>6</v>
      </c>
      <c r="AL66" t="n">
        <v>22</v>
      </c>
      <c r="AM66" t="n">
        <v>23</v>
      </c>
      <c r="AN66" t="n">
        <v>1</v>
      </c>
      <c r="AO66" t="n">
        <v>1</v>
      </c>
      <c r="AP66" t="n">
        <v>0</v>
      </c>
      <c r="AQ66" t="n">
        <v>0</v>
      </c>
      <c r="AR66" t="inlineStr">
        <is>
          <t>Yes</t>
        </is>
      </c>
      <c r="AS66" t="inlineStr">
        <is>
          <t>No</t>
        </is>
      </c>
      <c r="AT66">
        <f>HYPERLINK("http://catalog.hathitrust.org/Record/009455676","HathiTrust Record")</f>
        <v/>
      </c>
      <c r="AU66">
        <f>HYPERLINK("https://creighton-primo.hosted.exlibrisgroup.com/primo-explore/search?tab=default_tab&amp;search_scope=EVERYTHING&amp;vid=01CRU&amp;lang=en_US&amp;offset=0&amp;query=any,contains,991003118159702656","Catalog Record")</f>
        <v/>
      </c>
      <c r="AV66">
        <f>HYPERLINK("http://www.worldcat.org/oclc/664179","WorldCat Record")</f>
        <v/>
      </c>
      <c r="AW66" t="inlineStr">
        <is>
          <t>3943674882:eng</t>
        </is>
      </c>
      <c r="AX66" t="inlineStr">
        <is>
          <t>664179</t>
        </is>
      </c>
      <c r="AY66" t="inlineStr">
        <is>
          <t>991003118159702656</t>
        </is>
      </c>
      <c r="AZ66" t="inlineStr">
        <is>
          <t>991003118159702656</t>
        </is>
      </c>
      <c r="BA66" t="inlineStr">
        <is>
          <t>2272113700002656</t>
        </is>
      </c>
      <c r="BB66" t="inlineStr">
        <is>
          <t>BOOK</t>
        </is>
      </c>
      <c r="BE66" t="inlineStr">
        <is>
          <t>32285000400894</t>
        </is>
      </c>
      <c r="BF66" t="inlineStr">
        <is>
          <t>893717338</t>
        </is>
      </c>
    </row>
    <row r="67">
      <c r="A67" t="inlineStr">
        <is>
          <t>No</t>
        </is>
      </c>
      <c r="B67" t="inlineStr">
        <is>
          <t>CURAL</t>
        </is>
      </c>
      <c r="C67" t="inlineStr">
        <is>
          <t>SHELVES</t>
        </is>
      </c>
      <c r="D67" t="inlineStr">
        <is>
          <t>BM487 .S8 1975</t>
        </is>
      </c>
      <c r="E67" t="inlineStr">
        <is>
          <t>0                      BM 0487000S  8           1975</t>
        </is>
      </c>
      <c r="F67" t="inlineStr">
        <is>
          <t>The scrolls and the New Testament / edited by Krister Stendahl.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Stendahl, Krister editor.</t>
        </is>
      </c>
      <c r="N67" t="inlineStr">
        <is>
          <t>Westport, Conn. : Greenwood Press, 1975, c1957.</t>
        </is>
      </c>
      <c r="O67" t="inlineStr">
        <is>
          <t>1975</t>
        </is>
      </c>
      <c r="Q67" t="inlineStr">
        <is>
          <t>eng</t>
        </is>
      </c>
      <c r="R67" t="inlineStr">
        <is>
          <t>ctu</t>
        </is>
      </c>
      <c r="T67" t="inlineStr">
        <is>
          <t xml:space="preserve">BM </t>
        </is>
      </c>
      <c r="U67" t="n">
        <v>7</v>
      </c>
      <c r="V67" t="n">
        <v>7</v>
      </c>
      <c r="W67" t="inlineStr">
        <is>
          <t>1997-03-04</t>
        </is>
      </c>
      <c r="X67" t="inlineStr">
        <is>
          <t>1997-03-04</t>
        </is>
      </c>
      <c r="Y67" t="inlineStr">
        <is>
          <t>1990-02-02</t>
        </is>
      </c>
      <c r="Z67" t="inlineStr">
        <is>
          <t>1990-02-02</t>
        </is>
      </c>
      <c r="AA67" t="n">
        <v>126</v>
      </c>
      <c r="AB67" t="n">
        <v>104</v>
      </c>
      <c r="AC67" t="n">
        <v>774</v>
      </c>
      <c r="AD67" t="n">
        <v>1</v>
      </c>
      <c r="AE67" t="n">
        <v>7</v>
      </c>
      <c r="AF67" t="n">
        <v>9</v>
      </c>
      <c r="AG67" t="n">
        <v>44</v>
      </c>
      <c r="AH67" t="n">
        <v>4</v>
      </c>
      <c r="AI67" t="n">
        <v>19</v>
      </c>
      <c r="AJ67" t="n">
        <v>4</v>
      </c>
      <c r="AK67" t="n">
        <v>9</v>
      </c>
      <c r="AL67" t="n">
        <v>5</v>
      </c>
      <c r="AM67" t="n">
        <v>21</v>
      </c>
      <c r="AN67" t="n">
        <v>0</v>
      </c>
      <c r="AO67" t="n">
        <v>5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HYPERLINK("http://catalog.hathitrust.org/Record/102597293","HathiTrust Record")</f>
        <v/>
      </c>
      <c r="AU67">
        <f>HYPERLINK("https://creighton-primo.hosted.exlibrisgroup.com/primo-explore/search?tab=default_tab&amp;search_scope=EVERYTHING&amp;vid=01CRU&amp;lang=en_US&amp;offset=0&amp;query=any,contains,991003718759702656","Catalog Record")</f>
        <v/>
      </c>
      <c r="AV67">
        <f>HYPERLINK("http://www.worldcat.org/oclc/1364689","WorldCat Record")</f>
        <v/>
      </c>
      <c r="AW67" t="inlineStr">
        <is>
          <t>54554460:eng</t>
        </is>
      </c>
      <c r="AX67" t="inlineStr">
        <is>
          <t>1364689</t>
        </is>
      </c>
      <c r="AY67" t="inlineStr">
        <is>
          <t>991003718759702656</t>
        </is>
      </c>
      <c r="AZ67" t="inlineStr">
        <is>
          <t>991003718759702656</t>
        </is>
      </c>
      <c r="BA67" t="inlineStr">
        <is>
          <t>2256972720002656</t>
        </is>
      </c>
      <c r="BB67" t="inlineStr">
        <is>
          <t>BOOK</t>
        </is>
      </c>
      <c r="BD67" t="inlineStr">
        <is>
          <t>9780837171715</t>
        </is>
      </c>
      <c r="BE67" t="inlineStr">
        <is>
          <t>32285000031988</t>
        </is>
      </c>
      <c r="BF67" t="inlineStr">
        <is>
          <t>893900274</t>
        </is>
      </c>
    </row>
    <row r="68">
      <c r="A68" t="inlineStr">
        <is>
          <t>No</t>
        </is>
      </c>
      <c r="B68" t="inlineStr">
        <is>
          <t>CURAL</t>
        </is>
      </c>
      <c r="C68" t="inlineStr">
        <is>
          <t>SHELVES</t>
        </is>
      </c>
      <c r="D68" t="inlineStr">
        <is>
          <t>BM487 .V43</t>
        </is>
      </c>
      <c r="E68" t="inlineStr">
        <is>
          <t>0                      BM 0487000V  43</t>
        </is>
      </c>
      <c r="F68" t="inlineStr">
        <is>
          <t>Discovery in the Judean desert / Geza Vermes.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Vermès, Géza, 1924-2013.</t>
        </is>
      </c>
      <c r="N68" t="inlineStr">
        <is>
          <t>New York, Desclee, Co., 1956.</t>
        </is>
      </c>
      <c r="O68" t="inlineStr">
        <is>
          <t>1956</t>
        </is>
      </c>
      <c r="Q68" t="inlineStr">
        <is>
          <t>eng</t>
        </is>
      </c>
      <c r="R68" t="inlineStr">
        <is>
          <t>nyu</t>
        </is>
      </c>
      <c r="T68" t="inlineStr">
        <is>
          <t xml:space="preserve">BM </t>
        </is>
      </c>
      <c r="U68" t="n">
        <v>4</v>
      </c>
      <c r="V68" t="n">
        <v>4</v>
      </c>
      <c r="W68" t="inlineStr">
        <is>
          <t>1996-04-17</t>
        </is>
      </c>
      <c r="X68" t="inlineStr">
        <is>
          <t>1996-04-17</t>
        </is>
      </c>
      <c r="Y68" t="inlineStr">
        <is>
          <t>1990-10-29</t>
        </is>
      </c>
      <c r="Z68" t="inlineStr">
        <is>
          <t>1990-10-29</t>
        </is>
      </c>
      <c r="AA68" t="n">
        <v>497</v>
      </c>
      <c r="AB68" t="n">
        <v>439</v>
      </c>
      <c r="AC68" t="n">
        <v>445</v>
      </c>
      <c r="AD68" t="n">
        <v>4</v>
      </c>
      <c r="AE68" t="n">
        <v>4</v>
      </c>
      <c r="AF68" t="n">
        <v>32</v>
      </c>
      <c r="AG68" t="n">
        <v>32</v>
      </c>
      <c r="AH68" t="n">
        <v>13</v>
      </c>
      <c r="AI68" t="n">
        <v>13</v>
      </c>
      <c r="AJ68" t="n">
        <v>9</v>
      </c>
      <c r="AK68" t="n">
        <v>9</v>
      </c>
      <c r="AL68" t="n">
        <v>21</v>
      </c>
      <c r="AM68" t="n">
        <v>21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HYPERLINK("https://creighton-primo.hosted.exlibrisgroup.com/primo-explore/search?tab=default_tab&amp;search_scope=EVERYTHING&amp;vid=01CRU&amp;lang=en_US&amp;offset=0&amp;query=any,contains,991003547229702656","Catalog Record")</f>
        <v/>
      </c>
      <c r="AV68">
        <f>HYPERLINK("http://www.worldcat.org/oclc/1113998","WorldCat Record")</f>
        <v/>
      </c>
      <c r="AW68" t="inlineStr">
        <is>
          <t>351141169:eng</t>
        </is>
      </c>
      <c r="AX68" t="inlineStr">
        <is>
          <t>1113998</t>
        </is>
      </c>
      <c r="AY68" t="inlineStr">
        <is>
          <t>991003547229702656</t>
        </is>
      </c>
      <c r="AZ68" t="inlineStr">
        <is>
          <t>991003547229702656</t>
        </is>
      </c>
      <c r="BA68" t="inlineStr">
        <is>
          <t>2272472270002656</t>
        </is>
      </c>
      <c r="BB68" t="inlineStr">
        <is>
          <t>BOOK</t>
        </is>
      </c>
      <c r="BE68" t="inlineStr">
        <is>
          <t>32285000365667</t>
        </is>
      </c>
      <c r="BF68" t="inlineStr">
        <is>
          <t>893342679</t>
        </is>
      </c>
    </row>
    <row r="69">
      <c r="A69" t="inlineStr">
        <is>
          <t>No</t>
        </is>
      </c>
      <c r="B69" t="inlineStr">
        <is>
          <t>CURAL</t>
        </is>
      </c>
      <c r="C69" t="inlineStr">
        <is>
          <t>SHELVES</t>
        </is>
      </c>
      <c r="D69" t="inlineStr">
        <is>
          <t>BM487 .W23 1966</t>
        </is>
      </c>
      <c r="E69" t="inlineStr">
        <is>
          <t>0                      BM 0487000W  23          1966</t>
        </is>
      </c>
      <c r="F69" t="inlineStr">
        <is>
          <t>A comparative study of the Old Testament text in the Dead Sea scrolls and in the New Testament / by Jan de Waard.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Waard, Jan de.</t>
        </is>
      </c>
      <c r="N69" t="inlineStr">
        <is>
          <t>[s.l.] Eerdman, 1966.</t>
        </is>
      </c>
      <c r="O69" t="inlineStr">
        <is>
          <t>1966</t>
        </is>
      </c>
      <c r="Q69" t="inlineStr">
        <is>
          <t>eng</t>
        </is>
      </c>
      <c r="R69" t="inlineStr">
        <is>
          <t>miu</t>
        </is>
      </c>
      <c r="S69" t="inlineStr">
        <is>
          <t>Studies on the texts of the desert of Judah ; 4</t>
        </is>
      </c>
      <c r="T69" t="inlineStr">
        <is>
          <t xml:space="preserve">BM </t>
        </is>
      </c>
      <c r="U69" t="n">
        <v>4</v>
      </c>
      <c r="V69" t="n">
        <v>4</v>
      </c>
      <c r="W69" t="inlineStr">
        <is>
          <t>1998-12-07</t>
        </is>
      </c>
      <c r="X69" t="inlineStr">
        <is>
          <t>1998-12-07</t>
        </is>
      </c>
      <c r="Y69" t="inlineStr">
        <is>
          <t>1990-10-29</t>
        </is>
      </c>
      <c r="Z69" t="inlineStr">
        <is>
          <t>1990-10-29</t>
        </is>
      </c>
      <c r="AA69" t="n">
        <v>105</v>
      </c>
      <c r="AB69" t="n">
        <v>98</v>
      </c>
      <c r="AC69" t="n">
        <v>323</v>
      </c>
      <c r="AD69" t="n">
        <v>1</v>
      </c>
      <c r="AE69" t="n">
        <v>3</v>
      </c>
      <c r="AF69" t="n">
        <v>1</v>
      </c>
      <c r="AG69" t="n">
        <v>18</v>
      </c>
      <c r="AH69" t="n">
        <v>1</v>
      </c>
      <c r="AI69" t="n">
        <v>6</v>
      </c>
      <c r="AJ69" t="n">
        <v>0</v>
      </c>
      <c r="AK69" t="n">
        <v>4</v>
      </c>
      <c r="AL69" t="n">
        <v>0</v>
      </c>
      <c r="AM69" t="n">
        <v>9</v>
      </c>
      <c r="AN69" t="n">
        <v>0</v>
      </c>
      <c r="AO69" t="n">
        <v>2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HYPERLINK("https://creighton-primo.hosted.exlibrisgroup.com/primo-explore/search?tab=default_tab&amp;search_scope=EVERYTHING&amp;vid=01CRU&amp;lang=en_US&amp;offset=0&amp;query=any,contains,991004172439702656","Catalog Record")</f>
        <v/>
      </c>
      <c r="AV69">
        <f>HYPERLINK("http://www.worldcat.org/oclc/2585743","WorldCat Record")</f>
        <v/>
      </c>
      <c r="AW69" t="inlineStr">
        <is>
          <t>1417171:eng</t>
        </is>
      </c>
      <c r="AX69" t="inlineStr">
        <is>
          <t>2585743</t>
        </is>
      </c>
      <c r="AY69" t="inlineStr">
        <is>
          <t>991004172439702656</t>
        </is>
      </c>
      <c r="AZ69" t="inlineStr">
        <is>
          <t>991004172439702656</t>
        </is>
      </c>
      <c r="BA69" t="inlineStr">
        <is>
          <t>2264254530002656</t>
        </is>
      </c>
      <c r="BB69" t="inlineStr">
        <is>
          <t>BOOK</t>
        </is>
      </c>
      <c r="BE69" t="inlineStr">
        <is>
          <t>32285000365675</t>
        </is>
      </c>
      <c r="BF69" t="inlineStr">
        <is>
          <t>893532067</t>
        </is>
      </c>
    </row>
    <row r="70">
      <c r="A70" t="inlineStr">
        <is>
          <t>No</t>
        </is>
      </c>
      <c r="B70" t="inlineStr">
        <is>
          <t>CURAL</t>
        </is>
      </c>
      <c r="C70" t="inlineStr">
        <is>
          <t>SHELVES</t>
        </is>
      </c>
      <c r="D70" t="inlineStr">
        <is>
          <t>BM487 .Y3</t>
        </is>
      </c>
      <c r="E70" t="inlineStr">
        <is>
          <t>0                      BM 0487000Y  3</t>
        </is>
      </c>
      <c r="F70" t="inlineStr">
        <is>
          <t>The message of the scrolls / Yigael Yadin.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Yadin, Yigael, 1917-1984.</t>
        </is>
      </c>
      <c r="N70" t="inlineStr">
        <is>
          <t>New York, Simon and Schuster 1957.</t>
        </is>
      </c>
      <c r="O70" t="inlineStr">
        <is>
          <t>1957</t>
        </is>
      </c>
      <c r="Q70" t="inlineStr">
        <is>
          <t>eng</t>
        </is>
      </c>
      <c r="R70" t="inlineStr">
        <is>
          <t>___</t>
        </is>
      </c>
      <c r="T70" t="inlineStr">
        <is>
          <t xml:space="preserve">BM </t>
        </is>
      </c>
      <c r="U70" t="n">
        <v>6</v>
      </c>
      <c r="V70" t="n">
        <v>6</v>
      </c>
      <c r="W70" t="inlineStr">
        <is>
          <t>2003-10-06</t>
        </is>
      </c>
      <c r="X70" t="inlineStr">
        <is>
          <t>2003-10-06</t>
        </is>
      </c>
      <c r="Y70" t="inlineStr">
        <is>
          <t>1990-10-29</t>
        </is>
      </c>
      <c r="Z70" t="inlineStr">
        <is>
          <t>1990-10-29</t>
        </is>
      </c>
      <c r="AA70" t="n">
        <v>668</v>
      </c>
      <c r="AB70" t="n">
        <v>616</v>
      </c>
      <c r="AC70" t="n">
        <v>846</v>
      </c>
      <c r="AD70" t="n">
        <v>3</v>
      </c>
      <c r="AE70" t="n">
        <v>4</v>
      </c>
      <c r="AF70" t="n">
        <v>19</v>
      </c>
      <c r="AG70" t="n">
        <v>28</v>
      </c>
      <c r="AH70" t="n">
        <v>11</v>
      </c>
      <c r="AI70" t="n">
        <v>15</v>
      </c>
      <c r="AJ70" t="n">
        <v>3</v>
      </c>
      <c r="AK70" t="n">
        <v>6</v>
      </c>
      <c r="AL70" t="n">
        <v>7</v>
      </c>
      <c r="AM70" t="n">
        <v>12</v>
      </c>
      <c r="AN70" t="n">
        <v>1</v>
      </c>
      <c r="AO70" t="n">
        <v>1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HYPERLINK("http://catalog.hathitrust.org/Record/001402044","HathiTrust Record")</f>
        <v/>
      </c>
      <c r="AU70">
        <f>HYPERLINK("https://creighton-primo.hosted.exlibrisgroup.com/primo-explore/search?tab=default_tab&amp;search_scope=EVERYTHING&amp;vid=01CRU&amp;lang=en_US&amp;offset=0&amp;query=any,contains,991003195659702656","Catalog Record")</f>
        <v/>
      </c>
      <c r="AV70">
        <f>HYPERLINK("http://www.worldcat.org/oclc/720948","WorldCat Record")</f>
        <v/>
      </c>
      <c r="AW70" t="inlineStr">
        <is>
          <t>1702644:eng</t>
        </is>
      </c>
      <c r="AX70" t="inlineStr">
        <is>
          <t>720948</t>
        </is>
      </c>
      <c r="AY70" t="inlineStr">
        <is>
          <t>991003195659702656</t>
        </is>
      </c>
      <c r="AZ70" t="inlineStr">
        <is>
          <t>991003195659702656</t>
        </is>
      </c>
      <c r="BA70" t="inlineStr">
        <is>
          <t>2256355260002656</t>
        </is>
      </c>
      <c r="BB70" t="inlineStr">
        <is>
          <t>BOOK</t>
        </is>
      </c>
      <c r="BE70" t="inlineStr">
        <is>
          <t>32285000365691</t>
        </is>
      </c>
      <c r="BF70" t="inlineStr">
        <is>
          <t>893893463</t>
        </is>
      </c>
    </row>
    <row r="71">
      <c r="A71" t="inlineStr">
        <is>
          <t>No</t>
        </is>
      </c>
      <c r="B71" t="inlineStr">
        <is>
          <t>CURAL</t>
        </is>
      </c>
      <c r="C71" t="inlineStr">
        <is>
          <t>SHELVES</t>
        </is>
      </c>
      <c r="D71" t="inlineStr">
        <is>
          <t>BM487.B79 S4 1961</t>
        </is>
      </c>
      <c r="E71" t="inlineStr">
        <is>
          <t>0                      BM 0487000B  79                 S  4           1961</t>
        </is>
      </c>
      <c r="F71" t="inlineStr">
        <is>
          <t>Second thoughts on the Dead Sea Scrolls / by F.F. Bruce.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Bruce, F. F. (Frederick Fyvie), 1910-1990.</t>
        </is>
      </c>
      <c r="N71" t="inlineStr">
        <is>
          <t>Grand Rapids, Eerdmans [c1961]</t>
        </is>
      </c>
      <c r="O71" t="inlineStr">
        <is>
          <t>1961</t>
        </is>
      </c>
      <c r="P71" t="inlineStr">
        <is>
          <t>[2d ed.]</t>
        </is>
      </c>
      <c r="Q71" t="inlineStr">
        <is>
          <t>eng</t>
        </is>
      </c>
      <c r="R71" t="inlineStr">
        <is>
          <t xml:space="preserve">xx </t>
        </is>
      </c>
      <c r="T71" t="inlineStr">
        <is>
          <t xml:space="preserve">BM </t>
        </is>
      </c>
      <c r="U71" t="n">
        <v>8</v>
      </c>
      <c r="V71" t="n">
        <v>8</v>
      </c>
      <c r="W71" t="inlineStr">
        <is>
          <t>2005-02-13</t>
        </is>
      </c>
      <c r="X71" t="inlineStr">
        <is>
          <t>2005-02-13</t>
        </is>
      </c>
      <c r="Y71" t="inlineStr">
        <is>
          <t>1990-10-29</t>
        </is>
      </c>
      <c r="Z71" t="inlineStr">
        <is>
          <t>1990-10-29</t>
        </is>
      </c>
      <c r="AA71" t="n">
        <v>262</v>
      </c>
      <c r="AB71" t="n">
        <v>240</v>
      </c>
      <c r="AC71" t="n">
        <v>640</v>
      </c>
      <c r="AD71" t="n">
        <v>3</v>
      </c>
      <c r="AE71" t="n">
        <v>6</v>
      </c>
      <c r="AF71" t="n">
        <v>9</v>
      </c>
      <c r="AG71" t="n">
        <v>25</v>
      </c>
      <c r="AH71" t="n">
        <v>3</v>
      </c>
      <c r="AI71" t="n">
        <v>8</v>
      </c>
      <c r="AJ71" t="n">
        <v>2</v>
      </c>
      <c r="AK71" t="n">
        <v>6</v>
      </c>
      <c r="AL71" t="n">
        <v>4</v>
      </c>
      <c r="AM71" t="n">
        <v>13</v>
      </c>
      <c r="AN71" t="n">
        <v>1</v>
      </c>
      <c r="AO71" t="n">
        <v>3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HYPERLINK("https://creighton-primo.hosted.exlibrisgroup.com/primo-explore/search?tab=default_tab&amp;search_scope=EVERYTHING&amp;vid=01CRU&amp;lang=en_US&amp;offset=0&amp;query=any,contains,991004794869702656","Catalog Record")</f>
        <v/>
      </c>
      <c r="AV71">
        <f>HYPERLINK("http://www.worldcat.org/oclc/5180254","WorldCat Record")</f>
        <v/>
      </c>
      <c r="AW71" t="inlineStr">
        <is>
          <t>119421066:eng</t>
        </is>
      </c>
      <c r="AX71" t="inlineStr">
        <is>
          <t>5180254</t>
        </is>
      </c>
      <c r="AY71" t="inlineStr">
        <is>
          <t>991004794869702656</t>
        </is>
      </c>
      <c r="AZ71" t="inlineStr">
        <is>
          <t>991004794869702656</t>
        </is>
      </c>
      <c r="BA71" t="inlineStr">
        <is>
          <t>2272104480002656</t>
        </is>
      </c>
      <c r="BB71" t="inlineStr">
        <is>
          <t>BOOK</t>
        </is>
      </c>
      <c r="BE71" t="inlineStr">
        <is>
          <t>32285000365444</t>
        </is>
      </c>
      <c r="BF71" t="inlineStr">
        <is>
          <t>893430504</t>
        </is>
      </c>
    </row>
    <row r="72">
      <c r="A72" t="inlineStr">
        <is>
          <t>No</t>
        </is>
      </c>
      <c r="B72" t="inlineStr">
        <is>
          <t>CURAL</t>
        </is>
      </c>
      <c r="C72" t="inlineStr">
        <is>
          <t>SHELVES</t>
        </is>
      </c>
      <c r="D72" t="inlineStr">
        <is>
          <t>BM488.S47 A1 1985</t>
        </is>
      </c>
      <c r="E72" t="inlineStr">
        <is>
          <t>0                      BM 0488000S  47                 A  1           1985</t>
        </is>
      </c>
      <c r="F72" t="inlineStr">
        <is>
          <t>Songs of the Sabbath sacrifice : a critical edition / Carol Newsom.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Serekh shirot olat ha-Shabbat.</t>
        </is>
      </c>
      <c r="N72" t="inlineStr">
        <is>
          <t>Atlanta, Ga. : Scholars Press, c1985.</t>
        </is>
      </c>
      <c r="O72" t="inlineStr">
        <is>
          <t>1985</t>
        </is>
      </c>
      <c r="Q72" t="inlineStr">
        <is>
          <t>eng</t>
        </is>
      </c>
      <c r="R72" t="inlineStr">
        <is>
          <t>gau</t>
        </is>
      </c>
      <c r="S72" t="inlineStr">
        <is>
          <t>Harvard Semitic studies ; v. 27</t>
        </is>
      </c>
      <c r="T72" t="inlineStr">
        <is>
          <t xml:space="preserve">BM </t>
        </is>
      </c>
      <c r="U72" t="n">
        <v>3</v>
      </c>
      <c r="V72" t="n">
        <v>3</v>
      </c>
      <c r="W72" t="inlineStr">
        <is>
          <t>2002-09-04</t>
        </is>
      </c>
      <c r="X72" t="inlineStr">
        <is>
          <t>2002-09-04</t>
        </is>
      </c>
      <c r="Y72" t="inlineStr">
        <is>
          <t>1990-10-30</t>
        </is>
      </c>
      <c r="Z72" t="inlineStr">
        <is>
          <t>1990-10-30</t>
        </is>
      </c>
      <c r="AA72" t="n">
        <v>312</v>
      </c>
      <c r="AB72" t="n">
        <v>227</v>
      </c>
      <c r="AC72" t="n">
        <v>246</v>
      </c>
      <c r="AD72" t="n">
        <v>2</v>
      </c>
      <c r="AE72" t="n">
        <v>3</v>
      </c>
      <c r="AF72" t="n">
        <v>13</v>
      </c>
      <c r="AG72" t="n">
        <v>15</v>
      </c>
      <c r="AH72" t="n">
        <v>3</v>
      </c>
      <c r="AI72" t="n">
        <v>4</v>
      </c>
      <c r="AJ72" t="n">
        <v>4</v>
      </c>
      <c r="AK72" t="n">
        <v>5</v>
      </c>
      <c r="AL72" t="n">
        <v>7</v>
      </c>
      <c r="AM72" t="n">
        <v>7</v>
      </c>
      <c r="AN72" t="n">
        <v>1</v>
      </c>
      <c r="AO72" t="n">
        <v>2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HYPERLINK("http://catalog.hathitrust.org/Record/000397005","HathiTrust Record")</f>
        <v/>
      </c>
      <c r="AU72">
        <f>HYPERLINK("https://creighton-primo.hosted.exlibrisgroup.com/primo-explore/search?tab=default_tab&amp;search_scope=EVERYTHING&amp;vid=01CRU&amp;lang=en_US&amp;offset=0&amp;query=any,contains,991000678799702656","Catalog Record")</f>
        <v/>
      </c>
      <c r="AV72">
        <f>HYPERLINK("http://www.worldcat.org/oclc/12371306","WorldCat Record")</f>
        <v/>
      </c>
      <c r="AW72" t="inlineStr">
        <is>
          <t>796739800:eng</t>
        </is>
      </c>
      <c r="AX72" t="inlineStr">
        <is>
          <t>12371306</t>
        </is>
      </c>
      <c r="AY72" t="inlineStr">
        <is>
          <t>991000678799702656</t>
        </is>
      </c>
      <c r="AZ72" t="inlineStr">
        <is>
          <t>991000678799702656</t>
        </is>
      </c>
      <c r="BA72" t="inlineStr">
        <is>
          <t>2258348930002656</t>
        </is>
      </c>
      <c r="BB72" t="inlineStr">
        <is>
          <t>BOOK</t>
        </is>
      </c>
      <c r="BD72" t="inlineStr">
        <is>
          <t>9780891309185</t>
        </is>
      </c>
      <c r="BE72" t="inlineStr">
        <is>
          <t>32285000365816</t>
        </is>
      </c>
      <c r="BF72" t="inlineStr">
        <is>
          <t>893865579</t>
        </is>
      </c>
    </row>
    <row r="73">
      <c r="A73" t="inlineStr">
        <is>
          <t>No</t>
        </is>
      </c>
      <c r="B73" t="inlineStr">
        <is>
          <t>CURAL</t>
        </is>
      </c>
      <c r="C73" t="inlineStr">
        <is>
          <t>SHELVES</t>
        </is>
      </c>
      <c r="D73" t="inlineStr">
        <is>
          <t>BM488.T44 T46 1989</t>
        </is>
      </c>
      <c r="E73" t="inlineStr">
        <is>
          <t>0                      BM 0488000T  44                 T  46          1989</t>
        </is>
      </c>
      <c r="F73" t="inlineStr">
        <is>
          <t>Temple scroll studies : papers presented at the International Symposium on the Temple Scroll, Manchester, December 1987 / edited by George J. Brooke.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Sheffield, Eng. : JSOT Press, c1989.</t>
        </is>
      </c>
      <c r="O73" t="inlineStr">
        <is>
          <t>1989</t>
        </is>
      </c>
      <c r="Q73" t="inlineStr">
        <is>
          <t>eng</t>
        </is>
      </c>
      <c r="R73" t="inlineStr">
        <is>
          <t>enk</t>
        </is>
      </c>
      <c r="S73" t="inlineStr">
        <is>
          <t>Journal for the study of the Pseudepigrapha. Supplement series ; 7</t>
        </is>
      </c>
      <c r="T73" t="inlineStr">
        <is>
          <t xml:space="preserve">BM </t>
        </is>
      </c>
      <c r="U73" t="n">
        <v>4</v>
      </c>
      <c r="V73" t="n">
        <v>4</v>
      </c>
      <c r="W73" t="inlineStr">
        <is>
          <t>1997-09-09</t>
        </is>
      </c>
      <c r="X73" t="inlineStr">
        <is>
          <t>1997-09-09</t>
        </is>
      </c>
      <c r="Y73" t="inlineStr">
        <is>
          <t>1991-06-20</t>
        </is>
      </c>
      <c r="Z73" t="inlineStr">
        <is>
          <t>1991-06-20</t>
        </is>
      </c>
      <c r="AA73" t="n">
        <v>141</v>
      </c>
      <c r="AB73" t="n">
        <v>91</v>
      </c>
      <c r="AC73" t="n">
        <v>139</v>
      </c>
      <c r="AD73" t="n">
        <v>1</v>
      </c>
      <c r="AE73" t="n">
        <v>1</v>
      </c>
      <c r="AF73" t="n">
        <v>3</v>
      </c>
      <c r="AG73" t="n">
        <v>7</v>
      </c>
      <c r="AH73" t="n">
        <v>1</v>
      </c>
      <c r="AI73" t="n">
        <v>1</v>
      </c>
      <c r="AJ73" t="n">
        <v>0</v>
      </c>
      <c r="AK73" t="n">
        <v>2</v>
      </c>
      <c r="AL73" t="n">
        <v>2</v>
      </c>
      <c r="AM73" t="n">
        <v>5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HYPERLINK("http://catalog.hathitrust.org/Record/001821589","HathiTrust Record")</f>
        <v/>
      </c>
      <c r="AU73">
        <f>HYPERLINK("https://creighton-primo.hosted.exlibrisgroup.com/primo-explore/search?tab=default_tab&amp;search_scope=EVERYTHING&amp;vid=01CRU&amp;lang=en_US&amp;offset=0&amp;query=any,contains,991001656639702656","Catalog Record")</f>
        <v/>
      </c>
      <c r="AV73">
        <f>HYPERLINK("http://www.worldcat.org/oclc/21146172","WorldCat Record")</f>
        <v/>
      </c>
      <c r="AW73" t="inlineStr">
        <is>
          <t>352274960:eng</t>
        </is>
      </c>
      <c r="AX73" t="inlineStr">
        <is>
          <t>21146172</t>
        </is>
      </c>
      <c r="AY73" t="inlineStr">
        <is>
          <t>991001656639702656</t>
        </is>
      </c>
      <c r="AZ73" t="inlineStr">
        <is>
          <t>991001656639702656</t>
        </is>
      </c>
      <c r="BA73" t="inlineStr">
        <is>
          <t>2268648120002656</t>
        </is>
      </c>
      <c r="BB73" t="inlineStr">
        <is>
          <t>BOOK</t>
        </is>
      </c>
      <c r="BD73" t="inlineStr">
        <is>
          <t>9781850752004</t>
        </is>
      </c>
      <c r="BE73" t="inlineStr">
        <is>
          <t>32285000658095</t>
        </is>
      </c>
      <c r="BF73" t="inlineStr">
        <is>
          <t>893340580</t>
        </is>
      </c>
    </row>
    <row r="74">
      <c r="A74" t="inlineStr">
        <is>
          <t>No</t>
        </is>
      </c>
      <c r="B74" t="inlineStr">
        <is>
          <t>CURAL</t>
        </is>
      </c>
      <c r="C74" t="inlineStr">
        <is>
          <t>SHELVES</t>
        </is>
      </c>
      <c r="D74" t="inlineStr">
        <is>
          <t>BM488.T5 K57 1981</t>
        </is>
      </c>
      <c r="E74" t="inlineStr">
        <is>
          <t>0                      BM 0488000T  5                  K  57          1981</t>
        </is>
      </c>
      <c r="F74" t="inlineStr">
        <is>
          <t>The hymns of Qumran : translation and commentary / Bonnie Pedrotti Kittel.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Kittel, Bonnie Pedrotti.</t>
        </is>
      </c>
      <c r="N74" t="inlineStr">
        <is>
          <t>Chico, Calif. : Scholars Press, c1981.</t>
        </is>
      </c>
      <c r="O74" t="inlineStr">
        <is>
          <t>1981</t>
        </is>
      </c>
      <c r="Q74" t="inlineStr">
        <is>
          <t>eng</t>
        </is>
      </c>
      <c r="R74" t="inlineStr">
        <is>
          <t>cau</t>
        </is>
      </c>
      <c r="S74" t="inlineStr">
        <is>
          <t>Dissertation series (Society of Biblical Literature), 0145-269X ; no. 50</t>
        </is>
      </c>
      <c r="T74" t="inlineStr">
        <is>
          <t xml:space="preserve">BM </t>
        </is>
      </c>
      <c r="U74" t="n">
        <v>3</v>
      </c>
      <c r="V74" t="n">
        <v>3</v>
      </c>
      <c r="W74" t="inlineStr">
        <is>
          <t>2007-09-06</t>
        </is>
      </c>
      <c r="X74" t="inlineStr">
        <is>
          <t>2007-09-06</t>
        </is>
      </c>
      <c r="Y74" t="inlineStr">
        <is>
          <t>1990-10-30</t>
        </is>
      </c>
      <c r="Z74" t="inlineStr">
        <is>
          <t>1990-10-30</t>
        </is>
      </c>
      <c r="AA74" t="n">
        <v>380</v>
      </c>
      <c r="AB74" t="n">
        <v>275</v>
      </c>
      <c r="AC74" t="n">
        <v>282</v>
      </c>
      <c r="AD74" t="n">
        <v>2</v>
      </c>
      <c r="AE74" t="n">
        <v>3</v>
      </c>
      <c r="AF74" t="n">
        <v>18</v>
      </c>
      <c r="AG74" t="n">
        <v>19</v>
      </c>
      <c r="AH74" t="n">
        <v>6</v>
      </c>
      <c r="AI74" t="n">
        <v>6</v>
      </c>
      <c r="AJ74" t="n">
        <v>4</v>
      </c>
      <c r="AK74" t="n">
        <v>4</v>
      </c>
      <c r="AL74" t="n">
        <v>11</v>
      </c>
      <c r="AM74" t="n">
        <v>11</v>
      </c>
      <c r="AN74" t="n">
        <v>1</v>
      </c>
      <c r="AO74" t="n">
        <v>2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HYPERLINK("http://catalog.hathitrust.org/Record/000261999","HathiTrust Record")</f>
        <v/>
      </c>
      <c r="AU74">
        <f>HYPERLINK("https://creighton-primo.hosted.exlibrisgroup.com/primo-explore/search?tab=default_tab&amp;search_scope=EVERYTHING&amp;vid=01CRU&amp;lang=en_US&amp;offset=0&amp;query=any,contains,991004925219702656","Catalog Record")</f>
        <v/>
      </c>
      <c r="AV74">
        <f>HYPERLINK("http://www.worldcat.org/oclc/6085511","WorldCat Record")</f>
        <v/>
      </c>
      <c r="AW74" t="inlineStr">
        <is>
          <t>815032994:eng</t>
        </is>
      </c>
      <c r="AX74" t="inlineStr">
        <is>
          <t>6085511</t>
        </is>
      </c>
      <c r="AY74" t="inlineStr">
        <is>
          <t>991004925219702656</t>
        </is>
      </c>
      <c r="AZ74" t="inlineStr">
        <is>
          <t>991004925219702656</t>
        </is>
      </c>
      <c r="BA74" t="inlineStr">
        <is>
          <t>2260976980002656</t>
        </is>
      </c>
      <c r="BB74" t="inlineStr">
        <is>
          <t>BOOK</t>
        </is>
      </c>
      <c r="BD74" t="inlineStr">
        <is>
          <t>9780891303961</t>
        </is>
      </c>
      <c r="BE74" t="inlineStr">
        <is>
          <t>32285000365857</t>
        </is>
      </c>
      <c r="BF74" t="inlineStr">
        <is>
          <t>893507373</t>
        </is>
      </c>
    </row>
    <row r="75">
      <c r="A75" t="inlineStr">
        <is>
          <t>No</t>
        </is>
      </c>
      <c r="B75" t="inlineStr">
        <is>
          <t>CURAL</t>
        </is>
      </c>
      <c r="C75" t="inlineStr">
        <is>
          <t>SHELVES</t>
        </is>
      </c>
      <c r="D75" t="inlineStr">
        <is>
          <t>BM496.5 .L5</t>
        </is>
      </c>
      <c r="E75" t="inlineStr">
        <is>
          <t>0                      BM 0496500L  5</t>
        </is>
      </c>
      <c r="F75" t="inlineStr">
        <is>
          <t>Texts and studies / by Saul Lieberman.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Lieberman, Saul, 1898-1983.</t>
        </is>
      </c>
      <c r="N75" t="inlineStr">
        <is>
          <t>New York : Ktav Pub. House, 1974.</t>
        </is>
      </c>
      <c r="O75" t="inlineStr">
        <is>
          <t>1974</t>
        </is>
      </c>
      <c r="Q75" t="inlineStr">
        <is>
          <t>eng</t>
        </is>
      </c>
      <c r="R75" t="inlineStr">
        <is>
          <t>nyu</t>
        </is>
      </c>
      <c r="T75" t="inlineStr">
        <is>
          <t xml:space="preserve">BM </t>
        </is>
      </c>
      <c r="U75" t="n">
        <v>1</v>
      </c>
      <c r="V75" t="n">
        <v>1</v>
      </c>
      <c r="W75" t="inlineStr">
        <is>
          <t>2008-11-17</t>
        </is>
      </c>
      <c r="X75" t="inlineStr">
        <is>
          <t>2008-11-17</t>
        </is>
      </c>
      <c r="Y75" t="inlineStr">
        <is>
          <t>1990-10-30</t>
        </is>
      </c>
      <c r="Z75" t="inlineStr">
        <is>
          <t>1990-10-30</t>
        </is>
      </c>
      <c r="AA75" t="n">
        <v>205</v>
      </c>
      <c r="AB75" t="n">
        <v>145</v>
      </c>
      <c r="AC75" t="n">
        <v>148</v>
      </c>
      <c r="AD75" t="n">
        <v>1</v>
      </c>
      <c r="AE75" t="n">
        <v>1</v>
      </c>
      <c r="AF75" t="n">
        <v>7</v>
      </c>
      <c r="AG75" t="n">
        <v>7</v>
      </c>
      <c r="AH75" t="n">
        <v>1</v>
      </c>
      <c r="AI75" t="n">
        <v>1</v>
      </c>
      <c r="AJ75" t="n">
        <v>3</v>
      </c>
      <c r="AK75" t="n">
        <v>3</v>
      </c>
      <c r="AL75" t="n">
        <v>4</v>
      </c>
      <c r="AM75" t="n">
        <v>4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HYPERLINK("http://catalog.hathitrust.org/Record/001402077","HathiTrust Record")</f>
        <v/>
      </c>
      <c r="AU75">
        <f>HYPERLINK("https://creighton-primo.hosted.exlibrisgroup.com/primo-explore/search?tab=default_tab&amp;search_scope=EVERYTHING&amp;vid=01CRU&amp;lang=en_US&amp;offset=0&amp;query=any,contains,991003304359702656","Catalog Record")</f>
        <v/>
      </c>
      <c r="AV75">
        <f>HYPERLINK("http://www.worldcat.org/oclc/827686","WorldCat Record")</f>
        <v/>
      </c>
      <c r="AW75" t="inlineStr">
        <is>
          <t>1723812:eng</t>
        </is>
      </c>
      <c r="AX75" t="inlineStr">
        <is>
          <t>827686</t>
        </is>
      </c>
      <c r="AY75" t="inlineStr">
        <is>
          <t>991003304359702656</t>
        </is>
      </c>
      <c r="AZ75" t="inlineStr">
        <is>
          <t>991003304359702656</t>
        </is>
      </c>
      <c r="BA75" t="inlineStr">
        <is>
          <t>2270696370002656</t>
        </is>
      </c>
      <c r="BB75" t="inlineStr">
        <is>
          <t>BOOK</t>
        </is>
      </c>
      <c r="BD75" t="inlineStr">
        <is>
          <t>9780870682100</t>
        </is>
      </c>
      <c r="BE75" t="inlineStr">
        <is>
          <t>32285000365931</t>
        </is>
      </c>
      <c r="BF75" t="inlineStr">
        <is>
          <t>893330187</t>
        </is>
      </c>
    </row>
    <row r="76">
      <c r="A76" t="inlineStr">
        <is>
          <t>No</t>
        </is>
      </c>
      <c r="B76" t="inlineStr">
        <is>
          <t>CURAL</t>
        </is>
      </c>
      <c r="C76" t="inlineStr">
        <is>
          <t>SHELVES</t>
        </is>
      </c>
      <c r="D76" t="inlineStr">
        <is>
          <t>BM496.5 .P47</t>
        </is>
      </c>
      <c r="E76" t="inlineStr">
        <is>
          <t>0                      BM 0496500P  47</t>
        </is>
      </c>
      <c r="F76" t="inlineStr">
        <is>
          <t>Persons and institutions in early rabbinic Judaism / edited by William Scott Green.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N76" t="inlineStr">
        <is>
          <t>Missoula, Mont. : Published by Scholars Press for Brown University, c1977.</t>
        </is>
      </c>
      <c r="O76" t="inlineStr">
        <is>
          <t>1977</t>
        </is>
      </c>
      <c r="Q76" t="inlineStr">
        <is>
          <t>eng</t>
        </is>
      </c>
      <c r="R76" t="inlineStr">
        <is>
          <t>mtu</t>
        </is>
      </c>
      <c r="S76" t="inlineStr">
        <is>
          <t>Brown Judaic studies ; no. 3</t>
        </is>
      </c>
      <c r="T76" t="inlineStr">
        <is>
          <t xml:space="preserve">BM </t>
        </is>
      </c>
      <c r="U76" t="n">
        <v>6</v>
      </c>
      <c r="V76" t="n">
        <v>6</v>
      </c>
      <c r="W76" t="inlineStr">
        <is>
          <t>2008-01-17</t>
        </is>
      </c>
      <c r="X76" t="inlineStr">
        <is>
          <t>2008-01-17</t>
        </is>
      </c>
      <c r="Y76" t="inlineStr">
        <is>
          <t>1990-10-30</t>
        </is>
      </c>
      <c r="Z76" t="inlineStr">
        <is>
          <t>1990-10-30</t>
        </is>
      </c>
      <c r="AA76" t="n">
        <v>296</v>
      </c>
      <c r="AB76" t="n">
        <v>219</v>
      </c>
      <c r="AC76" t="n">
        <v>221</v>
      </c>
      <c r="AD76" t="n">
        <v>2</v>
      </c>
      <c r="AE76" t="n">
        <v>2</v>
      </c>
      <c r="AF76" t="n">
        <v>13</v>
      </c>
      <c r="AG76" t="n">
        <v>13</v>
      </c>
      <c r="AH76" t="n">
        <v>4</v>
      </c>
      <c r="AI76" t="n">
        <v>4</v>
      </c>
      <c r="AJ76" t="n">
        <v>3</v>
      </c>
      <c r="AK76" t="n">
        <v>3</v>
      </c>
      <c r="AL76" t="n">
        <v>6</v>
      </c>
      <c r="AM76" t="n">
        <v>6</v>
      </c>
      <c r="AN76" t="n">
        <v>1</v>
      </c>
      <c r="AO76" t="n">
        <v>1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HYPERLINK("http://catalog.hathitrust.org/Record/007886550","HathiTrust Record")</f>
        <v/>
      </c>
      <c r="AU76">
        <f>HYPERLINK("https://creighton-primo.hosted.exlibrisgroup.com/primo-explore/search?tab=default_tab&amp;search_scope=EVERYTHING&amp;vid=01CRU&amp;lang=en_US&amp;offset=0&amp;query=any,contains,991004210469702656","Catalog Record")</f>
        <v/>
      </c>
      <c r="AV76">
        <f>HYPERLINK("http://www.worldcat.org/oclc/2680984","WorldCat Record")</f>
        <v/>
      </c>
      <c r="AW76" t="inlineStr">
        <is>
          <t>649102:eng</t>
        </is>
      </c>
      <c r="AX76" t="inlineStr">
        <is>
          <t>2680984</t>
        </is>
      </c>
      <c r="AY76" t="inlineStr">
        <is>
          <t>991004210469702656</t>
        </is>
      </c>
      <c r="AZ76" t="inlineStr">
        <is>
          <t>991004210469702656</t>
        </is>
      </c>
      <c r="BA76" t="inlineStr">
        <is>
          <t>2265880400002656</t>
        </is>
      </c>
      <c r="BB76" t="inlineStr">
        <is>
          <t>BOOK</t>
        </is>
      </c>
      <c r="BD76" t="inlineStr">
        <is>
          <t>9780891301318</t>
        </is>
      </c>
      <c r="BE76" t="inlineStr">
        <is>
          <t>32285000365949</t>
        </is>
      </c>
      <c r="BF76" t="inlineStr">
        <is>
          <t>893718631</t>
        </is>
      </c>
    </row>
    <row r="77">
      <c r="A77" t="inlineStr">
        <is>
          <t>No</t>
        </is>
      </c>
      <c r="B77" t="inlineStr">
        <is>
          <t>CURAL</t>
        </is>
      </c>
      <c r="C77" t="inlineStr">
        <is>
          <t>SHELVES</t>
        </is>
      </c>
      <c r="D77" t="inlineStr">
        <is>
          <t>BM496.9.M87 C47 1982</t>
        </is>
      </c>
      <c r="E77" t="inlineStr">
        <is>
          <t>0                      BM 0496900M  87                 C  47          1982</t>
        </is>
      </c>
      <c r="F77" t="inlineStr">
        <is>
          <t>Mysticism in rabbinic Judaism : studies in the history of midrash / Ira Chernus.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Chernus, Ira, 1946-</t>
        </is>
      </c>
      <c r="N77" t="inlineStr">
        <is>
          <t>Berlin ; New York : W. de Gruyter, 1982.</t>
        </is>
      </c>
      <c r="O77" t="inlineStr">
        <is>
          <t>1982</t>
        </is>
      </c>
      <c r="Q77" t="inlineStr">
        <is>
          <t>eng</t>
        </is>
      </c>
      <c r="R77" t="inlineStr">
        <is>
          <t xml:space="preserve">gw </t>
        </is>
      </c>
      <c r="S77" t="inlineStr">
        <is>
          <t>Studia Judaica ; Bd. 11</t>
        </is>
      </c>
      <c r="T77" t="inlineStr">
        <is>
          <t xml:space="preserve">BM </t>
        </is>
      </c>
      <c r="U77" t="n">
        <v>1</v>
      </c>
      <c r="V77" t="n">
        <v>1</v>
      </c>
      <c r="W77" t="inlineStr">
        <is>
          <t>2003-12-08</t>
        </is>
      </c>
      <c r="X77" t="inlineStr">
        <is>
          <t>2003-12-08</t>
        </is>
      </c>
      <c r="Y77" t="inlineStr">
        <is>
          <t>1990-10-30</t>
        </is>
      </c>
      <c r="Z77" t="inlineStr">
        <is>
          <t>1990-10-30</t>
        </is>
      </c>
      <c r="AA77" t="n">
        <v>305</v>
      </c>
      <c r="AB77" t="n">
        <v>205</v>
      </c>
      <c r="AC77" t="n">
        <v>224</v>
      </c>
      <c r="AD77" t="n">
        <v>2</v>
      </c>
      <c r="AE77" t="n">
        <v>2</v>
      </c>
      <c r="AF77" t="n">
        <v>12</v>
      </c>
      <c r="AG77" t="n">
        <v>12</v>
      </c>
      <c r="AH77" t="n">
        <v>4</v>
      </c>
      <c r="AI77" t="n">
        <v>4</v>
      </c>
      <c r="AJ77" t="n">
        <v>2</v>
      </c>
      <c r="AK77" t="n">
        <v>2</v>
      </c>
      <c r="AL77" t="n">
        <v>8</v>
      </c>
      <c r="AM77" t="n">
        <v>8</v>
      </c>
      <c r="AN77" t="n">
        <v>1</v>
      </c>
      <c r="AO77" t="n">
        <v>1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HYPERLINK("https://creighton-primo.hosted.exlibrisgroup.com/primo-explore/search?tab=default_tab&amp;search_scope=EVERYTHING&amp;vid=01CRU&amp;lang=en_US&amp;offset=0&amp;query=any,contains,991000051649702656","Catalog Record")</f>
        <v/>
      </c>
      <c r="AV77">
        <f>HYPERLINK("http://www.worldcat.org/oclc/8688758","WorldCat Record")</f>
        <v/>
      </c>
      <c r="AW77" t="inlineStr">
        <is>
          <t>865286377:eng</t>
        </is>
      </c>
      <c r="AX77" t="inlineStr">
        <is>
          <t>8688758</t>
        </is>
      </c>
      <c r="AY77" t="inlineStr">
        <is>
          <t>991000051649702656</t>
        </is>
      </c>
      <c r="AZ77" t="inlineStr">
        <is>
          <t>991000051649702656</t>
        </is>
      </c>
      <c r="BA77" t="inlineStr">
        <is>
          <t>2272426680002656</t>
        </is>
      </c>
      <c r="BB77" t="inlineStr">
        <is>
          <t>BOOK</t>
        </is>
      </c>
      <c r="BD77" t="inlineStr">
        <is>
          <t>9783110085891</t>
        </is>
      </c>
      <c r="BE77" t="inlineStr">
        <is>
          <t>32285000365956</t>
        </is>
      </c>
      <c r="BF77" t="inlineStr">
        <is>
          <t>893796359</t>
        </is>
      </c>
    </row>
    <row r="78">
      <c r="A78" t="inlineStr">
        <is>
          <t>No</t>
        </is>
      </c>
      <c r="B78" t="inlineStr">
        <is>
          <t>CURAL</t>
        </is>
      </c>
      <c r="C78" t="inlineStr">
        <is>
          <t>SHELVES</t>
        </is>
      </c>
      <c r="D78" t="inlineStr">
        <is>
          <t>BM498.8 .N48 1983</t>
        </is>
      </c>
      <c r="E78" t="inlineStr">
        <is>
          <t>0                      BM 0498800N  48          1983</t>
        </is>
      </c>
      <c r="F78" t="inlineStr">
        <is>
          <t>Judaism in society : the evidence of the Yerushalmi : toward the natural history of a religion / Jacob Neusner.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Neusner, Jacob, 1932-2016.</t>
        </is>
      </c>
      <c r="N78" t="inlineStr">
        <is>
          <t>Chicago : University of Chicago Press c1983.</t>
        </is>
      </c>
      <c r="O78" t="inlineStr">
        <is>
          <t>1983</t>
        </is>
      </c>
      <c r="Q78" t="inlineStr">
        <is>
          <t>eng</t>
        </is>
      </c>
      <c r="R78" t="inlineStr">
        <is>
          <t>ilu</t>
        </is>
      </c>
      <c r="T78" t="inlineStr">
        <is>
          <t xml:space="preserve">BM </t>
        </is>
      </c>
      <c r="U78" t="n">
        <v>1</v>
      </c>
      <c r="V78" t="n">
        <v>1</v>
      </c>
      <c r="W78" t="inlineStr">
        <is>
          <t>2000-09-08</t>
        </is>
      </c>
      <c r="X78" t="inlineStr">
        <is>
          <t>2000-09-08</t>
        </is>
      </c>
      <c r="Y78" t="inlineStr">
        <is>
          <t>1990-10-30</t>
        </is>
      </c>
      <c r="Z78" t="inlineStr">
        <is>
          <t>1990-10-30</t>
        </is>
      </c>
      <c r="AA78" t="n">
        <v>459</v>
      </c>
      <c r="AB78" t="n">
        <v>392</v>
      </c>
      <c r="AC78" t="n">
        <v>432</v>
      </c>
      <c r="AD78" t="n">
        <v>3</v>
      </c>
      <c r="AE78" t="n">
        <v>3</v>
      </c>
      <c r="AF78" t="n">
        <v>14</v>
      </c>
      <c r="AG78" t="n">
        <v>18</v>
      </c>
      <c r="AH78" t="n">
        <v>4</v>
      </c>
      <c r="AI78" t="n">
        <v>5</v>
      </c>
      <c r="AJ78" t="n">
        <v>4</v>
      </c>
      <c r="AK78" t="n">
        <v>6</v>
      </c>
      <c r="AL78" t="n">
        <v>7</v>
      </c>
      <c r="AM78" t="n">
        <v>10</v>
      </c>
      <c r="AN78" t="n">
        <v>2</v>
      </c>
      <c r="AO78" t="n">
        <v>2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HYPERLINK("http://catalog.hathitrust.org/Record/000205843","HathiTrust Record")</f>
        <v/>
      </c>
      <c r="AU78">
        <f>HYPERLINK("https://creighton-primo.hosted.exlibrisgroup.com/primo-explore/search?tab=default_tab&amp;search_scope=EVERYTHING&amp;vid=01CRU&amp;lang=en_US&amp;offset=0&amp;query=any,contains,991000219929702656","Catalog Record")</f>
        <v/>
      </c>
      <c r="AV78">
        <f>HYPERLINK("http://www.worldcat.org/oclc/9575821","WorldCat Record")</f>
        <v/>
      </c>
      <c r="AW78" t="inlineStr">
        <is>
          <t>15310968:eng</t>
        </is>
      </c>
      <c r="AX78" t="inlineStr">
        <is>
          <t>9575821</t>
        </is>
      </c>
      <c r="AY78" t="inlineStr">
        <is>
          <t>991000219929702656</t>
        </is>
      </c>
      <c r="AZ78" t="inlineStr">
        <is>
          <t>991000219929702656</t>
        </is>
      </c>
      <c r="BA78" t="inlineStr">
        <is>
          <t>2267075940002656</t>
        </is>
      </c>
      <c r="BB78" t="inlineStr">
        <is>
          <t>BOOK</t>
        </is>
      </c>
      <c r="BD78" t="inlineStr">
        <is>
          <t>9780226576169</t>
        </is>
      </c>
      <c r="BE78" t="inlineStr">
        <is>
          <t>32285000366194</t>
        </is>
      </c>
      <c r="BF78" t="inlineStr">
        <is>
          <t>893796520</t>
        </is>
      </c>
    </row>
    <row r="79">
      <c r="A79" t="inlineStr">
        <is>
          <t>No</t>
        </is>
      </c>
      <c r="B79" t="inlineStr">
        <is>
          <t>CURAL</t>
        </is>
      </c>
      <c r="C79" t="inlineStr">
        <is>
          <t>SHELVES</t>
        </is>
      </c>
      <c r="D79" t="inlineStr">
        <is>
          <t>BM50 .A8 1964</t>
        </is>
      </c>
      <c r="E79" t="inlineStr">
        <is>
          <t>0                      BM 0050000A  8           1964</t>
        </is>
      </c>
      <c r="F79" t="inlineStr">
        <is>
          <t>The book of Jewish knowledge : an encyclopedia of Judaism and the Jewish people, covering all elements of Jewish life from Biblical times to the present / by Nathan Ausubel.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Ausubel, Nathan, 1898-1986.</t>
        </is>
      </c>
      <c r="N79" t="inlineStr">
        <is>
          <t>New York : Crown Publishers, [1964]</t>
        </is>
      </c>
      <c r="O79" t="inlineStr">
        <is>
          <t>1964</t>
        </is>
      </c>
      <c r="Q79" t="inlineStr">
        <is>
          <t>eng</t>
        </is>
      </c>
      <c r="R79" t="inlineStr">
        <is>
          <t>nyu</t>
        </is>
      </c>
      <c r="T79" t="inlineStr">
        <is>
          <t xml:space="preserve">BM </t>
        </is>
      </c>
      <c r="U79" t="n">
        <v>1</v>
      </c>
      <c r="V79" t="n">
        <v>1</v>
      </c>
      <c r="W79" t="inlineStr">
        <is>
          <t>2008-06-10</t>
        </is>
      </c>
      <c r="X79" t="inlineStr">
        <is>
          <t>2008-06-10</t>
        </is>
      </c>
      <c r="Y79" t="inlineStr">
        <is>
          <t>2008-06-10</t>
        </is>
      </c>
      <c r="Z79" t="inlineStr">
        <is>
          <t>2008-06-10</t>
        </is>
      </c>
      <c r="AA79" t="n">
        <v>611</v>
      </c>
      <c r="AB79" t="n">
        <v>565</v>
      </c>
      <c r="AC79" t="n">
        <v>597</v>
      </c>
      <c r="AD79" t="n">
        <v>3</v>
      </c>
      <c r="AE79" t="n">
        <v>3</v>
      </c>
      <c r="AF79" t="n">
        <v>17</v>
      </c>
      <c r="AG79" t="n">
        <v>17</v>
      </c>
      <c r="AH79" t="n">
        <v>8</v>
      </c>
      <c r="AI79" t="n">
        <v>8</v>
      </c>
      <c r="AJ79" t="n">
        <v>5</v>
      </c>
      <c r="AK79" t="n">
        <v>5</v>
      </c>
      <c r="AL79" t="n">
        <v>8</v>
      </c>
      <c r="AM79" t="n">
        <v>8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HYPERLINK("https://creighton-primo.hosted.exlibrisgroup.com/primo-explore/search?tab=default_tab&amp;search_scope=EVERYTHING&amp;vid=01CRU&amp;lang=en_US&amp;offset=0&amp;query=any,contains,991005233689702656","Catalog Record")</f>
        <v/>
      </c>
      <c r="AV79">
        <f>HYPERLINK("http://www.worldcat.org/oclc/1320713","WorldCat Record")</f>
        <v/>
      </c>
      <c r="AW79" t="inlineStr">
        <is>
          <t>198735298:eng</t>
        </is>
      </c>
      <c r="AX79" t="inlineStr">
        <is>
          <t>1320713</t>
        </is>
      </c>
      <c r="AY79" t="inlineStr">
        <is>
          <t>991005233689702656</t>
        </is>
      </c>
      <c r="AZ79" t="inlineStr">
        <is>
          <t>991005233689702656</t>
        </is>
      </c>
      <c r="BA79" t="inlineStr">
        <is>
          <t>2256866180002656</t>
        </is>
      </c>
      <c r="BB79" t="inlineStr">
        <is>
          <t>BOOK</t>
        </is>
      </c>
      <c r="BE79" t="inlineStr">
        <is>
          <t>32285005444723</t>
        </is>
      </c>
      <c r="BF79" t="inlineStr">
        <is>
          <t>893320294</t>
        </is>
      </c>
    </row>
    <row r="80">
      <c r="A80" t="inlineStr">
        <is>
          <t>No</t>
        </is>
      </c>
      <c r="B80" t="inlineStr">
        <is>
          <t>CURAL</t>
        </is>
      </c>
      <c r="C80" t="inlineStr">
        <is>
          <t>SHELVES</t>
        </is>
      </c>
      <c r="D80" t="inlineStr">
        <is>
          <t>BM501 .N48</t>
        </is>
      </c>
      <c r="E80" t="inlineStr">
        <is>
          <t>0                      BM 0501000N  48</t>
        </is>
      </c>
      <c r="F80" t="inlineStr">
        <is>
          <t>The formation of the Babylonian Talmud; studies in the achievements of late nineteenth and twentieth century historical and literary-critical research / ed. by Jacob Neusner.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Neusner, Jacob, 1932-2016.</t>
        </is>
      </c>
      <c r="N80" t="inlineStr">
        <is>
          <t>Leiden, Brill, 1970.</t>
        </is>
      </c>
      <c r="O80" t="inlineStr">
        <is>
          <t>1970</t>
        </is>
      </c>
      <c r="Q80" t="inlineStr">
        <is>
          <t>eng</t>
        </is>
      </c>
      <c r="R80" t="inlineStr">
        <is>
          <t xml:space="preserve">ne </t>
        </is>
      </c>
      <c r="S80" t="inlineStr">
        <is>
          <t>Studia post-Biblica ; v. 17</t>
        </is>
      </c>
      <c r="T80" t="inlineStr">
        <is>
          <t xml:space="preserve">BM </t>
        </is>
      </c>
      <c r="U80" t="n">
        <v>6</v>
      </c>
      <c r="V80" t="n">
        <v>6</v>
      </c>
      <c r="W80" t="inlineStr">
        <is>
          <t>2010-03-25</t>
        </is>
      </c>
      <c r="X80" t="inlineStr">
        <is>
          <t>2010-03-25</t>
        </is>
      </c>
      <c r="Y80" t="inlineStr">
        <is>
          <t>1990-10-30</t>
        </is>
      </c>
      <c r="Z80" t="inlineStr">
        <is>
          <t>1990-10-30</t>
        </is>
      </c>
      <c r="AA80" t="n">
        <v>394</v>
      </c>
      <c r="AB80" t="n">
        <v>297</v>
      </c>
      <c r="AC80" t="n">
        <v>308</v>
      </c>
      <c r="AD80" t="n">
        <v>3</v>
      </c>
      <c r="AE80" t="n">
        <v>3</v>
      </c>
      <c r="AF80" t="n">
        <v>15</v>
      </c>
      <c r="AG80" t="n">
        <v>15</v>
      </c>
      <c r="AH80" t="n">
        <v>4</v>
      </c>
      <c r="AI80" t="n">
        <v>4</v>
      </c>
      <c r="AJ80" t="n">
        <v>4</v>
      </c>
      <c r="AK80" t="n">
        <v>4</v>
      </c>
      <c r="AL80" t="n">
        <v>8</v>
      </c>
      <c r="AM80" t="n">
        <v>8</v>
      </c>
      <c r="AN80" t="n">
        <v>2</v>
      </c>
      <c r="AO80" t="n">
        <v>2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HYPERLINK("https://creighton-primo.hosted.exlibrisgroup.com/primo-explore/search?tab=default_tab&amp;search_scope=EVERYTHING&amp;vid=01CRU&amp;lang=en_US&amp;offset=0&amp;query=any,contains,991000758869702656","Catalog Record")</f>
        <v/>
      </c>
      <c r="AV80">
        <f>HYPERLINK("http://www.worldcat.org/oclc/130701","WorldCat Record")</f>
        <v/>
      </c>
      <c r="AW80" t="inlineStr">
        <is>
          <t>887990580:eng</t>
        </is>
      </c>
      <c r="AX80" t="inlineStr">
        <is>
          <t>130701</t>
        </is>
      </c>
      <c r="AY80" t="inlineStr">
        <is>
          <t>991000758869702656</t>
        </is>
      </c>
      <c r="AZ80" t="inlineStr">
        <is>
          <t>991000758869702656</t>
        </is>
      </c>
      <c r="BA80" t="inlineStr">
        <is>
          <t>2254860030002656</t>
        </is>
      </c>
      <c r="BB80" t="inlineStr">
        <is>
          <t>BOOK</t>
        </is>
      </c>
      <c r="BE80" t="inlineStr">
        <is>
          <t>32285000366442</t>
        </is>
      </c>
      <c r="BF80" t="inlineStr">
        <is>
          <t>893327560</t>
        </is>
      </c>
    </row>
    <row r="81">
      <c r="A81" t="inlineStr">
        <is>
          <t>No</t>
        </is>
      </c>
      <c r="B81" t="inlineStr">
        <is>
          <t>CURAL</t>
        </is>
      </c>
      <c r="C81" t="inlineStr">
        <is>
          <t>SHELVES</t>
        </is>
      </c>
      <c r="D81" t="inlineStr">
        <is>
          <t>BM501.15 .N4</t>
        </is>
      </c>
      <c r="E81" t="inlineStr">
        <is>
          <t>0                      BM 0501150N  4</t>
        </is>
      </c>
      <c r="F81" t="inlineStr">
        <is>
          <t>History and Torah; essays on Jewish learning / Jacob Neusner.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Neusner, Jacob, 1932-2016.</t>
        </is>
      </c>
      <c r="N81" t="inlineStr">
        <is>
          <t>New York, Schocken Books [1965]</t>
        </is>
      </c>
      <c r="O81" t="inlineStr">
        <is>
          <t>1965</t>
        </is>
      </c>
      <c r="Q81" t="inlineStr">
        <is>
          <t>eng</t>
        </is>
      </c>
      <c r="R81" t="inlineStr">
        <is>
          <t>___</t>
        </is>
      </c>
      <c r="T81" t="inlineStr">
        <is>
          <t xml:space="preserve">BM </t>
        </is>
      </c>
      <c r="U81" t="n">
        <v>5</v>
      </c>
      <c r="V81" t="n">
        <v>5</v>
      </c>
      <c r="W81" t="inlineStr">
        <is>
          <t>2000-06-15</t>
        </is>
      </c>
      <c r="X81" t="inlineStr">
        <is>
          <t>2000-06-15</t>
        </is>
      </c>
      <c r="Y81" t="inlineStr">
        <is>
          <t>1990-10-30</t>
        </is>
      </c>
      <c r="Z81" t="inlineStr">
        <is>
          <t>1990-10-30</t>
        </is>
      </c>
      <c r="AA81" t="n">
        <v>394</v>
      </c>
      <c r="AB81" t="n">
        <v>353</v>
      </c>
      <c r="AC81" t="n">
        <v>386</v>
      </c>
      <c r="AD81" t="n">
        <v>2</v>
      </c>
      <c r="AE81" t="n">
        <v>2</v>
      </c>
      <c r="AF81" t="n">
        <v>20</v>
      </c>
      <c r="AG81" t="n">
        <v>20</v>
      </c>
      <c r="AH81" t="n">
        <v>6</v>
      </c>
      <c r="AI81" t="n">
        <v>6</v>
      </c>
      <c r="AJ81" t="n">
        <v>5</v>
      </c>
      <c r="AK81" t="n">
        <v>5</v>
      </c>
      <c r="AL81" t="n">
        <v>14</v>
      </c>
      <c r="AM81" t="n">
        <v>14</v>
      </c>
      <c r="AN81" t="n">
        <v>1</v>
      </c>
      <c r="AO81" t="n">
        <v>1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HYPERLINK("http://catalog.hathitrust.org/Record/000015965","HathiTrust Record")</f>
        <v/>
      </c>
      <c r="AU81">
        <f>HYPERLINK("https://creighton-primo.hosted.exlibrisgroup.com/primo-explore/search?tab=default_tab&amp;search_scope=EVERYTHING&amp;vid=01CRU&amp;lang=en_US&amp;offset=0&amp;query=any,contains,991003447119702656","Catalog Record")</f>
        <v/>
      </c>
      <c r="AV81">
        <f>HYPERLINK("http://www.worldcat.org/oclc/982708","WorldCat Record")</f>
        <v/>
      </c>
      <c r="AW81" t="inlineStr">
        <is>
          <t>366489518:eng</t>
        </is>
      </c>
      <c r="AX81" t="inlineStr">
        <is>
          <t>982708</t>
        </is>
      </c>
      <c r="AY81" t="inlineStr">
        <is>
          <t>991003447119702656</t>
        </is>
      </c>
      <c r="AZ81" t="inlineStr">
        <is>
          <t>991003447119702656</t>
        </is>
      </c>
      <c r="BA81" t="inlineStr">
        <is>
          <t>2271992950002656</t>
        </is>
      </c>
      <c r="BB81" t="inlineStr">
        <is>
          <t>BOOK</t>
        </is>
      </c>
      <c r="BE81" t="inlineStr">
        <is>
          <t>32285000366459</t>
        </is>
      </c>
      <c r="BF81" t="inlineStr">
        <is>
          <t>893505575</t>
        </is>
      </c>
    </row>
    <row r="82">
      <c r="A82" t="inlineStr">
        <is>
          <t>No</t>
        </is>
      </c>
      <c r="B82" t="inlineStr">
        <is>
          <t>CURAL</t>
        </is>
      </c>
      <c r="C82" t="inlineStr">
        <is>
          <t>SHELVES</t>
        </is>
      </c>
      <c r="D82" t="inlineStr">
        <is>
          <t>BM501.2 .G85 1970</t>
        </is>
      </c>
      <c r="E82" t="inlineStr">
        <is>
          <t>0                      BM 0501200G  85          1970</t>
        </is>
      </c>
      <c r="F82" t="inlineStr">
        <is>
          <t>Rabbinic Judaism in the making; a chapter in the history of the Halakhah from Ezra to Judah I / by Alexander Guttmann.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Guttmann, Alexander.</t>
        </is>
      </c>
      <c r="N82" t="inlineStr">
        <is>
          <t>Detroit : Wayne State University Press, 1970.</t>
        </is>
      </c>
      <c r="O82" t="inlineStr">
        <is>
          <t>1970</t>
        </is>
      </c>
      <c r="Q82" t="inlineStr">
        <is>
          <t>eng</t>
        </is>
      </c>
      <c r="R82" t="inlineStr">
        <is>
          <t>miu</t>
        </is>
      </c>
      <c r="T82" t="inlineStr">
        <is>
          <t xml:space="preserve">BM </t>
        </is>
      </c>
      <c r="U82" t="n">
        <v>5</v>
      </c>
      <c r="V82" t="n">
        <v>5</v>
      </c>
      <c r="W82" t="inlineStr">
        <is>
          <t>1998-12-07</t>
        </is>
      </c>
      <c r="X82" t="inlineStr">
        <is>
          <t>1998-12-07</t>
        </is>
      </c>
      <c r="Y82" t="inlineStr">
        <is>
          <t>1990-10-30</t>
        </is>
      </c>
      <c r="Z82" t="inlineStr">
        <is>
          <t>1990-10-30</t>
        </is>
      </c>
      <c r="AA82" t="n">
        <v>493</v>
      </c>
      <c r="AB82" t="n">
        <v>421</v>
      </c>
      <c r="AC82" t="n">
        <v>546</v>
      </c>
      <c r="AD82" t="n">
        <v>3</v>
      </c>
      <c r="AE82" t="n">
        <v>5</v>
      </c>
      <c r="AF82" t="n">
        <v>21</v>
      </c>
      <c r="AG82" t="n">
        <v>28</v>
      </c>
      <c r="AH82" t="n">
        <v>6</v>
      </c>
      <c r="AI82" t="n">
        <v>10</v>
      </c>
      <c r="AJ82" t="n">
        <v>5</v>
      </c>
      <c r="AK82" t="n">
        <v>6</v>
      </c>
      <c r="AL82" t="n">
        <v>14</v>
      </c>
      <c r="AM82" t="n">
        <v>15</v>
      </c>
      <c r="AN82" t="n">
        <v>2</v>
      </c>
      <c r="AO82" t="n">
        <v>4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HYPERLINK("http://catalog.hathitrust.org/Record/001402116","HathiTrust Record")</f>
        <v/>
      </c>
      <c r="AU82">
        <f>HYPERLINK("https://creighton-primo.hosted.exlibrisgroup.com/primo-explore/search?tab=default_tab&amp;search_scope=EVERYTHING&amp;vid=01CRU&amp;lang=en_US&amp;offset=0&amp;query=any,contains,991000729979702656","Catalog Record")</f>
        <v/>
      </c>
      <c r="AV82">
        <f>HYPERLINK("http://www.worldcat.org/oclc/128366","WorldCat Record")</f>
        <v/>
      </c>
      <c r="AW82" t="inlineStr">
        <is>
          <t>287440890:eng</t>
        </is>
      </c>
      <c r="AX82" t="inlineStr">
        <is>
          <t>128366</t>
        </is>
      </c>
      <c r="AY82" t="inlineStr">
        <is>
          <t>991000729979702656</t>
        </is>
      </c>
      <c r="AZ82" t="inlineStr">
        <is>
          <t>991000729979702656</t>
        </is>
      </c>
      <c r="BA82" t="inlineStr">
        <is>
          <t>2261689980002656</t>
        </is>
      </c>
      <c r="BB82" t="inlineStr">
        <is>
          <t>BOOK</t>
        </is>
      </c>
      <c r="BD82" t="inlineStr">
        <is>
          <t>9780814313824</t>
        </is>
      </c>
      <c r="BE82" t="inlineStr">
        <is>
          <t>32285000366467</t>
        </is>
      </c>
      <c r="BF82" t="inlineStr">
        <is>
          <t>893696105</t>
        </is>
      </c>
    </row>
    <row r="83">
      <c r="A83" t="inlineStr">
        <is>
          <t>No</t>
        </is>
      </c>
      <c r="B83" t="inlineStr">
        <is>
          <t>CURAL</t>
        </is>
      </c>
      <c r="C83" t="inlineStr">
        <is>
          <t>SHELVES</t>
        </is>
      </c>
      <c r="D83" t="inlineStr">
        <is>
          <t>BM501.2 .S3 1985</t>
        </is>
      </c>
      <c r="E83" t="inlineStr">
        <is>
          <t>0                      BM 0501200S  3           1985</t>
        </is>
      </c>
      <c r="F83" t="inlineStr">
        <is>
          <t>Who was a Jew? : rabbinic and Halakhic perspectives on the Jewish Christian schism / by Lawrence H. Schiffman.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Schiffman, Lawrence H.</t>
        </is>
      </c>
      <c r="N83" t="inlineStr">
        <is>
          <t>Hoboken, N.J. : Ktav Pub. House, 1985.</t>
        </is>
      </c>
      <c r="O83" t="inlineStr">
        <is>
          <t>1985</t>
        </is>
      </c>
      <c r="Q83" t="inlineStr">
        <is>
          <t>eng</t>
        </is>
      </c>
      <c r="R83" t="inlineStr">
        <is>
          <t>nju</t>
        </is>
      </c>
      <c r="T83" t="inlineStr">
        <is>
          <t xml:space="preserve">BM </t>
        </is>
      </c>
      <c r="U83" t="n">
        <v>4</v>
      </c>
      <c r="V83" t="n">
        <v>4</v>
      </c>
      <c r="W83" t="inlineStr">
        <is>
          <t>2001-07-14</t>
        </is>
      </c>
      <c r="X83" t="inlineStr">
        <is>
          <t>2001-07-14</t>
        </is>
      </c>
      <c r="Y83" t="inlineStr">
        <is>
          <t>1990-02-28</t>
        </is>
      </c>
      <c r="Z83" t="inlineStr">
        <is>
          <t>1990-02-28</t>
        </is>
      </c>
      <c r="AA83" t="n">
        <v>482</v>
      </c>
      <c r="AB83" t="n">
        <v>407</v>
      </c>
      <c r="AC83" t="n">
        <v>412</v>
      </c>
      <c r="AD83" t="n">
        <v>2</v>
      </c>
      <c r="AE83" t="n">
        <v>2</v>
      </c>
      <c r="AF83" t="n">
        <v>24</v>
      </c>
      <c r="AG83" t="n">
        <v>24</v>
      </c>
      <c r="AH83" t="n">
        <v>10</v>
      </c>
      <c r="AI83" t="n">
        <v>10</v>
      </c>
      <c r="AJ83" t="n">
        <v>7</v>
      </c>
      <c r="AK83" t="n">
        <v>7</v>
      </c>
      <c r="AL83" t="n">
        <v>14</v>
      </c>
      <c r="AM83" t="n">
        <v>14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HYPERLINK("https://creighton-primo.hosted.exlibrisgroup.com/primo-explore/search?tab=default_tab&amp;search_scope=EVERYTHING&amp;vid=01CRU&amp;lang=en_US&amp;offset=0&amp;query=any,contains,991000485059702656","Catalog Record")</f>
        <v/>
      </c>
      <c r="AV83">
        <f>HYPERLINK("http://www.worldcat.org/oclc/11068913","WorldCat Record")</f>
        <v/>
      </c>
      <c r="AW83" t="inlineStr">
        <is>
          <t>836948368:eng</t>
        </is>
      </c>
      <c r="AX83" t="inlineStr">
        <is>
          <t>11068913</t>
        </is>
      </c>
      <c r="AY83" t="inlineStr">
        <is>
          <t>991000485059702656</t>
        </is>
      </c>
      <c r="AZ83" t="inlineStr">
        <is>
          <t>991000485059702656</t>
        </is>
      </c>
      <c r="BA83" t="inlineStr">
        <is>
          <t>2261504600002656</t>
        </is>
      </c>
      <c r="BB83" t="inlineStr">
        <is>
          <t>BOOK</t>
        </is>
      </c>
      <c r="BD83" t="inlineStr">
        <is>
          <t>9780881250534</t>
        </is>
      </c>
      <c r="BE83" t="inlineStr">
        <is>
          <t>32285000072743</t>
        </is>
      </c>
      <c r="BF83" t="inlineStr">
        <is>
          <t>893314974</t>
        </is>
      </c>
    </row>
    <row r="84">
      <c r="A84" t="inlineStr">
        <is>
          <t>No</t>
        </is>
      </c>
      <c r="B84" t="inlineStr">
        <is>
          <t>CURAL</t>
        </is>
      </c>
      <c r="C84" t="inlineStr">
        <is>
          <t>SHELVES</t>
        </is>
      </c>
      <c r="D84" t="inlineStr">
        <is>
          <t>BM501.3 .L4813 1989</t>
        </is>
      </c>
      <c r="E84" t="inlineStr">
        <is>
          <t>0                      BM 0501300L  4813        1989</t>
        </is>
      </c>
      <c r="F84" t="inlineStr">
        <is>
          <t>The rabbinic class of Roman Palestine in late antiquity / Lee I. Levine.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Levine, Lee I.</t>
        </is>
      </c>
      <c r="N84" t="inlineStr">
        <is>
          <t>Jerusalem : Yad Izhak Ben-Zvi ; New York : Jewish Theological Seminary of America, c1989.</t>
        </is>
      </c>
      <c r="O84" t="inlineStr">
        <is>
          <t>1989</t>
        </is>
      </c>
      <c r="Q84" t="inlineStr">
        <is>
          <t>eng</t>
        </is>
      </c>
      <c r="R84" t="inlineStr">
        <is>
          <t xml:space="preserve">is </t>
        </is>
      </c>
      <c r="T84" t="inlineStr">
        <is>
          <t xml:space="preserve">BM </t>
        </is>
      </c>
      <c r="U84" t="n">
        <v>0</v>
      </c>
      <c r="V84" t="n">
        <v>0</v>
      </c>
      <c r="W84" t="inlineStr">
        <is>
          <t>2010-10-01</t>
        </is>
      </c>
      <c r="X84" t="inlineStr">
        <is>
          <t>2010-10-01</t>
        </is>
      </c>
      <c r="Y84" t="inlineStr">
        <is>
          <t>1993-03-04</t>
        </is>
      </c>
      <c r="Z84" t="inlineStr">
        <is>
          <t>1993-03-04</t>
        </is>
      </c>
      <c r="AA84" t="n">
        <v>156</v>
      </c>
      <c r="AB84" t="n">
        <v>111</v>
      </c>
      <c r="AC84" t="n">
        <v>112</v>
      </c>
      <c r="AD84" t="n">
        <v>1</v>
      </c>
      <c r="AE84" t="n">
        <v>1</v>
      </c>
      <c r="AF84" t="n">
        <v>3</v>
      </c>
      <c r="AG84" t="n">
        <v>3</v>
      </c>
      <c r="AH84" t="n">
        <v>1</v>
      </c>
      <c r="AI84" t="n">
        <v>1</v>
      </c>
      <c r="AJ84" t="n">
        <v>2</v>
      </c>
      <c r="AK84" t="n">
        <v>2</v>
      </c>
      <c r="AL84" t="n">
        <v>1</v>
      </c>
      <c r="AM84" t="n">
        <v>1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HYPERLINK("https://creighton-primo.hosted.exlibrisgroup.com/primo-explore/search?tab=default_tab&amp;search_scope=EVERYTHING&amp;vid=01CRU&amp;lang=en_US&amp;offset=0&amp;query=any,contains,991001707839702656","Catalog Record")</f>
        <v/>
      </c>
      <c r="AV84">
        <f>HYPERLINK("http://www.worldcat.org/oclc/21586355","WorldCat Record")</f>
        <v/>
      </c>
      <c r="AW84" t="inlineStr">
        <is>
          <t>44157129:eng</t>
        </is>
      </c>
      <c r="AX84" t="inlineStr">
        <is>
          <t>21586355</t>
        </is>
      </c>
      <c r="AY84" t="inlineStr">
        <is>
          <t>991001707839702656</t>
        </is>
      </c>
      <c r="AZ84" t="inlineStr">
        <is>
          <t>991001707839702656</t>
        </is>
      </c>
      <c r="BA84" t="inlineStr">
        <is>
          <t>2257173160002656</t>
        </is>
      </c>
      <c r="BB84" t="inlineStr">
        <is>
          <t>BOOK</t>
        </is>
      </c>
      <c r="BD84" t="inlineStr">
        <is>
          <t>9789652170644</t>
        </is>
      </c>
      <c r="BE84" t="inlineStr">
        <is>
          <t>32285001497097</t>
        </is>
      </c>
      <c r="BF84" t="inlineStr">
        <is>
          <t>893322181</t>
        </is>
      </c>
    </row>
    <row r="85">
      <c r="A85" t="inlineStr">
        <is>
          <t>No</t>
        </is>
      </c>
      <c r="B85" t="inlineStr">
        <is>
          <t>CURAL</t>
        </is>
      </c>
      <c r="C85" t="inlineStr">
        <is>
          <t>SHELVES</t>
        </is>
      </c>
      <c r="D85" t="inlineStr">
        <is>
          <t>BM503.5 .M5 1969</t>
        </is>
      </c>
      <c r="E85" t="inlineStr">
        <is>
          <t>0                      BM 0503500M  5           1969</t>
        </is>
      </c>
      <c r="F85" t="inlineStr">
        <is>
          <t>Introduction to the Talmud / Moses Mielziner.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Mielziner, M. (Moses), 1828-1903.</t>
        </is>
      </c>
      <c r="N85" t="inlineStr">
        <is>
          <t>New York, Bloch Pub. Co. [1969]</t>
        </is>
      </c>
      <c r="O85" t="inlineStr">
        <is>
          <t>1969</t>
        </is>
      </c>
      <c r="P85" t="inlineStr">
        <is>
          <t>[4th ed.]</t>
        </is>
      </c>
      <c r="Q85" t="inlineStr">
        <is>
          <t>eng</t>
        </is>
      </c>
      <c r="R85" t="inlineStr">
        <is>
          <t>nyu</t>
        </is>
      </c>
      <c r="T85" t="inlineStr">
        <is>
          <t xml:space="preserve">BM </t>
        </is>
      </c>
      <c r="U85" t="n">
        <v>4</v>
      </c>
      <c r="V85" t="n">
        <v>4</v>
      </c>
      <c r="W85" t="inlineStr">
        <is>
          <t>1997-02-27</t>
        </is>
      </c>
      <c r="X85" t="inlineStr">
        <is>
          <t>1997-02-27</t>
        </is>
      </c>
      <c r="Y85" t="inlineStr">
        <is>
          <t>1990-10-30</t>
        </is>
      </c>
      <c r="Z85" t="inlineStr">
        <is>
          <t>1990-10-30</t>
        </is>
      </c>
      <c r="AA85" t="n">
        <v>218</v>
      </c>
      <c r="AB85" t="n">
        <v>208</v>
      </c>
      <c r="AC85" t="n">
        <v>415</v>
      </c>
      <c r="AD85" t="n">
        <v>1</v>
      </c>
      <c r="AE85" t="n">
        <v>3</v>
      </c>
      <c r="AF85" t="n">
        <v>10</v>
      </c>
      <c r="AG85" t="n">
        <v>22</v>
      </c>
      <c r="AH85" t="n">
        <v>2</v>
      </c>
      <c r="AI85" t="n">
        <v>10</v>
      </c>
      <c r="AJ85" t="n">
        <v>3</v>
      </c>
      <c r="AK85" t="n">
        <v>4</v>
      </c>
      <c r="AL85" t="n">
        <v>7</v>
      </c>
      <c r="AM85" t="n">
        <v>14</v>
      </c>
      <c r="AN85" t="n">
        <v>0</v>
      </c>
      <c r="AO85" t="n">
        <v>1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HYPERLINK("http://catalog.hathitrust.org/Record/007126645","HathiTrust Record")</f>
        <v/>
      </c>
      <c r="AU85">
        <f>HYPERLINK("https://creighton-primo.hosted.exlibrisgroup.com/primo-explore/search?tab=default_tab&amp;search_scope=EVERYTHING&amp;vid=01CRU&amp;lang=en_US&amp;offset=0&amp;query=any,contains,991000446769702656","Catalog Record")</f>
        <v/>
      </c>
      <c r="AV85">
        <f>HYPERLINK("http://www.worldcat.org/oclc/76741","WorldCat Record")</f>
        <v/>
      </c>
      <c r="AW85" t="inlineStr">
        <is>
          <t>641763:eng</t>
        </is>
      </c>
      <c r="AX85" t="inlineStr">
        <is>
          <t>76741</t>
        </is>
      </c>
      <c r="AY85" t="inlineStr">
        <is>
          <t>991000446769702656</t>
        </is>
      </c>
      <c r="AZ85" t="inlineStr">
        <is>
          <t>991000446769702656</t>
        </is>
      </c>
      <c r="BA85" t="inlineStr">
        <is>
          <t>2257209830002656</t>
        </is>
      </c>
      <c r="BB85" t="inlineStr">
        <is>
          <t>BOOK</t>
        </is>
      </c>
      <c r="BE85" t="inlineStr">
        <is>
          <t>32285000366574</t>
        </is>
      </c>
      <c r="BF85" t="inlineStr">
        <is>
          <t>893890683</t>
        </is>
      </c>
    </row>
    <row r="86">
      <c r="A86" t="inlineStr">
        <is>
          <t>No</t>
        </is>
      </c>
      <c r="B86" t="inlineStr">
        <is>
          <t>CURAL</t>
        </is>
      </c>
      <c r="C86" t="inlineStr">
        <is>
          <t>SHELVES</t>
        </is>
      </c>
      <c r="D86" t="inlineStr">
        <is>
          <t>BM503.5 .S73 1969</t>
        </is>
      </c>
      <c r="E86" t="inlineStr">
        <is>
          <t>0                      BM 0503500S  73          1969</t>
        </is>
      </c>
      <c r="F86" t="inlineStr">
        <is>
          <t>Introduction to the Talmud and Midrash / Hermann L. Strack.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Strack, Hermann Leberecht, 1848-1922.</t>
        </is>
      </c>
      <c r="N86" t="inlineStr">
        <is>
          <t>New York, Atheneum, 1969 [c1931]</t>
        </is>
      </c>
      <c r="O86" t="inlineStr">
        <is>
          <t>1969</t>
        </is>
      </c>
      <c r="Q86" t="inlineStr">
        <is>
          <t>eng</t>
        </is>
      </c>
      <c r="R86" t="inlineStr">
        <is>
          <t>___</t>
        </is>
      </c>
      <c r="S86" t="inlineStr">
        <is>
          <t>Temple book</t>
        </is>
      </c>
      <c r="T86" t="inlineStr">
        <is>
          <t xml:space="preserve">BM </t>
        </is>
      </c>
      <c r="U86" t="n">
        <v>3</v>
      </c>
      <c r="V86" t="n">
        <v>3</v>
      </c>
      <c r="W86" t="inlineStr">
        <is>
          <t>2003-05-05</t>
        </is>
      </c>
      <c r="X86" t="inlineStr">
        <is>
          <t>2003-05-05</t>
        </is>
      </c>
      <c r="Y86" t="inlineStr">
        <is>
          <t>1990-10-30</t>
        </is>
      </c>
      <c r="Z86" t="inlineStr">
        <is>
          <t>1990-10-30</t>
        </is>
      </c>
      <c r="AA86" t="n">
        <v>261</v>
      </c>
      <c r="AB86" t="n">
        <v>222</v>
      </c>
      <c r="AC86" t="n">
        <v>951</v>
      </c>
      <c r="AD86" t="n">
        <v>1</v>
      </c>
      <c r="AE86" t="n">
        <v>9</v>
      </c>
      <c r="AF86" t="n">
        <v>9</v>
      </c>
      <c r="AG86" t="n">
        <v>46</v>
      </c>
      <c r="AH86" t="n">
        <v>3</v>
      </c>
      <c r="AI86" t="n">
        <v>21</v>
      </c>
      <c r="AJ86" t="n">
        <v>4</v>
      </c>
      <c r="AK86" t="n">
        <v>10</v>
      </c>
      <c r="AL86" t="n">
        <v>5</v>
      </c>
      <c r="AM86" t="n">
        <v>20</v>
      </c>
      <c r="AN86" t="n">
        <v>0</v>
      </c>
      <c r="AO86" t="n">
        <v>6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HYPERLINK("http://catalog.hathitrust.org/Record/102072300","HathiTrust Record")</f>
        <v/>
      </c>
      <c r="AU86">
        <f>HYPERLINK("https://creighton-primo.hosted.exlibrisgroup.com/primo-explore/search?tab=default_tab&amp;search_scope=EVERYTHING&amp;vid=01CRU&amp;lang=en_US&amp;offset=0&amp;query=any,contains,991002877719702656","Catalog Record")</f>
        <v/>
      </c>
      <c r="AV86">
        <f>HYPERLINK("http://www.worldcat.org/oclc/5199809","WorldCat Record")</f>
        <v/>
      </c>
      <c r="AW86" t="inlineStr">
        <is>
          <t>1348672:eng</t>
        </is>
      </c>
      <c r="AX86" t="inlineStr">
        <is>
          <t>5199809</t>
        </is>
      </c>
      <c r="AY86" t="inlineStr">
        <is>
          <t>991002877719702656</t>
        </is>
      </c>
      <c r="AZ86" t="inlineStr">
        <is>
          <t>991002877719702656</t>
        </is>
      </c>
      <c r="BA86" t="inlineStr">
        <is>
          <t>2261977510002656</t>
        </is>
      </c>
      <c r="BB86" t="inlineStr">
        <is>
          <t>BOOK</t>
        </is>
      </c>
      <c r="BE86" t="inlineStr">
        <is>
          <t>32285000366590</t>
        </is>
      </c>
      <c r="BF86" t="inlineStr">
        <is>
          <t>893239619</t>
        </is>
      </c>
    </row>
    <row r="87">
      <c r="A87" t="inlineStr">
        <is>
          <t>No</t>
        </is>
      </c>
      <c r="B87" t="inlineStr">
        <is>
          <t>CURAL</t>
        </is>
      </c>
      <c r="C87" t="inlineStr">
        <is>
          <t>SHELVES</t>
        </is>
      </c>
      <c r="D87" t="inlineStr">
        <is>
          <t>BM503.5 .S8</t>
        </is>
      </c>
      <c r="E87" t="inlineStr">
        <is>
          <t>0                      BM 0503500S  8</t>
        </is>
      </c>
      <c r="F87" t="inlineStr">
        <is>
          <t>The essential Talmud / Adin Steinsaltz ; translated from the Hebrew by Chaya Galai.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Steinsaltz, Adin.</t>
        </is>
      </c>
      <c r="N87" t="inlineStr">
        <is>
          <t>New York : Basic Books, c1976.</t>
        </is>
      </c>
      <c r="O87" t="inlineStr">
        <is>
          <t>1976</t>
        </is>
      </c>
      <c r="Q87" t="inlineStr">
        <is>
          <t>eng</t>
        </is>
      </c>
      <c r="R87" t="inlineStr">
        <is>
          <t>nyu</t>
        </is>
      </c>
      <c r="T87" t="inlineStr">
        <is>
          <t xml:space="preserve">BM </t>
        </is>
      </c>
      <c r="U87" t="n">
        <v>4</v>
      </c>
      <c r="V87" t="n">
        <v>4</v>
      </c>
      <c r="W87" t="inlineStr">
        <is>
          <t>1997-02-27</t>
        </is>
      </c>
      <c r="X87" t="inlineStr">
        <is>
          <t>1997-02-27</t>
        </is>
      </c>
      <c r="Y87" t="inlineStr">
        <is>
          <t>1990-10-30</t>
        </is>
      </c>
      <c r="Z87" t="inlineStr">
        <is>
          <t>1990-10-30</t>
        </is>
      </c>
      <c r="AA87" t="n">
        <v>1363</v>
      </c>
      <c r="AB87" t="n">
        <v>1245</v>
      </c>
      <c r="AC87" t="n">
        <v>1631</v>
      </c>
      <c r="AD87" t="n">
        <v>11</v>
      </c>
      <c r="AE87" t="n">
        <v>12</v>
      </c>
      <c r="AF87" t="n">
        <v>49</v>
      </c>
      <c r="AG87" t="n">
        <v>54</v>
      </c>
      <c r="AH87" t="n">
        <v>19</v>
      </c>
      <c r="AI87" t="n">
        <v>23</v>
      </c>
      <c r="AJ87" t="n">
        <v>9</v>
      </c>
      <c r="AK87" t="n">
        <v>9</v>
      </c>
      <c r="AL87" t="n">
        <v>22</v>
      </c>
      <c r="AM87" t="n">
        <v>24</v>
      </c>
      <c r="AN87" t="n">
        <v>7</v>
      </c>
      <c r="AO87" t="n">
        <v>7</v>
      </c>
      <c r="AP87" t="n">
        <v>2</v>
      </c>
      <c r="AQ87" t="n">
        <v>2</v>
      </c>
      <c r="AR87" t="inlineStr">
        <is>
          <t>No</t>
        </is>
      </c>
      <c r="AS87" t="inlineStr">
        <is>
          <t>Yes</t>
        </is>
      </c>
      <c r="AT87">
        <f>HYPERLINK("http://catalog.hathitrust.org/Record/000686021","HathiTrust Record")</f>
        <v/>
      </c>
      <c r="AU87">
        <f>HYPERLINK("https://creighton-primo.hosted.exlibrisgroup.com/primo-explore/search?tab=default_tab&amp;search_scope=EVERYTHING&amp;vid=01CRU&amp;lang=en_US&amp;offset=0&amp;query=any,contains,991003962279702656","Catalog Record")</f>
        <v/>
      </c>
      <c r="AV87">
        <f>HYPERLINK("http://www.worldcat.org/oclc/1975959","WorldCat Record")</f>
        <v/>
      </c>
      <c r="AW87" t="inlineStr">
        <is>
          <t>2742931:eng</t>
        </is>
      </c>
      <c r="AX87" t="inlineStr">
        <is>
          <t>1975959</t>
        </is>
      </c>
      <c r="AY87" t="inlineStr">
        <is>
          <t>991003962279702656</t>
        </is>
      </c>
      <c r="AZ87" t="inlineStr">
        <is>
          <t>991003962279702656</t>
        </is>
      </c>
      <c r="BA87" t="inlineStr">
        <is>
          <t>2266742720002656</t>
        </is>
      </c>
      <c r="BB87" t="inlineStr">
        <is>
          <t>BOOK</t>
        </is>
      </c>
      <c r="BD87" t="inlineStr">
        <is>
          <t>9780465020607</t>
        </is>
      </c>
      <c r="BE87" t="inlineStr">
        <is>
          <t>32285000366608</t>
        </is>
      </c>
      <c r="BF87" t="inlineStr">
        <is>
          <t>893618045</t>
        </is>
      </c>
    </row>
    <row r="88">
      <c r="A88" t="inlineStr">
        <is>
          <t>No</t>
        </is>
      </c>
      <c r="B88" t="inlineStr">
        <is>
          <t>CURAL</t>
        </is>
      </c>
      <c r="C88" t="inlineStr">
        <is>
          <t>SHELVES</t>
        </is>
      </c>
      <c r="D88" t="inlineStr">
        <is>
          <t>BM504 .C6 1949</t>
        </is>
      </c>
      <c r="E88" t="inlineStr">
        <is>
          <t>0                      BM 0504000C  6           1949</t>
        </is>
      </c>
      <c r="F88" t="inlineStr">
        <is>
          <t>Everyman's Talmud / by A. Cohen ; with an introd. to the new American ed. by Boaz Cohen.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Cohen, A. (Abraham), 1887-1957.</t>
        </is>
      </c>
      <c r="N88" t="inlineStr">
        <is>
          <t>New York : E.P. Dutton, 1949.</t>
        </is>
      </c>
      <c r="O88" t="inlineStr">
        <is>
          <t>1949</t>
        </is>
      </c>
      <c r="Q88" t="inlineStr">
        <is>
          <t>eng</t>
        </is>
      </c>
      <c r="R88" t="inlineStr">
        <is>
          <t>nyu</t>
        </is>
      </c>
      <c r="T88" t="inlineStr">
        <is>
          <t xml:space="preserve">BM </t>
        </is>
      </c>
      <c r="U88" t="n">
        <v>2</v>
      </c>
      <c r="V88" t="n">
        <v>2</v>
      </c>
      <c r="W88" t="inlineStr">
        <is>
          <t>2008-12-15</t>
        </is>
      </c>
      <c r="X88" t="inlineStr">
        <is>
          <t>2008-12-15</t>
        </is>
      </c>
      <c r="Y88" t="inlineStr">
        <is>
          <t>2005-02-22</t>
        </is>
      </c>
      <c r="Z88" t="inlineStr">
        <is>
          <t>2005-02-22</t>
        </is>
      </c>
      <c r="AA88" t="n">
        <v>693</v>
      </c>
      <c r="AB88" t="n">
        <v>672</v>
      </c>
      <c r="AC88" t="n">
        <v>1532</v>
      </c>
      <c r="AD88" t="n">
        <v>5</v>
      </c>
      <c r="AE88" t="n">
        <v>10</v>
      </c>
      <c r="AF88" t="n">
        <v>21</v>
      </c>
      <c r="AG88" t="n">
        <v>45</v>
      </c>
      <c r="AH88" t="n">
        <v>5</v>
      </c>
      <c r="AI88" t="n">
        <v>17</v>
      </c>
      <c r="AJ88" t="n">
        <v>5</v>
      </c>
      <c r="AK88" t="n">
        <v>9</v>
      </c>
      <c r="AL88" t="n">
        <v>12</v>
      </c>
      <c r="AM88" t="n">
        <v>25</v>
      </c>
      <c r="AN88" t="n">
        <v>3</v>
      </c>
      <c r="AO88" t="n">
        <v>5</v>
      </c>
      <c r="AP88" t="n">
        <v>0</v>
      </c>
      <c r="AQ88" t="n">
        <v>1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HYPERLINK("https://creighton-primo.hosted.exlibrisgroup.com/primo-explore/search?tab=default_tab&amp;search_scope=EVERYTHING&amp;vid=01CRU&amp;lang=en_US&amp;offset=0&amp;query=any,contains,991004481389702656","Catalog Record")</f>
        <v/>
      </c>
      <c r="AV88">
        <f>HYPERLINK("http://www.worldcat.org/oclc/565407","WorldCat Record")</f>
        <v/>
      </c>
      <c r="AW88" t="inlineStr">
        <is>
          <t>1472361:eng</t>
        </is>
      </c>
      <c r="AX88" t="inlineStr">
        <is>
          <t>565407</t>
        </is>
      </c>
      <c r="AY88" t="inlineStr">
        <is>
          <t>991004481389702656</t>
        </is>
      </c>
      <c r="AZ88" t="inlineStr">
        <is>
          <t>991004481389702656</t>
        </is>
      </c>
      <c r="BA88" t="inlineStr">
        <is>
          <t>2258900490002656</t>
        </is>
      </c>
      <c r="BB88" t="inlineStr">
        <is>
          <t>BOOK</t>
        </is>
      </c>
      <c r="BE88" t="inlineStr">
        <is>
          <t>32285005026892</t>
        </is>
      </c>
      <c r="BF88" t="inlineStr">
        <is>
          <t>893350059</t>
        </is>
      </c>
    </row>
    <row r="89">
      <c r="A89" t="inlineStr">
        <is>
          <t>No</t>
        </is>
      </c>
      <c r="B89" t="inlineStr">
        <is>
          <t>CURAL</t>
        </is>
      </c>
      <c r="C89" t="inlineStr">
        <is>
          <t>SHELVES</t>
        </is>
      </c>
      <c r="D89" t="inlineStr">
        <is>
          <t>BM509.E27 A23 1994</t>
        </is>
      </c>
      <c r="E89" t="inlineStr">
        <is>
          <t>0                      BM 0509000E  27                 A  23          1994</t>
        </is>
      </c>
      <c r="F89" t="inlineStr">
        <is>
          <t>Labor, crafts, and commerce in ancient Israel / Moshe Aberbach.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M89" t="inlineStr">
        <is>
          <t>Aberbach, Moses.</t>
        </is>
      </c>
      <c r="N89" t="inlineStr">
        <is>
          <t>Jerusalem : Magnes Press, Hebrew University, c1994.</t>
        </is>
      </c>
      <c r="O89" t="inlineStr">
        <is>
          <t>1994</t>
        </is>
      </c>
      <c r="Q89" t="inlineStr">
        <is>
          <t>eng</t>
        </is>
      </c>
      <c r="R89" t="inlineStr">
        <is>
          <t xml:space="preserve">is </t>
        </is>
      </c>
      <c r="T89" t="inlineStr">
        <is>
          <t xml:space="preserve">BM </t>
        </is>
      </c>
      <c r="U89" t="n">
        <v>1</v>
      </c>
      <c r="V89" t="n">
        <v>1</v>
      </c>
      <c r="W89" t="inlineStr">
        <is>
          <t>2001-03-19</t>
        </is>
      </c>
      <c r="X89" t="inlineStr">
        <is>
          <t>2001-03-19</t>
        </is>
      </c>
      <c r="Y89" t="inlineStr">
        <is>
          <t>1996-11-26</t>
        </is>
      </c>
      <c r="Z89" t="inlineStr">
        <is>
          <t>1996-11-26</t>
        </is>
      </c>
      <c r="AA89" t="n">
        <v>164</v>
      </c>
      <c r="AB89" t="n">
        <v>111</v>
      </c>
      <c r="AC89" t="n">
        <v>122</v>
      </c>
      <c r="AD89" t="n">
        <v>1</v>
      </c>
      <c r="AE89" t="n">
        <v>1</v>
      </c>
      <c r="AF89" t="n">
        <v>5</v>
      </c>
      <c r="AG89" t="n">
        <v>5</v>
      </c>
      <c r="AH89" t="n">
        <v>1</v>
      </c>
      <c r="AI89" t="n">
        <v>1</v>
      </c>
      <c r="AJ89" t="n">
        <v>2</v>
      </c>
      <c r="AK89" t="n">
        <v>2</v>
      </c>
      <c r="AL89" t="n">
        <v>4</v>
      </c>
      <c r="AM89" t="n">
        <v>4</v>
      </c>
      <c r="AN89" t="n">
        <v>0</v>
      </c>
      <c r="AO89" t="n">
        <v>0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HYPERLINK("http://catalog.hathitrust.org/Record/002916354","HathiTrust Record")</f>
        <v/>
      </c>
      <c r="AU89">
        <f>HYPERLINK("https://creighton-primo.hosted.exlibrisgroup.com/primo-explore/search?tab=default_tab&amp;search_scope=EVERYTHING&amp;vid=01CRU&amp;lang=en_US&amp;offset=0&amp;query=any,contains,991002372879702656","Catalog Record")</f>
        <v/>
      </c>
      <c r="AV89">
        <f>HYPERLINK("http://www.worldcat.org/oclc/30881044","WorldCat Record")</f>
        <v/>
      </c>
      <c r="AW89" t="inlineStr">
        <is>
          <t>4461267005:eng</t>
        </is>
      </c>
      <c r="AX89" t="inlineStr">
        <is>
          <t>30881044</t>
        </is>
      </c>
      <c r="AY89" t="inlineStr">
        <is>
          <t>991002372879702656</t>
        </is>
      </c>
      <c r="AZ89" t="inlineStr">
        <is>
          <t>991002372879702656</t>
        </is>
      </c>
      <c r="BA89" t="inlineStr">
        <is>
          <t>2269915840002656</t>
        </is>
      </c>
      <c r="BB89" t="inlineStr">
        <is>
          <t>BOOK</t>
        </is>
      </c>
      <c r="BD89" t="inlineStr">
        <is>
          <t>9789652238603</t>
        </is>
      </c>
      <c r="BE89" t="inlineStr">
        <is>
          <t>32285002386315</t>
        </is>
      </c>
      <c r="BF89" t="inlineStr">
        <is>
          <t>893773533</t>
        </is>
      </c>
    </row>
    <row r="90">
      <c r="A90" t="inlineStr">
        <is>
          <t>No</t>
        </is>
      </c>
      <c r="B90" t="inlineStr">
        <is>
          <t>CURAL</t>
        </is>
      </c>
      <c r="C90" t="inlineStr">
        <is>
          <t>SHELVES</t>
        </is>
      </c>
      <c r="D90" t="inlineStr">
        <is>
          <t>BM51 .A65</t>
        </is>
      </c>
      <c r="E90" t="inlineStr">
        <is>
          <t>0                      BM 0051000A  65</t>
        </is>
      </c>
      <c r="F90" t="inlineStr">
        <is>
          <t>What everyone should know about Judaism; answers to the questions most frequently asked about Judaism / foreword by John Haynes Holmes.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Applebaum, Morton M.</t>
        </is>
      </c>
      <c r="N90" t="inlineStr">
        <is>
          <t>New York, Philosophical Library [1959]</t>
        </is>
      </c>
      <c r="O90" t="inlineStr">
        <is>
          <t>1959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BM </t>
        </is>
      </c>
      <c r="U90" t="n">
        <v>15</v>
      </c>
      <c r="V90" t="n">
        <v>15</v>
      </c>
      <c r="W90" t="inlineStr">
        <is>
          <t>2003-11-03</t>
        </is>
      </c>
      <c r="X90" t="inlineStr">
        <is>
          <t>2003-11-03</t>
        </is>
      </c>
      <c r="Y90" t="inlineStr">
        <is>
          <t>1990-03-01</t>
        </is>
      </c>
      <c r="Z90" t="inlineStr">
        <is>
          <t>1990-03-01</t>
        </is>
      </c>
      <c r="AA90" t="n">
        <v>227</v>
      </c>
      <c r="AB90" t="n">
        <v>216</v>
      </c>
      <c r="AC90" t="n">
        <v>345</v>
      </c>
      <c r="AD90" t="n">
        <v>2</v>
      </c>
      <c r="AE90" t="n">
        <v>3</v>
      </c>
      <c r="AF90" t="n">
        <v>8</v>
      </c>
      <c r="AG90" t="n">
        <v>16</v>
      </c>
      <c r="AH90" t="n">
        <v>3</v>
      </c>
      <c r="AI90" t="n">
        <v>6</v>
      </c>
      <c r="AJ90" t="n">
        <v>3</v>
      </c>
      <c r="AK90" t="n">
        <v>3</v>
      </c>
      <c r="AL90" t="n">
        <v>5</v>
      </c>
      <c r="AM90" t="n">
        <v>9</v>
      </c>
      <c r="AN90" t="n">
        <v>0</v>
      </c>
      <c r="AO90" t="n">
        <v>1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HYPERLINK("http://catalog.hathitrust.org/Record/012262734","HathiTrust Record")</f>
        <v/>
      </c>
      <c r="AU90">
        <f>HYPERLINK("https://creighton-primo.hosted.exlibrisgroup.com/primo-explore/search?tab=default_tab&amp;search_scope=EVERYTHING&amp;vid=01CRU&amp;lang=en_US&amp;offset=0&amp;query=any,contains,991004554829702656","Catalog Record")</f>
        <v/>
      </c>
      <c r="AV90">
        <f>HYPERLINK("http://www.worldcat.org/oclc/3963807","WorldCat Record")</f>
        <v/>
      </c>
      <c r="AW90" t="inlineStr">
        <is>
          <t>2026474:eng</t>
        </is>
      </c>
      <c r="AX90" t="inlineStr">
        <is>
          <t>3963807</t>
        </is>
      </c>
      <c r="AY90" t="inlineStr">
        <is>
          <t>991004554829702656</t>
        </is>
      </c>
      <c r="AZ90" t="inlineStr">
        <is>
          <t>991004554829702656</t>
        </is>
      </c>
      <c r="BA90" t="inlineStr">
        <is>
          <t>2264315330002656</t>
        </is>
      </c>
      <c r="BB90" t="inlineStr">
        <is>
          <t>BOOK</t>
        </is>
      </c>
      <c r="BE90" t="inlineStr">
        <is>
          <t>32285000073592</t>
        </is>
      </c>
      <c r="BF90" t="inlineStr">
        <is>
          <t>893876246</t>
        </is>
      </c>
    </row>
    <row r="91">
      <c r="A91" t="inlineStr">
        <is>
          <t>No</t>
        </is>
      </c>
      <c r="B91" t="inlineStr">
        <is>
          <t>CURAL</t>
        </is>
      </c>
      <c r="C91" t="inlineStr">
        <is>
          <t>SHELVES</t>
        </is>
      </c>
      <c r="D91" t="inlineStr">
        <is>
          <t>BM514 .N47 1989</t>
        </is>
      </c>
      <c r="E91" t="inlineStr">
        <is>
          <t>0                      BM 0514000N  47          1989</t>
        </is>
      </c>
      <c r="F91" t="inlineStr">
        <is>
          <t>Invitation to Midrash : the workings of Rabbinic Bible interpretation : a teaching book / Jacob Neusner.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Neusner, Jacob, 1932-2016.</t>
        </is>
      </c>
      <c r="N91" t="inlineStr">
        <is>
          <t>San Francisco : Harper &amp; Row, c1989.</t>
        </is>
      </c>
      <c r="O91" t="inlineStr">
        <is>
          <t>1989</t>
        </is>
      </c>
      <c r="Q91" t="inlineStr">
        <is>
          <t>eng</t>
        </is>
      </c>
      <c r="R91" t="inlineStr">
        <is>
          <t>cau</t>
        </is>
      </c>
      <c r="T91" t="inlineStr">
        <is>
          <t xml:space="preserve">BM </t>
        </is>
      </c>
      <c r="U91" t="n">
        <v>2</v>
      </c>
      <c r="V91" t="n">
        <v>2</v>
      </c>
      <c r="W91" t="inlineStr">
        <is>
          <t>2003-07-31</t>
        </is>
      </c>
      <c r="X91" t="inlineStr">
        <is>
          <t>2003-07-31</t>
        </is>
      </c>
      <c r="Y91" t="inlineStr">
        <is>
          <t>1990-01-15</t>
        </is>
      </c>
      <c r="Z91" t="inlineStr">
        <is>
          <t>1990-01-15</t>
        </is>
      </c>
      <c r="AA91" t="n">
        <v>572</v>
      </c>
      <c r="AB91" t="n">
        <v>495</v>
      </c>
      <c r="AC91" t="n">
        <v>529</v>
      </c>
      <c r="AD91" t="n">
        <v>6</v>
      </c>
      <c r="AE91" t="n">
        <v>6</v>
      </c>
      <c r="AF91" t="n">
        <v>30</v>
      </c>
      <c r="AG91" t="n">
        <v>31</v>
      </c>
      <c r="AH91" t="n">
        <v>11</v>
      </c>
      <c r="AI91" t="n">
        <v>11</v>
      </c>
      <c r="AJ91" t="n">
        <v>5</v>
      </c>
      <c r="AK91" t="n">
        <v>5</v>
      </c>
      <c r="AL91" t="n">
        <v>15</v>
      </c>
      <c r="AM91" t="n">
        <v>16</v>
      </c>
      <c r="AN91" t="n">
        <v>4</v>
      </c>
      <c r="AO91" t="n">
        <v>4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HYPERLINK("http://catalog.hathitrust.org/Record/001096788","HathiTrust Record")</f>
        <v/>
      </c>
      <c r="AU91">
        <f>HYPERLINK("https://creighton-primo.hosted.exlibrisgroup.com/primo-explore/search?tab=default_tab&amp;search_scope=EVERYTHING&amp;vid=01CRU&amp;lang=en_US&amp;offset=0&amp;query=any,contains,991001388499702656","Catalog Record")</f>
        <v/>
      </c>
      <c r="AV91">
        <f>HYPERLINK("http://www.worldcat.org/oclc/18741083","WorldCat Record")</f>
        <v/>
      </c>
      <c r="AW91" t="inlineStr">
        <is>
          <t>19046501:eng</t>
        </is>
      </c>
      <c r="AX91" t="inlineStr">
        <is>
          <t>18741083</t>
        </is>
      </c>
      <c r="AY91" t="inlineStr">
        <is>
          <t>991001388499702656</t>
        </is>
      </c>
      <c r="AZ91" t="inlineStr">
        <is>
          <t>991001388499702656</t>
        </is>
      </c>
      <c r="BA91" t="inlineStr">
        <is>
          <t>2256281800002656</t>
        </is>
      </c>
      <c r="BB91" t="inlineStr">
        <is>
          <t>BOOK</t>
        </is>
      </c>
      <c r="BD91" t="inlineStr">
        <is>
          <t>9780060661076</t>
        </is>
      </c>
      <c r="BE91" t="inlineStr">
        <is>
          <t>32285000028224</t>
        </is>
      </c>
      <c r="BF91" t="inlineStr">
        <is>
          <t>893509594</t>
        </is>
      </c>
    </row>
    <row r="92">
      <c r="A92" t="inlineStr">
        <is>
          <t>No</t>
        </is>
      </c>
      <c r="B92" t="inlineStr">
        <is>
          <t>CURAL</t>
        </is>
      </c>
      <c r="C92" t="inlineStr">
        <is>
          <t>SHELVES</t>
        </is>
      </c>
      <c r="D92" t="inlineStr">
        <is>
          <t>BM517.M65 N478 1987</t>
        </is>
      </c>
      <c r="E92" t="inlineStr">
        <is>
          <t>0                      BM 0517000M  65                 N  478         1987</t>
        </is>
      </c>
      <c r="F92" t="inlineStr">
        <is>
          <t>Christian faith and the Bible of Judaism : the Judaic encounter with Scripture / Jacob Neusner.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Neusner, Jacob, 1932-2016.</t>
        </is>
      </c>
      <c r="N92" t="inlineStr">
        <is>
          <t>Grand Rapids, Mich. : W.B. Eerdmans Pub. Co., c1987.</t>
        </is>
      </c>
      <c r="O92" t="inlineStr">
        <is>
          <t>1987</t>
        </is>
      </c>
      <c r="Q92" t="inlineStr">
        <is>
          <t>eng</t>
        </is>
      </c>
      <c r="R92" t="inlineStr">
        <is>
          <t>miu</t>
        </is>
      </c>
      <c r="T92" t="inlineStr">
        <is>
          <t xml:space="preserve">BM </t>
        </is>
      </c>
      <c r="U92" t="n">
        <v>5</v>
      </c>
      <c r="V92" t="n">
        <v>5</v>
      </c>
      <c r="W92" t="inlineStr">
        <is>
          <t>2003-05-05</t>
        </is>
      </c>
      <c r="X92" t="inlineStr">
        <is>
          <t>2003-05-05</t>
        </is>
      </c>
      <c r="Y92" t="inlineStr">
        <is>
          <t>1990-11-01</t>
        </is>
      </c>
      <c r="Z92" t="inlineStr">
        <is>
          <t>1990-11-01</t>
        </is>
      </c>
      <c r="AA92" t="n">
        <v>496</v>
      </c>
      <c r="AB92" t="n">
        <v>411</v>
      </c>
      <c r="AC92" t="n">
        <v>440</v>
      </c>
      <c r="AD92" t="n">
        <v>5</v>
      </c>
      <c r="AE92" t="n">
        <v>5</v>
      </c>
      <c r="AF92" t="n">
        <v>24</v>
      </c>
      <c r="AG92" t="n">
        <v>25</v>
      </c>
      <c r="AH92" t="n">
        <v>10</v>
      </c>
      <c r="AI92" t="n">
        <v>10</v>
      </c>
      <c r="AJ92" t="n">
        <v>4</v>
      </c>
      <c r="AK92" t="n">
        <v>5</v>
      </c>
      <c r="AL92" t="n">
        <v>13</v>
      </c>
      <c r="AM92" t="n">
        <v>13</v>
      </c>
      <c r="AN92" t="n">
        <v>3</v>
      </c>
      <c r="AO92" t="n">
        <v>3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HYPERLINK("http://catalog.hathitrust.org/Record/102095335","HathiTrust Record")</f>
        <v/>
      </c>
      <c r="AU92">
        <f>HYPERLINK("https://creighton-primo.hosted.exlibrisgroup.com/primo-explore/search?tab=default_tab&amp;search_scope=EVERYTHING&amp;vid=01CRU&amp;lang=en_US&amp;offset=0&amp;query=any,contains,991001100219702656","Catalog Record")</f>
        <v/>
      </c>
      <c r="AV92">
        <f>HYPERLINK("http://www.worldcat.org/oclc/16352116","WorldCat Record")</f>
        <v/>
      </c>
      <c r="AW92" t="inlineStr">
        <is>
          <t>889905130:eng</t>
        </is>
      </c>
      <c r="AX92" t="inlineStr">
        <is>
          <t>16352116</t>
        </is>
      </c>
      <c r="AY92" t="inlineStr">
        <is>
          <t>991001100219702656</t>
        </is>
      </c>
      <c r="AZ92" t="inlineStr">
        <is>
          <t>991001100219702656</t>
        </is>
      </c>
      <c r="BA92" t="inlineStr">
        <is>
          <t>2270112950002656</t>
        </is>
      </c>
      <c r="BB92" t="inlineStr">
        <is>
          <t>BOOK</t>
        </is>
      </c>
      <c r="BD92" t="inlineStr">
        <is>
          <t>9780802802781</t>
        </is>
      </c>
      <c r="BE92" t="inlineStr">
        <is>
          <t>32285000367150</t>
        </is>
      </c>
      <c r="BF92" t="inlineStr">
        <is>
          <t>893696459</t>
        </is>
      </c>
    </row>
    <row r="93">
      <c r="A93" t="inlineStr">
        <is>
          <t>No</t>
        </is>
      </c>
      <c r="B93" t="inlineStr">
        <is>
          <t>CURAL</t>
        </is>
      </c>
      <c r="C93" t="inlineStr">
        <is>
          <t>SHELVES</t>
        </is>
      </c>
      <c r="D93" t="inlineStr">
        <is>
          <t>BM517.M65 N48 1986</t>
        </is>
      </c>
      <c r="E93" t="inlineStr">
        <is>
          <t>0                      BM 0517000M  65                 N  48          1986</t>
        </is>
      </c>
      <c r="F93" t="inlineStr">
        <is>
          <t>Comparative midrash : the plan and program of Genesis rabbah and Leviticus rabbah / by Jacob Neusner.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Neusner, Jacob, 1932-2016.</t>
        </is>
      </c>
      <c r="N93" t="inlineStr">
        <is>
          <t>Atlanta, Ga. : Scholars Press, c1986.</t>
        </is>
      </c>
      <c r="O93" t="inlineStr">
        <is>
          <t>1986</t>
        </is>
      </c>
      <c r="Q93" t="inlineStr">
        <is>
          <t>eng</t>
        </is>
      </c>
      <c r="R93" t="inlineStr">
        <is>
          <t>gau</t>
        </is>
      </c>
      <c r="S93" t="inlineStr">
        <is>
          <t>Brown Judaic studies ; no. 111</t>
        </is>
      </c>
      <c r="T93" t="inlineStr">
        <is>
          <t xml:space="preserve">BM </t>
        </is>
      </c>
      <c r="U93" t="n">
        <v>3</v>
      </c>
      <c r="V93" t="n">
        <v>3</v>
      </c>
      <c r="W93" t="inlineStr">
        <is>
          <t>2003-05-05</t>
        </is>
      </c>
      <c r="X93" t="inlineStr">
        <is>
          <t>2003-05-05</t>
        </is>
      </c>
      <c r="Y93" t="inlineStr">
        <is>
          <t>1990-11-01</t>
        </is>
      </c>
      <c r="Z93" t="inlineStr">
        <is>
          <t>1990-11-01</t>
        </is>
      </c>
      <c r="AA93" t="n">
        <v>214</v>
      </c>
      <c r="AB93" t="n">
        <v>161</v>
      </c>
      <c r="AC93" t="n">
        <v>163</v>
      </c>
      <c r="AD93" t="n">
        <v>1</v>
      </c>
      <c r="AE93" t="n">
        <v>1</v>
      </c>
      <c r="AF93" t="n">
        <v>8</v>
      </c>
      <c r="AG93" t="n">
        <v>8</v>
      </c>
      <c r="AH93" t="n">
        <v>1</v>
      </c>
      <c r="AI93" t="n">
        <v>1</v>
      </c>
      <c r="AJ93" t="n">
        <v>3</v>
      </c>
      <c r="AK93" t="n">
        <v>3</v>
      </c>
      <c r="AL93" t="n">
        <v>6</v>
      </c>
      <c r="AM93" t="n">
        <v>6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HYPERLINK("http://catalog.hathitrust.org/Record/000436788","HathiTrust Record")</f>
        <v/>
      </c>
      <c r="AU93">
        <f>HYPERLINK("https://creighton-primo.hosted.exlibrisgroup.com/primo-explore/search?tab=default_tab&amp;search_scope=EVERYTHING&amp;vid=01CRU&amp;lang=en_US&amp;offset=0&amp;query=any,contains,991000745769702656","Catalog Record")</f>
        <v/>
      </c>
      <c r="AV93">
        <f>HYPERLINK("http://www.worldcat.org/oclc/12840140","WorldCat Record")</f>
        <v/>
      </c>
      <c r="AW93" t="inlineStr">
        <is>
          <t>5775677:eng</t>
        </is>
      </c>
      <c r="AX93" t="inlineStr">
        <is>
          <t>12840140</t>
        </is>
      </c>
      <c r="AY93" t="inlineStr">
        <is>
          <t>991000745769702656</t>
        </is>
      </c>
      <c r="AZ93" t="inlineStr">
        <is>
          <t>991000745769702656</t>
        </is>
      </c>
      <c r="BA93" t="inlineStr">
        <is>
          <t>2267136740002656</t>
        </is>
      </c>
      <c r="BB93" t="inlineStr">
        <is>
          <t>BOOK</t>
        </is>
      </c>
      <c r="BD93" t="inlineStr">
        <is>
          <t>9780891309581</t>
        </is>
      </c>
      <c r="BE93" t="inlineStr">
        <is>
          <t>32285000367168</t>
        </is>
      </c>
      <c r="BF93" t="inlineStr">
        <is>
          <t>893589706</t>
        </is>
      </c>
    </row>
    <row r="94">
      <c r="A94" t="inlineStr">
        <is>
          <t>No</t>
        </is>
      </c>
      <c r="B94" t="inlineStr">
        <is>
          <t>CURAL</t>
        </is>
      </c>
      <c r="C94" t="inlineStr">
        <is>
          <t>SHELVES</t>
        </is>
      </c>
      <c r="D94" t="inlineStr">
        <is>
          <t>BM517.P34 E54</t>
        </is>
      </c>
      <c r="E94" t="inlineStr">
        <is>
          <t>0                      BM 0517000P  34                 E  54</t>
        </is>
      </c>
      <c r="F94" t="inlineStr">
        <is>
          <t>Pĕsiḳta dĕ-Rab Kahăna / R. Kahana's compilation of discourses for Sabbaths and festal days ; translated from Hebrew and Aramaic by William G. (Gershon Zev) Braude and Israel J. Kapstein.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Pesikta de-Rav Kahana. English.</t>
        </is>
      </c>
      <c r="N94" t="inlineStr">
        <is>
          <t>London : Routledge &amp; K. Paul, 1975.</t>
        </is>
      </c>
      <c r="O94" t="inlineStr">
        <is>
          <t>1975</t>
        </is>
      </c>
      <c r="Q94" t="inlineStr">
        <is>
          <t>eng</t>
        </is>
      </c>
      <c r="R94" t="inlineStr">
        <is>
          <t xml:space="preserve">en </t>
        </is>
      </c>
      <c r="T94" t="inlineStr">
        <is>
          <t xml:space="preserve">BM </t>
        </is>
      </c>
      <c r="U94" t="n">
        <v>0</v>
      </c>
      <c r="V94" t="n">
        <v>0</v>
      </c>
      <c r="W94" t="inlineStr">
        <is>
          <t>2005-03-22</t>
        </is>
      </c>
      <c r="X94" t="inlineStr">
        <is>
          <t>2005-03-22</t>
        </is>
      </c>
      <c r="Y94" t="inlineStr">
        <is>
          <t>1990-11-01</t>
        </is>
      </c>
      <c r="Z94" t="inlineStr">
        <is>
          <t>1990-11-01</t>
        </is>
      </c>
      <c r="AA94" t="n">
        <v>49</v>
      </c>
      <c r="AB94" t="n">
        <v>9</v>
      </c>
      <c r="AC94" t="n">
        <v>219</v>
      </c>
      <c r="AD94" t="n">
        <v>1</v>
      </c>
      <c r="AE94" t="n">
        <v>1</v>
      </c>
      <c r="AF94" t="n">
        <v>0</v>
      </c>
      <c r="AG94" t="n">
        <v>10</v>
      </c>
      <c r="AH94" t="n">
        <v>0</v>
      </c>
      <c r="AI94" t="n">
        <v>7</v>
      </c>
      <c r="AJ94" t="n">
        <v>0</v>
      </c>
      <c r="AK94" t="n">
        <v>4</v>
      </c>
      <c r="AL94" t="n">
        <v>0</v>
      </c>
      <c r="AM94" t="n">
        <v>4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HYPERLINK("https://creighton-primo.hosted.exlibrisgroup.com/primo-explore/search?tab=default_tab&amp;search_scope=EVERYTHING&amp;vid=01CRU&amp;lang=en_US&amp;offset=0&amp;query=any,contains,991004097519702656","Catalog Record")</f>
        <v/>
      </c>
      <c r="AV94">
        <f>HYPERLINK("http://www.worldcat.org/oclc/2363077","WorldCat Record")</f>
        <v/>
      </c>
      <c r="AW94" t="inlineStr">
        <is>
          <t>8910674684:eng</t>
        </is>
      </c>
      <c r="AX94" t="inlineStr">
        <is>
          <t>2363077</t>
        </is>
      </c>
      <c r="AY94" t="inlineStr">
        <is>
          <t>991004097519702656</t>
        </is>
      </c>
      <c r="AZ94" t="inlineStr">
        <is>
          <t>991004097519702656</t>
        </is>
      </c>
      <c r="BA94" t="inlineStr">
        <is>
          <t>2264984340002656</t>
        </is>
      </c>
      <c r="BB94" t="inlineStr">
        <is>
          <t>BOOK</t>
        </is>
      </c>
      <c r="BE94" t="inlineStr">
        <is>
          <t>32285000367184</t>
        </is>
      </c>
      <c r="BF94" t="inlineStr">
        <is>
          <t>893627980</t>
        </is>
      </c>
    </row>
    <row r="95">
      <c r="A95" t="inlineStr">
        <is>
          <t>No</t>
        </is>
      </c>
      <c r="B95" t="inlineStr">
        <is>
          <t>CURAL</t>
        </is>
      </c>
      <c r="C95" t="inlineStr">
        <is>
          <t>SHELVES</t>
        </is>
      </c>
      <c r="D95" t="inlineStr">
        <is>
          <t>BM517.S75 A3 1986</t>
        </is>
      </c>
      <c r="E95" t="inlineStr">
        <is>
          <t>0                      BM 0517000S  75                 A  3           1986</t>
        </is>
      </c>
      <c r="F95" t="inlineStr">
        <is>
          <t>Sifre : a Tannaitic commentary on the book of Deuteronomy / translated from the Hebrew with introduction and notes by Reuven Hammer.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Sifrei. Deuteronomy. English.</t>
        </is>
      </c>
      <c r="N95" t="inlineStr">
        <is>
          <t>New Haven : Yale University Press, 1986.</t>
        </is>
      </c>
      <c r="O95" t="inlineStr">
        <is>
          <t>1986</t>
        </is>
      </c>
      <c r="Q95" t="inlineStr">
        <is>
          <t>eng</t>
        </is>
      </c>
      <c r="R95" t="inlineStr">
        <is>
          <t>ctu</t>
        </is>
      </c>
      <c r="S95" t="inlineStr">
        <is>
          <t>Yale Judaica series ; v. 24</t>
        </is>
      </c>
      <c r="T95" t="inlineStr">
        <is>
          <t xml:space="preserve">BM </t>
        </is>
      </c>
      <c r="U95" t="n">
        <v>1</v>
      </c>
      <c r="V95" t="n">
        <v>1</v>
      </c>
      <c r="W95" t="inlineStr">
        <is>
          <t>2003-10-02</t>
        </is>
      </c>
      <c r="X95" t="inlineStr">
        <is>
          <t>2003-10-02</t>
        </is>
      </c>
      <c r="Y95" t="inlineStr">
        <is>
          <t>1990-11-01</t>
        </is>
      </c>
      <c r="Z95" t="inlineStr">
        <is>
          <t>1990-11-01</t>
        </is>
      </c>
      <c r="AA95" t="n">
        <v>394</v>
      </c>
      <c r="AB95" t="n">
        <v>310</v>
      </c>
      <c r="AC95" t="n">
        <v>315</v>
      </c>
      <c r="AD95" t="n">
        <v>2</v>
      </c>
      <c r="AE95" t="n">
        <v>2</v>
      </c>
      <c r="AF95" t="n">
        <v>21</v>
      </c>
      <c r="AG95" t="n">
        <v>21</v>
      </c>
      <c r="AH95" t="n">
        <v>8</v>
      </c>
      <c r="AI95" t="n">
        <v>8</v>
      </c>
      <c r="AJ95" t="n">
        <v>6</v>
      </c>
      <c r="AK95" t="n">
        <v>6</v>
      </c>
      <c r="AL95" t="n">
        <v>13</v>
      </c>
      <c r="AM95" t="n">
        <v>13</v>
      </c>
      <c r="AN95" t="n">
        <v>1</v>
      </c>
      <c r="AO95" t="n">
        <v>1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HYPERLINK("https://creighton-primo.hosted.exlibrisgroup.com/primo-explore/search?tab=default_tab&amp;search_scope=EVERYTHING&amp;vid=01CRU&amp;lang=en_US&amp;offset=0&amp;query=any,contains,991000763799702656","Catalog Record")</f>
        <v/>
      </c>
      <c r="AV95">
        <f>HYPERLINK("http://www.worldcat.org/oclc/12977365","WorldCat Record")</f>
        <v/>
      </c>
      <c r="AW95" t="inlineStr">
        <is>
          <t>1151255550:eng</t>
        </is>
      </c>
      <c r="AX95" t="inlineStr">
        <is>
          <t>12977365</t>
        </is>
      </c>
      <c r="AY95" t="inlineStr">
        <is>
          <t>991000763799702656</t>
        </is>
      </c>
      <c r="AZ95" t="inlineStr">
        <is>
          <t>991000763799702656</t>
        </is>
      </c>
      <c r="BA95" t="inlineStr">
        <is>
          <t>2261366060002656</t>
        </is>
      </c>
      <c r="BB95" t="inlineStr">
        <is>
          <t>BOOK</t>
        </is>
      </c>
      <c r="BD95" t="inlineStr">
        <is>
          <t>9780300033458</t>
        </is>
      </c>
      <c r="BE95" t="inlineStr">
        <is>
          <t>32285000367374</t>
        </is>
      </c>
      <c r="BF95" t="inlineStr">
        <is>
          <t>893771944</t>
        </is>
      </c>
    </row>
    <row r="96">
      <c r="A96" t="inlineStr">
        <is>
          <t>No</t>
        </is>
      </c>
      <c r="B96" t="inlineStr">
        <is>
          <t>CURAL</t>
        </is>
      </c>
      <c r="C96" t="inlineStr">
        <is>
          <t>SHELVES</t>
        </is>
      </c>
      <c r="D96" t="inlineStr">
        <is>
          <t>BM518.I8 S653 1969</t>
        </is>
      </c>
      <c r="E96" t="inlineStr">
        <is>
          <t>0                      BM 0518000I  8                  S  653         1969</t>
        </is>
      </c>
      <c r="F96" t="inlineStr">
        <is>
          <t>The last trial : on the legends and lore of the command to Abraham to offer Isaac as a sacrifice, The akedah / by Shalom Spiegel ; translated from the Hebrew, with an introd., by Judah Goldin.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Spiegel, Shalom, 1899-1984.</t>
        </is>
      </c>
      <c r="N96" t="inlineStr">
        <is>
          <t>New York : Schocken Books, [1969, c1967]</t>
        </is>
      </c>
      <c r="O96" t="inlineStr">
        <is>
          <t>1969</t>
        </is>
      </c>
      <c r="P96" t="inlineStr">
        <is>
          <t>1st Schocken paperback ed.</t>
        </is>
      </c>
      <c r="Q96" t="inlineStr">
        <is>
          <t>eng</t>
        </is>
      </c>
      <c r="R96" t="inlineStr">
        <is>
          <t>___</t>
        </is>
      </c>
      <c r="T96" t="inlineStr">
        <is>
          <t xml:space="preserve">BM </t>
        </is>
      </c>
      <c r="U96" t="n">
        <v>7</v>
      </c>
      <c r="V96" t="n">
        <v>7</v>
      </c>
      <c r="W96" t="inlineStr">
        <is>
          <t>2009-04-30</t>
        </is>
      </c>
      <c r="X96" t="inlineStr">
        <is>
          <t>2009-04-30</t>
        </is>
      </c>
      <c r="Y96" t="inlineStr">
        <is>
          <t>1990-11-01</t>
        </is>
      </c>
      <c r="Z96" t="inlineStr">
        <is>
          <t>1990-11-01</t>
        </is>
      </c>
      <c r="AA96" t="n">
        <v>68</v>
      </c>
      <c r="AB96" t="n">
        <v>57</v>
      </c>
      <c r="AC96" t="n">
        <v>540</v>
      </c>
      <c r="AD96" t="n">
        <v>1</v>
      </c>
      <c r="AE96" t="n">
        <v>2</v>
      </c>
      <c r="AF96" t="n">
        <v>3</v>
      </c>
      <c r="AG96" t="n">
        <v>29</v>
      </c>
      <c r="AH96" t="n">
        <v>2</v>
      </c>
      <c r="AI96" t="n">
        <v>11</v>
      </c>
      <c r="AJ96" t="n">
        <v>0</v>
      </c>
      <c r="AK96" t="n">
        <v>6</v>
      </c>
      <c r="AL96" t="n">
        <v>2</v>
      </c>
      <c r="AM96" t="n">
        <v>20</v>
      </c>
      <c r="AN96" t="n">
        <v>0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HYPERLINK("http://catalog.hathitrust.org/Record/011806563","HathiTrust Record")</f>
        <v/>
      </c>
      <c r="AU96">
        <f>HYPERLINK("https://creighton-primo.hosted.exlibrisgroup.com/primo-explore/search?tab=default_tab&amp;search_scope=EVERYTHING&amp;vid=01CRU&amp;lang=en_US&amp;offset=0&amp;query=any,contains,991001213709702656","Catalog Record")</f>
        <v/>
      </c>
      <c r="AV96">
        <f>HYPERLINK("http://www.worldcat.org/oclc/193340","WorldCat Record")</f>
        <v/>
      </c>
      <c r="AW96" t="inlineStr">
        <is>
          <t>497770622:eng</t>
        </is>
      </c>
      <c r="AX96" t="inlineStr">
        <is>
          <t>193340</t>
        </is>
      </c>
      <c r="AY96" t="inlineStr">
        <is>
          <t>991001213709702656</t>
        </is>
      </c>
      <c r="AZ96" t="inlineStr">
        <is>
          <t>991001213709702656</t>
        </is>
      </c>
      <c r="BA96" t="inlineStr">
        <is>
          <t>2270837770002656</t>
        </is>
      </c>
      <c r="BB96" t="inlineStr">
        <is>
          <t>BOOK</t>
        </is>
      </c>
      <c r="BE96" t="inlineStr">
        <is>
          <t>32285000367416</t>
        </is>
      </c>
      <c r="BF96" t="inlineStr">
        <is>
          <t>893690435</t>
        </is>
      </c>
    </row>
    <row r="97">
      <c r="A97" t="inlineStr">
        <is>
          <t>No</t>
        </is>
      </c>
      <c r="B97" t="inlineStr">
        <is>
          <t>CURAL</t>
        </is>
      </c>
      <c r="C97" t="inlineStr">
        <is>
          <t>SHELVES</t>
        </is>
      </c>
      <c r="D97" t="inlineStr">
        <is>
          <t>BM518.P3 M33 1990</t>
        </is>
      </c>
      <c r="E97" t="inlineStr">
        <is>
          <t>0                      BM 0518000P  3                  M  33          1990</t>
        </is>
      </c>
      <c r="F97" t="inlineStr">
        <is>
          <t>They also taught in parables : rabbinic parables from the first centuries of the Christian era / Harvey K. McArthur &amp; Robert M. Johnston.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McArthur, Harvey K.</t>
        </is>
      </c>
      <c r="N97" t="inlineStr">
        <is>
          <t>Grand Rapids, Mich. : Academie Books, c1990.</t>
        </is>
      </c>
      <c r="O97" t="inlineStr">
        <is>
          <t>1990</t>
        </is>
      </c>
      <c r="Q97" t="inlineStr">
        <is>
          <t>eng</t>
        </is>
      </c>
      <c r="R97" t="inlineStr">
        <is>
          <t>miu</t>
        </is>
      </c>
      <c r="T97" t="inlineStr">
        <is>
          <t xml:space="preserve">BM </t>
        </is>
      </c>
      <c r="U97" t="n">
        <v>3</v>
      </c>
      <c r="V97" t="n">
        <v>3</v>
      </c>
      <c r="W97" t="inlineStr">
        <is>
          <t>2009-01-28</t>
        </is>
      </c>
      <c r="X97" t="inlineStr">
        <is>
          <t>2009-01-28</t>
        </is>
      </c>
      <c r="Y97" t="inlineStr">
        <is>
          <t>1994-01-14</t>
        </is>
      </c>
      <c r="Z97" t="inlineStr">
        <is>
          <t>1994-01-14</t>
        </is>
      </c>
      <c r="AA97" t="n">
        <v>290</v>
      </c>
      <c r="AB97" t="n">
        <v>241</v>
      </c>
      <c r="AC97" t="n">
        <v>252</v>
      </c>
      <c r="AD97" t="n">
        <v>2</v>
      </c>
      <c r="AE97" t="n">
        <v>3</v>
      </c>
      <c r="AF97" t="n">
        <v>10</v>
      </c>
      <c r="AG97" t="n">
        <v>12</v>
      </c>
      <c r="AH97" t="n">
        <v>3</v>
      </c>
      <c r="AI97" t="n">
        <v>4</v>
      </c>
      <c r="AJ97" t="n">
        <v>2</v>
      </c>
      <c r="AK97" t="n">
        <v>3</v>
      </c>
      <c r="AL97" t="n">
        <v>6</v>
      </c>
      <c r="AM97" t="n">
        <v>6</v>
      </c>
      <c r="AN97" t="n">
        <v>1</v>
      </c>
      <c r="AO97" t="n">
        <v>2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HYPERLINK("http://catalog.hathitrust.org/Record/002062720","HathiTrust Record")</f>
        <v/>
      </c>
      <c r="AU97">
        <f>HYPERLINK("https://creighton-primo.hosted.exlibrisgroup.com/primo-explore/search?tab=default_tab&amp;search_scope=EVERYTHING&amp;vid=01CRU&amp;lang=en_US&amp;offset=0&amp;query=any,contains,991001589579702656","Catalog Record")</f>
        <v/>
      </c>
      <c r="AV97">
        <f>HYPERLINK("http://www.worldcat.org/oclc/20564000","WorldCat Record")</f>
        <v/>
      </c>
      <c r="AW97" t="inlineStr">
        <is>
          <t>22201096:eng</t>
        </is>
      </c>
      <c r="AX97" t="inlineStr">
        <is>
          <t>20564000</t>
        </is>
      </c>
      <c r="AY97" t="inlineStr">
        <is>
          <t>991001589579702656</t>
        </is>
      </c>
      <c r="AZ97" t="inlineStr">
        <is>
          <t>991001589579702656</t>
        </is>
      </c>
      <c r="BA97" t="inlineStr">
        <is>
          <t>2261499870002656</t>
        </is>
      </c>
      <c r="BB97" t="inlineStr">
        <is>
          <t>BOOK</t>
        </is>
      </c>
      <c r="BD97" t="inlineStr">
        <is>
          <t>9780310515814</t>
        </is>
      </c>
      <c r="BE97" t="inlineStr">
        <is>
          <t>32285001832095</t>
        </is>
      </c>
      <c r="BF97" t="inlineStr">
        <is>
          <t>893250314</t>
        </is>
      </c>
    </row>
    <row r="98">
      <c r="A98" t="inlineStr">
        <is>
          <t>No</t>
        </is>
      </c>
      <c r="B98" t="inlineStr">
        <is>
          <t>CURAL</t>
        </is>
      </c>
      <c r="C98" t="inlineStr">
        <is>
          <t>SHELVES</t>
        </is>
      </c>
      <c r="D98" t="inlineStr">
        <is>
          <t>BM520 .D38 1981</t>
        </is>
      </c>
      <c r="E98" t="inlineStr">
        <is>
          <t>0                      BM 0520000D  38          1981</t>
        </is>
      </c>
      <c r="F98" t="inlineStr">
        <is>
          <t>Ancient Jewish law : three inaugural lectures / by David Daube.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Daube, David.</t>
        </is>
      </c>
      <c r="N98" t="inlineStr">
        <is>
          <t>Leiden : E.J. Brill, 1981.</t>
        </is>
      </c>
      <c r="O98" t="inlineStr">
        <is>
          <t>1981</t>
        </is>
      </c>
      <c r="Q98" t="inlineStr">
        <is>
          <t>eng</t>
        </is>
      </c>
      <c r="R98" t="inlineStr">
        <is>
          <t xml:space="preserve">ne </t>
        </is>
      </c>
      <c r="T98" t="inlineStr">
        <is>
          <t xml:space="preserve">BM </t>
        </is>
      </c>
      <c r="U98" t="n">
        <v>1</v>
      </c>
      <c r="V98" t="n">
        <v>1</v>
      </c>
      <c r="W98" t="inlineStr">
        <is>
          <t>2002-02-18</t>
        </is>
      </c>
      <c r="X98" t="inlineStr">
        <is>
          <t>2002-02-18</t>
        </is>
      </c>
      <c r="Y98" t="inlineStr">
        <is>
          <t>1990-11-01</t>
        </is>
      </c>
      <c r="Z98" t="inlineStr">
        <is>
          <t>1990-11-01</t>
        </is>
      </c>
      <c r="AA98" t="n">
        <v>243</v>
      </c>
      <c r="AB98" t="n">
        <v>157</v>
      </c>
      <c r="AC98" t="n">
        <v>158</v>
      </c>
      <c r="AD98" t="n">
        <v>1</v>
      </c>
      <c r="AE98" t="n">
        <v>1</v>
      </c>
      <c r="AF98" t="n">
        <v>7</v>
      </c>
      <c r="AG98" t="n">
        <v>7</v>
      </c>
      <c r="AH98" t="n">
        <v>3</v>
      </c>
      <c r="AI98" t="n">
        <v>3</v>
      </c>
      <c r="AJ98" t="n">
        <v>3</v>
      </c>
      <c r="AK98" t="n">
        <v>3</v>
      </c>
      <c r="AL98" t="n">
        <v>3</v>
      </c>
      <c r="AM98" t="n">
        <v>3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HYPERLINK("https://creighton-primo.hosted.exlibrisgroup.com/primo-explore/search?tab=default_tab&amp;search_scope=EVERYTHING&amp;vid=01CRU&amp;lang=en_US&amp;offset=0&amp;query=any,contains,991000040729702656","Catalog Record")</f>
        <v/>
      </c>
      <c r="AV98">
        <f>HYPERLINK("http://www.worldcat.org/oclc/8650863","WorldCat Record")</f>
        <v/>
      </c>
      <c r="AW98" t="inlineStr">
        <is>
          <t>286055896:eng</t>
        </is>
      </c>
      <c r="AX98" t="inlineStr">
        <is>
          <t>8650863</t>
        </is>
      </c>
      <c r="AY98" t="inlineStr">
        <is>
          <t>991000040729702656</t>
        </is>
      </c>
      <c r="AZ98" t="inlineStr">
        <is>
          <t>991000040729702656</t>
        </is>
      </c>
      <c r="BA98" t="inlineStr">
        <is>
          <t>2272462660002656</t>
        </is>
      </c>
      <c r="BB98" t="inlineStr">
        <is>
          <t>BOOK</t>
        </is>
      </c>
      <c r="BD98" t="inlineStr">
        <is>
          <t>9789004065314</t>
        </is>
      </c>
      <c r="BE98" t="inlineStr">
        <is>
          <t>32285000367424</t>
        </is>
      </c>
      <c r="BF98" t="inlineStr">
        <is>
          <t>893242921</t>
        </is>
      </c>
    </row>
    <row r="99">
      <c r="A99" t="inlineStr">
        <is>
          <t>No</t>
        </is>
      </c>
      <c r="B99" t="inlineStr">
        <is>
          <t>CURAL</t>
        </is>
      </c>
      <c r="C99" t="inlineStr">
        <is>
          <t>SHELVES</t>
        </is>
      </c>
      <c r="D99" t="inlineStr">
        <is>
          <t>BM520.5 .F3313</t>
        </is>
      </c>
      <c r="E99" t="inlineStr">
        <is>
          <t>0                      BM 0520500F  3313</t>
        </is>
      </c>
      <c r="F99" t="inlineStr">
        <is>
          <t>Introduction to Jewish law of the Second Commonwealth / by Zeʹev W. Falk.</t>
        </is>
      </c>
      <c r="H99" t="inlineStr">
        <is>
          <t>Yes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Falk, Zeʹev W. (Zeʹev Wilhelm), 1923-1999.</t>
        </is>
      </c>
      <c r="N99" t="inlineStr">
        <is>
          <t>Leiden, E. J. Brill, 1972-1978.</t>
        </is>
      </c>
      <c r="O99" t="inlineStr">
        <is>
          <t>1972</t>
        </is>
      </c>
      <c r="Q99" t="inlineStr">
        <is>
          <t>eng</t>
        </is>
      </c>
      <c r="R99" t="inlineStr">
        <is>
          <t xml:space="preserve">ne </t>
        </is>
      </c>
      <c r="S99" t="inlineStr">
        <is>
          <t>Arbeiten zur Geschichte des antiken Judentums und des Urchristentums ; Bd. 11</t>
        </is>
      </c>
      <c r="T99" t="inlineStr">
        <is>
          <t xml:space="preserve">BM </t>
        </is>
      </c>
      <c r="U99" t="n">
        <v>1</v>
      </c>
      <c r="V99" t="n">
        <v>1</v>
      </c>
      <c r="W99" t="inlineStr">
        <is>
          <t>2000-09-08</t>
        </is>
      </c>
      <c r="X99" t="inlineStr">
        <is>
          <t>2000-09-08</t>
        </is>
      </c>
      <c r="Y99" t="inlineStr">
        <is>
          <t>1990-11-01</t>
        </is>
      </c>
      <c r="Z99" t="inlineStr">
        <is>
          <t>1990-11-01</t>
        </is>
      </c>
      <c r="AA99" t="n">
        <v>350</v>
      </c>
      <c r="AB99" t="n">
        <v>258</v>
      </c>
      <c r="AC99" t="n">
        <v>262</v>
      </c>
      <c r="AD99" t="n">
        <v>2</v>
      </c>
      <c r="AE99" t="n">
        <v>2</v>
      </c>
      <c r="AF99" t="n">
        <v>13</v>
      </c>
      <c r="AG99" t="n">
        <v>13</v>
      </c>
      <c r="AH99" t="n">
        <v>2</v>
      </c>
      <c r="AI99" t="n">
        <v>2</v>
      </c>
      <c r="AJ99" t="n">
        <v>3</v>
      </c>
      <c r="AK99" t="n">
        <v>3</v>
      </c>
      <c r="AL99" t="n">
        <v>6</v>
      </c>
      <c r="AM99" t="n">
        <v>6</v>
      </c>
      <c r="AN99" t="n">
        <v>1</v>
      </c>
      <c r="AO99" t="n">
        <v>1</v>
      </c>
      <c r="AP99" t="n">
        <v>3</v>
      </c>
      <c r="AQ99" t="n">
        <v>3</v>
      </c>
      <c r="AR99" t="inlineStr">
        <is>
          <t>No</t>
        </is>
      </c>
      <c r="AS99" t="inlineStr">
        <is>
          <t>Yes</t>
        </is>
      </c>
      <c r="AT99">
        <f>HYPERLINK("http://catalog.hathitrust.org/Record/000314546","HathiTrust Record")</f>
        <v/>
      </c>
      <c r="AU99">
        <f>HYPERLINK("https://creighton-primo.hosted.exlibrisgroup.com/primo-explore/search?tab=default_tab&amp;search_scope=EVERYTHING&amp;vid=01CRU&amp;lang=en_US&amp;offset=0&amp;query=any,contains,991003083429702656","Catalog Record")</f>
        <v/>
      </c>
      <c r="AV99">
        <f>HYPERLINK("http://www.worldcat.org/oclc/635108","WorldCat Record")</f>
        <v/>
      </c>
      <c r="AW99" t="inlineStr">
        <is>
          <t>9622349586:eng</t>
        </is>
      </c>
      <c r="AX99" t="inlineStr">
        <is>
          <t>635108</t>
        </is>
      </c>
      <c r="AY99" t="inlineStr">
        <is>
          <t>991003083429702656</t>
        </is>
      </c>
      <c r="AZ99" t="inlineStr">
        <is>
          <t>991003083429702656</t>
        </is>
      </c>
      <c r="BA99" t="inlineStr">
        <is>
          <t>2255926960002656</t>
        </is>
      </c>
      <c r="BB99" t="inlineStr">
        <is>
          <t>BOOK</t>
        </is>
      </c>
      <c r="BD99" t="inlineStr">
        <is>
          <t>9789004035379</t>
        </is>
      </c>
      <c r="BE99" t="inlineStr">
        <is>
          <t>32285000367432</t>
        </is>
      </c>
      <c r="BF99" t="inlineStr">
        <is>
          <t>893627448</t>
        </is>
      </c>
    </row>
    <row r="100">
      <c r="A100" t="inlineStr">
        <is>
          <t>No</t>
        </is>
      </c>
      <c r="B100" t="inlineStr">
        <is>
          <t>CURAL</t>
        </is>
      </c>
      <c r="C100" t="inlineStr">
        <is>
          <t>SHELVES</t>
        </is>
      </c>
      <c r="D100" t="inlineStr">
        <is>
          <t>BM520.6 .J33 1984</t>
        </is>
      </c>
      <c r="E100" t="inlineStr">
        <is>
          <t>0                      BM 0520600J  33          1984</t>
        </is>
      </c>
      <c r="F100" t="inlineStr">
        <is>
          <t>A tree of life : diversity, flexibility, and creativity in Jewish law / Louis Jacobs.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Jacobs, Louis.</t>
        </is>
      </c>
      <c r="N100" t="inlineStr">
        <is>
          <t>Oxford [Oxfordshire] ; New York : Published for the Littman Library by Oxford University Press, 1984.</t>
        </is>
      </c>
      <c r="O100" t="inlineStr">
        <is>
          <t>1984</t>
        </is>
      </c>
      <c r="Q100" t="inlineStr">
        <is>
          <t>eng</t>
        </is>
      </c>
      <c r="R100" t="inlineStr">
        <is>
          <t>enk</t>
        </is>
      </c>
      <c r="S100" t="inlineStr">
        <is>
          <t>Littman library of Jewish civilization</t>
        </is>
      </c>
      <c r="T100" t="inlineStr">
        <is>
          <t xml:space="preserve">BM </t>
        </is>
      </c>
      <c r="U100" t="n">
        <v>1</v>
      </c>
      <c r="V100" t="n">
        <v>1</v>
      </c>
      <c r="W100" t="inlineStr">
        <is>
          <t>2008-06-10</t>
        </is>
      </c>
      <c r="X100" t="inlineStr">
        <is>
          <t>2008-06-10</t>
        </is>
      </c>
      <c r="Y100" t="inlineStr">
        <is>
          <t>2008-06-10</t>
        </is>
      </c>
      <c r="Z100" t="inlineStr">
        <is>
          <t>2008-06-10</t>
        </is>
      </c>
      <c r="AA100" t="n">
        <v>279</v>
      </c>
      <c r="AB100" t="n">
        <v>208</v>
      </c>
      <c r="AC100" t="n">
        <v>695</v>
      </c>
      <c r="AD100" t="n">
        <v>1</v>
      </c>
      <c r="AE100" t="n">
        <v>5</v>
      </c>
      <c r="AF100" t="n">
        <v>7</v>
      </c>
      <c r="AG100" t="n">
        <v>38</v>
      </c>
      <c r="AH100" t="n">
        <v>1</v>
      </c>
      <c r="AI100" t="n">
        <v>15</v>
      </c>
      <c r="AJ100" t="n">
        <v>2</v>
      </c>
      <c r="AK100" t="n">
        <v>9</v>
      </c>
      <c r="AL100" t="n">
        <v>2</v>
      </c>
      <c r="AM100" t="n">
        <v>14</v>
      </c>
      <c r="AN100" t="n">
        <v>0</v>
      </c>
      <c r="AO100" t="n">
        <v>4</v>
      </c>
      <c r="AP100" t="n">
        <v>2</v>
      </c>
      <c r="AQ100" t="n">
        <v>3</v>
      </c>
      <c r="AR100" t="inlineStr">
        <is>
          <t>No</t>
        </is>
      </c>
      <c r="AS100" t="inlineStr">
        <is>
          <t>No</t>
        </is>
      </c>
      <c r="AU100">
        <f>HYPERLINK("https://creighton-primo.hosted.exlibrisgroup.com/primo-explore/search?tab=default_tab&amp;search_scope=EVERYTHING&amp;vid=01CRU&amp;lang=en_US&amp;offset=0&amp;query=any,contains,991005232769702656","Catalog Record")</f>
        <v/>
      </c>
      <c r="AV100">
        <f>HYPERLINK("http://www.worldcat.org/oclc/10850462","WorldCat Record")</f>
        <v/>
      </c>
      <c r="AW100" t="inlineStr">
        <is>
          <t>836668707:eng</t>
        </is>
      </c>
      <c r="AX100" t="inlineStr">
        <is>
          <t>10850462</t>
        </is>
      </c>
      <c r="AY100" t="inlineStr">
        <is>
          <t>991005232769702656</t>
        </is>
      </c>
      <c r="AZ100" t="inlineStr">
        <is>
          <t>991005232769702656</t>
        </is>
      </c>
      <c r="BA100" t="inlineStr">
        <is>
          <t>2270834730002656</t>
        </is>
      </c>
      <c r="BB100" t="inlineStr">
        <is>
          <t>BOOK</t>
        </is>
      </c>
      <c r="BD100" t="inlineStr">
        <is>
          <t>9780197100394</t>
        </is>
      </c>
      <c r="BE100" t="inlineStr">
        <is>
          <t>32285005444228</t>
        </is>
      </c>
      <c r="BF100" t="inlineStr">
        <is>
          <t>893230410</t>
        </is>
      </c>
    </row>
    <row r="101">
      <c r="A101" t="inlineStr">
        <is>
          <t>No</t>
        </is>
      </c>
      <c r="B101" t="inlineStr">
        <is>
          <t>CURAL</t>
        </is>
      </c>
      <c r="C101" t="inlineStr">
        <is>
          <t>SHELVES</t>
        </is>
      </c>
      <c r="D101" t="inlineStr">
        <is>
          <t>BM520.7 .C48 1974</t>
        </is>
      </c>
      <c r="E101" t="inlineStr">
        <is>
          <t>0                      BM 0520700C  48          1974</t>
        </is>
      </c>
      <c r="F101" t="inlineStr">
        <is>
          <t>The Mitzvot : the commandments and their rationale / by Abraham Chill.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Chill, Abraham.</t>
        </is>
      </c>
      <c r="N101" t="inlineStr">
        <is>
          <t>New York : Bloch Pub. co., c1974.</t>
        </is>
      </c>
      <c r="O101" t="inlineStr">
        <is>
          <t>1974</t>
        </is>
      </c>
      <c r="Q101" t="inlineStr">
        <is>
          <t>eng</t>
        </is>
      </c>
      <c r="R101" t="inlineStr">
        <is>
          <t xml:space="preserve">ny </t>
        </is>
      </c>
      <c r="T101" t="inlineStr">
        <is>
          <t xml:space="preserve">BM </t>
        </is>
      </c>
      <c r="U101" t="n">
        <v>2</v>
      </c>
      <c r="V101" t="n">
        <v>2</v>
      </c>
      <c r="W101" t="inlineStr">
        <is>
          <t>2000-11-19</t>
        </is>
      </c>
      <c r="X101" t="inlineStr">
        <is>
          <t>2000-11-19</t>
        </is>
      </c>
      <c r="Y101" t="inlineStr">
        <is>
          <t>1990-11-01</t>
        </is>
      </c>
      <c r="Z101" t="inlineStr">
        <is>
          <t>1990-11-01</t>
        </is>
      </c>
      <c r="AA101" t="n">
        <v>206</v>
      </c>
      <c r="AB101" t="n">
        <v>178</v>
      </c>
      <c r="AC101" t="n">
        <v>230</v>
      </c>
      <c r="AD101" t="n">
        <v>1</v>
      </c>
      <c r="AE101" t="n">
        <v>1</v>
      </c>
      <c r="AF101" t="n">
        <v>7</v>
      </c>
      <c r="AG101" t="n">
        <v>8</v>
      </c>
      <c r="AH101" t="n">
        <v>4</v>
      </c>
      <c r="AI101" t="n">
        <v>4</v>
      </c>
      <c r="AJ101" t="n">
        <v>1</v>
      </c>
      <c r="AK101" t="n">
        <v>1</v>
      </c>
      <c r="AL101" t="n">
        <v>4</v>
      </c>
      <c r="AM101" t="n">
        <v>5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HYPERLINK("http://catalog.hathitrust.org/Record/000686035","HathiTrust Record")</f>
        <v/>
      </c>
      <c r="AU101">
        <f>HYPERLINK("https://creighton-primo.hosted.exlibrisgroup.com/primo-explore/search?tab=default_tab&amp;search_scope=EVERYTHING&amp;vid=01CRU&amp;lang=en_US&amp;offset=0&amp;query=any,contains,991004049419702656","Catalog Record")</f>
        <v/>
      </c>
      <c r="AV101">
        <f>HYPERLINK("http://www.worldcat.org/oclc/1438634","WorldCat Record")</f>
        <v/>
      </c>
      <c r="AW101" t="inlineStr">
        <is>
          <t>484469:eng</t>
        </is>
      </c>
      <c r="AX101" t="inlineStr">
        <is>
          <t>1438634</t>
        </is>
      </c>
      <c r="AY101" t="inlineStr">
        <is>
          <t>991004049419702656</t>
        </is>
      </c>
      <c r="AZ101" t="inlineStr">
        <is>
          <t>991004049419702656</t>
        </is>
      </c>
      <c r="BA101" t="inlineStr">
        <is>
          <t>2260760970002656</t>
        </is>
      </c>
      <c r="BB101" t="inlineStr">
        <is>
          <t>BOOK</t>
        </is>
      </c>
      <c r="BD101" t="inlineStr">
        <is>
          <t>9780819703767</t>
        </is>
      </c>
      <c r="BE101" t="inlineStr">
        <is>
          <t>32285000367457</t>
        </is>
      </c>
      <c r="BF101" t="inlineStr">
        <is>
          <t>893228867</t>
        </is>
      </c>
    </row>
    <row r="102">
      <c r="A102" t="inlineStr">
        <is>
          <t>No</t>
        </is>
      </c>
      <c r="B102" t="inlineStr">
        <is>
          <t>CURAL</t>
        </is>
      </c>
      <c r="C102" t="inlineStr">
        <is>
          <t>SHELVES</t>
        </is>
      </c>
      <c r="D102" t="inlineStr">
        <is>
          <t>BM520.75 .B76 1990</t>
        </is>
      </c>
      <c r="E102" t="inlineStr">
        <is>
          <t>0                      BM 0520750B  76          1990</t>
        </is>
      </c>
      <c r="F102" t="inlineStr">
        <is>
          <t>The spirit of the Ten Commandments : shattering the myth of rabbinic legalism / Roger Brooks.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Brooks, Roger.</t>
        </is>
      </c>
      <c r="N102" t="inlineStr">
        <is>
          <t>San Francisco : Harper &amp; Row, c1990.</t>
        </is>
      </c>
      <c r="O102" t="inlineStr">
        <is>
          <t>1990</t>
        </is>
      </c>
      <c r="P102" t="inlineStr">
        <is>
          <t>1st ed.</t>
        </is>
      </c>
      <c r="Q102" t="inlineStr">
        <is>
          <t>eng</t>
        </is>
      </c>
      <c r="R102" t="inlineStr">
        <is>
          <t>cau</t>
        </is>
      </c>
      <c r="T102" t="inlineStr">
        <is>
          <t xml:space="preserve">BM </t>
        </is>
      </c>
      <c r="U102" t="n">
        <v>3</v>
      </c>
      <c r="V102" t="n">
        <v>3</v>
      </c>
      <c r="W102" t="inlineStr">
        <is>
          <t>1999-07-20</t>
        </is>
      </c>
      <c r="X102" t="inlineStr">
        <is>
          <t>1999-07-20</t>
        </is>
      </c>
      <c r="Y102" t="inlineStr">
        <is>
          <t>1991-03-14</t>
        </is>
      </c>
      <c r="Z102" t="inlineStr">
        <is>
          <t>1991-03-14</t>
        </is>
      </c>
      <c r="AA102" t="n">
        <v>575</v>
      </c>
      <c r="AB102" t="n">
        <v>513</v>
      </c>
      <c r="AC102" t="n">
        <v>514</v>
      </c>
      <c r="AD102" t="n">
        <v>5</v>
      </c>
      <c r="AE102" t="n">
        <v>5</v>
      </c>
      <c r="AF102" t="n">
        <v>36</v>
      </c>
      <c r="AG102" t="n">
        <v>36</v>
      </c>
      <c r="AH102" t="n">
        <v>17</v>
      </c>
      <c r="AI102" t="n">
        <v>17</v>
      </c>
      <c r="AJ102" t="n">
        <v>8</v>
      </c>
      <c r="AK102" t="n">
        <v>8</v>
      </c>
      <c r="AL102" t="n">
        <v>16</v>
      </c>
      <c r="AM102" t="n">
        <v>16</v>
      </c>
      <c r="AN102" t="n">
        <v>4</v>
      </c>
      <c r="AO102" t="n">
        <v>4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HYPERLINK("http://catalog.hathitrust.org/Record/002167650","HathiTrust Record")</f>
        <v/>
      </c>
      <c r="AU102">
        <f>HYPERLINK("https://creighton-primo.hosted.exlibrisgroup.com/primo-explore/search?tab=default_tab&amp;search_scope=EVERYTHING&amp;vid=01CRU&amp;lang=en_US&amp;offset=0&amp;query=any,contains,991001617929702656","Catalog Record")</f>
        <v/>
      </c>
      <c r="AV102">
        <f>HYPERLINK("http://www.worldcat.org/oclc/20799612","WorldCat Record")</f>
        <v/>
      </c>
      <c r="AW102" t="inlineStr">
        <is>
          <t>367195127:eng</t>
        </is>
      </c>
      <c r="AX102" t="inlineStr">
        <is>
          <t>20799612</t>
        </is>
      </c>
      <c r="AY102" t="inlineStr">
        <is>
          <t>991001617929702656</t>
        </is>
      </c>
      <c r="AZ102" t="inlineStr">
        <is>
          <t>991001617929702656</t>
        </is>
      </c>
      <c r="BA102" t="inlineStr">
        <is>
          <t>2263756870002656</t>
        </is>
      </c>
      <c r="BB102" t="inlineStr">
        <is>
          <t>BOOK</t>
        </is>
      </c>
      <c r="BD102" t="inlineStr">
        <is>
          <t>9780060611323</t>
        </is>
      </c>
      <c r="BE102" t="inlineStr">
        <is>
          <t>32285000511930</t>
        </is>
      </c>
      <c r="BF102" t="inlineStr">
        <is>
          <t>893534607</t>
        </is>
      </c>
    </row>
    <row r="103">
      <c r="A103" t="inlineStr">
        <is>
          <t>No</t>
        </is>
      </c>
      <c r="B103" t="inlineStr">
        <is>
          <t>CURAL</t>
        </is>
      </c>
      <c r="C103" t="inlineStr">
        <is>
          <t>SHELVES</t>
        </is>
      </c>
      <c r="D103" t="inlineStr">
        <is>
          <t>BM520.75 .G6 1963</t>
        </is>
      </c>
      <c r="E103" t="inlineStr">
        <is>
          <t>0                      BM 0520750G  6           1963</t>
        </is>
      </c>
      <c r="F103" t="inlineStr">
        <is>
          <t>The Ten commandments / by Solomon Goldman. Edited and with an introd. by Maurice Samuel.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Goldman, Solomon, 1893-1953.</t>
        </is>
      </c>
      <c r="N103" t="inlineStr">
        <is>
          <t>Chicago : University of Chicago Press, [1963]</t>
        </is>
      </c>
      <c r="O103" t="inlineStr">
        <is>
          <t>1963</t>
        </is>
      </c>
      <c r="Q103" t="inlineStr">
        <is>
          <t>eng</t>
        </is>
      </c>
      <c r="R103" t="inlineStr">
        <is>
          <t>ilu</t>
        </is>
      </c>
      <c r="S103" t="inlineStr">
        <is>
          <t>Phoenix books ; P141</t>
        </is>
      </c>
      <c r="T103" t="inlineStr">
        <is>
          <t xml:space="preserve">BM </t>
        </is>
      </c>
      <c r="U103" t="n">
        <v>7</v>
      </c>
      <c r="V103" t="n">
        <v>7</v>
      </c>
      <c r="W103" t="inlineStr">
        <is>
          <t>2009-11-21</t>
        </is>
      </c>
      <c r="X103" t="inlineStr">
        <is>
          <t>2009-11-21</t>
        </is>
      </c>
      <c r="Y103" t="inlineStr">
        <is>
          <t>1990-11-01</t>
        </is>
      </c>
      <c r="Z103" t="inlineStr">
        <is>
          <t>1990-11-01</t>
        </is>
      </c>
      <c r="AA103" t="n">
        <v>98</v>
      </c>
      <c r="AB103" t="n">
        <v>73</v>
      </c>
      <c r="AC103" t="n">
        <v>562</v>
      </c>
      <c r="AD103" t="n">
        <v>1</v>
      </c>
      <c r="AE103" t="n">
        <v>4</v>
      </c>
      <c r="AF103" t="n">
        <v>1</v>
      </c>
      <c r="AG103" t="n">
        <v>24</v>
      </c>
      <c r="AH103" t="n">
        <v>1</v>
      </c>
      <c r="AI103" t="n">
        <v>10</v>
      </c>
      <c r="AJ103" t="n">
        <v>0</v>
      </c>
      <c r="AK103" t="n">
        <v>4</v>
      </c>
      <c r="AL103" t="n">
        <v>0</v>
      </c>
      <c r="AM103" t="n">
        <v>9</v>
      </c>
      <c r="AN103" t="n">
        <v>0</v>
      </c>
      <c r="AO103" t="n">
        <v>3</v>
      </c>
      <c r="AP103" t="n">
        <v>0</v>
      </c>
      <c r="AQ103" t="n">
        <v>1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HYPERLINK("https://creighton-primo.hosted.exlibrisgroup.com/primo-explore/search?tab=default_tab&amp;search_scope=EVERYTHING&amp;vid=01CRU&amp;lang=en_US&amp;offset=0&amp;query=any,contains,991005074759702656","Catalog Record")</f>
        <v/>
      </c>
      <c r="AV103">
        <f>HYPERLINK("http://www.worldcat.org/oclc/7095186","WorldCat Record")</f>
        <v/>
      </c>
      <c r="AW103" t="inlineStr">
        <is>
          <t>1918180:eng</t>
        </is>
      </c>
      <c r="AX103" t="inlineStr">
        <is>
          <t>7095186</t>
        </is>
      </c>
      <c r="AY103" t="inlineStr">
        <is>
          <t>991005074759702656</t>
        </is>
      </c>
      <c r="AZ103" t="inlineStr">
        <is>
          <t>991005074759702656</t>
        </is>
      </c>
      <c r="BA103" t="inlineStr">
        <is>
          <t>2258146910002656</t>
        </is>
      </c>
      <c r="BB103" t="inlineStr">
        <is>
          <t>BOOK</t>
        </is>
      </c>
      <c r="BE103" t="inlineStr">
        <is>
          <t>32285000367465</t>
        </is>
      </c>
      <c r="BF103" t="inlineStr">
        <is>
          <t>893789395</t>
        </is>
      </c>
    </row>
    <row r="104">
      <c r="A104" t="inlineStr">
        <is>
          <t>No</t>
        </is>
      </c>
      <c r="B104" t="inlineStr">
        <is>
          <t>CURAL</t>
        </is>
      </c>
      <c r="C104" t="inlineStr">
        <is>
          <t>SHELVES</t>
        </is>
      </c>
      <c r="D104" t="inlineStr">
        <is>
          <t>BM522.74 .O9 1974</t>
        </is>
      </c>
      <c r="E104" t="inlineStr">
        <is>
          <t>0                      BM 0522740O  9           1974</t>
        </is>
      </c>
      <c r="F104" t="inlineStr">
        <is>
          <t>Law and theology in Judaism / by David Novak. Foreword by Louis Finkelstein.</t>
        </is>
      </c>
      <c r="H104" t="inlineStr">
        <is>
          <t>Yes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Novak, David, 1941-</t>
        </is>
      </c>
      <c r="N104" t="inlineStr">
        <is>
          <t>New York : Ktav Pub. House, [1974]-76.</t>
        </is>
      </c>
      <c r="O104" t="inlineStr">
        <is>
          <t>1974</t>
        </is>
      </c>
      <c r="Q104" t="inlineStr">
        <is>
          <t>eng</t>
        </is>
      </c>
      <c r="R104" t="inlineStr">
        <is>
          <t>nyu</t>
        </is>
      </c>
      <c r="T104" t="inlineStr">
        <is>
          <t xml:space="preserve">BM </t>
        </is>
      </c>
      <c r="U104" t="n">
        <v>8</v>
      </c>
      <c r="V104" t="n">
        <v>8</v>
      </c>
      <c r="W104" t="inlineStr">
        <is>
          <t>2001-04-03</t>
        </is>
      </c>
      <c r="X104" t="inlineStr">
        <is>
          <t>2001-04-03</t>
        </is>
      </c>
      <c r="Y104" t="inlineStr">
        <is>
          <t>1990-11-01</t>
        </is>
      </c>
      <c r="Z104" t="inlineStr">
        <is>
          <t>1990-11-01</t>
        </is>
      </c>
      <c r="AA104" t="n">
        <v>342</v>
      </c>
      <c r="AB104" t="n">
        <v>292</v>
      </c>
      <c r="AC104" t="n">
        <v>309</v>
      </c>
      <c r="AD104" t="n">
        <v>2</v>
      </c>
      <c r="AE104" t="n">
        <v>2</v>
      </c>
      <c r="AF104" t="n">
        <v>25</v>
      </c>
      <c r="AG104" t="n">
        <v>25</v>
      </c>
      <c r="AH104" t="n">
        <v>7</v>
      </c>
      <c r="AI104" t="n">
        <v>7</v>
      </c>
      <c r="AJ104" t="n">
        <v>3</v>
      </c>
      <c r="AK104" t="n">
        <v>3</v>
      </c>
      <c r="AL104" t="n">
        <v>13</v>
      </c>
      <c r="AM104" t="n">
        <v>13</v>
      </c>
      <c r="AN104" t="n">
        <v>1</v>
      </c>
      <c r="AO104" t="n">
        <v>1</v>
      </c>
      <c r="AP104" t="n">
        <v>6</v>
      </c>
      <c r="AQ104" t="n">
        <v>6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HYPERLINK("http://catalog.hathitrust.org/Record/001402628","HathiTrust Record")</f>
        <v/>
      </c>
      <c r="AU104">
        <f>HYPERLINK("https://creighton-primo.hosted.exlibrisgroup.com/primo-explore/search?tab=default_tab&amp;search_scope=EVERYTHING&amp;vid=01CRU&amp;lang=en_US&amp;offset=0&amp;query=any,contains,991003278749702656","Catalog Record")</f>
        <v/>
      </c>
      <c r="AV104">
        <f>HYPERLINK("http://www.worldcat.org/oclc/801690","WorldCat Record")</f>
        <v/>
      </c>
      <c r="AW104" t="inlineStr">
        <is>
          <t>2869493632:eng</t>
        </is>
      </c>
      <c r="AX104" t="inlineStr">
        <is>
          <t>801690</t>
        </is>
      </c>
      <c r="AY104" t="inlineStr">
        <is>
          <t>991003278749702656</t>
        </is>
      </c>
      <c r="AZ104" t="inlineStr">
        <is>
          <t>991003278749702656</t>
        </is>
      </c>
      <c r="BA104" t="inlineStr">
        <is>
          <t>2270016320002656</t>
        </is>
      </c>
      <c r="BB104" t="inlineStr">
        <is>
          <t>BOOK</t>
        </is>
      </c>
      <c r="BD104" t="inlineStr">
        <is>
          <t>9780870682452</t>
        </is>
      </c>
      <c r="BE104" t="inlineStr">
        <is>
          <t>32285000367473</t>
        </is>
      </c>
      <c r="BF104" t="inlineStr">
        <is>
          <t>893240049</t>
        </is>
      </c>
    </row>
    <row r="105">
      <c r="A105" t="inlineStr">
        <is>
          <t>No</t>
        </is>
      </c>
      <c r="B105" t="inlineStr">
        <is>
          <t>CURAL</t>
        </is>
      </c>
      <c r="C105" t="inlineStr">
        <is>
          <t>SHELVES</t>
        </is>
      </c>
      <c r="D105" t="inlineStr">
        <is>
          <t>BM526 .B55</t>
        </is>
      </c>
      <c r="E105" t="inlineStr">
        <is>
          <t>0                      BM 0526000B  55</t>
        </is>
      </c>
      <c r="F105" t="inlineStr">
        <is>
          <t>Kabbalah and criticism / Harold Bloom.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Bloom, Harold.</t>
        </is>
      </c>
      <c r="N105" t="inlineStr">
        <is>
          <t>New York : Seabury Press, [1975]</t>
        </is>
      </c>
      <c r="O105" t="inlineStr">
        <is>
          <t>1975</t>
        </is>
      </c>
      <c r="Q105" t="inlineStr">
        <is>
          <t>eng</t>
        </is>
      </c>
      <c r="R105" t="inlineStr">
        <is>
          <t>nyu</t>
        </is>
      </c>
      <c r="S105" t="inlineStr">
        <is>
          <t>A Continuum book</t>
        </is>
      </c>
      <c r="T105" t="inlineStr">
        <is>
          <t xml:space="preserve">BM </t>
        </is>
      </c>
      <c r="U105" t="n">
        <v>9</v>
      </c>
      <c r="V105" t="n">
        <v>9</v>
      </c>
      <c r="W105" t="inlineStr">
        <is>
          <t>2004-05-06</t>
        </is>
      </c>
      <c r="X105" t="inlineStr">
        <is>
          <t>2004-05-06</t>
        </is>
      </c>
      <c r="Y105" t="inlineStr">
        <is>
          <t>1990-06-12</t>
        </is>
      </c>
      <c r="Z105" t="inlineStr">
        <is>
          <t>1990-06-12</t>
        </is>
      </c>
      <c r="AA105" t="n">
        <v>634</v>
      </c>
      <c r="AB105" t="n">
        <v>511</v>
      </c>
      <c r="AC105" t="n">
        <v>636</v>
      </c>
      <c r="AD105" t="n">
        <v>3</v>
      </c>
      <c r="AE105" t="n">
        <v>4</v>
      </c>
      <c r="AF105" t="n">
        <v>28</v>
      </c>
      <c r="AG105" t="n">
        <v>39</v>
      </c>
      <c r="AH105" t="n">
        <v>12</v>
      </c>
      <c r="AI105" t="n">
        <v>17</v>
      </c>
      <c r="AJ105" t="n">
        <v>7</v>
      </c>
      <c r="AK105" t="n">
        <v>9</v>
      </c>
      <c r="AL105" t="n">
        <v>15</v>
      </c>
      <c r="AM105" t="n">
        <v>20</v>
      </c>
      <c r="AN105" t="n">
        <v>2</v>
      </c>
      <c r="AO105" t="n">
        <v>3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HYPERLINK("http://catalog.hathitrust.org/Record/000741725","HathiTrust Record")</f>
        <v/>
      </c>
      <c r="AU105">
        <f>HYPERLINK("https://creighton-primo.hosted.exlibrisgroup.com/primo-explore/search?tab=default_tab&amp;search_scope=EVERYTHING&amp;vid=01CRU&amp;lang=en_US&amp;offset=0&amp;query=any,contains,991003703469702656","Catalog Record")</f>
        <v/>
      </c>
      <c r="AV105">
        <f>HYPERLINK("http://www.worldcat.org/oclc/1339798","WorldCat Record")</f>
        <v/>
      </c>
      <c r="AW105" t="inlineStr">
        <is>
          <t>2229648:eng</t>
        </is>
      </c>
      <c r="AX105" t="inlineStr">
        <is>
          <t>1339798</t>
        </is>
      </c>
      <c r="AY105" t="inlineStr">
        <is>
          <t>991003703469702656</t>
        </is>
      </c>
      <c r="AZ105" t="inlineStr">
        <is>
          <t>991003703469702656</t>
        </is>
      </c>
      <c r="BA105" t="inlineStr">
        <is>
          <t>2254725710002656</t>
        </is>
      </c>
      <c r="BB105" t="inlineStr">
        <is>
          <t>BOOK</t>
        </is>
      </c>
      <c r="BD105" t="inlineStr">
        <is>
          <t>9780816492640</t>
        </is>
      </c>
      <c r="BE105" t="inlineStr">
        <is>
          <t>32285000190362</t>
        </is>
      </c>
      <c r="BF105" t="inlineStr">
        <is>
          <t>893499601</t>
        </is>
      </c>
    </row>
    <row r="106">
      <c r="A106" t="inlineStr">
        <is>
          <t>No</t>
        </is>
      </c>
      <c r="B106" t="inlineStr">
        <is>
          <t>CURAL</t>
        </is>
      </c>
      <c r="C106" t="inlineStr">
        <is>
          <t>SHELVES</t>
        </is>
      </c>
      <c r="D106" t="inlineStr">
        <is>
          <t>BM535 .B3 1961</t>
        </is>
      </c>
      <c r="E106" t="inlineStr">
        <is>
          <t>0                      BM 0535000B  3           1961</t>
        </is>
      </c>
      <c r="F106" t="inlineStr">
        <is>
          <t>The Jews and the Gospel: a re-examination of the New Testament / by Gregory Baum.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Baum, Gregory, 1923-2017.</t>
        </is>
      </c>
      <c r="N106" t="inlineStr">
        <is>
          <t>Westminster,Md., Newman Press [1961]</t>
        </is>
      </c>
      <c r="O106" t="inlineStr">
        <is>
          <t>1961</t>
        </is>
      </c>
      <c r="Q106" t="inlineStr">
        <is>
          <t>eng</t>
        </is>
      </c>
      <c r="R106" t="inlineStr">
        <is>
          <t>___</t>
        </is>
      </c>
      <c r="T106" t="inlineStr">
        <is>
          <t xml:space="preserve">BM </t>
        </is>
      </c>
      <c r="U106" t="n">
        <v>2</v>
      </c>
      <c r="V106" t="n">
        <v>2</v>
      </c>
      <c r="W106" t="inlineStr">
        <is>
          <t>1997-02-10</t>
        </is>
      </c>
      <c r="X106" t="inlineStr">
        <is>
          <t>1997-02-10</t>
        </is>
      </c>
      <c r="Y106" t="inlineStr">
        <is>
          <t>1990-11-02</t>
        </is>
      </c>
      <c r="Z106" t="inlineStr">
        <is>
          <t>1990-11-02</t>
        </is>
      </c>
      <c r="AA106" t="n">
        <v>211</v>
      </c>
      <c r="AB106" t="n">
        <v>187</v>
      </c>
      <c r="AC106" t="n">
        <v>212</v>
      </c>
      <c r="AD106" t="n">
        <v>2</v>
      </c>
      <c r="AE106" t="n">
        <v>2</v>
      </c>
      <c r="AF106" t="n">
        <v>24</v>
      </c>
      <c r="AG106" t="n">
        <v>27</v>
      </c>
      <c r="AH106" t="n">
        <v>8</v>
      </c>
      <c r="AI106" t="n">
        <v>9</v>
      </c>
      <c r="AJ106" t="n">
        <v>6</v>
      </c>
      <c r="AK106" t="n">
        <v>6</v>
      </c>
      <c r="AL106" t="n">
        <v>18</v>
      </c>
      <c r="AM106" t="n">
        <v>21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HYPERLINK("http://catalog.hathitrust.org/Record/102385290","HathiTrust Record")</f>
        <v/>
      </c>
      <c r="AU106">
        <f>HYPERLINK("https://creighton-primo.hosted.exlibrisgroup.com/primo-explore/search?tab=default_tab&amp;search_scope=EVERYTHING&amp;vid=01CRU&amp;lang=en_US&amp;offset=0&amp;query=any,contains,991002607879702656","Catalog Record")</f>
        <v/>
      </c>
      <c r="AV106">
        <f>HYPERLINK("http://www.worldcat.org/oclc/377474","WorldCat Record")</f>
        <v/>
      </c>
      <c r="AW106" t="inlineStr">
        <is>
          <t>351608783:eng</t>
        </is>
      </c>
      <c r="AX106" t="inlineStr">
        <is>
          <t>377474</t>
        </is>
      </c>
      <c r="AY106" t="inlineStr">
        <is>
          <t>991002607879702656</t>
        </is>
      </c>
      <c r="AZ106" t="inlineStr">
        <is>
          <t>991002607879702656</t>
        </is>
      </c>
      <c r="BA106" t="inlineStr">
        <is>
          <t>2262984650002656</t>
        </is>
      </c>
      <c r="BB106" t="inlineStr">
        <is>
          <t>BOOK</t>
        </is>
      </c>
      <c r="BE106" t="inlineStr">
        <is>
          <t>32285000368232</t>
        </is>
      </c>
      <c r="BF106" t="inlineStr">
        <is>
          <t>893780007</t>
        </is>
      </c>
    </row>
    <row r="107">
      <c r="A107" t="inlineStr">
        <is>
          <t>No</t>
        </is>
      </c>
      <c r="B107" t="inlineStr">
        <is>
          <t>CURAL</t>
        </is>
      </c>
      <c r="C107" t="inlineStr">
        <is>
          <t>SHELVES</t>
        </is>
      </c>
      <c r="D107" t="inlineStr">
        <is>
          <t>BM535 .D35</t>
        </is>
      </c>
      <c r="E107" t="inlineStr">
        <is>
          <t>0                      BM 0535000D  35</t>
        </is>
      </c>
      <c r="F107" t="inlineStr">
        <is>
          <t>Torah in the Messianic age and/or the age to come / by W.D. Davis.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Davies, W. D. (William David), 1911-2001.</t>
        </is>
      </c>
      <c r="N107" t="inlineStr">
        <is>
          <t>Philadelphia, Society of Biblical Literature, 1952.</t>
        </is>
      </c>
      <c r="O107" t="inlineStr">
        <is>
          <t>1952</t>
        </is>
      </c>
      <c r="Q107" t="inlineStr">
        <is>
          <t>eng</t>
        </is>
      </c>
      <c r="R107" t="inlineStr">
        <is>
          <t>pau</t>
        </is>
      </c>
      <c r="S107" t="inlineStr">
        <is>
          <t>Journal of Biblical literature. Monograph series ; v. 7</t>
        </is>
      </c>
      <c r="T107" t="inlineStr">
        <is>
          <t xml:space="preserve">BM </t>
        </is>
      </c>
      <c r="U107" t="n">
        <v>2</v>
      </c>
      <c r="V107" t="n">
        <v>2</v>
      </c>
      <c r="W107" t="inlineStr">
        <is>
          <t>1997-02-10</t>
        </is>
      </c>
      <c r="X107" t="inlineStr">
        <is>
          <t>1997-02-10</t>
        </is>
      </c>
      <c r="Y107" t="inlineStr">
        <is>
          <t>1990-11-02</t>
        </is>
      </c>
      <c r="Z107" t="inlineStr">
        <is>
          <t>1990-11-02</t>
        </is>
      </c>
      <c r="AA107" t="n">
        <v>353</v>
      </c>
      <c r="AB107" t="n">
        <v>269</v>
      </c>
      <c r="AC107" t="n">
        <v>276</v>
      </c>
      <c r="AD107" t="n">
        <v>1</v>
      </c>
      <c r="AE107" t="n">
        <v>1</v>
      </c>
      <c r="AF107" t="n">
        <v>15</v>
      </c>
      <c r="AG107" t="n">
        <v>15</v>
      </c>
      <c r="AH107" t="n">
        <v>5</v>
      </c>
      <c r="AI107" t="n">
        <v>5</v>
      </c>
      <c r="AJ107" t="n">
        <v>4</v>
      </c>
      <c r="AK107" t="n">
        <v>4</v>
      </c>
      <c r="AL107" t="n">
        <v>8</v>
      </c>
      <c r="AM107" t="n">
        <v>8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Yes</t>
        </is>
      </c>
      <c r="AS107" t="inlineStr">
        <is>
          <t>No</t>
        </is>
      </c>
      <c r="AT107">
        <f>HYPERLINK("http://catalog.hathitrust.org/Record/001658571","HathiTrust Record")</f>
        <v/>
      </c>
      <c r="AU107">
        <f>HYPERLINK("https://creighton-primo.hosted.exlibrisgroup.com/primo-explore/search?tab=default_tab&amp;search_scope=EVERYTHING&amp;vid=01CRU&amp;lang=en_US&amp;offset=0&amp;query=any,contains,991003757709702656","Catalog Record")</f>
        <v/>
      </c>
      <c r="AV107">
        <f>HYPERLINK("http://www.worldcat.org/oclc/480736","WorldCat Record")</f>
        <v/>
      </c>
      <c r="AW107" t="inlineStr">
        <is>
          <t>1558432:eng</t>
        </is>
      </c>
      <c r="AX107" t="inlineStr">
        <is>
          <t>480736</t>
        </is>
      </c>
      <c r="AY107" t="inlineStr">
        <is>
          <t>991003757709702656</t>
        </is>
      </c>
      <c r="AZ107" t="inlineStr">
        <is>
          <t>991003757709702656</t>
        </is>
      </c>
      <c r="BA107" t="inlineStr">
        <is>
          <t>2257634440002656</t>
        </is>
      </c>
      <c r="BB107" t="inlineStr">
        <is>
          <t>BOOK</t>
        </is>
      </c>
      <c r="BD107" t="inlineStr">
        <is>
          <t>9780891301776</t>
        </is>
      </c>
      <c r="BE107" t="inlineStr">
        <is>
          <t>32285000368331</t>
        </is>
      </c>
      <c r="BF107" t="inlineStr">
        <is>
          <t>893693117</t>
        </is>
      </c>
    </row>
    <row r="108">
      <c r="A108" t="inlineStr">
        <is>
          <t>No</t>
        </is>
      </c>
      <c r="B108" t="inlineStr">
        <is>
          <t>CURAL</t>
        </is>
      </c>
      <c r="C108" t="inlineStr">
        <is>
          <t>SHELVES</t>
        </is>
      </c>
      <c r="D108" t="inlineStr">
        <is>
          <t>BM535 .F24 1967</t>
        </is>
      </c>
      <c r="E108" t="inlineStr">
        <is>
          <t>0                      BM 0535000F  24          1967</t>
        </is>
      </c>
      <c r="F108" t="inlineStr">
        <is>
          <t>Face to face : a primer in dialogue / edited by Lily Edelman.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N108" t="inlineStr">
        <is>
          <t>[Washington, D.C.] : B'nai B'rith, Adult Jewish Education ; [New York] : Anti-defamation League of B'nai B'rith, c1967.</t>
        </is>
      </c>
      <c r="O108" t="inlineStr">
        <is>
          <t>1967</t>
        </is>
      </c>
      <c r="Q108" t="inlineStr">
        <is>
          <t>eng</t>
        </is>
      </c>
      <c r="R108" t="inlineStr">
        <is>
          <t>dcu</t>
        </is>
      </c>
      <c r="T108" t="inlineStr">
        <is>
          <t xml:space="preserve">BM </t>
        </is>
      </c>
      <c r="U108" t="n">
        <v>5</v>
      </c>
      <c r="V108" t="n">
        <v>5</v>
      </c>
      <c r="W108" t="inlineStr">
        <is>
          <t>1996-09-29</t>
        </is>
      </c>
      <c r="X108" t="inlineStr">
        <is>
          <t>1996-09-29</t>
        </is>
      </c>
      <c r="Y108" t="inlineStr">
        <is>
          <t>1990-11-02</t>
        </is>
      </c>
      <c r="Z108" t="inlineStr">
        <is>
          <t>1990-11-02</t>
        </is>
      </c>
      <c r="AA108" t="n">
        <v>338</v>
      </c>
      <c r="AB108" t="n">
        <v>319</v>
      </c>
      <c r="AC108" t="n">
        <v>319</v>
      </c>
      <c r="AD108" t="n">
        <v>1</v>
      </c>
      <c r="AE108" t="n">
        <v>1</v>
      </c>
      <c r="AF108" t="n">
        <v>11</v>
      </c>
      <c r="AG108" t="n">
        <v>11</v>
      </c>
      <c r="AH108" t="n">
        <v>3</v>
      </c>
      <c r="AI108" t="n">
        <v>3</v>
      </c>
      <c r="AJ108" t="n">
        <v>2</v>
      </c>
      <c r="AK108" t="n">
        <v>2</v>
      </c>
      <c r="AL108" t="n">
        <v>8</v>
      </c>
      <c r="AM108" t="n">
        <v>8</v>
      </c>
      <c r="AN108" t="n">
        <v>0</v>
      </c>
      <c r="AO108" t="n">
        <v>0</v>
      </c>
      <c r="AP108" t="n">
        <v>1</v>
      </c>
      <c r="AQ108" t="n">
        <v>1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HYPERLINK("https://creighton-primo.hosted.exlibrisgroup.com/primo-explore/search?tab=default_tab&amp;search_scope=EVERYTHING&amp;vid=01CRU&amp;lang=en_US&amp;offset=0&amp;query=any,contains,991000366539702656","Catalog Record")</f>
        <v/>
      </c>
      <c r="AV108">
        <f>HYPERLINK("http://www.worldcat.org/oclc/10403529","WorldCat Record")</f>
        <v/>
      </c>
      <c r="AW108" t="inlineStr">
        <is>
          <t>1171868671:eng</t>
        </is>
      </c>
      <c r="AX108" t="inlineStr">
        <is>
          <t>10403529</t>
        </is>
      </c>
      <c r="AY108" t="inlineStr">
        <is>
          <t>991000366539702656</t>
        </is>
      </c>
      <c r="AZ108" t="inlineStr">
        <is>
          <t>991000366539702656</t>
        </is>
      </c>
      <c r="BA108" t="inlineStr">
        <is>
          <t>2267172730002656</t>
        </is>
      </c>
      <c r="BB108" t="inlineStr">
        <is>
          <t>BOOK</t>
        </is>
      </c>
      <c r="BE108" t="inlineStr">
        <is>
          <t>32285000368356</t>
        </is>
      </c>
      <c r="BF108" t="inlineStr">
        <is>
          <t>893249267</t>
        </is>
      </c>
    </row>
    <row r="109">
      <c r="A109" t="inlineStr">
        <is>
          <t>No</t>
        </is>
      </c>
      <c r="B109" t="inlineStr">
        <is>
          <t>CURAL</t>
        </is>
      </c>
      <c r="C109" t="inlineStr">
        <is>
          <t>SHELVES</t>
        </is>
      </c>
      <c r="D109" t="inlineStr">
        <is>
          <t>BM535 .J822 1987</t>
        </is>
      </c>
      <c r="E109" t="inlineStr">
        <is>
          <t>0                      BM 0535000J  822         1987</t>
        </is>
      </c>
      <c r="F109" t="inlineStr">
        <is>
          <t>Judaism and Christianity in the age of Constantine : history, Messiah, Israel, and the initial confrontation / Jacob Neusner.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Chicago : University of Chicago Press, 1987.</t>
        </is>
      </c>
      <c r="O109" t="inlineStr">
        <is>
          <t>1987</t>
        </is>
      </c>
      <c r="Q109" t="inlineStr">
        <is>
          <t>eng</t>
        </is>
      </c>
      <c r="R109" t="inlineStr">
        <is>
          <t>ilu</t>
        </is>
      </c>
      <c r="S109" t="inlineStr">
        <is>
          <t>Chicago studies in the history of Judaism</t>
        </is>
      </c>
      <c r="T109" t="inlineStr">
        <is>
          <t xml:space="preserve">BM </t>
        </is>
      </c>
      <c r="U109" t="n">
        <v>6</v>
      </c>
      <c r="V109" t="n">
        <v>6</v>
      </c>
      <c r="W109" t="inlineStr">
        <is>
          <t>2001-04-20</t>
        </is>
      </c>
      <c r="X109" t="inlineStr">
        <is>
          <t>2001-04-20</t>
        </is>
      </c>
      <c r="Y109" t="inlineStr">
        <is>
          <t>1990-11-02</t>
        </is>
      </c>
      <c r="Z109" t="inlineStr">
        <is>
          <t>1990-11-02</t>
        </is>
      </c>
      <c r="AA109" t="n">
        <v>571</v>
      </c>
      <c r="AB109" t="n">
        <v>468</v>
      </c>
      <c r="AC109" t="n">
        <v>775</v>
      </c>
      <c r="AD109" t="n">
        <v>4</v>
      </c>
      <c r="AE109" t="n">
        <v>6</v>
      </c>
      <c r="AF109" t="n">
        <v>30</v>
      </c>
      <c r="AG109" t="n">
        <v>36</v>
      </c>
      <c r="AH109" t="n">
        <v>13</v>
      </c>
      <c r="AI109" t="n">
        <v>17</v>
      </c>
      <c r="AJ109" t="n">
        <v>7</v>
      </c>
      <c r="AK109" t="n">
        <v>8</v>
      </c>
      <c r="AL109" t="n">
        <v>15</v>
      </c>
      <c r="AM109" t="n">
        <v>15</v>
      </c>
      <c r="AN109" t="n">
        <v>3</v>
      </c>
      <c r="AO109" t="n">
        <v>5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HYPERLINK("https://creighton-primo.hosted.exlibrisgroup.com/primo-explore/search?tab=default_tab&amp;search_scope=EVERYTHING&amp;vid=01CRU&amp;lang=en_US&amp;offset=0&amp;query=any,contains,991005407689702656","Catalog Record")</f>
        <v/>
      </c>
      <c r="AV109">
        <f>HYPERLINK("http://www.worldcat.org/oclc/15421782","WorldCat Record")</f>
        <v/>
      </c>
      <c r="AW109" t="inlineStr">
        <is>
          <t>197785211:eng</t>
        </is>
      </c>
      <c r="AX109" t="inlineStr">
        <is>
          <t>15421782</t>
        </is>
      </c>
      <c r="AY109" t="inlineStr">
        <is>
          <t>991005407689702656</t>
        </is>
      </c>
      <c r="AZ109" t="inlineStr">
        <is>
          <t>991005407689702656</t>
        </is>
      </c>
      <c r="BA109" t="inlineStr">
        <is>
          <t>2258551660002656</t>
        </is>
      </c>
      <c r="BB109" t="inlineStr">
        <is>
          <t>BOOK</t>
        </is>
      </c>
      <c r="BD109" t="inlineStr">
        <is>
          <t>9780226576527</t>
        </is>
      </c>
      <c r="BE109" t="inlineStr">
        <is>
          <t>32285000368455</t>
        </is>
      </c>
      <c r="BF109" t="inlineStr">
        <is>
          <t>893533795</t>
        </is>
      </c>
    </row>
    <row r="110">
      <c r="A110" t="inlineStr">
        <is>
          <t>No</t>
        </is>
      </c>
      <c r="B110" t="inlineStr">
        <is>
          <t>CURAL</t>
        </is>
      </c>
      <c r="C110" t="inlineStr">
        <is>
          <t>SHELVES</t>
        </is>
      </c>
      <c r="D110" t="inlineStr">
        <is>
          <t>BM535 .J824</t>
        </is>
      </c>
      <c r="E110" t="inlineStr">
        <is>
          <t>0                      BM 0535000J  824</t>
        </is>
      </c>
      <c r="F110" t="inlineStr">
        <is>
          <t>Judaism and Christianity; selected accounts, 1892-1962 / Pref. and introd. by Jacob B. Agus.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N110" t="inlineStr">
        <is>
          <t>New York, Arno Press, 1973.</t>
        </is>
      </c>
      <c r="O110" t="inlineStr">
        <is>
          <t>1973</t>
        </is>
      </c>
      <c r="Q110" t="inlineStr">
        <is>
          <t>eng</t>
        </is>
      </c>
      <c r="R110" t="inlineStr">
        <is>
          <t>nyu</t>
        </is>
      </c>
      <c r="S110" t="inlineStr">
        <is>
          <t>The Jewish people: history, religion, literature</t>
        </is>
      </c>
      <c r="T110" t="inlineStr">
        <is>
          <t xml:space="preserve">BM </t>
        </is>
      </c>
      <c r="U110" t="n">
        <v>4</v>
      </c>
      <c r="V110" t="n">
        <v>4</v>
      </c>
      <c r="W110" t="inlineStr">
        <is>
          <t>1996-11-09</t>
        </is>
      </c>
      <c r="X110" t="inlineStr">
        <is>
          <t>1996-11-09</t>
        </is>
      </c>
      <c r="Y110" t="inlineStr">
        <is>
          <t>1990-11-02</t>
        </is>
      </c>
      <c r="Z110" t="inlineStr">
        <is>
          <t>1990-11-02</t>
        </is>
      </c>
      <c r="AA110" t="n">
        <v>282</v>
      </c>
      <c r="AB110" t="n">
        <v>252</v>
      </c>
      <c r="AC110" t="n">
        <v>257</v>
      </c>
      <c r="AD110" t="n">
        <v>1</v>
      </c>
      <c r="AE110" t="n">
        <v>1</v>
      </c>
      <c r="AF110" t="n">
        <v>8</v>
      </c>
      <c r="AG110" t="n">
        <v>8</v>
      </c>
      <c r="AH110" t="n">
        <v>2</v>
      </c>
      <c r="AI110" t="n">
        <v>2</v>
      </c>
      <c r="AJ110" t="n">
        <v>2</v>
      </c>
      <c r="AK110" t="n">
        <v>2</v>
      </c>
      <c r="AL110" t="n">
        <v>5</v>
      </c>
      <c r="AM110" t="n">
        <v>5</v>
      </c>
      <c r="AN110" t="n">
        <v>0</v>
      </c>
      <c r="AO110" t="n">
        <v>0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HYPERLINK("https://creighton-primo.hosted.exlibrisgroup.com/primo-explore/search?tab=default_tab&amp;search_scope=EVERYTHING&amp;vid=01CRU&amp;lang=en_US&amp;offset=0&amp;query=any,contains,991003123159702656","Catalog Record")</f>
        <v/>
      </c>
      <c r="AV110">
        <f>HYPERLINK("http://www.worldcat.org/oclc/668373","WorldCat Record")</f>
        <v/>
      </c>
      <c r="AW110" t="inlineStr">
        <is>
          <t>891614195:eng</t>
        </is>
      </c>
      <c r="AX110" t="inlineStr">
        <is>
          <t>668373</t>
        </is>
      </c>
      <c r="AY110" t="inlineStr">
        <is>
          <t>991003123159702656</t>
        </is>
      </c>
      <c r="AZ110" t="inlineStr">
        <is>
          <t>991003123159702656</t>
        </is>
      </c>
      <c r="BA110" t="inlineStr">
        <is>
          <t>2255325840002656</t>
        </is>
      </c>
      <c r="BB110" t="inlineStr">
        <is>
          <t>BOOK</t>
        </is>
      </c>
      <c r="BD110" t="inlineStr">
        <is>
          <t>9780405052767</t>
        </is>
      </c>
      <c r="BE110" t="inlineStr">
        <is>
          <t>32285000368463</t>
        </is>
      </c>
      <c r="BF110" t="inlineStr">
        <is>
          <t>893422199</t>
        </is>
      </c>
    </row>
    <row r="111">
      <c r="A111" t="inlineStr">
        <is>
          <t>No</t>
        </is>
      </c>
      <c r="B111" t="inlineStr">
        <is>
          <t>CURAL</t>
        </is>
      </c>
      <c r="C111" t="inlineStr">
        <is>
          <t>SHELVES</t>
        </is>
      </c>
      <c r="D111" t="inlineStr">
        <is>
          <t>BM535 .J834</t>
        </is>
      </c>
      <c r="E111" t="inlineStr">
        <is>
          <t>0                      BM 0535000J  834</t>
        </is>
      </c>
      <c r="F111" t="inlineStr">
        <is>
          <t>Judaïsme et christianisme, dossier patristique / [par] D. Judant.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Judant, Denise.</t>
        </is>
      </c>
      <c r="N111" t="inlineStr">
        <is>
          <t>Paris, Éditions du Cèdre, 1969.</t>
        </is>
      </c>
      <c r="O111" t="inlineStr">
        <is>
          <t>1969</t>
        </is>
      </c>
      <c r="Q111" t="inlineStr">
        <is>
          <t>fre</t>
        </is>
      </c>
      <c r="R111" t="inlineStr">
        <is>
          <t xml:space="preserve">fr </t>
        </is>
      </c>
      <c r="T111" t="inlineStr">
        <is>
          <t xml:space="preserve">BM </t>
        </is>
      </c>
      <c r="U111" t="n">
        <v>0</v>
      </c>
      <c r="V111" t="n">
        <v>0</v>
      </c>
      <c r="W111" t="inlineStr">
        <is>
          <t>2010-06-15</t>
        </is>
      </c>
      <c r="X111" t="inlineStr">
        <is>
          <t>2010-06-15</t>
        </is>
      </c>
      <c r="Y111" t="inlineStr">
        <is>
          <t>1990-11-02</t>
        </is>
      </c>
      <c r="Z111" t="inlineStr">
        <is>
          <t>1990-11-02</t>
        </is>
      </c>
      <c r="AA111" t="n">
        <v>55</v>
      </c>
      <c r="AB111" t="n">
        <v>40</v>
      </c>
      <c r="AC111" t="n">
        <v>41</v>
      </c>
      <c r="AD111" t="n">
        <v>1</v>
      </c>
      <c r="AE111" t="n">
        <v>1</v>
      </c>
      <c r="AF111" t="n">
        <v>3</v>
      </c>
      <c r="AG111" t="n">
        <v>3</v>
      </c>
      <c r="AH111" t="n">
        <v>0</v>
      </c>
      <c r="AI111" t="n">
        <v>0</v>
      </c>
      <c r="AJ111" t="n">
        <v>0</v>
      </c>
      <c r="AK111" t="n">
        <v>0</v>
      </c>
      <c r="AL111" t="n">
        <v>3</v>
      </c>
      <c r="AM111" t="n">
        <v>3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HYPERLINK("https://creighton-primo.hosted.exlibrisgroup.com/primo-explore/search?tab=default_tab&amp;search_scope=EVERYTHING&amp;vid=01CRU&amp;lang=en_US&amp;offset=0&amp;query=any,contains,991004875119702656","Catalog Record")</f>
        <v/>
      </c>
      <c r="AV111">
        <f>HYPERLINK("http://www.worldcat.org/oclc/5783190","WorldCat Record")</f>
        <v/>
      </c>
      <c r="AW111" t="inlineStr">
        <is>
          <t>181184160:fre</t>
        </is>
      </c>
      <c r="AX111" t="inlineStr">
        <is>
          <t>5783190</t>
        </is>
      </c>
      <c r="AY111" t="inlineStr">
        <is>
          <t>991004875119702656</t>
        </is>
      </c>
      <c r="AZ111" t="inlineStr">
        <is>
          <t>991004875119702656</t>
        </is>
      </c>
      <c r="BA111" t="inlineStr">
        <is>
          <t>2271259580002656</t>
        </is>
      </c>
      <c r="BB111" t="inlineStr">
        <is>
          <t>BOOK</t>
        </is>
      </c>
      <c r="BE111" t="inlineStr">
        <is>
          <t>32285000368471</t>
        </is>
      </c>
      <c r="BF111" t="inlineStr">
        <is>
          <t>893430573</t>
        </is>
      </c>
    </row>
    <row r="112">
      <c r="A112" t="inlineStr">
        <is>
          <t>No</t>
        </is>
      </c>
      <c r="B112" t="inlineStr">
        <is>
          <t>CURAL</t>
        </is>
      </c>
      <c r="C112" t="inlineStr">
        <is>
          <t>SHELVES</t>
        </is>
      </c>
      <c r="D112" t="inlineStr">
        <is>
          <t>BM535 .L2913</t>
        </is>
      </c>
      <c r="E112" t="inlineStr">
        <is>
          <t>0                      BM 0535000L  2913</t>
        </is>
      </c>
      <c r="F112" t="inlineStr">
        <is>
          <t>Jewish monotheism and Christian trinitarian doctrine : a dialogue / by Pinchas Lapide and Jürgen Moltmann ; translated by Leonard Swidler.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Lapide, Pinchas, 1922-</t>
        </is>
      </c>
      <c r="N112" t="inlineStr">
        <is>
          <t>Philadelphia : Fortress Press, c1981.</t>
        </is>
      </c>
      <c r="O112" t="inlineStr">
        <is>
          <t>1981</t>
        </is>
      </c>
      <c r="Q112" t="inlineStr">
        <is>
          <t>eng</t>
        </is>
      </c>
      <c r="R112" t="inlineStr">
        <is>
          <t>pau</t>
        </is>
      </c>
      <c r="T112" t="inlineStr">
        <is>
          <t xml:space="preserve">BM </t>
        </is>
      </c>
      <c r="U112" t="n">
        <v>6</v>
      </c>
      <c r="V112" t="n">
        <v>6</v>
      </c>
      <c r="W112" t="inlineStr">
        <is>
          <t>2003-02-18</t>
        </is>
      </c>
      <c r="X112" t="inlineStr">
        <is>
          <t>2003-02-18</t>
        </is>
      </c>
      <c r="Y112" t="inlineStr">
        <is>
          <t>1990-11-02</t>
        </is>
      </c>
      <c r="Z112" t="inlineStr">
        <is>
          <t>1990-11-02</t>
        </is>
      </c>
      <c r="AA112" t="n">
        <v>450</v>
      </c>
      <c r="AB112" t="n">
        <v>379</v>
      </c>
      <c r="AC112" t="n">
        <v>395</v>
      </c>
      <c r="AD112" t="n">
        <v>3</v>
      </c>
      <c r="AE112" t="n">
        <v>3</v>
      </c>
      <c r="AF112" t="n">
        <v>26</v>
      </c>
      <c r="AG112" t="n">
        <v>28</v>
      </c>
      <c r="AH112" t="n">
        <v>11</v>
      </c>
      <c r="AI112" t="n">
        <v>13</v>
      </c>
      <c r="AJ112" t="n">
        <v>7</v>
      </c>
      <c r="AK112" t="n">
        <v>7</v>
      </c>
      <c r="AL112" t="n">
        <v>15</v>
      </c>
      <c r="AM112" t="n">
        <v>15</v>
      </c>
      <c r="AN112" t="n">
        <v>2</v>
      </c>
      <c r="AO112" t="n">
        <v>2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HYPERLINK("https://creighton-primo.hosted.exlibrisgroup.com/primo-explore/search?tab=default_tab&amp;search_scope=EVERYTHING&amp;vid=01CRU&amp;lang=en_US&amp;offset=0&amp;query=any,contains,991005020929702656","Catalog Record")</f>
        <v/>
      </c>
      <c r="AV112">
        <f>HYPERLINK("http://www.worldcat.org/oclc/6649620","WorldCat Record")</f>
        <v/>
      </c>
      <c r="AW112" t="inlineStr">
        <is>
          <t>5616508130:eng</t>
        </is>
      </c>
      <c r="AX112" t="inlineStr">
        <is>
          <t>6649620</t>
        </is>
      </c>
      <c r="AY112" t="inlineStr">
        <is>
          <t>991005020929702656</t>
        </is>
      </c>
      <c r="AZ112" t="inlineStr">
        <is>
          <t>991005020929702656</t>
        </is>
      </c>
      <c r="BA112" t="inlineStr">
        <is>
          <t>2265938360002656</t>
        </is>
      </c>
      <c r="BB112" t="inlineStr">
        <is>
          <t>BOOK</t>
        </is>
      </c>
      <c r="BD112" t="inlineStr">
        <is>
          <t>9780800614058</t>
        </is>
      </c>
      <c r="BE112" t="inlineStr">
        <is>
          <t>32285000368505</t>
        </is>
      </c>
      <c r="BF112" t="inlineStr">
        <is>
          <t>893613014</t>
        </is>
      </c>
    </row>
    <row r="113">
      <c r="A113" t="inlineStr">
        <is>
          <t>No</t>
        </is>
      </c>
      <c r="B113" t="inlineStr">
        <is>
          <t>CURAL</t>
        </is>
      </c>
      <c r="C113" t="inlineStr">
        <is>
          <t>SHELVES</t>
        </is>
      </c>
      <c r="D113" t="inlineStr">
        <is>
          <t>BM535 .M595 1985</t>
        </is>
      </c>
      <c r="E113" t="inlineStr">
        <is>
          <t>0                      BM 0535000M  595         1985</t>
        </is>
      </c>
      <c r="F113" t="inlineStr">
        <is>
          <t>More stepping stones to Jewish-Christian relations : an unabridged collection of Christian documents, 1975-1983 / compiled and edited by Helga Croner.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New York : Paulist Press, c1985.</t>
        </is>
      </c>
      <c r="O113" t="inlineStr">
        <is>
          <t>1985</t>
        </is>
      </c>
      <c r="Q113" t="inlineStr">
        <is>
          <t>eng</t>
        </is>
      </c>
      <c r="R113" t="inlineStr">
        <is>
          <t>nyu</t>
        </is>
      </c>
      <c r="S113" t="inlineStr">
        <is>
          <t>Studies in Judaism and Christianity</t>
        </is>
      </c>
      <c r="T113" t="inlineStr">
        <is>
          <t xml:space="preserve">BM </t>
        </is>
      </c>
      <c r="U113" t="n">
        <v>1</v>
      </c>
      <c r="V113" t="n">
        <v>1</v>
      </c>
      <c r="W113" t="inlineStr">
        <is>
          <t>2000-11-29</t>
        </is>
      </c>
      <c r="X113" t="inlineStr">
        <is>
          <t>2000-11-29</t>
        </is>
      </c>
      <c r="Y113" t="inlineStr">
        <is>
          <t>1990-11-02</t>
        </is>
      </c>
      <c r="Z113" t="inlineStr">
        <is>
          <t>1990-11-02</t>
        </is>
      </c>
      <c r="AA113" t="n">
        <v>302</v>
      </c>
      <c r="AB113" t="n">
        <v>256</v>
      </c>
      <c r="AC113" t="n">
        <v>257</v>
      </c>
      <c r="AD113" t="n">
        <v>2</v>
      </c>
      <c r="AE113" t="n">
        <v>2</v>
      </c>
      <c r="AF113" t="n">
        <v>18</v>
      </c>
      <c r="AG113" t="n">
        <v>18</v>
      </c>
      <c r="AH113" t="n">
        <v>8</v>
      </c>
      <c r="AI113" t="n">
        <v>8</v>
      </c>
      <c r="AJ113" t="n">
        <v>6</v>
      </c>
      <c r="AK113" t="n">
        <v>6</v>
      </c>
      <c r="AL113" t="n">
        <v>11</v>
      </c>
      <c r="AM113" t="n">
        <v>11</v>
      </c>
      <c r="AN113" t="n">
        <v>0</v>
      </c>
      <c r="AO113" t="n">
        <v>0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HYPERLINK("https://creighton-primo.hosted.exlibrisgroup.com/primo-explore/search?tab=default_tab&amp;search_scope=EVERYTHING&amp;vid=01CRU&amp;lang=en_US&amp;offset=0&amp;query=any,contains,991000751369702656","Catalog Record")</f>
        <v/>
      </c>
      <c r="AV113">
        <f>HYPERLINK("http://www.worldcat.org/oclc/12933114","WorldCat Record")</f>
        <v/>
      </c>
      <c r="AW113" t="inlineStr">
        <is>
          <t>891620706:eng</t>
        </is>
      </c>
      <c r="AX113" t="inlineStr">
        <is>
          <t>12933114</t>
        </is>
      </c>
      <c r="AY113" t="inlineStr">
        <is>
          <t>991000751369702656</t>
        </is>
      </c>
      <c r="AZ113" t="inlineStr">
        <is>
          <t>991000751369702656</t>
        </is>
      </c>
      <c r="BA113" t="inlineStr">
        <is>
          <t>2255930570002656</t>
        </is>
      </c>
      <c r="BB113" t="inlineStr">
        <is>
          <t>BOOK</t>
        </is>
      </c>
      <c r="BD113" t="inlineStr">
        <is>
          <t>9780809127085</t>
        </is>
      </c>
      <c r="BE113" t="inlineStr">
        <is>
          <t>32285000368547</t>
        </is>
      </c>
      <c r="BF113" t="inlineStr">
        <is>
          <t>893878328</t>
        </is>
      </c>
    </row>
    <row r="114">
      <c r="A114" t="inlineStr">
        <is>
          <t>No</t>
        </is>
      </c>
      <c r="B114" t="inlineStr">
        <is>
          <t>CURAL</t>
        </is>
      </c>
      <c r="C114" t="inlineStr">
        <is>
          <t>SHELVES</t>
        </is>
      </c>
      <c r="D114" t="inlineStr">
        <is>
          <t>BM535 .P2 1960a</t>
        </is>
      </c>
      <c r="E114" t="inlineStr">
        <is>
          <t>0                      BM 0535000P  2           1960a</t>
        </is>
      </c>
      <c r="F114" t="inlineStr">
        <is>
          <t>The foundations of Judaism and Christianity / James Parkes.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Parkes, James, 1896-1981.</t>
        </is>
      </c>
      <c r="N114" t="inlineStr">
        <is>
          <t>London : Vallentine, Mitchell, [1960]</t>
        </is>
      </c>
      <c r="O114" t="inlineStr">
        <is>
          <t>1960</t>
        </is>
      </c>
      <c r="Q114" t="inlineStr">
        <is>
          <t>eng</t>
        </is>
      </c>
      <c r="R114" t="inlineStr">
        <is>
          <t>___</t>
        </is>
      </c>
      <c r="T114" t="inlineStr">
        <is>
          <t xml:space="preserve">BM </t>
        </is>
      </c>
      <c r="U114" t="n">
        <v>5</v>
      </c>
      <c r="V114" t="n">
        <v>5</v>
      </c>
      <c r="W114" t="inlineStr">
        <is>
          <t>2000-11-12</t>
        </is>
      </c>
      <c r="X114" t="inlineStr">
        <is>
          <t>2000-11-12</t>
        </is>
      </c>
      <c r="Y114" t="inlineStr">
        <is>
          <t>1990-03-16</t>
        </is>
      </c>
      <c r="Z114" t="inlineStr">
        <is>
          <t>1990-03-16</t>
        </is>
      </c>
      <c r="AA114" t="n">
        <v>183</v>
      </c>
      <c r="AB114" t="n">
        <v>98</v>
      </c>
      <c r="AC114" t="n">
        <v>359</v>
      </c>
      <c r="AD114" t="n">
        <v>1</v>
      </c>
      <c r="AE114" t="n">
        <v>3</v>
      </c>
      <c r="AF114" t="n">
        <v>2</v>
      </c>
      <c r="AG114" t="n">
        <v>23</v>
      </c>
      <c r="AH114" t="n">
        <v>0</v>
      </c>
      <c r="AI114" t="n">
        <v>10</v>
      </c>
      <c r="AJ114" t="n">
        <v>1</v>
      </c>
      <c r="AK114" t="n">
        <v>5</v>
      </c>
      <c r="AL114" t="n">
        <v>1</v>
      </c>
      <c r="AM114" t="n">
        <v>9</v>
      </c>
      <c r="AN114" t="n">
        <v>0</v>
      </c>
      <c r="AO114" t="n">
        <v>2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HYPERLINK("https://creighton-primo.hosted.exlibrisgroup.com/primo-explore/search?tab=default_tab&amp;search_scope=EVERYTHING&amp;vid=01CRU&amp;lang=en_US&amp;offset=0&amp;query=any,contains,991002606059702656","Catalog Record")</f>
        <v/>
      </c>
      <c r="AV114">
        <f>HYPERLINK("http://www.worldcat.org/oclc/377382","WorldCat Record")</f>
        <v/>
      </c>
      <c r="AW114" t="inlineStr">
        <is>
          <t>3863668328:eng</t>
        </is>
      </c>
      <c r="AX114" t="inlineStr">
        <is>
          <t>377382</t>
        </is>
      </c>
      <c r="AY114" t="inlineStr">
        <is>
          <t>991002606059702656</t>
        </is>
      </c>
      <c r="AZ114" t="inlineStr">
        <is>
          <t>991002606059702656</t>
        </is>
      </c>
      <c r="BA114" t="inlineStr">
        <is>
          <t>2263031000002656</t>
        </is>
      </c>
      <c r="BB114" t="inlineStr">
        <is>
          <t>BOOK</t>
        </is>
      </c>
      <c r="BE114" t="inlineStr">
        <is>
          <t>32285000090216</t>
        </is>
      </c>
      <c r="BF114" t="inlineStr">
        <is>
          <t>893329307</t>
        </is>
      </c>
    </row>
    <row r="115">
      <c r="A115" t="inlineStr">
        <is>
          <t>No</t>
        </is>
      </c>
      <c r="B115" t="inlineStr">
        <is>
          <t>CURAL</t>
        </is>
      </c>
      <c r="C115" t="inlineStr">
        <is>
          <t>SHELVES</t>
        </is>
      </c>
      <c r="D115" t="inlineStr">
        <is>
          <t>BM535 .S9 1967</t>
        </is>
      </c>
      <c r="E115" t="inlineStr">
        <is>
          <t>0                      BM 0535000S  9           1967</t>
        </is>
      </c>
      <c r="F115" t="inlineStr">
        <is>
          <t>The popes and the Jews in the Middle Ages / by Edward A. Synan. Pref. by John M. Oesterreicher.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Synan, Edward A.</t>
        </is>
      </c>
      <c r="N115" t="inlineStr">
        <is>
          <t>New York : Macmillan, [1967]</t>
        </is>
      </c>
      <c r="O115" t="inlineStr">
        <is>
          <t>1967</t>
        </is>
      </c>
      <c r="Q115" t="inlineStr">
        <is>
          <t>eng</t>
        </is>
      </c>
      <c r="R115" t="inlineStr">
        <is>
          <t>nyu</t>
        </is>
      </c>
      <c r="S115" t="inlineStr">
        <is>
          <t>A Quest book</t>
        </is>
      </c>
      <c r="T115" t="inlineStr">
        <is>
          <t xml:space="preserve">BM </t>
        </is>
      </c>
      <c r="U115" t="n">
        <v>5</v>
      </c>
      <c r="V115" t="n">
        <v>5</v>
      </c>
      <c r="W115" t="inlineStr">
        <is>
          <t>2008-11-09</t>
        </is>
      </c>
      <c r="X115" t="inlineStr">
        <is>
          <t>2008-11-09</t>
        </is>
      </c>
      <c r="Y115" t="inlineStr">
        <is>
          <t>1990-11-02</t>
        </is>
      </c>
      <c r="Z115" t="inlineStr">
        <is>
          <t>1990-11-02</t>
        </is>
      </c>
      <c r="AA115" t="n">
        <v>55</v>
      </c>
      <c r="AB115" t="n">
        <v>47</v>
      </c>
      <c r="AC115" t="n">
        <v>818</v>
      </c>
      <c r="AD115" t="n">
        <v>1</v>
      </c>
      <c r="AE115" t="n">
        <v>5</v>
      </c>
      <c r="AF115" t="n">
        <v>2</v>
      </c>
      <c r="AG115" t="n">
        <v>41</v>
      </c>
      <c r="AH115" t="n">
        <v>2</v>
      </c>
      <c r="AI115" t="n">
        <v>18</v>
      </c>
      <c r="AJ115" t="n">
        <v>0</v>
      </c>
      <c r="AK115" t="n">
        <v>9</v>
      </c>
      <c r="AL115" t="n">
        <v>0</v>
      </c>
      <c r="AM115" t="n">
        <v>22</v>
      </c>
      <c r="AN115" t="n">
        <v>0</v>
      </c>
      <c r="AO115" t="n">
        <v>4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HYPERLINK("https://creighton-primo.hosted.exlibrisgroup.com/primo-explore/search?tab=default_tab&amp;search_scope=EVERYTHING&amp;vid=01CRU&amp;lang=en_US&amp;offset=0&amp;query=any,contains,991005056689702656","Catalog Record")</f>
        <v/>
      </c>
      <c r="AV115">
        <f>HYPERLINK("http://www.worldcat.org/oclc/6900614","WorldCat Record")</f>
        <v/>
      </c>
      <c r="AW115" t="inlineStr">
        <is>
          <t>1406673:eng</t>
        </is>
      </c>
      <c r="AX115" t="inlineStr">
        <is>
          <t>6900614</t>
        </is>
      </c>
      <c r="AY115" t="inlineStr">
        <is>
          <t>991005056689702656</t>
        </is>
      </c>
      <c r="AZ115" t="inlineStr">
        <is>
          <t>991005056689702656</t>
        </is>
      </c>
      <c r="BA115" t="inlineStr">
        <is>
          <t>2263514580002656</t>
        </is>
      </c>
      <c r="BB115" t="inlineStr">
        <is>
          <t>BOOK</t>
        </is>
      </c>
      <c r="BE115" t="inlineStr">
        <is>
          <t>32285000368711</t>
        </is>
      </c>
      <c r="BF115" t="inlineStr">
        <is>
          <t>893776756</t>
        </is>
      </c>
    </row>
    <row r="116">
      <c r="A116" t="inlineStr">
        <is>
          <t>No</t>
        </is>
      </c>
      <c r="B116" t="inlineStr">
        <is>
          <t>CURAL</t>
        </is>
      </c>
      <c r="C116" t="inlineStr">
        <is>
          <t>SHELVES</t>
        </is>
      </c>
      <c r="D116" t="inlineStr">
        <is>
          <t>BM560 .B323 1957</t>
        </is>
      </c>
      <c r="E116" t="inlineStr">
        <is>
          <t>0                      BM 0560000B  323         1957</t>
        </is>
      </c>
      <c r="F116" t="inlineStr">
        <is>
          <t>The story of Judaism / Bernard J. Bamberger.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Bamberger, Bernard J. (Bernard Jacob), 1904-1980.</t>
        </is>
      </c>
      <c r="N116" t="inlineStr">
        <is>
          <t>New York : Union of American Hebrew Congregations, c1957, 1962 printing.</t>
        </is>
      </c>
      <c r="O116" t="inlineStr">
        <is>
          <t>1957</t>
        </is>
      </c>
      <c r="Q116" t="inlineStr">
        <is>
          <t>eng</t>
        </is>
      </c>
      <c r="R116" t="inlineStr">
        <is>
          <t>nyu</t>
        </is>
      </c>
      <c r="S116" t="inlineStr">
        <is>
          <t>Commission on Jewish Education of the Union of American Hebrew Congregations and Central Conference of American Rabbis. Union adult series</t>
        </is>
      </c>
      <c r="T116" t="inlineStr">
        <is>
          <t xml:space="preserve">BM </t>
        </is>
      </c>
      <c r="U116" t="n">
        <v>10</v>
      </c>
      <c r="V116" t="n">
        <v>10</v>
      </c>
      <c r="W116" t="inlineStr">
        <is>
          <t>2000-05-25</t>
        </is>
      </c>
      <c r="X116" t="inlineStr">
        <is>
          <t>2000-05-25</t>
        </is>
      </c>
      <c r="Y116" t="inlineStr">
        <is>
          <t>1990-11-02</t>
        </is>
      </c>
      <c r="Z116" t="inlineStr">
        <is>
          <t>1990-11-02</t>
        </is>
      </c>
      <c r="AA116" t="n">
        <v>371</v>
      </c>
      <c r="AB116" t="n">
        <v>350</v>
      </c>
      <c r="AC116" t="n">
        <v>918</v>
      </c>
      <c r="AD116" t="n">
        <v>2</v>
      </c>
      <c r="AE116" t="n">
        <v>7</v>
      </c>
      <c r="AF116" t="n">
        <v>11</v>
      </c>
      <c r="AG116" t="n">
        <v>46</v>
      </c>
      <c r="AH116" t="n">
        <v>6</v>
      </c>
      <c r="AI116" t="n">
        <v>20</v>
      </c>
      <c r="AJ116" t="n">
        <v>3</v>
      </c>
      <c r="AK116" t="n">
        <v>10</v>
      </c>
      <c r="AL116" t="n">
        <v>6</v>
      </c>
      <c r="AM116" t="n">
        <v>25</v>
      </c>
      <c r="AN116" t="n">
        <v>0</v>
      </c>
      <c r="AO116" t="n">
        <v>3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HYPERLINK("https://creighton-primo.hosted.exlibrisgroup.com/primo-explore/search?tab=default_tab&amp;search_scope=EVERYTHING&amp;vid=01CRU&amp;lang=en_US&amp;offset=0&amp;query=any,contains,991005354989702656","Catalog Record")</f>
        <v/>
      </c>
      <c r="AV116">
        <f>HYPERLINK("http://www.worldcat.org/oclc/377541","WorldCat Record")</f>
        <v/>
      </c>
      <c r="AW116" t="inlineStr">
        <is>
          <t>377792976:eng</t>
        </is>
      </c>
      <c r="AX116" t="inlineStr">
        <is>
          <t>377541</t>
        </is>
      </c>
      <c r="AY116" t="inlineStr">
        <is>
          <t>991005354989702656</t>
        </is>
      </c>
      <c r="AZ116" t="inlineStr">
        <is>
          <t>991005354989702656</t>
        </is>
      </c>
      <c r="BA116" t="inlineStr">
        <is>
          <t>2260897270002656</t>
        </is>
      </c>
      <c r="BB116" t="inlineStr">
        <is>
          <t>BOOK</t>
        </is>
      </c>
      <c r="BE116" t="inlineStr">
        <is>
          <t>32285000368869</t>
        </is>
      </c>
      <c r="BF116" t="inlineStr">
        <is>
          <t>893796021</t>
        </is>
      </c>
    </row>
    <row r="117">
      <c r="A117" t="inlineStr">
        <is>
          <t>No</t>
        </is>
      </c>
      <c r="B117" t="inlineStr">
        <is>
          <t>CURAL</t>
        </is>
      </c>
      <c r="C117" t="inlineStr">
        <is>
          <t>SHELVES</t>
        </is>
      </c>
      <c r="D117" t="inlineStr">
        <is>
          <t>BM560 .G53</t>
        </is>
      </c>
      <c r="E117" t="inlineStr">
        <is>
          <t>0                      BM 0560000G  53</t>
        </is>
      </c>
      <c r="F117" t="inlineStr">
        <is>
          <t>Jewish panorama / [by] David Goldstein, LL. D.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Goldstein, David, 1870-1958.</t>
        </is>
      </c>
      <c r="N117" t="inlineStr">
        <is>
          <t>Boston, Mass., Catholic campaigners for Christ [c1940]</t>
        </is>
      </c>
      <c r="O117" t="inlineStr">
        <is>
          <t>1940</t>
        </is>
      </c>
      <c r="Q117" t="inlineStr">
        <is>
          <t>eng</t>
        </is>
      </c>
      <c r="R117" t="inlineStr">
        <is>
          <t>___</t>
        </is>
      </c>
      <c r="T117" t="inlineStr">
        <is>
          <t xml:space="preserve">BM </t>
        </is>
      </c>
      <c r="U117" t="n">
        <v>5</v>
      </c>
      <c r="V117" t="n">
        <v>5</v>
      </c>
      <c r="W117" t="inlineStr">
        <is>
          <t>1994-09-26</t>
        </is>
      </c>
      <c r="X117" t="inlineStr">
        <is>
          <t>1994-09-26</t>
        </is>
      </c>
      <c r="Y117" t="inlineStr">
        <is>
          <t>1990-11-02</t>
        </is>
      </c>
      <c r="Z117" t="inlineStr">
        <is>
          <t>1990-11-02</t>
        </is>
      </c>
      <c r="AA117" t="n">
        <v>146</v>
      </c>
      <c r="AB117" t="n">
        <v>122</v>
      </c>
      <c r="AC117" t="n">
        <v>196</v>
      </c>
      <c r="AD117" t="n">
        <v>2</v>
      </c>
      <c r="AE117" t="n">
        <v>2</v>
      </c>
      <c r="AF117" t="n">
        <v>20</v>
      </c>
      <c r="AG117" t="n">
        <v>27</v>
      </c>
      <c r="AH117" t="n">
        <v>3</v>
      </c>
      <c r="AI117" t="n">
        <v>9</v>
      </c>
      <c r="AJ117" t="n">
        <v>7</v>
      </c>
      <c r="AK117" t="n">
        <v>9</v>
      </c>
      <c r="AL117" t="n">
        <v>15</v>
      </c>
      <c r="AM117" t="n">
        <v>20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HYPERLINK("http://catalog.hathitrust.org/Record/100952457","HathiTrust Record")</f>
        <v/>
      </c>
      <c r="AU117">
        <f>HYPERLINK("https://creighton-primo.hosted.exlibrisgroup.com/primo-explore/search?tab=default_tab&amp;search_scope=EVERYTHING&amp;vid=01CRU&amp;lang=en_US&amp;offset=0&amp;query=any,contains,991003681029702656","Catalog Record")</f>
        <v/>
      </c>
      <c r="AV117">
        <f>HYPERLINK("http://www.worldcat.org/oclc/1306606","WorldCat Record")</f>
        <v/>
      </c>
      <c r="AW117" t="inlineStr">
        <is>
          <t>2175834:eng</t>
        </is>
      </c>
      <c r="AX117" t="inlineStr">
        <is>
          <t>1306606</t>
        </is>
      </c>
      <c r="AY117" t="inlineStr">
        <is>
          <t>991003681029702656</t>
        </is>
      </c>
      <c r="AZ117" t="inlineStr">
        <is>
          <t>991003681029702656</t>
        </is>
      </c>
      <c r="BA117" t="inlineStr">
        <is>
          <t>2265102070002656</t>
        </is>
      </c>
      <c r="BB117" t="inlineStr">
        <is>
          <t>BOOK</t>
        </is>
      </c>
      <c r="BE117" t="inlineStr">
        <is>
          <t>32285000368935</t>
        </is>
      </c>
      <c r="BF117" t="inlineStr">
        <is>
          <t>893435297</t>
        </is>
      </c>
    </row>
    <row r="118">
      <c r="A118" t="inlineStr">
        <is>
          <t>No</t>
        </is>
      </c>
      <c r="B118" t="inlineStr">
        <is>
          <t>CURAL</t>
        </is>
      </c>
      <c r="C118" t="inlineStr">
        <is>
          <t>SHELVES</t>
        </is>
      </c>
      <c r="D118" t="inlineStr">
        <is>
          <t>BM565 .G44 1992</t>
        </is>
      </c>
      <c r="E118" t="inlineStr">
        <is>
          <t>0                      BM 0565000G  44          1992</t>
        </is>
      </c>
      <c r="F118" t="inlineStr">
        <is>
          <t>Correlations in Rosenzweig and Levinas / Robert Gibbs.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Gibbs, Robert, 1958-</t>
        </is>
      </c>
      <c r="N118" t="inlineStr">
        <is>
          <t>Princeton, N.J. : Princeton University Press, c1992.</t>
        </is>
      </c>
      <c r="O118" t="inlineStr">
        <is>
          <t>1992</t>
        </is>
      </c>
      <c r="Q118" t="inlineStr">
        <is>
          <t>eng</t>
        </is>
      </c>
      <c r="R118" t="inlineStr">
        <is>
          <t>nju</t>
        </is>
      </c>
      <c r="T118" t="inlineStr">
        <is>
          <t xml:space="preserve">BM </t>
        </is>
      </c>
      <c r="U118" t="n">
        <v>2</v>
      </c>
      <c r="V118" t="n">
        <v>2</v>
      </c>
      <c r="W118" t="inlineStr">
        <is>
          <t>2001-03-20</t>
        </is>
      </c>
      <c r="X118" t="inlineStr">
        <is>
          <t>2001-03-20</t>
        </is>
      </c>
      <c r="Y118" t="inlineStr">
        <is>
          <t>1995-01-20</t>
        </is>
      </c>
      <c r="Z118" t="inlineStr">
        <is>
          <t>1995-01-20</t>
        </is>
      </c>
      <c r="AA118" t="n">
        <v>325</v>
      </c>
      <c r="AB118" t="n">
        <v>246</v>
      </c>
      <c r="AC118" t="n">
        <v>915</v>
      </c>
      <c r="AD118" t="n">
        <v>2</v>
      </c>
      <c r="AE118" t="n">
        <v>29</v>
      </c>
      <c r="AF118" t="n">
        <v>20</v>
      </c>
      <c r="AG118" t="n">
        <v>52</v>
      </c>
      <c r="AH118" t="n">
        <v>7</v>
      </c>
      <c r="AI118" t="n">
        <v>19</v>
      </c>
      <c r="AJ118" t="n">
        <v>6</v>
      </c>
      <c r="AK118" t="n">
        <v>10</v>
      </c>
      <c r="AL118" t="n">
        <v>12</v>
      </c>
      <c r="AM118" t="n">
        <v>18</v>
      </c>
      <c r="AN118" t="n">
        <v>1</v>
      </c>
      <c r="AO118" t="n">
        <v>14</v>
      </c>
      <c r="AP118" t="n">
        <v>0</v>
      </c>
      <c r="AQ118" t="n">
        <v>1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HYPERLINK("https://creighton-primo.hosted.exlibrisgroup.com/primo-explore/search?tab=default_tab&amp;search_scope=EVERYTHING&amp;vid=01CRU&amp;lang=en_US&amp;offset=0&amp;query=any,contains,991001999919702656","Catalog Record")</f>
        <v/>
      </c>
      <c r="AV118">
        <f>HYPERLINK("http://www.worldcat.org/oclc/25410712","WorldCat Record")</f>
        <v/>
      </c>
      <c r="AW118" t="inlineStr">
        <is>
          <t>354006495:eng</t>
        </is>
      </c>
      <c r="AX118" t="inlineStr">
        <is>
          <t>25410712</t>
        </is>
      </c>
      <c r="AY118" t="inlineStr">
        <is>
          <t>991001999919702656</t>
        </is>
      </c>
      <c r="AZ118" t="inlineStr">
        <is>
          <t>991001999919702656</t>
        </is>
      </c>
      <c r="BA118" t="inlineStr">
        <is>
          <t>2255128460002656</t>
        </is>
      </c>
      <c r="BB118" t="inlineStr">
        <is>
          <t>BOOK</t>
        </is>
      </c>
      <c r="BD118" t="inlineStr">
        <is>
          <t>9780691074153</t>
        </is>
      </c>
      <c r="BE118" t="inlineStr">
        <is>
          <t>32285001994002</t>
        </is>
      </c>
      <c r="BF118" t="inlineStr">
        <is>
          <t>893703557</t>
        </is>
      </c>
    </row>
    <row r="119">
      <c r="A119" t="inlineStr">
        <is>
          <t>No</t>
        </is>
      </c>
      <c r="B119" t="inlineStr">
        <is>
          <t>CURAL</t>
        </is>
      </c>
      <c r="C119" t="inlineStr">
        <is>
          <t>SHELVES</t>
        </is>
      </c>
      <c r="D119" t="inlineStr">
        <is>
          <t>BM600 .S3 1961</t>
        </is>
      </c>
      <c r="E119" t="inlineStr">
        <is>
          <t>0                      BM 0600000S  3           1961</t>
        </is>
      </c>
      <c r="F119" t="inlineStr">
        <is>
          <t>Aspects of rabbinic theology / [Introd. to new edition by Louis Finkelstein]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M119" t="inlineStr">
        <is>
          <t>Schechter, S. (Solomon), 1847-1915.</t>
        </is>
      </c>
      <c r="N119" t="inlineStr">
        <is>
          <t>New York, Schocken Books [1961]</t>
        </is>
      </c>
      <c r="O119" t="inlineStr">
        <is>
          <t>1961</t>
        </is>
      </c>
      <c r="Q119" t="inlineStr">
        <is>
          <t>eng</t>
        </is>
      </c>
      <c r="R119" t="inlineStr">
        <is>
          <t>___</t>
        </is>
      </c>
      <c r="T119" t="inlineStr">
        <is>
          <t xml:space="preserve">BM </t>
        </is>
      </c>
      <c r="U119" t="n">
        <v>2</v>
      </c>
      <c r="V119" t="n">
        <v>2</v>
      </c>
      <c r="W119" t="inlineStr">
        <is>
          <t>1996-09-23</t>
        </is>
      </c>
      <c r="X119" t="inlineStr">
        <is>
          <t>1996-09-23</t>
        </is>
      </c>
      <c r="Y119" t="inlineStr">
        <is>
          <t>1990-11-07</t>
        </is>
      </c>
      <c r="Z119" t="inlineStr">
        <is>
          <t>1990-11-07</t>
        </is>
      </c>
      <c r="AA119" t="n">
        <v>486</v>
      </c>
      <c r="AB119" t="n">
        <v>464</v>
      </c>
      <c r="AC119" t="n">
        <v>707</v>
      </c>
      <c r="AD119" t="n">
        <v>2</v>
      </c>
      <c r="AE119" t="n">
        <v>5</v>
      </c>
      <c r="AF119" t="n">
        <v>26</v>
      </c>
      <c r="AG119" t="n">
        <v>37</v>
      </c>
      <c r="AH119" t="n">
        <v>10</v>
      </c>
      <c r="AI119" t="n">
        <v>15</v>
      </c>
      <c r="AJ119" t="n">
        <v>5</v>
      </c>
      <c r="AK119" t="n">
        <v>8</v>
      </c>
      <c r="AL119" t="n">
        <v>17</v>
      </c>
      <c r="AM119" t="n">
        <v>23</v>
      </c>
      <c r="AN119" t="n">
        <v>0</v>
      </c>
      <c r="AO119" t="n">
        <v>3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HYPERLINK("http://catalog.hathitrust.org/Record/009906746","HathiTrust Record")</f>
        <v/>
      </c>
      <c r="AU119">
        <f>HYPERLINK("https://creighton-primo.hosted.exlibrisgroup.com/primo-explore/search?tab=default_tab&amp;search_scope=EVERYTHING&amp;vid=01CRU&amp;lang=en_US&amp;offset=0&amp;query=any,contains,991001093519702656","Catalog Record")</f>
        <v/>
      </c>
      <c r="AV119">
        <f>HYPERLINK("http://www.worldcat.org/oclc/7818533","WorldCat Record")</f>
        <v/>
      </c>
      <c r="AW119" t="inlineStr">
        <is>
          <t>9381421101:eng</t>
        </is>
      </c>
      <c r="AX119" t="inlineStr">
        <is>
          <t>7818533</t>
        </is>
      </c>
      <c r="AY119" t="inlineStr">
        <is>
          <t>991001093519702656</t>
        </is>
      </c>
      <c r="AZ119" t="inlineStr">
        <is>
          <t>991001093519702656</t>
        </is>
      </c>
      <c r="BA119" t="inlineStr">
        <is>
          <t>2271432530002656</t>
        </is>
      </c>
      <c r="BB119" t="inlineStr">
        <is>
          <t>BOOK</t>
        </is>
      </c>
      <c r="BE119" t="inlineStr">
        <is>
          <t>32285000369131</t>
        </is>
      </c>
      <c r="BF119" t="inlineStr">
        <is>
          <t>893256007</t>
        </is>
      </c>
    </row>
    <row r="120">
      <c r="A120" t="inlineStr">
        <is>
          <t>No</t>
        </is>
      </c>
      <c r="B120" t="inlineStr">
        <is>
          <t>CURAL</t>
        </is>
      </c>
      <c r="C120" t="inlineStr">
        <is>
          <t>SHELVES</t>
        </is>
      </c>
      <c r="D120" t="inlineStr">
        <is>
          <t>BM613 .H3</t>
        </is>
      </c>
      <c r="E120" t="inlineStr">
        <is>
          <t>0                      BM 0613000H  3</t>
        </is>
      </c>
      <c r="F120" t="inlineStr">
        <is>
          <t>The remnant : the history and theology of the remnant idea from Genesis to Isaiah.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Hasel, Gerhard F.</t>
        </is>
      </c>
      <c r="N120" t="inlineStr">
        <is>
          <t>Berrien Springs, Mich., Andrews University Press, 1972.</t>
        </is>
      </c>
      <c r="O120" t="inlineStr">
        <is>
          <t>1972</t>
        </is>
      </c>
      <c r="Q120" t="inlineStr">
        <is>
          <t>eng</t>
        </is>
      </c>
      <c r="R120" t="inlineStr">
        <is>
          <t>___</t>
        </is>
      </c>
      <c r="S120" t="inlineStr">
        <is>
          <t>Andrews University monographs ; v. 5</t>
        </is>
      </c>
      <c r="T120" t="inlineStr">
        <is>
          <t xml:space="preserve">BM </t>
        </is>
      </c>
      <c r="U120" t="n">
        <v>1</v>
      </c>
      <c r="V120" t="n">
        <v>1</v>
      </c>
      <c r="W120" t="inlineStr">
        <is>
          <t>2001-11-26</t>
        </is>
      </c>
      <c r="X120" t="inlineStr">
        <is>
          <t>2001-11-26</t>
        </is>
      </c>
      <c r="Y120" t="inlineStr">
        <is>
          <t>1990-11-16</t>
        </is>
      </c>
      <c r="Z120" t="inlineStr">
        <is>
          <t>1990-11-16</t>
        </is>
      </c>
      <c r="AA120" t="n">
        <v>188</v>
      </c>
      <c r="AB120" t="n">
        <v>156</v>
      </c>
      <c r="AC120" t="n">
        <v>288</v>
      </c>
      <c r="AD120" t="n">
        <v>1</v>
      </c>
      <c r="AE120" t="n">
        <v>1</v>
      </c>
      <c r="AF120" t="n">
        <v>9</v>
      </c>
      <c r="AG120" t="n">
        <v>11</v>
      </c>
      <c r="AH120" t="n">
        <v>4</v>
      </c>
      <c r="AI120" t="n">
        <v>4</v>
      </c>
      <c r="AJ120" t="n">
        <v>1</v>
      </c>
      <c r="AK120" t="n">
        <v>2</v>
      </c>
      <c r="AL120" t="n">
        <v>5</v>
      </c>
      <c r="AM120" t="n">
        <v>6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HYPERLINK("http://catalog.hathitrust.org/Record/000007568","HathiTrust Record")</f>
        <v/>
      </c>
      <c r="AU120">
        <f>HYPERLINK("https://creighton-primo.hosted.exlibrisgroup.com/primo-explore/search?tab=default_tab&amp;search_scope=EVERYTHING&amp;vid=01CRU&amp;lang=en_US&amp;offset=0&amp;query=any,contains,991002988239702656","Catalog Record")</f>
        <v/>
      </c>
      <c r="AV120">
        <f>HYPERLINK("http://www.worldcat.org/oclc/558831","WorldCat Record")</f>
        <v/>
      </c>
      <c r="AW120" t="inlineStr">
        <is>
          <t>1627345:eng</t>
        </is>
      </c>
      <c r="AX120" t="inlineStr">
        <is>
          <t>558831</t>
        </is>
      </c>
      <c r="AY120" t="inlineStr">
        <is>
          <t>991002988239702656</t>
        </is>
      </c>
      <c r="AZ120" t="inlineStr">
        <is>
          <t>991002988239702656</t>
        </is>
      </c>
      <c r="BA120" t="inlineStr">
        <is>
          <t>2260921510002656</t>
        </is>
      </c>
      <c r="BB120" t="inlineStr">
        <is>
          <t>BOOK</t>
        </is>
      </c>
      <c r="BE120" t="inlineStr">
        <is>
          <t>32285000388065</t>
        </is>
      </c>
      <c r="BF120" t="inlineStr">
        <is>
          <t>893698543</t>
        </is>
      </c>
    </row>
    <row r="121">
      <c r="A121" t="inlineStr">
        <is>
          <t>No</t>
        </is>
      </c>
      <c r="B121" t="inlineStr">
        <is>
          <t>CURAL</t>
        </is>
      </c>
      <c r="C121" t="inlineStr">
        <is>
          <t>SHELVES</t>
        </is>
      </c>
      <c r="D121" t="inlineStr">
        <is>
          <t>BM645.E7 G5</t>
        </is>
      </c>
      <c r="E121" t="inlineStr">
        <is>
          <t>0                      BM 0645000E  7                  G  5</t>
        </is>
      </c>
      <c r="F121" t="inlineStr">
        <is>
          <t>Greek influence in Jewish eschatology; with special reference to the apocalypses and pseudepigraphs / by T. Francis Glasson.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M121" t="inlineStr">
        <is>
          <t>Glasson, T. F. (Thomas Francis)</t>
        </is>
      </c>
      <c r="N121" t="inlineStr">
        <is>
          <t>London, S. P. C. K., 1961.</t>
        </is>
      </c>
      <c r="O121" t="inlineStr">
        <is>
          <t>1961</t>
        </is>
      </c>
      <c r="Q121" t="inlineStr">
        <is>
          <t>eng</t>
        </is>
      </c>
      <c r="R121" t="inlineStr">
        <is>
          <t>enk</t>
        </is>
      </c>
      <c r="S121" t="inlineStr">
        <is>
          <t>Biblical monographs, 1</t>
        </is>
      </c>
      <c r="T121" t="inlineStr">
        <is>
          <t xml:space="preserve">BM </t>
        </is>
      </c>
      <c r="U121" t="n">
        <v>1</v>
      </c>
      <c r="V121" t="n">
        <v>1</v>
      </c>
      <c r="W121" t="inlineStr">
        <is>
          <t>1992-10-02</t>
        </is>
      </c>
      <c r="X121" t="inlineStr">
        <is>
          <t>1992-10-02</t>
        </is>
      </c>
      <c r="Y121" t="inlineStr">
        <is>
          <t>1990-11-07</t>
        </is>
      </c>
      <c r="Z121" t="inlineStr">
        <is>
          <t>1990-11-07</t>
        </is>
      </c>
      <c r="AA121" t="n">
        <v>308</v>
      </c>
      <c r="AB121" t="n">
        <v>222</v>
      </c>
      <c r="AC121" t="n">
        <v>224</v>
      </c>
      <c r="AD121" t="n">
        <v>1</v>
      </c>
      <c r="AE121" t="n">
        <v>1</v>
      </c>
      <c r="AF121" t="n">
        <v>14</v>
      </c>
      <c r="AG121" t="n">
        <v>14</v>
      </c>
      <c r="AH121" t="n">
        <v>5</v>
      </c>
      <c r="AI121" t="n">
        <v>5</v>
      </c>
      <c r="AJ121" t="n">
        <v>4</v>
      </c>
      <c r="AK121" t="n">
        <v>4</v>
      </c>
      <c r="AL121" t="n">
        <v>8</v>
      </c>
      <c r="AM121" t="n">
        <v>8</v>
      </c>
      <c r="AN121" t="n">
        <v>0</v>
      </c>
      <c r="AO121" t="n">
        <v>0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HYPERLINK("http://catalog.hathitrust.org/Record/001399181","HathiTrust Record")</f>
        <v/>
      </c>
      <c r="AU121">
        <f>HYPERLINK("https://creighton-primo.hosted.exlibrisgroup.com/primo-explore/search?tab=default_tab&amp;search_scope=EVERYTHING&amp;vid=01CRU&amp;lang=en_US&amp;offset=0&amp;query=any,contains,991002269389702656","Catalog Record")</f>
        <v/>
      </c>
      <c r="AV121">
        <f>HYPERLINK("http://www.worldcat.org/oclc/307769","WorldCat Record")</f>
        <v/>
      </c>
      <c r="AW121" t="inlineStr">
        <is>
          <t>287941361:eng</t>
        </is>
      </c>
      <c r="AX121" t="inlineStr">
        <is>
          <t>307769</t>
        </is>
      </c>
      <c r="AY121" t="inlineStr">
        <is>
          <t>991002269389702656</t>
        </is>
      </c>
      <c r="AZ121" t="inlineStr">
        <is>
          <t>991002269389702656</t>
        </is>
      </c>
      <c r="BA121" t="inlineStr">
        <is>
          <t>2264491560002656</t>
        </is>
      </c>
      <c r="BB121" t="inlineStr">
        <is>
          <t>BOOK</t>
        </is>
      </c>
      <c r="BE121" t="inlineStr">
        <is>
          <t>32285000369529</t>
        </is>
      </c>
      <c r="BF121" t="inlineStr">
        <is>
          <t>893427411</t>
        </is>
      </c>
    </row>
    <row r="122">
      <c r="A122" t="inlineStr">
        <is>
          <t>No</t>
        </is>
      </c>
      <c r="B122" t="inlineStr">
        <is>
          <t>CURAL</t>
        </is>
      </c>
      <c r="C122" t="inlineStr">
        <is>
          <t>SHELVES</t>
        </is>
      </c>
      <c r="D122" t="inlineStr">
        <is>
          <t>BM645.M37 L53 1984</t>
        </is>
      </c>
      <c r="E122" t="inlineStr">
        <is>
          <t>0                      BM 0645000M  37                 L  53          1984</t>
        </is>
      </c>
      <c r="F122" t="inlineStr">
        <is>
          <t>The commerce of the sacred : mediation of the divine among Jews in the Graeco-Roman Diaspora / by Jack N. Lightstone.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Lightstone, Jack N.</t>
        </is>
      </c>
      <c r="N122" t="inlineStr">
        <is>
          <t>Chico, Calif. : Scholars Press, c1984.</t>
        </is>
      </c>
      <c r="O122" t="inlineStr">
        <is>
          <t>1984</t>
        </is>
      </c>
      <c r="Q122" t="inlineStr">
        <is>
          <t>eng</t>
        </is>
      </c>
      <c r="R122" t="inlineStr">
        <is>
          <t>cau</t>
        </is>
      </c>
      <c r="S122" t="inlineStr">
        <is>
          <t>Brown Judaic studies ; no. 59</t>
        </is>
      </c>
      <c r="T122" t="inlineStr">
        <is>
          <t xml:space="preserve">BM </t>
        </is>
      </c>
      <c r="U122" t="n">
        <v>4</v>
      </c>
      <c r="V122" t="n">
        <v>4</v>
      </c>
      <c r="W122" t="inlineStr">
        <is>
          <t>1998-06-12</t>
        </is>
      </c>
      <c r="X122" t="inlineStr">
        <is>
          <t>1998-06-12</t>
        </is>
      </c>
      <c r="Y122" t="inlineStr">
        <is>
          <t>1990-11-07</t>
        </is>
      </c>
      <c r="Z122" t="inlineStr">
        <is>
          <t>1990-11-07</t>
        </is>
      </c>
      <c r="AA122" t="n">
        <v>284</v>
      </c>
      <c r="AB122" t="n">
        <v>216</v>
      </c>
      <c r="AC122" t="n">
        <v>217</v>
      </c>
      <c r="AD122" t="n">
        <v>2</v>
      </c>
      <c r="AE122" t="n">
        <v>2</v>
      </c>
      <c r="AF122" t="n">
        <v>16</v>
      </c>
      <c r="AG122" t="n">
        <v>16</v>
      </c>
      <c r="AH122" t="n">
        <v>6</v>
      </c>
      <c r="AI122" t="n">
        <v>6</v>
      </c>
      <c r="AJ122" t="n">
        <v>3</v>
      </c>
      <c r="AK122" t="n">
        <v>3</v>
      </c>
      <c r="AL122" t="n">
        <v>10</v>
      </c>
      <c r="AM122" t="n">
        <v>10</v>
      </c>
      <c r="AN122" t="n">
        <v>1</v>
      </c>
      <c r="AO122" t="n">
        <v>1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HYPERLINK("http://catalog.hathitrust.org/Record/000558202","HathiTrust Record")</f>
        <v/>
      </c>
      <c r="AU122">
        <f>HYPERLINK("https://creighton-primo.hosted.exlibrisgroup.com/primo-explore/search?tab=default_tab&amp;search_scope=EVERYTHING&amp;vid=01CRU&amp;lang=en_US&amp;offset=0&amp;query=any,contains,991000312599702656","Catalog Record")</f>
        <v/>
      </c>
      <c r="AV122">
        <f>HYPERLINK("http://www.worldcat.org/oclc/10100704","WorldCat Record")</f>
        <v/>
      </c>
      <c r="AW122" t="inlineStr">
        <is>
          <t>10677738288:eng</t>
        </is>
      </c>
      <c r="AX122" t="inlineStr">
        <is>
          <t>10100704</t>
        </is>
      </c>
      <c r="AY122" t="inlineStr">
        <is>
          <t>991000312599702656</t>
        </is>
      </c>
      <c r="AZ122" t="inlineStr">
        <is>
          <t>991000312599702656</t>
        </is>
      </c>
      <c r="BA122" t="inlineStr">
        <is>
          <t>2256163110002656</t>
        </is>
      </c>
      <c r="BB122" t="inlineStr">
        <is>
          <t>BOOK</t>
        </is>
      </c>
      <c r="BD122" t="inlineStr">
        <is>
          <t>9780891306641</t>
        </is>
      </c>
      <c r="BE122" t="inlineStr">
        <is>
          <t>32285000369578</t>
        </is>
      </c>
      <c r="BF122" t="inlineStr">
        <is>
          <t>893614086</t>
        </is>
      </c>
    </row>
    <row r="123">
      <c r="A123" t="inlineStr">
        <is>
          <t>No</t>
        </is>
      </c>
      <c r="B123" t="inlineStr">
        <is>
          <t>CURAL</t>
        </is>
      </c>
      <c r="C123" t="inlineStr">
        <is>
          <t>SHELVES</t>
        </is>
      </c>
      <c r="D123" t="inlineStr">
        <is>
          <t>BM645.R4 R48</t>
        </is>
      </c>
      <c r="E123" t="inlineStr">
        <is>
          <t>0                      BM 0645000R  4                  R  48</t>
        </is>
      </c>
      <c r="F123" t="inlineStr">
        <is>
          <t>Revelation and redemption : Jewish documents of deliverance from the fall of Jerusalem to the death of Naḥmanides / introd., translation, conclusions, and notes by George Wesley Buchanan.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N123" t="inlineStr">
        <is>
          <t>Dillsboro, N.C. : Western North Carolina Press, c1978.</t>
        </is>
      </c>
      <c r="O123" t="inlineStr">
        <is>
          <t>1978</t>
        </is>
      </c>
      <c r="P123" t="inlineStr">
        <is>
          <t>1st ed.</t>
        </is>
      </c>
      <c r="Q123" t="inlineStr">
        <is>
          <t>eng</t>
        </is>
      </c>
      <c r="R123" t="inlineStr">
        <is>
          <t>ncu</t>
        </is>
      </c>
      <c r="T123" t="inlineStr">
        <is>
          <t xml:space="preserve">BM </t>
        </is>
      </c>
      <c r="U123" t="n">
        <v>2</v>
      </c>
      <c r="V123" t="n">
        <v>2</v>
      </c>
      <c r="W123" t="inlineStr">
        <is>
          <t>2003-10-30</t>
        </is>
      </c>
      <c r="X123" t="inlineStr">
        <is>
          <t>2003-10-30</t>
        </is>
      </c>
      <c r="Y123" t="inlineStr">
        <is>
          <t>1990-11-07</t>
        </is>
      </c>
      <c r="Z123" t="inlineStr">
        <is>
          <t>1990-11-07</t>
        </is>
      </c>
      <c r="AA123" t="n">
        <v>305</v>
      </c>
      <c r="AB123" t="n">
        <v>252</v>
      </c>
      <c r="AC123" t="n">
        <v>255</v>
      </c>
      <c r="AD123" t="n">
        <v>1</v>
      </c>
      <c r="AE123" t="n">
        <v>1</v>
      </c>
      <c r="AF123" t="n">
        <v>11</v>
      </c>
      <c r="AG123" t="n">
        <v>11</v>
      </c>
      <c r="AH123" t="n">
        <v>5</v>
      </c>
      <c r="AI123" t="n">
        <v>5</v>
      </c>
      <c r="AJ123" t="n">
        <v>3</v>
      </c>
      <c r="AK123" t="n">
        <v>3</v>
      </c>
      <c r="AL123" t="n">
        <v>5</v>
      </c>
      <c r="AM123" t="n">
        <v>5</v>
      </c>
      <c r="AN123" t="n">
        <v>0</v>
      </c>
      <c r="AO123" t="n">
        <v>0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HYPERLINK("http://catalog.hathitrust.org/Record/000568906","HathiTrust Record")</f>
        <v/>
      </c>
      <c r="AU123">
        <f>HYPERLINK("https://creighton-primo.hosted.exlibrisgroup.com/primo-explore/search?tab=default_tab&amp;search_scope=EVERYTHING&amp;vid=01CRU&amp;lang=en_US&amp;offset=0&amp;query=any,contains,991004802929702656","Catalog Record")</f>
        <v/>
      </c>
      <c r="AV123">
        <f>HYPERLINK("http://www.worldcat.org/oclc/4859611","WorldCat Record")</f>
        <v/>
      </c>
      <c r="AW123" t="inlineStr">
        <is>
          <t>889704714:eng</t>
        </is>
      </c>
      <c r="AX123" t="inlineStr">
        <is>
          <t>4859611</t>
        </is>
      </c>
      <c r="AY123" t="inlineStr">
        <is>
          <t>991004802929702656</t>
        </is>
      </c>
      <c r="AZ123" t="inlineStr">
        <is>
          <t>991004802929702656</t>
        </is>
      </c>
      <c r="BA123" t="inlineStr">
        <is>
          <t>2267454660002656</t>
        </is>
      </c>
      <c r="BB123" t="inlineStr">
        <is>
          <t>BOOK</t>
        </is>
      </c>
      <c r="BE123" t="inlineStr">
        <is>
          <t>32285000369594</t>
        </is>
      </c>
      <c r="BF123" t="inlineStr">
        <is>
          <t>893807499</t>
        </is>
      </c>
    </row>
    <row r="124">
      <c r="A124" t="inlineStr">
        <is>
          <t>No</t>
        </is>
      </c>
      <c r="B124" t="inlineStr">
        <is>
          <t>CURAL</t>
        </is>
      </c>
      <c r="C124" t="inlineStr">
        <is>
          <t>SHELVES</t>
        </is>
      </c>
      <c r="D124" t="inlineStr">
        <is>
          <t>BM645.S6 H5 1973</t>
        </is>
      </c>
      <c r="E124" t="inlineStr">
        <is>
          <t>0                      BM 0645000S  6                  H  5           1973</t>
        </is>
      </c>
      <c r="F124" t="inlineStr">
        <is>
          <t>Rabbinic psychology : beliefs about the soul in Rabbinic literature of the Talmudic period / by W. Hirsch.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Hirsch, W.</t>
        </is>
      </c>
      <c r="N124" t="inlineStr">
        <is>
          <t>New York, Arno Press, 1973.</t>
        </is>
      </c>
      <c r="O124" t="inlineStr">
        <is>
          <t>1973</t>
        </is>
      </c>
      <c r="Q124" t="inlineStr">
        <is>
          <t>eng</t>
        </is>
      </c>
      <c r="R124" t="inlineStr">
        <is>
          <t>nyu</t>
        </is>
      </c>
      <c r="S124" t="inlineStr">
        <is>
          <t>The Jewish people: history, religion, literature</t>
        </is>
      </c>
      <c r="T124" t="inlineStr">
        <is>
          <t xml:space="preserve">BM </t>
        </is>
      </c>
      <c r="U124" t="n">
        <v>1</v>
      </c>
      <c r="V124" t="n">
        <v>1</v>
      </c>
      <c r="W124" t="inlineStr">
        <is>
          <t>2001-11-19</t>
        </is>
      </c>
      <c r="X124" t="inlineStr">
        <is>
          <t>2001-11-19</t>
        </is>
      </c>
      <c r="Y124" t="inlineStr">
        <is>
          <t>1990-11-07</t>
        </is>
      </c>
      <c r="Z124" t="inlineStr">
        <is>
          <t>1990-11-07</t>
        </is>
      </c>
      <c r="AA124" t="n">
        <v>143</v>
      </c>
      <c r="AB124" t="n">
        <v>133</v>
      </c>
      <c r="AC124" t="n">
        <v>177</v>
      </c>
      <c r="AD124" t="n">
        <v>1</v>
      </c>
      <c r="AE124" t="n">
        <v>1</v>
      </c>
      <c r="AF124" t="n">
        <v>3</v>
      </c>
      <c r="AG124" t="n">
        <v>4</v>
      </c>
      <c r="AH124" t="n">
        <v>0</v>
      </c>
      <c r="AI124" t="n">
        <v>0</v>
      </c>
      <c r="AJ124" t="n">
        <v>1</v>
      </c>
      <c r="AK124" t="n">
        <v>1</v>
      </c>
      <c r="AL124" t="n">
        <v>2</v>
      </c>
      <c r="AM124" t="n">
        <v>3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HYPERLINK("http://catalog.hathitrust.org/Record/101870920","HathiTrust Record")</f>
        <v/>
      </c>
      <c r="AU124">
        <f>HYPERLINK("https://creighton-primo.hosted.exlibrisgroup.com/primo-explore/search?tab=default_tab&amp;search_scope=EVERYTHING&amp;vid=01CRU&amp;lang=en_US&amp;offset=0&amp;query=any,contains,991003121659702656","Catalog Record")</f>
        <v/>
      </c>
      <c r="AV124">
        <f>HYPERLINK("http://www.worldcat.org/oclc/667005","WorldCat Record")</f>
        <v/>
      </c>
      <c r="AW124" t="inlineStr">
        <is>
          <t>18467790:eng</t>
        </is>
      </c>
      <c r="AX124" t="inlineStr">
        <is>
          <t>667005</t>
        </is>
      </c>
      <c r="AY124" t="inlineStr">
        <is>
          <t>991003121659702656</t>
        </is>
      </c>
      <c r="AZ124" t="inlineStr">
        <is>
          <t>991003121659702656</t>
        </is>
      </c>
      <c r="BA124" t="inlineStr">
        <is>
          <t>2256706910002656</t>
        </is>
      </c>
      <c r="BB124" t="inlineStr">
        <is>
          <t>BOOK</t>
        </is>
      </c>
      <c r="BD124" t="inlineStr">
        <is>
          <t>9780405052729</t>
        </is>
      </c>
      <c r="BE124" t="inlineStr">
        <is>
          <t>32285000369602</t>
        </is>
      </c>
      <c r="BF124" t="inlineStr">
        <is>
          <t>893323782</t>
        </is>
      </c>
    </row>
    <row r="125">
      <c r="A125" t="inlineStr">
        <is>
          <t>No</t>
        </is>
      </c>
      <c r="B125" t="inlineStr">
        <is>
          <t>CURAL</t>
        </is>
      </c>
      <c r="C125" t="inlineStr">
        <is>
          <t>SHELVES</t>
        </is>
      </c>
      <c r="D125" t="inlineStr">
        <is>
          <t>BM656 .V38</t>
        </is>
      </c>
      <c r="E125" t="inlineStr">
        <is>
          <t>0                      BM 0656000V  38</t>
        </is>
      </c>
      <c r="F125" t="inlineStr">
        <is>
          <t>The meaning of "bāmâ" in the Old Testament : a study of etymological, textual and archaeological evidence / Patrick H. Vaughan.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Vaughan, Patrick H.</t>
        </is>
      </c>
      <c r="N125" t="inlineStr">
        <is>
          <t>London ; New York : Cambridge University Press, 1974.</t>
        </is>
      </c>
      <c r="O125" t="inlineStr">
        <is>
          <t>1974</t>
        </is>
      </c>
      <c r="Q125" t="inlineStr">
        <is>
          <t>eng</t>
        </is>
      </c>
      <c r="R125" t="inlineStr">
        <is>
          <t>enk</t>
        </is>
      </c>
      <c r="S125" t="inlineStr">
        <is>
          <t>Monograph series (Society for Old Testament Study) ; 3</t>
        </is>
      </c>
      <c r="T125" t="inlineStr">
        <is>
          <t xml:space="preserve">BM </t>
        </is>
      </c>
      <c r="U125" t="n">
        <v>4</v>
      </c>
      <c r="V125" t="n">
        <v>4</v>
      </c>
      <c r="W125" t="inlineStr">
        <is>
          <t>2009-10-27</t>
        </is>
      </c>
      <c r="X125" t="inlineStr">
        <is>
          <t>2009-10-27</t>
        </is>
      </c>
      <c r="Y125" t="inlineStr">
        <is>
          <t>1990-11-07</t>
        </is>
      </c>
      <c r="Z125" t="inlineStr">
        <is>
          <t>1990-11-07</t>
        </is>
      </c>
      <c r="AA125" t="n">
        <v>381</v>
      </c>
      <c r="AB125" t="n">
        <v>284</v>
      </c>
      <c r="AC125" t="n">
        <v>285</v>
      </c>
      <c r="AD125" t="n">
        <v>1</v>
      </c>
      <c r="AE125" t="n">
        <v>1</v>
      </c>
      <c r="AF125" t="n">
        <v>14</v>
      </c>
      <c r="AG125" t="n">
        <v>14</v>
      </c>
      <c r="AH125" t="n">
        <v>5</v>
      </c>
      <c r="AI125" t="n">
        <v>5</v>
      </c>
      <c r="AJ125" t="n">
        <v>3</v>
      </c>
      <c r="AK125" t="n">
        <v>3</v>
      </c>
      <c r="AL125" t="n">
        <v>8</v>
      </c>
      <c r="AM125" t="n">
        <v>8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HYPERLINK("https://creighton-primo.hosted.exlibrisgroup.com/primo-explore/search?tab=default_tab&amp;search_scope=EVERYTHING&amp;vid=01CRU&amp;lang=en_US&amp;offset=0&amp;query=any,contains,991003550669702656","Catalog Record")</f>
        <v/>
      </c>
      <c r="AV125">
        <f>HYPERLINK("http://www.worldcat.org/oclc/1119354","WorldCat Record")</f>
        <v/>
      </c>
      <c r="AW125" t="inlineStr">
        <is>
          <t>229332707:eng</t>
        </is>
      </c>
      <c r="AX125" t="inlineStr">
        <is>
          <t>1119354</t>
        </is>
      </c>
      <c r="AY125" t="inlineStr">
        <is>
          <t>991003550669702656</t>
        </is>
      </c>
      <c r="AZ125" t="inlineStr">
        <is>
          <t>991003550669702656</t>
        </is>
      </c>
      <c r="BA125" t="inlineStr">
        <is>
          <t>2256061720002656</t>
        </is>
      </c>
      <c r="BB125" t="inlineStr">
        <is>
          <t>BOOK</t>
        </is>
      </c>
      <c r="BD125" t="inlineStr">
        <is>
          <t>9780521204255</t>
        </is>
      </c>
      <c r="BE125" t="inlineStr">
        <is>
          <t>32285000369750</t>
        </is>
      </c>
      <c r="BF125" t="inlineStr">
        <is>
          <t>893692831</t>
        </is>
      </c>
    </row>
    <row r="126">
      <c r="A126" t="inlineStr">
        <is>
          <t>No</t>
        </is>
      </c>
      <c r="B126" t="inlineStr">
        <is>
          <t>CURAL</t>
        </is>
      </c>
      <c r="C126" t="inlineStr">
        <is>
          <t>SHELVES</t>
        </is>
      </c>
      <c r="D126" t="inlineStr">
        <is>
          <t>BM660 .H4613 1977</t>
        </is>
      </c>
      <c r="E126" t="inlineStr">
        <is>
          <t>0                      BM 0660000H  4613        1977</t>
        </is>
      </c>
      <c r="F126" t="inlineStr">
        <is>
          <t>Prayer in the Talmud : forms and patterns / by Joseph Heinemann.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Heinemann, Joseph.</t>
        </is>
      </c>
      <c r="N126" t="inlineStr">
        <is>
          <t>Berlin ; New York : de Gruyter, 1977.</t>
        </is>
      </c>
      <c r="O126" t="inlineStr">
        <is>
          <t>1977</t>
        </is>
      </c>
      <c r="Q126" t="inlineStr">
        <is>
          <t>eng</t>
        </is>
      </c>
      <c r="R126" t="inlineStr">
        <is>
          <t xml:space="preserve">gw </t>
        </is>
      </c>
      <c r="S126" t="inlineStr">
        <is>
          <t>Studia Judaica ; Bd. 9</t>
        </is>
      </c>
      <c r="T126" t="inlineStr">
        <is>
          <t xml:space="preserve">BM </t>
        </is>
      </c>
      <c r="U126" t="n">
        <v>5</v>
      </c>
      <c r="V126" t="n">
        <v>5</v>
      </c>
      <c r="W126" t="inlineStr">
        <is>
          <t>2007-09-06</t>
        </is>
      </c>
      <c r="X126" t="inlineStr">
        <is>
          <t>2007-09-06</t>
        </is>
      </c>
      <c r="Y126" t="inlineStr">
        <is>
          <t>1990-11-07</t>
        </is>
      </c>
      <c r="Z126" t="inlineStr">
        <is>
          <t>1990-11-07</t>
        </is>
      </c>
      <c r="AA126" t="n">
        <v>303</v>
      </c>
      <c r="AB126" t="n">
        <v>193</v>
      </c>
      <c r="AC126" t="n">
        <v>350</v>
      </c>
      <c r="AD126" t="n">
        <v>2</v>
      </c>
      <c r="AE126" t="n">
        <v>3</v>
      </c>
      <c r="AF126" t="n">
        <v>15</v>
      </c>
      <c r="AG126" t="n">
        <v>19</v>
      </c>
      <c r="AH126" t="n">
        <v>4</v>
      </c>
      <c r="AI126" t="n">
        <v>5</v>
      </c>
      <c r="AJ126" t="n">
        <v>4</v>
      </c>
      <c r="AK126" t="n">
        <v>6</v>
      </c>
      <c r="AL126" t="n">
        <v>8</v>
      </c>
      <c r="AM126" t="n">
        <v>9</v>
      </c>
      <c r="AN126" t="n">
        <v>1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HYPERLINK("http://catalog.hathitrust.org/Record/000173203","HathiTrust Record")</f>
        <v/>
      </c>
      <c r="AU126">
        <f>HYPERLINK("https://creighton-primo.hosted.exlibrisgroup.com/primo-explore/search?tab=default_tab&amp;search_scope=EVERYTHING&amp;vid=01CRU&amp;lang=en_US&amp;offset=0&amp;query=any,contains,991004244299702656","Catalog Record")</f>
        <v/>
      </c>
      <c r="AV126">
        <f>HYPERLINK("http://www.worldcat.org/oclc/2797834","WorldCat Record")</f>
        <v/>
      </c>
      <c r="AW126" t="inlineStr">
        <is>
          <t>355028431:eng</t>
        </is>
      </c>
      <c r="AX126" t="inlineStr">
        <is>
          <t>2797834</t>
        </is>
      </c>
      <c r="AY126" t="inlineStr">
        <is>
          <t>991004244299702656</t>
        </is>
      </c>
      <c r="AZ126" t="inlineStr">
        <is>
          <t>991004244299702656</t>
        </is>
      </c>
      <c r="BA126" t="inlineStr">
        <is>
          <t>2265608230002656</t>
        </is>
      </c>
      <c r="BB126" t="inlineStr">
        <is>
          <t>BOOK</t>
        </is>
      </c>
      <c r="BD126" t="inlineStr">
        <is>
          <t>9783110042894</t>
        </is>
      </c>
      <c r="BE126" t="inlineStr">
        <is>
          <t>32285000369776</t>
        </is>
      </c>
      <c r="BF126" t="inlineStr">
        <is>
          <t>893253452</t>
        </is>
      </c>
    </row>
    <row r="127">
      <c r="A127" t="inlineStr">
        <is>
          <t>No</t>
        </is>
      </c>
      <c r="B127" t="inlineStr">
        <is>
          <t>CURAL</t>
        </is>
      </c>
      <c r="C127" t="inlineStr">
        <is>
          <t>SHELVES</t>
        </is>
      </c>
      <c r="D127" t="inlineStr">
        <is>
          <t>BM669 .J3 1973</t>
        </is>
      </c>
      <c r="E127" t="inlineStr">
        <is>
          <t>0                      BM 0669000J  3           1973</t>
        </is>
      </c>
      <c r="F127" t="inlineStr">
        <is>
          <t>Hasidic prayer / Louis Jacobs.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Jacobs, Louis.</t>
        </is>
      </c>
      <c r="N127" t="inlineStr">
        <is>
          <t>New York, Schocken Books [1973, c1972]</t>
        </is>
      </c>
      <c r="O127" t="inlineStr">
        <is>
          <t>1973</t>
        </is>
      </c>
      <c r="Q127" t="inlineStr">
        <is>
          <t>eng</t>
        </is>
      </c>
      <c r="R127" t="inlineStr">
        <is>
          <t>nyu</t>
        </is>
      </c>
      <c r="S127" t="inlineStr">
        <is>
          <t>The Littman library of Jewish civilization</t>
        </is>
      </c>
      <c r="T127" t="inlineStr">
        <is>
          <t xml:space="preserve">BM </t>
        </is>
      </c>
      <c r="U127" t="n">
        <v>3</v>
      </c>
      <c r="V127" t="n">
        <v>3</v>
      </c>
      <c r="W127" t="inlineStr">
        <is>
          <t>2000-05-22</t>
        </is>
      </c>
      <c r="X127" t="inlineStr">
        <is>
          <t>2000-05-22</t>
        </is>
      </c>
      <c r="Y127" t="inlineStr">
        <is>
          <t>1990-11-07</t>
        </is>
      </c>
      <c r="Z127" t="inlineStr">
        <is>
          <t>1990-11-07</t>
        </is>
      </c>
      <c r="AA127" t="n">
        <v>365</v>
      </c>
      <c r="AB127" t="n">
        <v>341</v>
      </c>
      <c r="AC127" t="n">
        <v>819</v>
      </c>
      <c r="AD127" t="n">
        <v>4</v>
      </c>
      <c r="AE127" t="n">
        <v>6</v>
      </c>
      <c r="AF127" t="n">
        <v>23</v>
      </c>
      <c r="AG127" t="n">
        <v>43</v>
      </c>
      <c r="AH127" t="n">
        <v>8</v>
      </c>
      <c r="AI127" t="n">
        <v>19</v>
      </c>
      <c r="AJ127" t="n">
        <v>4</v>
      </c>
      <c r="AK127" t="n">
        <v>9</v>
      </c>
      <c r="AL127" t="n">
        <v>14</v>
      </c>
      <c r="AM127" t="n">
        <v>21</v>
      </c>
      <c r="AN127" t="n">
        <v>3</v>
      </c>
      <c r="AO127" t="n">
        <v>5</v>
      </c>
      <c r="AP127" t="n">
        <v>0</v>
      </c>
      <c r="AQ127" t="n">
        <v>1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HYPERLINK("http://catalog.hathitrust.org/Record/000008757","HathiTrust Record")</f>
        <v/>
      </c>
      <c r="AU127">
        <f>HYPERLINK("https://creighton-primo.hosted.exlibrisgroup.com/primo-explore/search?tab=default_tab&amp;search_scope=EVERYTHING&amp;vid=01CRU&amp;lang=en_US&amp;offset=0&amp;query=any,contains,991005356119702656","Catalog Record")</f>
        <v/>
      </c>
      <c r="AV127">
        <f>HYPERLINK("http://www.worldcat.org/oclc/631803","WorldCat Record")</f>
        <v/>
      </c>
      <c r="AW127" t="inlineStr">
        <is>
          <t>460448:eng</t>
        </is>
      </c>
      <c r="AX127" t="inlineStr">
        <is>
          <t>631803</t>
        </is>
      </c>
      <c r="AY127" t="inlineStr">
        <is>
          <t>991005356119702656</t>
        </is>
      </c>
      <c r="AZ127" t="inlineStr">
        <is>
          <t>991005356119702656</t>
        </is>
      </c>
      <c r="BA127" t="inlineStr">
        <is>
          <t>2263093370002656</t>
        </is>
      </c>
      <c r="BB127" t="inlineStr">
        <is>
          <t>BOOK</t>
        </is>
      </c>
      <c r="BE127" t="inlineStr">
        <is>
          <t>32285000369826</t>
        </is>
      </c>
      <c r="BF127" t="inlineStr">
        <is>
          <t>893601032</t>
        </is>
      </c>
    </row>
    <row r="128">
      <c r="A128" t="inlineStr">
        <is>
          <t>No</t>
        </is>
      </c>
      <c r="B128" t="inlineStr">
        <is>
          <t>CURAL</t>
        </is>
      </c>
      <c r="C128" t="inlineStr">
        <is>
          <t>SHELVES</t>
        </is>
      </c>
      <c r="D128" t="inlineStr">
        <is>
          <t>BM675.D3 B7 1962</t>
        </is>
      </c>
      <c r="E128" t="inlineStr">
        <is>
          <t>0                      BM 0675000D  3                  B  7           1962</t>
        </is>
      </c>
      <c r="F128" t="inlineStr">
        <is>
          <t>The authorised daily prayer book of the United Hebrew congregations of the British Commonwealth of Nations / with a new translation by the late Rev. S. Singer ; published under the sanction of Chief Rabbi Dr. Nathan Marcus Adler.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Siddur.</t>
        </is>
      </c>
      <c r="N128" t="inlineStr">
        <is>
          <t>London : Eyre &amp; Spottiswoode ; New York : Bloch Publishing Company, 1962.</t>
        </is>
      </c>
      <c r="O128" t="inlineStr">
        <is>
          <t>1962</t>
        </is>
      </c>
      <c r="P128" t="inlineStr">
        <is>
          <t>New ed. reset and enl. under the direction of Israel Brodie. [2nd rev. ed.].</t>
        </is>
      </c>
      <c r="Q128" t="inlineStr">
        <is>
          <t>eng</t>
        </is>
      </c>
      <c r="R128" t="inlineStr">
        <is>
          <t>enk</t>
        </is>
      </c>
      <c r="T128" t="inlineStr">
        <is>
          <t xml:space="preserve">BM </t>
        </is>
      </c>
      <c r="U128" t="n">
        <v>1</v>
      </c>
      <c r="V128" t="n">
        <v>1</v>
      </c>
      <c r="W128" t="inlineStr">
        <is>
          <t>2006-07-31</t>
        </is>
      </c>
      <c r="X128" t="inlineStr">
        <is>
          <t>2006-07-31</t>
        </is>
      </c>
      <c r="Y128" t="inlineStr">
        <is>
          <t>2006-07-31</t>
        </is>
      </c>
      <c r="Z128" t="inlineStr">
        <is>
          <t>2006-07-31</t>
        </is>
      </c>
      <c r="AA128" t="n">
        <v>28</v>
      </c>
      <c r="AB128" t="n">
        <v>22</v>
      </c>
      <c r="AC128" t="n">
        <v>22</v>
      </c>
      <c r="AD128" t="n">
        <v>1</v>
      </c>
      <c r="AE128" t="n">
        <v>1</v>
      </c>
      <c r="AF128" t="n">
        <v>4</v>
      </c>
      <c r="AG128" t="n">
        <v>4</v>
      </c>
      <c r="AH128" t="n">
        <v>2</v>
      </c>
      <c r="AI128" t="n">
        <v>2</v>
      </c>
      <c r="AJ128" t="n">
        <v>3</v>
      </c>
      <c r="AK128" t="n">
        <v>3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HYPERLINK("https://creighton-primo.hosted.exlibrisgroup.com/primo-explore/search?tab=default_tab&amp;search_scope=EVERYTHING&amp;vid=01CRU&amp;lang=en_US&amp;offset=0&amp;query=any,contains,991004895949702656","Catalog Record")</f>
        <v/>
      </c>
      <c r="AV128">
        <f>HYPERLINK("http://www.worldcat.org/oclc/12928668","WorldCat Record")</f>
        <v/>
      </c>
      <c r="AW128" t="inlineStr">
        <is>
          <t>5608968497:eng</t>
        </is>
      </c>
      <c r="AX128" t="inlineStr">
        <is>
          <t>12928668</t>
        </is>
      </c>
      <c r="AY128" t="inlineStr">
        <is>
          <t>991004895949702656</t>
        </is>
      </c>
      <c r="AZ128" t="inlineStr">
        <is>
          <t>991004895949702656</t>
        </is>
      </c>
      <c r="BA128" t="inlineStr">
        <is>
          <t>2263535750002656</t>
        </is>
      </c>
      <c r="BB128" t="inlineStr">
        <is>
          <t>BOOK</t>
        </is>
      </c>
      <c r="BE128" t="inlineStr">
        <is>
          <t>32285005198782</t>
        </is>
      </c>
      <c r="BF128" t="inlineStr">
        <is>
          <t>893236029</t>
        </is>
      </c>
    </row>
    <row r="129">
      <c r="A129" t="inlineStr">
        <is>
          <t>No</t>
        </is>
      </c>
      <c r="B129" t="inlineStr">
        <is>
          <t>CURAL</t>
        </is>
      </c>
      <c r="C129" t="inlineStr">
        <is>
          <t>SHELVES</t>
        </is>
      </c>
      <c r="D129" t="inlineStr">
        <is>
          <t>BM675.D3 H4 1948</t>
        </is>
      </c>
      <c r="E129" t="inlineStr">
        <is>
          <t>0                      BM 0675000D  3                  H  4           1948</t>
        </is>
      </c>
      <c r="F129" t="inlineStr">
        <is>
          <t>The authorised daily prayer book.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Siddur.</t>
        </is>
      </c>
      <c r="N129" t="inlineStr">
        <is>
          <t>New York : Bloch Pub. Co., c1948, 1965 printing.</t>
        </is>
      </c>
      <c r="O129" t="inlineStr">
        <is>
          <t>1974</t>
        </is>
      </c>
      <c r="P129" t="inlineStr">
        <is>
          <t>Rev. ed. Hebrew text, English translation, with commentary and notes, by Joseph H. Hertz.</t>
        </is>
      </c>
      <c r="Q129" t="inlineStr">
        <is>
          <t>eng</t>
        </is>
      </c>
      <c r="R129" t="inlineStr">
        <is>
          <t>nyu</t>
        </is>
      </c>
      <c r="T129" t="inlineStr">
        <is>
          <t xml:space="preserve">BM </t>
        </is>
      </c>
      <c r="U129" t="n">
        <v>6</v>
      </c>
      <c r="V129" t="n">
        <v>6</v>
      </c>
      <c r="W129" t="inlineStr">
        <is>
          <t>2005-02-16</t>
        </is>
      </c>
      <c r="X129" t="inlineStr">
        <is>
          <t>2005-02-16</t>
        </is>
      </c>
      <c r="Y129" t="inlineStr">
        <is>
          <t>1990-11-07</t>
        </is>
      </c>
      <c r="Z129" t="inlineStr">
        <is>
          <t>1990-11-07</t>
        </is>
      </c>
      <c r="AA129" t="n">
        <v>165</v>
      </c>
      <c r="AB129" t="n">
        <v>161</v>
      </c>
      <c r="AC129" t="n">
        <v>398</v>
      </c>
      <c r="AD129" t="n">
        <v>2</v>
      </c>
      <c r="AE129" t="n">
        <v>3</v>
      </c>
      <c r="AF129" t="n">
        <v>15</v>
      </c>
      <c r="AG129" t="n">
        <v>31</v>
      </c>
      <c r="AH129" t="n">
        <v>4</v>
      </c>
      <c r="AI129" t="n">
        <v>13</v>
      </c>
      <c r="AJ129" t="n">
        <v>5</v>
      </c>
      <c r="AK129" t="n">
        <v>8</v>
      </c>
      <c r="AL129" t="n">
        <v>9</v>
      </c>
      <c r="AM129" t="n">
        <v>17</v>
      </c>
      <c r="AN129" t="n">
        <v>1</v>
      </c>
      <c r="AO129" t="n">
        <v>2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HYPERLINK("https://creighton-primo.hosted.exlibrisgroup.com/primo-explore/search?tab=default_tab&amp;search_scope=EVERYTHING&amp;vid=01CRU&amp;lang=en_US&amp;offset=0&amp;query=any,contains,991004134649702656","Catalog Record")</f>
        <v/>
      </c>
      <c r="AV129">
        <f>HYPERLINK("http://www.worldcat.org/oclc/2481823","WorldCat Record")</f>
        <v/>
      </c>
      <c r="AW129" t="inlineStr">
        <is>
          <t>4925938430:eng</t>
        </is>
      </c>
      <c r="AX129" t="inlineStr">
        <is>
          <t>2481823</t>
        </is>
      </c>
      <c r="AY129" t="inlineStr">
        <is>
          <t>991004134649702656</t>
        </is>
      </c>
      <c r="AZ129" t="inlineStr">
        <is>
          <t>991004134649702656</t>
        </is>
      </c>
      <c r="BA129" t="inlineStr">
        <is>
          <t>2263491710002656</t>
        </is>
      </c>
      <c r="BB129" t="inlineStr">
        <is>
          <t>BOOK</t>
        </is>
      </c>
      <c r="BE129" t="inlineStr">
        <is>
          <t>32285000369859</t>
        </is>
      </c>
      <c r="BF129" t="inlineStr">
        <is>
          <t>893512854</t>
        </is>
      </c>
    </row>
    <row r="130">
      <c r="A130" t="inlineStr">
        <is>
          <t>No</t>
        </is>
      </c>
      <c r="B130" t="inlineStr">
        <is>
          <t>CURAL</t>
        </is>
      </c>
      <c r="C130" t="inlineStr">
        <is>
          <t>SHELVES</t>
        </is>
      </c>
      <c r="D130" t="inlineStr">
        <is>
          <t>BM685 .G49 1989</t>
        </is>
      </c>
      <c r="E130" t="inlineStr">
        <is>
          <t>0                      BM 0685000G  49          1989</t>
        </is>
      </c>
      <c r="F130" t="inlineStr">
        <is>
          <t>The Sabbath in the classical Kabbalah / Elliot K. Ginsburg.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Ginsburg, Elliot Kiba.</t>
        </is>
      </c>
      <c r="N130" t="inlineStr">
        <is>
          <t>Albany, N.Y. : State University of New York Press, c1989.</t>
        </is>
      </c>
      <c r="O130" t="inlineStr">
        <is>
          <t>1989</t>
        </is>
      </c>
      <c r="Q130" t="inlineStr">
        <is>
          <t>eng</t>
        </is>
      </c>
      <c r="R130" t="inlineStr">
        <is>
          <t>nyu</t>
        </is>
      </c>
      <c r="S130" t="inlineStr">
        <is>
          <t>SUNY series in Judaica</t>
        </is>
      </c>
      <c r="T130" t="inlineStr">
        <is>
          <t xml:space="preserve">BM </t>
        </is>
      </c>
      <c r="U130" t="n">
        <v>7</v>
      </c>
      <c r="V130" t="n">
        <v>7</v>
      </c>
      <c r="W130" t="inlineStr">
        <is>
          <t>2003-12-07</t>
        </is>
      </c>
      <c r="X130" t="inlineStr">
        <is>
          <t>2003-12-07</t>
        </is>
      </c>
      <c r="Y130" t="inlineStr">
        <is>
          <t>1990-06-04</t>
        </is>
      </c>
      <c r="Z130" t="inlineStr">
        <is>
          <t>1990-06-04</t>
        </is>
      </c>
      <c r="AA130" t="n">
        <v>228</v>
      </c>
      <c r="AB130" t="n">
        <v>190</v>
      </c>
      <c r="AC130" t="n">
        <v>774</v>
      </c>
      <c r="AD130" t="n">
        <v>2</v>
      </c>
      <c r="AE130" t="n">
        <v>8</v>
      </c>
      <c r="AF130" t="n">
        <v>8</v>
      </c>
      <c r="AG130" t="n">
        <v>34</v>
      </c>
      <c r="AH130" t="n">
        <v>0</v>
      </c>
      <c r="AI130" t="n">
        <v>12</v>
      </c>
      <c r="AJ130" t="n">
        <v>4</v>
      </c>
      <c r="AK130" t="n">
        <v>9</v>
      </c>
      <c r="AL130" t="n">
        <v>4</v>
      </c>
      <c r="AM130" t="n">
        <v>12</v>
      </c>
      <c r="AN130" t="n">
        <v>1</v>
      </c>
      <c r="AO130" t="n">
        <v>6</v>
      </c>
      <c r="AP130" t="n">
        <v>0</v>
      </c>
      <c r="AQ130" t="n">
        <v>1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HYPERLINK("https://creighton-primo.hosted.exlibrisgroup.com/primo-explore/search?tab=default_tab&amp;search_scope=EVERYTHING&amp;vid=01CRU&amp;lang=en_US&amp;offset=0&amp;query=any,contains,991001174919702656","Catalog Record")</f>
        <v/>
      </c>
      <c r="AV130">
        <f>HYPERLINK("http://www.worldcat.org/oclc/16986040","WorldCat Record")</f>
        <v/>
      </c>
      <c r="AW130" t="inlineStr">
        <is>
          <t>1750135566:eng</t>
        </is>
      </c>
      <c r="AX130" t="inlineStr">
        <is>
          <t>16986040</t>
        </is>
      </c>
      <c r="AY130" t="inlineStr">
        <is>
          <t>991001174919702656</t>
        </is>
      </c>
      <c r="AZ130" t="inlineStr">
        <is>
          <t>991001174919702656</t>
        </is>
      </c>
      <c r="BA130" t="inlineStr">
        <is>
          <t>2272292140002656</t>
        </is>
      </c>
      <c r="BB130" t="inlineStr">
        <is>
          <t>BOOK</t>
        </is>
      </c>
      <c r="BD130" t="inlineStr">
        <is>
          <t>9780887067792</t>
        </is>
      </c>
      <c r="BE130" t="inlineStr">
        <is>
          <t>32285000156736</t>
        </is>
      </c>
      <c r="BF130" t="inlineStr">
        <is>
          <t>893496886</t>
        </is>
      </c>
    </row>
    <row r="131">
      <c r="A131" t="inlineStr">
        <is>
          <t>No</t>
        </is>
      </c>
      <c r="B131" t="inlineStr">
        <is>
          <t>CURAL</t>
        </is>
      </c>
      <c r="C131" t="inlineStr">
        <is>
          <t>SHELVES</t>
        </is>
      </c>
      <c r="D131" t="inlineStr">
        <is>
          <t>BM720.S4 G67 1978</t>
        </is>
      </c>
      <c r="E131" t="inlineStr">
        <is>
          <t>0                      BM 0720000S  4                  G  67          1978</t>
        </is>
      </c>
      <c r="F131" t="inlineStr">
        <is>
          <t>Love &amp; sex : a modern Jewish perspective / Robert Gordis.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Gordis, Robert, 1908-1992.</t>
        </is>
      </c>
      <c r="N131" t="inlineStr">
        <is>
          <t>New York : Farrar Straus Giroux, 1978.</t>
        </is>
      </c>
      <c r="O131" t="inlineStr">
        <is>
          <t>1978</t>
        </is>
      </c>
      <c r="P131" t="inlineStr">
        <is>
          <t>-- 1st ed. --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BM </t>
        </is>
      </c>
      <c r="U131" t="n">
        <v>6</v>
      </c>
      <c r="V131" t="n">
        <v>6</v>
      </c>
      <c r="W131" t="inlineStr">
        <is>
          <t>2005-04-20</t>
        </is>
      </c>
      <c r="X131" t="inlineStr">
        <is>
          <t>2005-04-20</t>
        </is>
      </c>
      <c r="Y131" t="inlineStr">
        <is>
          <t>2000-06-15</t>
        </is>
      </c>
      <c r="Z131" t="inlineStr">
        <is>
          <t>2000-06-15</t>
        </is>
      </c>
      <c r="AA131" t="n">
        <v>447</v>
      </c>
      <c r="AB131" t="n">
        <v>407</v>
      </c>
      <c r="AC131" t="n">
        <v>436</v>
      </c>
      <c r="AD131" t="n">
        <v>2</v>
      </c>
      <c r="AE131" t="n">
        <v>2</v>
      </c>
      <c r="AF131" t="n">
        <v>14</v>
      </c>
      <c r="AG131" t="n">
        <v>14</v>
      </c>
      <c r="AH131" t="n">
        <v>5</v>
      </c>
      <c r="AI131" t="n">
        <v>5</v>
      </c>
      <c r="AJ131" t="n">
        <v>3</v>
      </c>
      <c r="AK131" t="n">
        <v>3</v>
      </c>
      <c r="AL131" t="n">
        <v>8</v>
      </c>
      <c r="AM131" t="n">
        <v>8</v>
      </c>
      <c r="AN131" t="n">
        <v>1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HYPERLINK("https://creighton-primo.hosted.exlibrisgroup.com/primo-explore/search?tab=default_tab&amp;search_scope=EVERYTHING&amp;vid=01CRU&amp;lang=en_US&amp;offset=0&amp;query=any,contains,991003120359702656","Catalog Record")</f>
        <v/>
      </c>
      <c r="AV131">
        <f>HYPERLINK("http://www.worldcat.org/oclc/3380140","WorldCat Record")</f>
        <v/>
      </c>
      <c r="AW131" t="inlineStr">
        <is>
          <t>3952366:eng</t>
        </is>
      </c>
      <c r="AX131" t="inlineStr">
        <is>
          <t>3380140</t>
        </is>
      </c>
      <c r="AY131" t="inlineStr">
        <is>
          <t>991003120359702656</t>
        </is>
      </c>
      <c r="AZ131" t="inlineStr">
        <is>
          <t>991003120359702656</t>
        </is>
      </c>
      <c r="BA131" t="inlineStr">
        <is>
          <t>2272718060002656</t>
        </is>
      </c>
      <c r="BB131" t="inlineStr">
        <is>
          <t>BOOK</t>
        </is>
      </c>
      <c r="BD131" t="inlineStr">
        <is>
          <t>9780374192525</t>
        </is>
      </c>
      <c r="BE131" t="inlineStr">
        <is>
          <t>32285003560835</t>
        </is>
      </c>
      <c r="BF131" t="inlineStr">
        <is>
          <t>893505230</t>
        </is>
      </c>
    </row>
    <row r="132">
      <c r="A132" t="inlineStr">
        <is>
          <t>No</t>
        </is>
      </c>
      <c r="B132" t="inlineStr">
        <is>
          <t>CURAL</t>
        </is>
      </c>
      <c r="C132" t="inlineStr">
        <is>
          <t>SHELVES</t>
        </is>
      </c>
      <c r="D132" t="inlineStr">
        <is>
          <t>BM729.P3 L36 1986</t>
        </is>
      </c>
      <c r="E132" t="inlineStr">
        <is>
          <t>0                      BM 0729000P  3                  L  36          1986</t>
        </is>
      </c>
      <c r="F132" t="inlineStr">
        <is>
          <t>The Land of Israel : Jewish perspectives / Lawrence A. Hoffman, editor.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Notre Dame, Ind. : University of Notre Dame Press, c1986.</t>
        </is>
      </c>
      <c r="O132" t="inlineStr">
        <is>
          <t>1986</t>
        </is>
      </c>
      <c r="Q132" t="inlineStr">
        <is>
          <t>eng</t>
        </is>
      </c>
      <c r="R132" t="inlineStr">
        <is>
          <t>inu</t>
        </is>
      </c>
      <c r="S132" t="inlineStr">
        <is>
          <t>Studies in Judaism and Christianity in antiquity ; no. 6</t>
        </is>
      </c>
      <c r="T132" t="inlineStr">
        <is>
          <t xml:space="preserve">BM </t>
        </is>
      </c>
      <c r="U132" t="n">
        <v>2</v>
      </c>
      <c r="V132" t="n">
        <v>2</v>
      </c>
      <c r="W132" t="inlineStr">
        <is>
          <t>2002-09-22</t>
        </is>
      </c>
      <c r="X132" t="inlineStr">
        <is>
          <t>2002-09-22</t>
        </is>
      </c>
      <c r="Y132" t="inlineStr">
        <is>
          <t>1992-05-21</t>
        </is>
      </c>
      <c r="Z132" t="inlineStr">
        <is>
          <t>1992-05-21</t>
        </is>
      </c>
      <c r="AA132" t="n">
        <v>486</v>
      </c>
      <c r="AB132" t="n">
        <v>411</v>
      </c>
      <c r="AC132" t="n">
        <v>413</v>
      </c>
      <c r="AD132" t="n">
        <v>3</v>
      </c>
      <c r="AE132" t="n">
        <v>3</v>
      </c>
      <c r="AF132" t="n">
        <v>20</v>
      </c>
      <c r="AG132" t="n">
        <v>20</v>
      </c>
      <c r="AH132" t="n">
        <v>6</v>
      </c>
      <c r="AI132" t="n">
        <v>6</v>
      </c>
      <c r="AJ132" t="n">
        <v>6</v>
      </c>
      <c r="AK132" t="n">
        <v>6</v>
      </c>
      <c r="AL132" t="n">
        <v>10</v>
      </c>
      <c r="AM132" t="n">
        <v>10</v>
      </c>
      <c r="AN132" t="n">
        <v>2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HYPERLINK("http://catalog.hathitrust.org/Record/000809321","HathiTrust Record")</f>
        <v/>
      </c>
      <c r="AU132">
        <f>HYPERLINK("https://creighton-primo.hosted.exlibrisgroup.com/primo-explore/search?tab=default_tab&amp;search_scope=EVERYTHING&amp;vid=01CRU&amp;lang=en_US&amp;offset=0&amp;query=any,contains,991000922209702656","Catalog Record")</f>
        <v/>
      </c>
      <c r="AV132">
        <f>HYPERLINK("http://www.worldcat.org/oclc/14213564","WorldCat Record")</f>
        <v/>
      </c>
      <c r="AW132" t="inlineStr">
        <is>
          <t>889750607:eng</t>
        </is>
      </c>
      <c r="AX132" t="inlineStr">
        <is>
          <t>14213564</t>
        </is>
      </c>
      <c r="AY132" t="inlineStr">
        <is>
          <t>991000922209702656</t>
        </is>
      </c>
      <c r="AZ132" t="inlineStr">
        <is>
          <t>991000922209702656</t>
        </is>
      </c>
      <c r="BA132" t="inlineStr">
        <is>
          <t>2269294190002656</t>
        </is>
      </c>
      <c r="BB132" t="inlineStr">
        <is>
          <t>BOOK</t>
        </is>
      </c>
      <c r="BD132" t="inlineStr">
        <is>
          <t>9780268012809</t>
        </is>
      </c>
      <c r="BE132" t="inlineStr">
        <is>
          <t>32285001112902</t>
        </is>
      </c>
      <c r="BF132" t="inlineStr">
        <is>
          <t>893778374</t>
        </is>
      </c>
    </row>
    <row r="133">
      <c r="A133" t="inlineStr">
        <is>
          <t>No</t>
        </is>
      </c>
      <c r="B133" t="inlineStr">
        <is>
          <t>CURAL</t>
        </is>
      </c>
      <c r="C133" t="inlineStr">
        <is>
          <t>SHELVES</t>
        </is>
      </c>
      <c r="D133" t="inlineStr">
        <is>
          <t>BM729.P3 V57 1985</t>
        </is>
      </c>
      <c r="E133" t="inlineStr">
        <is>
          <t>0                      BM 0729000P  3                  V  57          1985</t>
        </is>
      </c>
      <c r="F133" t="inlineStr">
        <is>
          <t>Vision and conflict in the Holy Land / edited by Richard I. Cohen.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N133" t="inlineStr">
        <is>
          <t>Jerusalem : Yad Ben-Zvi ; New York : St. Martin's Press, 1985.</t>
        </is>
      </c>
      <c r="O133" t="inlineStr">
        <is>
          <t>1985</t>
        </is>
      </c>
      <c r="Q133" t="inlineStr">
        <is>
          <t>eng</t>
        </is>
      </c>
      <c r="R133" t="inlineStr">
        <is>
          <t xml:space="preserve">is </t>
        </is>
      </c>
      <c r="T133" t="inlineStr">
        <is>
          <t xml:space="preserve">BM </t>
        </is>
      </c>
      <c r="U133" t="n">
        <v>1</v>
      </c>
      <c r="V133" t="n">
        <v>1</v>
      </c>
      <c r="W133" t="inlineStr">
        <is>
          <t>2002-04-03</t>
        </is>
      </c>
      <c r="X133" t="inlineStr">
        <is>
          <t>2002-04-03</t>
        </is>
      </c>
      <c r="Y133" t="inlineStr">
        <is>
          <t>1990-11-08</t>
        </is>
      </c>
      <c r="Z133" t="inlineStr">
        <is>
          <t>1990-11-08</t>
        </is>
      </c>
      <c r="AA133" t="n">
        <v>202</v>
      </c>
      <c r="AB133" t="n">
        <v>172</v>
      </c>
      <c r="AC133" t="n">
        <v>177</v>
      </c>
      <c r="AD133" t="n">
        <v>2</v>
      </c>
      <c r="AE133" t="n">
        <v>2</v>
      </c>
      <c r="AF133" t="n">
        <v>7</v>
      </c>
      <c r="AG133" t="n">
        <v>7</v>
      </c>
      <c r="AH133" t="n">
        <v>0</v>
      </c>
      <c r="AI133" t="n">
        <v>0</v>
      </c>
      <c r="AJ133" t="n">
        <v>3</v>
      </c>
      <c r="AK133" t="n">
        <v>3</v>
      </c>
      <c r="AL133" t="n">
        <v>4</v>
      </c>
      <c r="AM133" t="n">
        <v>4</v>
      </c>
      <c r="AN133" t="n">
        <v>1</v>
      </c>
      <c r="AO133" t="n">
        <v>1</v>
      </c>
      <c r="AP133" t="n">
        <v>0</v>
      </c>
      <c r="AQ133" t="n">
        <v>0</v>
      </c>
      <c r="AR133" t="inlineStr">
        <is>
          <t>No</t>
        </is>
      </c>
      <c r="AS133" t="inlineStr">
        <is>
          <t>No</t>
        </is>
      </c>
      <c r="AU133">
        <f>HYPERLINK("https://creighton-primo.hosted.exlibrisgroup.com/primo-explore/search?tab=default_tab&amp;search_scope=EVERYTHING&amp;vid=01CRU&amp;lang=en_US&amp;offset=0&amp;query=any,contains,991000579139702656","Catalog Record")</f>
        <v/>
      </c>
      <c r="AV133">
        <f>HYPERLINK("http://www.worldcat.org/oclc/11726128","WorldCat Record")</f>
        <v/>
      </c>
      <c r="AW133" t="inlineStr">
        <is>
          <t>10180773255:eng</t>
        </is>
      </c>
      <c r="AX133" t="inlineStr">
        <is>
          <t>11726128</t>
        </is>
      </c>
      <c r="AY133" t="inlineStr">
        <is>
          <t>991000579139702656</t>
        </is>
      </c>
      <c r="AZ133" t="inlineStr">
        <is>
          <t>991000579139702656</t>
        </is>
      </c>
      <c r="BA133" t="inlineStr">
        <is>
          <t>2255428750002656</t>
        </is>
      </c>
      <c r="BB133" t="inlineStr">
        <is>
          <t>BOOK</t>
        </is>
      </c>
      <c r="BD133" t="inlineStr">
        <is>
          <t>9780312849672</t>
        </is>
      </c>
      <c r="BE133" t="inlineStr">
        <is>
          <t>32285000395110</t>
        </is>
      </c>
      <c r="BF133" t="inlineStr">
        <is>
          <t>893321167</t>
        </is>
      </c>
    </row>
    <row r="134">
      <c r="A134" t="inlineStr">
        <is>
          <t>No</t>
        </is>
      </c>
      <c r="B134" t="inlineStr">
        <is>
          <t>CURAL</t>
        </is>
      </c>
      <c r="C134" t="inlineStr">
        <is>
          <t>SHELVES</t>
        </is>
      </c>
      <c r="D134" t="inlineStr">
        <is>
          <t>BM729.P7 P6 1988</t>
        </is>
      </c>
      <c r="E134" t="inlineStr">
        <is>
          <t>0                      BM 0729000P  7                  P  6           1988</t>
        </is>
      </c>
      <c r="F134" t="inlineStr">
        <is>
          <t>Pushing the faith : proselytism and civility in a pluralistic world / edited by Martin E. Marty and Frederick E. Greenspahn.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N134" t="inlineStr">
        <is>
          <t>New York : Crossroad, 1988.</t>
        </is>
      </c>
      <c r="O134" t="inlineStr">
        <is>
          <t>1988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BM </t>
        </is>
      </c>
      <c r="U134" t="n">
        <v>3</v>
      </c>
      <c r="V134" t="n">
        <v>3</v>
      </c>
      <c r="W134" t="inlineStr">
        <is>
          <t>2000-11-14</t>
        </is>
      </c>
      <c r="X134" t="inlineStr">
        <is>
          <t>2000-11-14</t>
        </is>
      </c>
      <c r="Y134" t="inlineStr">
        <is>
          <t>1989-11-16</t>
        </is>
      </c>
      <c r="Z134" t="inlineStr">
        <is>
          <t>1989-11-16</t>
        </is>
      </c>
      <c r="AA134" t="n">
        <v>509</v>
      </c>
      <c r="AB134" t="n">
        <v>455</v>
      </c>
      <c r="AC134" t="n">
        <v>463</v>
      </c>
      <c r="AD134" t="n">
        <v>3</v>
      </c>
      <c r="AE134" t="n">
        <v>3</v>
      </c>
      <c r="AF134" t="n">
        <v>26</v>
      </c>
      <c r="AG134" t="n">
        <v>26</v>
      </c>
      <c r="AH134" t="n">
        <v>10</v>
      </c>
      <c r="AI134" t="n">
        <v>10</v>
      </c>
      <c r="AJ134" t="n">
        <v>5</v>
      </c>
      <c r="AK134" t="n">
        <v>5</v>
      </c>
      <c r="AL134" t="n">
        <v>17</v>
      </c>
      <c r="AM134" t="n">
        <v>17</v>
      </c>
      <c r="AN134" t="n">
        <v>1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HYPERLINK("http://catalog.hathitrust.org/Record/000947577","HathiTrust Record")</f>
        <v/>
      </c>
      <c r="AU134">
        <f>HYPERLINK("https://creighton-primo.hosted.exlibrisgroup.com/primo-explore/search?tab=default_tab&amp;search_scope=EVERYTHING&amp;vid=01CRU&amp;lang=en_US&amp;offset=0&amp;query=any,contains,991001233689702656","Catalog Record")</f>
        <v/>
      </c>
      <c r="AV134">
        <f>HYPERLINK("http://www.worldcat.org/oclc/17549121","WorldCat Record")</f>
        <v/>
      </c>
      <c r="AW134" t="inlineStr">
        <is>
          <t>350196335:eng</t>
        </is>
      </c>
      <c r="AX134" t="inlineStr">
        <is>
          <t>17549121</t>
        </is>
      </c>
      <c r="AY134" t="inlineStr">
        <is>
          <t>991001233689702656</t>
        </is>
      </c>
      <c r="AZ134" t="inlineStr">
        <is>
          <t>991001233689702656</t>
        </is>
      </c>
      <c r="BA134" t="inlineStr">
        <is>
          <t>2270758550002656</t>
        </is>
      </c>
      <c r="BB134" t="inlineStr">
        <is>
          <t>BOOK</t>
        </is>
      </c>
      <c r="BD134" t="inlineStr">
        <is>
          <t>9780824508715</t>
        </is>
      </c>
      <c r="BE134" t="inlineStr">
        <is>
          <t>32285000012970</t>
        </is>
      </c>
      <c r="BF134" t="inlineStr">
        <is>
          <t>893784951</t>
        </is>
      </c>
    </row>
    <row r="135">
      <c r="A135" t="inlineStr">
        <is>
          <t>No</t>
        </is>
      </c>
      <c r="B135" t="inlineStr">
        <is>
          <t>CURAL</t>
        </is>
      </c>
      <c r="C135" t="inlineStr">
        <is>
          <t>SHELVES</t>
        </is>
      </c>
      <c r="D135" t="inlineStr">
        <is>
          <t>BM755.H34 A27 1985</t>
        </is>
      </c>
      <c r="E135" t="inlineStr">
        <is>
          <t>0                      BM 0755000H  34                 A  27          1985</t>
        </is>
      </c>
      <c r="F135" t="inlineStr">
        <is>
          <t>Abraham Joshua Heschel : exploring his life and thought / edited and introduced by John C. Merkle.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N135" t="inlineStr">
        <is>
          <t>New York, N.Y. : Macmillan, c1985.</t>
        </is>
      </c>
      <c r="O135" t="inlineStr">
        <is>
          <t>1985</t>
        </is>
      </c>
      <c r="Q135" t="inlineStr">
        <is>
          <t>eng</t>
        </is>
      </c>
      <c r="R135" t="inlineStr">
        <is>
          <t>nyu</t>
        </is>
      </c>
      <c r="T135" t="inlineStr">
        <is>
          <t xml:space="preserve">BM </t>
        </is>
      </c>
      <c r="U135" t="n">
        <v>6</v>
      </c>
      <c r="V135" t="n">
        <v>6</v>
      </c>
      <c r="W135" t="inlineStr">
        <is>
          <t>2005-04-15</t>
        </is>
      </c>
      <c r="X135" t="inlineStr">
        <is>
          <t>2005-04-15</t>
        </is>
      </c>
      <c r="Y135" t="inlineStr">
        <is>
          <t>1990-11-08</t>
        </is>
      </c>
      <c r="Z135" t="inlineStr">
        <is>
          <t>1990-11-08</t>
        </is>
      </c>
      <c r="AA135" t="n">
        <v>421</v>
      </c>
      <c r="AB135" t="n">
        <v>373</v>
      </c>
      <c r="AC135" t="n">
        <v>379</v>
      </c>
      <c r="AD135" t="n">
        <v>2</v>
      </c>
      <c r="AE135" t="n">
        <v>2</v>
      </c>
      <c r="AF135" t="n">
        <v>26</v>
      </c>
      <c r="AG135" t="n">
        <v>26</v>
      </c>
      <c r="AH135" t="n">
        <v>9</v>
      </c>
      <c r="AI135" t="n">
        <v>9</v>
      </c>
      <c r="AJ135" t="n">
        <v>8</v>
      </c>
      <c r="AK135" t="n">
        <v>8</v>
      </c>
      <c r="AL135" t="n">
        <v>16</v>
      </c>
      <c r="AM135" t="n">
        <v>16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HYPERLINK("http://catalog.hathitrust.org/Record/000390851","HathiTrust Record")</f>
        <v/>
      </c>
      <c r="AU135">
        <f>HYPERLINK("https://creighton-primo.hosted.exlibrisgroup.com/primo-explore/search?tab=default_tab&amp;search_scope=EVERYTHING&amp;vid=01CRU&amp;lang=en_US&amp;offset=0&amp;query=any,contains,991000590209702656","Catalog Record")</f>
        <v/>
      </c>
      <c r="AV135">
        <f>HYPERLINK("http://www.worldcat.org/oclc/11784553","WorldCat Record")</f>
        <v/>
      </c>
      <c r="AW135" t="inlineStr">
        <is>
          <t>792844873:eng</t>
        </is>
      </c>
      <c r="AX135" t="inlineStr">
        <is>
          <t>11784553</t>
        </is>
      </c>
      <c r="AY135" t="inlineStr">
        <is>
          <t>991000590209702656</t>
        </is>
      </c>
      <c r="AZ135" t="inlineStr">
        <is>
          <t>991000590209702656</t>
        </is>
      </c>
      <c r="BA135" t="inlineStr">
        <is>
          <t>2256964700002656</t>
        </is>
      </c>
      <c r="BB135" t="inlineStr">
        <is>
          <t>BOOK</t>
        </is>
      </c>
      <c r="BD135" t="inlineStr">
        <is>
          <t>9780029209707</t>
        </is>
      </c>
      <c r="BE135" t="inlineStr">
        <is>
          <t>32285000395227</t>
        </is>
      </c>
      <c r="BF135" t="inlineStr">
        <is>
          <t>893413497</t>
        </is>
      </c>
    </row>
    <row r="136">
      <c r="A136" t="inlineStr">
        <is>
          <t>No</t>
        </is>
      </c>
      <c r="B136" t="inlineStr">
        <is>
          <t>CURAL</t>
        </is>
      </c>
      <c r="C136" t="inlineStr">
        <is>
          <t>SHELVES</t>
        </is>
      </c>
      <c r="D136" t="inlineStr">
        <is>
          <t>BM755.J7 N42</t>
        </is>
      </c>
      <c r="E136" t="inlineStr">
        <is>
          <t>0                      BM 0755000J  7                  N  42</t>
        </is>
      </c>
      <c r="F136" t="inlineStr">
        <is>
          <t>First century Judaism in crisis; Yohanan ben Zakkai and the renaissance of Torah / Jacob Neusner.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Neusner, Jacob, 1932-2016.</t>
        </is>
      </c>
      <c r="N136" t="inlineStr">
        <is>
          <t>Nashville, Abingdon Press [1975]</t>
        </is>
      </c>
      <c r="O136" t="inlineStr">
        <is>
          <t>1975</t>
        </is>
      </c>
      <c r="Q136" t="inlineStr">
        <is>
          <t>eng</t>
        </is>
      </c>
      <c r="R136" t="inlineStr">
        <is>
          <t>tnu</t>
        </is>
      </c>
      <c r="T136" t="inlineStr">
        <is>
          <t xml:space="preserve">BM </t>
        </is>
      </c>
      <c r="U136" t="n">
        <v>2</v>
      </c>
      <c r="V136" t="n">
        <v>2</v>
      </c>
      <c r="W136" t="inlineStr">
        <is>
          <t>2004-07-20</t>
        </is>
      </c>
      <c r="X136" t="inlineStr">
        <is>
          <t>2004-07-20</t>
        </is>
      </c>
      <c r="Y136" t="inlineStr">
        <is>
          <t>1990-11-08</t>
        </is>
      </c>
      <c r="Z136" t="inlineStr">
        <is>
          <t>1990-11-08</t>
        </is>
      </c>
      <c r="AA136" t="n">
        <v>653</v>
      </c>
      <c r="AB136" t="n">
        <v>566</v>
      </c>
      <c r="AC136" t="n">
        <v>642</v>
      </c>
      <c r="AD136" t="n">
        <v>5</v>
      </c>
      <c r="AE136" t="n">
        <v>5</v>
      </c>
      <c r="AF136" t="n">
        <v>27</v>
      </c>
      <c r="AG136" t="n">
        <v>32</v>
      </c>
      <c r="AH136" t="n">
        <v>11</v>
      </c>
      <c r="AI136" t="n">
        <v>12</v>
      </c>
      <c r="AJ136" t="n">
        <v>4</v>
      </c>
      <c r="AK136" t="n">
        <v>6</v>
      </c>
      <c r="AL136" t="n">
        <v>14</v>
      </c>
      <c r="AM136" t="n">
        <v>18</v>
      </c>
      <c r="AN136" t="n">
        <v>4</v>
      </c>
      <c r="AO136" t="n">
        <v>4</v>
      </c>
      <c r="AP136" t="n">
        <v>0</v>
      </c>
      <c r="AQ136" t="n">
        <v>0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HYPERLINK("http://catalog.hathitrust.org/Record/000016492","HathiTrust Record")</f>
        <v/>
      </c>
      <c r="AU136">
        <f>HYPERLINK("https://creighton-primo.hosted.exlibrisgroup.com/primo-explore/search?tab=default_tab&amp;search_scope=EVERYTHING&amp;vid=01CRU&amp;lang=en_US&amp;offset=0&amp;query=any,contains,991003466459702656","Catalog Record")</f>
        <v/>
      </c>
      <c r="AV136">
        <f>HYPERLINK("http://www.worldcat.org/oclc/1008177","WorldCat Record")</f>
        <v/>
      </c>
      <c r="AW136" t="inlineStr">
        <is>
          <t>1926513:eng</t>
        </is>
      </c>
      <c r="AX136" t="inlineStr">
        <is>
          <t>1008177</t>
        </is>
      </c>
      <c r="AY136" t="inlineStr">
        <is>
          <t>991003466459702656</t>
        </is>
      </c>
      <c r="AZ136" t="inlineStr">
        <is>
          <t>991003466459702656</t>
        </is>
      </c>
      <c r="BA136" t="inlineStr">
        <is>
          <t>2263215760002656</t>
        </is>
      </c>
      <c r="BB136" t="inlineStr">
        <is>
          <t>BOOK</t>
        </is>
      </c>
      <c r="BD136" t="inlineStr">
        <is>
          <t>9780687131204</t>
        </is>
      </c>
      <c r="BE136" t="inlineStr">
        <is>
          <t>32285000395243</t>
        </is>
      </c>
      <c r="BF136" t="inlineStr">
        <is>
          <t>893246368</t>
        </is>
      </c>
    </row>
    <row r="137">
      <c r="A137" t="inlineStr">
        <is>
          <t>No</t>
        </is>
      </c>
      <c r="B137" t="inlineStr">
        <is>
          <t>CURAL</t>
        </is>
      </c>
      <c r="C137" t="inlineStr">
        <is>
          <t>SHELVES</t>
        </is>
      </c>
      <c r="D137" t="inlineStr">
        <is>
          <t>BM755.L425 A3 1988</t>
        </is>
      </c>
      <c r="E137" t="inlineStr">
        <is>
          <t>0                      BM 0755000L  425                A  3           1988</t>
        </is>
      </c>
      <c r="F137" t="inlineStr">
        <is>
          <t>Lovesong : becoming a Jew / Julius Lester.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Lester, Julius, 1939-2018.</t>
        </is>
      </c>
      <c r="N137" t="inlineStr">
        <is>
          <t>New York, N.Y. : H. Holt, c1988.</t>
        </is>
      </c>
      <c r="O137" t="inlineStr">
        <is>
          <t>1988</t>
        </is>
      </c>
      <c r="P137" t="inlineStr">
        <is>
          <t>1st ed.</t>
        </is>
      </c>
      <c r="Q137" t="inlineStr">
        <is>
          <t>eng</t>
        </is>
      </c>
      <c r="R137" t="inlineStr">
        <is>
          <t>nyu</t>
        </is>
      </c>
      <c r="T137" t="inlineStr">
        <is>
          <t xml:space="preserve">BM </t>
        </is>
      </c>
      <c r="U137" t="n">
        <v>2</v>
      </c>
      <c r="V137" t="n">
        <v>2</v>
      </c>
      <c r="W137" t="inlineStr">
        <is>
          <t>2005-01-25</t>
        </is>
      </c>
      <c r="X137" t="inlineStr">
        <is>
          <t>2005-01-25</t>
        </is>
      </c>
      <c r="Y137" t="inlineStr">
        <is>
          <t>1990-11-08</t>
        </is>
      </c>
      <c r="Z137" t="inlineStr">
        <is>
          <t>1990-11-08</t>
        </is>
      </c>
      <c r="AA137" t="n">
        <v>720</v>
      </c>
      <c r="AB137" t="n">
        <v>691</v>
      </c>
      <c r="AC137" t="n">
        <v>830</v>
      </c>
      <c r="AD137" t="n">
        <v>4</v>
      </c>
      <c r="AE137" t="n">
        <v>4</v>
      </c>
      <c r="AF137" t="n">
        <v>19</v>
      </c>
      <c r="AG137" t="n">
        <v>22</v>
      </c>
      <c r="AH137" t="n">
        <v>6</v>
      </c>
      <c r="AI137" t="n">
        <v>7</v>
      </c>
      <c r="AJ137" t="n">
        <v>5</v>
      </c>
      <c r="AK137" t="n">
        <v>6</v>
      </c>
      <c r="AL137" t="n">
        <v>9</v>
      </c>
      <c r="AM137" t="n">
        <v>11</v>
      </c>
      <c r="AN137" t="n">
        <v>3</v>
      </c>
      <c r="AO137" t="n">
        <v>3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HYPERLINK("https://creighton-primo.hosted.exlibrisgroup.com/primo-explore/search?tab=default_tab&amp;search_scope=EVERYTHING&amp;vid=01CRU&amp;lang=en_US&amp;offset=0&amp;query=any,contains,991001094499702656","Catalog Record")</f>
        <v/>
      </c>
      <c r="AV137">
        <f>HYPERLINK("http://www.worldcat.org/oclc/16227894","WorldCat Record")</f>
        <v/>
      </c>
      <c r="AW137" t="inlineStr">
        <is>
          <t>12304364:eng</t>
        </is>
      </c>
      <c r="AX137" t="inlineStr">
        <is>
          <t>16227894</t>
        </is>
      </c>
      <c r="AY137" t="inlineStr">
        <is>
          <t>991001094499702656</t>
        </is>
      </c>
      <c r="AZ137" t="inlineStr">
        <is>
          <t>991001094499702656</t>
        </is>
      </c>
      <c r="BA137" t="inlineStr">
        <is>
          <t>2264770410002656</t>
        </is>
      </c>
      <c r="BB137" t="inlineStr">
        <is>
          <t>BOOK</t>
        </is>
      </c>
      <c r="BD137" t="inlineStr">
        <is>
          <t>9780805005882</t>
        </is>
      </c>
      <c r="BE137" t="inlineStr">
        <is>
          <t>32285000395250</t>
        </is>
      </c>
      <c r="BF137" t="inlineStr">
        <is>
          <t>893708989</t>
        </is>
      </c>
    </row>
    <row r="138">
      <c r="A138" t="inlineStr">
        <is>
          <t>No</t>
        </is>
      </c>
      <c r="B138" t="inlineStr">
        <is>
          <t>CURAL</t>
        </is>
      </c>
      <c r="C138" t="inlineStr">
        <is>
          <t>SHELVES</t>
        </is>
      </c>
      <c r="D138" t="inlineStr">
        <is>
          <t>BM755.S69 H33 1990</t>
        </is>
      </c>
      <c r="E138" t="inlineStr">
        <is>
          <t>0                      BM 0755000S  69                 H  33          1990</t>
        </is>
      </c>
      <c r="F138" t="inlineStr">
        <is>
          <t>Philosopher of revelation : the life and thought of S.L. Steinheim : including an annotated translation, with a biographical and analytical introduction, of the entire first volume of his four-volume work, The revelation according to the doctrine of Judaism, a criterion, and selections from volume 2, 3, and 4 / Joshua O. Haberman.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Haberman, Joshua O.</t>
        </is>
      </c>
      <c r="N138" t="inlineStr">
        <is>
          <t>Philadelphia : Jewish Publication Society, 1990.</t>
        </is>
      </c>
      <c r="O138" t="inlineStr">
        <is>
          <t>1990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BM </t>
        </is>
      </c>
      <c r="U138" t="n">
        <v>2</v>
      </c>
      <c r="V138" t="n">
        <v>2</v>
      </c>
      <c r="W138" t="inlineStr">
        <is>
          <t>1997-12-03</t>
        </is>
      </c>
      <c r="X138" t="inlineStr">
        <is>
          <t>1997-12-03</t>
        </is>
      </c>
      <c r="Y138" t="inlineStr">
        <is>
          <t>1992-02-10</t>
        </is>
      </c>
      <c r="Z138" t="inlineStr">
        <is>
          <t>1992-02-10</t>
        </is>
      </c>
      <c r="AA138" t="n">
        <v>201</v>
      </c>
      <c r="AB138" t="n">
        <v>167</v>
      </c>
      <c r="AC138" t="n">
        <v>170</v>
      </c>
      <c r="AD138" t="n">
        <v>2</v>
      </c>
      <c r="AE138" t="n">
        <v>2</v>
      </c>
      <c r="AF138" t="n">
        <v>7</v>
      </c>
      <c r="AG138" t="n">
        <v>7</v>
      </c>
      <c r="AH138" t="n">
        <v>2</v>
      </c>
      <c r="AI138" t="n">
        <v>2</v>
      </c>
      <c r="AJ138" t="n">
        <v>1</v>
      </c>
      <c r="AK138" t="n">
        <v>1</v>
      </c>
      <c r="AL138" t="n">
        <v>5</v>
      </c>
      <c r="AM138" t="n">
        <v>5</v>
      </c>
      <c r="AN138" t="n">
        <v>1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HYPERLINK("https://creighton-primo.hosted.exlibrisgroup.com/primo-explore/search?tab=default_tab&amp;search_scope=EVERYTHING&amp;vid=01CRU&amp;lang=en_US&amp;offset=0&amp;query=any,contains,991001584739702656","Catalog Record")</f>
        <v/>
      </c>
      <c r="AV138">
        <f>HYPERLINK("http://www.worldcat.org/oclc/20524271","WorldCat Record")</f>
        <v/>
      </c>
      <c r="AW138" t="inlineStr">
        <is>
          <t>4202349014:eng</t>
        </is>
      </c>
      <c r="AX138" t="inlineStr">
        <is>
          <t>20524271</t>
        </is>
      </c>
      <c r="AY138" t="inlineStr">
        <is>
          <t>991001584739702656</t>
        </is>
      </c>
      <c r="AZ138" t="inlineStr">
        <is>
          <t>991001584739702656</t>
        </is>
      </c>
      <c r="BA138" t="inlineStr">
        <is>
          <t>2272712720002656</t>
        </is>
      </c>
      <c r="BB138" t="inlineStr">
        <is>
          <t>BOOK</t>
        </is>
      </c>
      <c r="BD138" t="inlineStr">
        <is>
          <t>9780827603530</t>
        </is>
      </c>
      <c r="BE138" t="inlineStr">
        <is>
          <t>32285000869155</t>
        </is>
      </c>
      <c r="BF138" t="inlineStr">
        <is>
          <t>893885385</t>
        </is>
      </c>
    </row>
    <row r="139">
      <c r="A139" t="inlineStr">
        <is>
          <t>No</t>
        </is>
      </c>
      <c r="B139" t="inlineStr">
        <is>
          <t>CURAL</t>
        </is>
      </c>
      <c r="C139" t="inlineStr">
        <is>
          <t>SHELVES</t>
        </is>
      </c>
      <c r="D139" t="inlineStr">
        <is>
          <t>BM905 .C76 1989</t>
        </is>
      </c>
      <c r="E139" t="inlineStr">
        <is>
          <t>0                      BM 0905000C  76          1989</t>
        </is>
      </c>
      <c r="F139" t="inlineStr">
        <is>
          <t>The Samaritans / edited by Alan D. Crown.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Tübingen : J.C.B. Mohr (Paul Siebeck), c1989.</t>
        </is>
      </c>
      <c r="O139" t="inlineStr">
        <is>
          <t>1989</t>
        </is>
      </c>
      <c r="Q139" t="inlineStr">
        <is>
          <t>eng</t>
        </is>
      </c>
      <c r="R139" t="inlineStr">
        <is>
          <t xml:space="preserve">gw </t>
        </is>
      </c>
      <c r="T139" t="inlineStr">
        <is>
          <t xml:space="preserve">BM </t>
        </is>
      </c>
      <c r="U139" t="n">
        <v>1</v>
      </c>
      <c r="V139" t="n">
        <v>1</v>
      </c>
      <c r="W139" t="inlineStr">
        <is>
          <t>1994-05-13</t>
        </is>
      </c>
      <c r="X139" t="inlineStr">
        <is>
          <t>1994-05-13</t>
        </is>
      </c>
      <c r="Y139" t="inlineStr">
        <is>
          <t>1991-04-16</t>
        </is>
      </c>
      <c r="Z139" t="inlineStr">
        <is>
          <t>1991-04-16</t>
        </is>
      </c>
      <c r="AA139" t="n">
        <v>218</v>
      </c>
      <c r="AB139" t="n">
        <v>134</v>
      </c>
      <c r="AC139" t="n">
        <v>137</v>
      </c>
      <c r="AD139" t="n">
        <v>2</v>
      </c>
      <c r="AE139" t="n">
        <v>2</v>
      </c>
      <c r="AF139" t="n">
        <v>9</v>
      </c>
      <c r="AG139" t="n">
        <v>9</v>
      </c>
      <c r="AH139" t="n">
        <v>4</v>
      </c>
      <c r="AI139" t="n">
        <v>4</v>
      </c>
      <c r="AJ139" t="n">
        <v>1</v>
      </c>
      <c r="AK139" t="n">
        <v>1</v>
      </c>
      <c r="AL139" t="n">
        <v>4</v>
      </c>
      <c r="AM139" t="n">
        <v>4</v>
      </c>
      <c r="AN139" t="n">
        <v>1</v>
      </c>
      <c r="AO139" t="n">
        <v>1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HYPERLINK("http://catalog.hathitrust.org/Record/001105678","HathiTrust Record")</f>
        <v/>
      </c>
      <c r="AU139">
        <f>HYPERLINK("https://creighton-primo.hosted.exlibrisgroup.com/primo-explore/search?tab=default_tab&amp;search_scope=EVERYTHING&amp;vid=01CRU&amp;lang=en_US&amp;offset=0&amp;query=any,contains,991001496059702656","Catalog Record")</f>
        <v/>
      </c>
      <c r="AV139">
        <f>HYPERLINK("http://www.worldcat.org/oclc/19764865","WorldCat Record")</f>
        <v/>
      </c>
      <c r="AW139" t="inlineStr">
        <is>
          <t>55219869:eng</t>
        </is>
      </c>
      <c r="AX139" t="inlineStr">
        <is>
          <t>19764865</t>
        </is>
      </c>
      <c r="AY139" t="inlineStr">
        <is>
          <t>991001496059702656</t>
        </is>
      </c>
      <c r="AZ139" t="inlineStr">
        <is>
          <t>991001496059702656</t>
        </is>
      </c>
      <c r="BA139" t="inlineStr">
        <is>
          <t>2266324100002656</t>
        </is>
      </c>
      <c r="BB139" t="inlineStr">
        <is>
          <t>BOOK</t>
        </is>
      </c>
      <c r="BD139" t="inlineStr">
        <is>
          <t>9783161452376</t>
        </is>
      </c>
      <c r="BE139" t="inlineStr">
        <is>
          <t>32285000567536</t>
        </is>
      </c>
      <c r="BF139" t="inlineStr">
        <is>
          <t>893509655</t>
        </is>
      </c>
    </row>
    <row r="140">
      <c r="A140" t="inlineStr">
        <is>
          <t>No</t>
        </is>
      </c>
      <c r="B140" t="inlineStr">
        <is>
          <t>CURAL</t>
        </is>
      </c>
      <c r="C140" t="inlineStr">
        <is>
          <t>SHELVES</t>
        </is>
      </c>
      <c r="D140" t="inlineStr">
        <is>
          <t>BM913.D67 I85 1976</t>
        </is>
      </c>
      <c r="E140" t="inlineStr">
        <is>
          <t>0                      BM 0913000D  67                 I  85          1976</t>
        </is>
      </c>
      <c r="F140" t="inlineStr">
        <is>
          <t>The Dositheans : a Samaritan sect in late antiquity / by Stanley Jerome Isser.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Isser, Stanley Jerome.</t>
        </is>
      </c>
      <c r="N140" t="inlineStr">
        <is>
          <t>Leiden : Brill, 1976.</t>
        </is>
      </c>
      <c r="O140" t="inlineStr">
        <is>
          <t>1976</t>
        </is>
      </c>
      <c r="Q140" t="inlineStr">
        <is>
          <t>eng</t>
        </is>
      </c>
      <c r="R140" t="inlineStr">
        <is>
          <t xml:space="preserve">ne </t>
        </is>
      </c>
      <c r="S140" t="inlineStr">
        <is>
          <t>Studies in Judaism in late antiquity ; v. 17</t>
        </is>
      </c>
      <c r="T140" t="inlineStr">
        <is>
          <t xml:space="preserve">BM </t>
        </is>
      </c>
      <c r="U140" t="n">
        <v>3</v>
      </c>
      <c r="V140" t="n">
        <v>3</v>
      </c>
      <c r="W140" t="inlineStr">
        <is>
          <t>1995-11-04</t>
        </is>
      </c>
      <c r="X140" t="inlineStr">
        <is>
          <t>1995-11-04</t>
        </is>
      </c>
      <c r="Y140" t="inlineStr">
        <is>
          <t>1992-05-15</t>
        </is>
      </c>
      <c r="Z140" t="inlineStr">
        <is>
          <t>1992-05-15</t>
        </is>
      </c>
      <c r="AA140" t="n">
        <v>235</v>
      </c>
      <c r="AB140" t="n">
        <v>164</v>
      </c>
      <c r="AC140" t="n">
        <v>164</v>
      </c>
      <c r="AD140" t="n">
        <v>2</v>
      </c>
      <c r="AE140" t="n">
        <v>2</v>
      </c>
      <c r="AF140" t="n">
        <v>7</v>
      </c>
      <c r="AG140" t="n">
        <v>7</v>
      </c>
      <c r="AH140" t="n">
        <v>0</v>
      </c>
      <c r="AI140" t="n">
        <v>0</v>
      </c>
      <c r="AJ140" t="n">
        <v>2</v>
      </c>
      <c r="AK140" t="n">
        <v>2</v>
      </c>
      <c r="AL140" t="n">
        <v>5</v>
      </c>
      <c r="AM140" t="n">
        <v>5</v>
      </c>
      <c r="AN140" t="n">
        <v>1</v>
      </c>
      <c r="AO140" t="n">
        <v>1</v>
      </c>
      <c r="AP140" t="n">
        <v>0</v>
      </c>
      <c r="AQ140" t="n">
        <v>0</v>
      </c>
      <c r="AR140" t="inlineStr">
        <is>
          <t>No</t>
        </is>
      </c>
      <c r="AS140" t="inlineStr">
        <is>
          <t>No</t>
        </is>
      </c>
      <c r="AU140">
        <f>HYPERLINK("https://creighton-primo.hosted.exlibrisgroup.com/primo-explore/search?tab=default_tab&amp;search_scope=EVERYTHING&amp;vid=01CRU&amp;lang=en_US&amp;offset=0&amp;query=any,contains,991004276739702656","Catalog Record")</f>
        <v/>
      </c>
      <c r="AV140">
        <f>HYPERLINK("http://www.worldcat.org/oclc/2895748","WorldCat Record")</f>
        <v/>
      </c>
      <c r="AW140" t="inlineStr">
        <is>
          <t>889881519:eng</t>
        </is>
      </c>
      <c r="AX140" t="inlineStr">
        <is>
          <t>2895748</t>
        </is>
      </c>
      <c r="AY140" t="inlineStr">
        <is>
          <t>991004276739702656</t>
        </is>
      </c>
      <c r="AZ140" t="inlineStr">
        <is>
          <t>991004276739702656</t>
        </is>
      </c>
      <c r="BA140" t="inlineStr">
        <is>
          <t>2268822590002656</t>
        </is>
      </c>
      <c r="BB140" t="inlineStr">
        <is>
          <t>BOOK</t>
        </is>
      </c>
      <c r="BD140" t="inlineStr">
        <is>
          <t>9789004044814</t>
        </is>
      </c>
      <c r="BE140" t="inlineStr">
        <is>
          <t>32285001111292</t>
        </is>
      </c>
      <c r="BF140" t="inlineStr">
        <is>
          <t>893429880</t>
        </is>
      </c>
    </row>
    <row r="141">
      <c r="A141" t="inlineStr">
        <is>
          <t>No</t>
        </is>
      </c>
      <c r="B141" t="inlineStr">
        <is>
          <t>CURAL</t>
        </is>
      </c>
      <c r="C141" t="inlineStr">
        <is>
          <t>SHELVES</t>
        </is>
      </c>
      <c r="D141" t="inlineStr">
        <is>
          <t>BM927 .L68</t>
        </is>
      </c>
      <c r="E141" t="inlineStr">
        <is>
          <t>0                      BM 0927000L  68</t>
        </is>
      </c>
      <c r="F141" t="inlineStr">
        <is>
          <t>The principles of Samaritan bible exegesis / by S. Lowy.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Lowy, S.</t>
        </is>
      </c>
      <c r="N141" t="inlineStr">
        <is>
          <t>Leiden : Brill, 1977.</t>
        </is>
      </c>
      <c r="O141" t="inlineStr">
        <is>
          <t>1977</t>
        </is>
      </c>
      <c r="Q141" t="inlineStr">
        <is>
          <t>eng</t>
        </is>
      </c>
      <c r="R141" t="inlineStr">
        <is>
          <t xml:space="preserve">ne </t>
        </is>
      </c>
      <c r="S141" t="inlineStr">
        <is>
          <t>Studia post-Biblica ; v. 28</t>
        </is>
      </c>
      <c r="T141" t="inlineStr">
        <is>
          <t xml:space="preserve">BM </t>
        </is>
      </c>
      <c r="U141" t="n">
        <v>2</v>
      </c>
      <c r="V141" t="n">
        <v>2</v>
      </c>
      <c r="W141" t="inlineStr">
        <is>
          <t>1995-11-04</t>
        </is>
      </c>
      <c r="X141" t="inlineStr">
        <is>
          <t>1995-11-04</t>
        </is>
      </c>
      <c r="Y141" t="inlineStr">
        <is>
          <t>1992-05-20</t>
        </is>
      </c>
      <c r="Z141" t="inlineStr">
        <is>
          <t>1992-05-20</t>
        </is>
      </c>
      <c r="AA141" t="n">
        <v>252</v>
      </c>
      <c r="AB141" t="n">
        <v>170</v>
      </c>
      <c r="AC141" t="n">
        <v>172</v>
      </c>
      <c r="AD141" t="n">
        <v>2</v>
      </c>
      <c r="AE141" t="n">
        <v>2</v>
      </c>
      <c r="AF141" t="n">
        <v>9</v>
      </c>
      <c r="AG141" t="n">
        <v>9</v>
      </c>
      <c r="AH141" t="n">
        <v>1</v>
      </c>
      <c r="AI141" t="n">
        <v>1</v>
      </c>
      <c r="AJ141" t="n">
        <v>3</v>
      </c>
      <c r="AK141" t="n">
        <v>3</v>
      </c>
      <c r="AL141" t="n">
        <v>5</v>
      </c>
      <c r="AM141" t="n">
        <v>5</v>
      </c>
      <c r="AN141" t="n">
        <v>1</v>
      </c>
      <c r="AO141" t="n">
        <v>1</v>
      </c>
      <c r="AP141" t="n">
        <v>0</v>
      </c>
      <c r="AQ141" t="n">
        <v>0</v>
      </c>
      <c r="AR141" t="inlineStr">
        <is>
          <t>No</t>
        </is>
      </c>
      <c r="AS141" t="inlineStr">
        <is>
          <t>No</t>
        </is>
      </c>
      <c r="AU141">
        <f>HYPERLINK("https://creighton-primo.hosted.exlibrisgroup.com/primo-explore/search?tab=default_tab&amp;search_scope=EVERYTHING&amp;vid=01CRU&amp;lang=en_US&amp;offset=0&amp;query=any,contains,991004479099702656","Catalog Record")</f>
        <v/>
      </c>
      <c r="AV141">
        <f>HYPERLINK("http://www.worldcat.org/oclc/3590726","WorldCat Record")</f>
        <v/>
      </c>
      <c r="AW141" t="inlineStr">
        <is>
          <t>111550750:eng</t>
        </is>
      </c>
      <c r="AX141" t="inlineStr">
        <is>
          <t>3590726</t>
        </is>
      </c>
      <c r="AY141" t="inlineStr">
        <is>
          <t>991004479099702656</t>
        </is>
      </c>
      <c r="AZ141" t="inlineStr">
        <is>
          <t>991004479099702656</t>
        </is>
      </c>
      <c r="BA141" t="inlineStr">
        <is>
          <t>2264124100002656</t>
        </is>
      </c>
      <c r="BB141" t="inlineStr">
        <is>
          <t>BOOK</t>
        </is>
      </c>
      <c r="BD141" t="inlineStr">
        <is>
          <t>9789004049253</t>
        </is>
      </c>
      <c r="BE141" t="inlineStr">
        <is>
          <t>32285001112555</t>
        </is>
      </c>
      <c r="BF141" t="inlineStr">
        <is>
          <t>893411592</t>
        </is>
      </c>
    </row>
    <row r="142">
      <c r="A142" t="inlineStr">
        <is>
          <t>No</t>
        </is>
      </c>
      <c r="B142" t="inlineStr">
        <is>
          <t>CURAL</t>
        </is>
      </c>
      <c r="C142" t="inlineStr">
        <is>
          <t>SHELVES</t>
        </is>
      </c>
      <c r="D142" t="inlineStr">
        <is>
          <t>BM950.B3 C63</t>
        </is>
      </c>
      <c r="E142" t="inlineStr">
        <is>
          <t>0                      BM 0950000B  3                  C  63</t>
        </is>
      </c>
      <c r="F142" t="inlineStr">
        <is>
          <t>A Samaritan chronicle : a source-critical analysis of the life and times of the great Samaritan reformer, Baba Rabbah / by Jeffrey M. Cohen.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Cohen, Jeffrey M.</t>
        </is>
      </c>
      <c r="N142" t="inlineStr">
        <is>
          <t>Leiden : Brill, 1981.</t>
        </is>
      </c>
      <c r="O142" t="inlineStr">
        <is>
          <t>1981</t>
        </is>
      </c>
      <c r="Q142" t="inlineStr">
        <is>
          <t>eng</t>
        </is>
      </c>
      <c r="R142" t="inlineStr">
        <is>
          <t xml:space="preserve">ne </t>
        </is>
      </c>
      <c r="S142" t="inlineStr">
        <is>
          <t>Studia post-Biblica ; v. 30</t>
        </is>
      </c>
      <c r="T142" t="inlineStr">
        <is>
          <t xml:space="preserve">BM </t>
        </is>
      </c>
      <c r="U142" t="n">
        <v>2</v>
      </c>
      <c r="V142" t="n">
        <v>2</v>
      </c>
      <c r="W142" t="inlineStr">
        <is>
          <t>1995-11-04</t>
        </is>
      </c>
      <c r="X142" t="inlineStr">
        <is>
          <t>1995-11-04</t>
        </is>
      </c>
      <c r="Y142" t="inlineStr">
        <is>
          <t>1992-11-01</t>
        </is>
      </c>
      <c r="Z142" t="inlineStr">
        <is>
          <t>1992-11-01</t>
        </is>
      </c>
      <c r="AA142" t="n">
        <v>210</v>
      </c>
      <c r="AB142" t="n">
        <v>142</v>
      </c>
      <c r="AC142" t="n">
        <v>143</v>
      </c>
      <c r="AD142" t="n">
        <v>1</v>
      </c>
      <c r="AE142" t="n">
        <v>1</v>
      </c>
      <c r="AF142" t="n">
        <v>6</v>
      </c>
      <c r="AG142" t="n">
        <v>6</v>
      </c>
      <c r="AH142" t="n">
        <v>0</v>
      </c>
      <c r="AI142" t="n">
        <v>0</v>
      </c>
      <c r="AJ142" t="n">
        <v>2</v>
      </c>
      <c r="AK142" t="n">
        <v>2</v>
      </c>
      <c r="AL142" t="n">
        <v>5</v>
      </c>
      <c r="AM142" t="n">
        <v>5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HYPERLINK("https://creighton-primo.hosted.exlibrisgroup.com/primo-explore/search?tab=default_tab&amp;search_scope=EVERYTHING&amp;vid=01CRU&amp;lang=en_US&amp;offset=0&amp;query=any,contains,991005145799702656","Catalog Record")</f>
        <v/>
      </c>
      <c r="AV142">
        <f>HYPERLINK("http://www.worldcat.org/oclc/7667319","WorldCat Record")</f>
        <v/>
      </c>
      <c r="AW142" t="inlineStr">
        <is>
          <t>1090456172:eng</t>
        </is>
      </c>
      <c r="AX142" t="inlineStr">
        <is>
          <t>7667319</t>
        </is>
      </c>
      <c r="AY142" t="inlineStr">
        <is>
          <t>991005145799702656</t>
        </is>
      </c>
      <c r="AZ142" t="inlineStr">
        <is>
          <t>991005145799702656</t>
        </is>
      </c>
      <c r="BA142" t="inlineStr">
        <is>
          <t>2257383290002656</t>
        </is>
      </c>
      <c r="BB142" t="inlineStr">
        <is>
          <t>BOOK</t>
        </is>
      </c>
      <c r="BD142" t="inlineStr">
        <is>
          <t>9789004062153</t>
        </is>
      </c>
      <c r="BE142" t="inlineStr">
        <is>
          <t>32285001380426</t>
        </is>
      </c>
      <c r="BF142" t="inlineStr">
        <is>
          <t>893507683</t>
        </is>
      </c>
    </row>
    <row r="143">
      <c r="A143" t="inlineStr">
        <is>
          <t>No</t>
        </is>
      </c>
      <c r="B143" t="inlineStr">
        <is>
          <t>CURAL</t>
        </is>
      </c>
      <c r="C143" t="inlineStr">
        <is>
          <t>SHELVES</t>
        </is>
      </c>
      <c r="D143" t="inlineStr">
        <is>
          <t>BM982 .B65 1989</t>
        </is>
      </c>
      <c r="E143" t="inlineStr">
        <is>
          <t>0                      BM 0982000B  65          1989</t>
        </is>
      </c>
      <c r="F143" t="inlineStr">
        <is>
          <t>Principles of Samaritan halachah / by Iain Ruairidh Mac Mhanainn Bóid.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Bóid, Iain Ruairidh Mac Mhanainn.</t>
        </is>
      </c>
      <c r="N143" t="inlineStr">
        <is>
          <t>Leiden ; New York : Brill, 1989.</t>
        </is>
      </c>
      <c r="O143" t="inlineStr">
        <is>
          <t>1989</t>
        </is>
      </c>
      <c r="Q143" t="inlineStr">
        <is>
          <t>eng</t>
        </is>
      </c>
      <c r="R143" t="inlineStr">
        <is>
          <t xml:space="preserve">ne </t>
        </is>
      </c>
      <c r="S143" t="inlineStr">
        <is>
          <t>Studies in Judaism in late antiquity, 0169-961X ; v. 38</t>
        </is>
      </c>
      <c r="T143" t="inlineStr">
        <is>
          <t xml:space="preserve">BM </t>
        </is>
      </c>
      <c r="U143" t="n">
        <v>2</v>
      </c>
      <c r="V143" t="n">
        <v>2</v>
      </c>
      <c r="W143" t="inlineStr">
        <is>
          <t>1995-11-04</t>
        </is>
      </c>
      <c r="X143" t="inlineStr">
        <is>
          <t>1995-11-04</t>
        </is>
      </c>
      <c r="Y143" t="inlineStr">
        <is>
          <t>1989-11-01</t>
        </is>
      </c>
      <c r="Z143" t="inlineStr">
        <is>
          <t>1989-11-01</t>
        </is>
      </c>
      <c r="AA143" t="n">
        <v>193</v>
      </c>
      <c r="AB143" t="n">
        <v>129</v>
      </c>
      <c r="AC143" t="n">
        <v>133</v>
      </c>
      <c r="AD143" t="n">
        <v>2</v>
      </c>
      <c r="AE143" t="n">
        <v>2</v>
      </c>
      <c r="AF143" t="n">
        <v>6</v>
      </c>
      <c r="AG143" t="n">
        <v>6</v>
      </c>
      <c r="AH143" t="n">
        <v>0</v>
      </c>
      <c r="AI143" t="n">
        <v>0</v>
      </c>
      <c r="AJ143" t="n">
        <v>2</v>
      </c>
      <c r="AK143" t="n">
        <v>2</v>
      </c>
      <c r="AL143" t="n">
        <v>4</v>
      </c>
      <c r="AM143" t="n">
        <v>4</v>
      </c>
      <c r="AN143" t="n">
        <v>1</v>
      </c>
      <c r="AO143" t="n">
        <v>1</v>
      </c>
      <c r="AP143" t="n">
        <v>0</v>
      </c>
      <c r="AQ143" t="n">
        <v>0</v>
      </c>
      <c r="AR143" t="inlineStr">
        <is>
          <t>No</t>
        </is>
      </c>
      <c r="AS143" t="inlineStr">
        <is>
          <t>No</t>
        </is>
      </c>
      <c r="AU143">
        <f>HYPERLINK("https://creighton-primo.hosted.exlibrisgroup.com/primo-explore/search?tab=default_tab&amp;search_scope=EVERYTHING&amp;vid=01CRU&amp;lang=en_US&amp;offset=0&amp;query=any,contains,991001368419702656","Catalog Record")</f>
        <v/>
      </c>
      <c r="AV143">
        <f>HYPERLINK("http://www.worldcat.org/oclc/18560204","WorldCat Record")</f>
        <v/>
      </c>
      <c r="AW143" t="inlineStr">
        <is>
          <t>17438787:eng</t>
        </is>
      </c>
      <c r="AX143" t="inlineStr">
        <is>
          <t>18560204</t>
        </is>
      </c>
      <c r="AY143" t="inlineStr">
        <is>
          <t>991001368419702656</t>
        </is>
      </c>
      <c r="AZ143" t="inlineStr">
        <is>
          <t>991001368419702656</t>
        </is>
      </c>
      <c r="BA143" t="inlineStr">
        <is>
          <t>2271575920002656</t>
        </is>
      </c>
      <c r="BB143" t="inlineStr">
        <is>
          <t>BOOK</t>
        </is>
      </c>
      <c r="BD143" t="inlineStr">
        <is>
          <t>9789004074798</t>
        </is>
      </c>
      <c r="BE143" t="inlineStr">
        <is>
          <t>32285000010859</t>
        </is>
      </c>
      <c r="BF143" t="inlineStr">
        <is>
          <t>893803574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