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2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HG1552.R8 M6</t>
        </is>
      </c>
      <c r="C2" t="inlineStr">
        <is>
          <t>0                      HG 1552000R  8                  M  6</t>
        </is>
      </c>
      <c r="D2" t="inlineStr">
        <is>
          <t>The Rothschilds; a family portrait.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Morton, Frederic.</t>
        </is>
      </c>
      <c r="L2" t="inlineStr">
        <is>
          <t>New York, Atheneum, 1962 [c1961]</t>
        </is>
      </c>
      <c r="M2" t="inlineStr">
        <is>
          <t>1962</t>
        </is>
      </c>
      <c r="N2" t="inlineStr">
        <is>
          <t>[1st ed.]</t>
        </is>
      </c>
      <c r="O2" t="inlineStr">
        <is>
          <t>eng</t>
        </is>
      </c>
      <c r="P2" t="inlineStr">
        <is>
          <t>nyu</t>
        </is>
      </c>
      <c r="R2" t="inlineStr">
        <is>
          <t xml:space="preserve">HG </t>
        </is>
      </c>
      <c r="S2" t="n">
        <v>1</v>
      </c>
      <c r="T2" t="n">
        <v>1</v>
      </c>
      <c r="U2" t="inlineStr">
        <is>
          <t>2003-02-07</t>
        </is>
      </c>
      <c r="V2" t="inlineStr">
        <is>
          <t>2003-02-07</t>
        </is>
      </c>
      <c r="W2" t="inlineStr">
        <is>
          <t>1997-06-30</t>
        </is>
      </c>
      <c r="X2" t="inlineStr">
        <is>
          <t>1997-06-30</t>
        </is>
      </c>
      <c r="Y2" t="n">
        <v>1677</v>
      </c>
      <c r="Z2" t="n">
        <v>1584</v>
      </c>
      <c r="AA2" t="n">
        <v>1721</v>
      </c>
      <c r="AB2" t="n">
        <v>8</v>
      </c>
      <c r="AC2" t="n">
        <v>8</v>
      </c>
      <c r="AD2" t="n">
        <v>44</v>
      </c>
      <c r="AE2" t="n">
        <v>45</v>
      </c>
      <c r="AF2" t="n">
        <v>18</v>
      </c>
      <c r="AG2" t="n">
        <v>19</v>
      </c>
      <c r="AH2" t="n">
        <v>7</v>
      </c>
      <c r="AI2" t="n">
        <v>7</v>
      </c>
      <c r="AJ2" t="n">
        <v>24</v>
      </c>
      <c r="AK2" t="n">
        <v>24</v>
      </c>
      <c r="AL2" t="n">
        <v>5</v>
      </c>
      <c r="AM2" t="n">
        <v>5</v>
      </c>
      <c r="AN2" t="n">
        <v>1</v>
      </c>
      <c r="AO2" t="n">
        <v>1</v>
      </c>
      <c r="AP2" t="inlineStr">
        <is>
          <t>No</t>
        </is>
      </c>
      <c r="AQ2" t="inlineStr">
        <is>
          <t>No</t>
        </is>
      </c>
      <c r="AR2">
        <f>HYPERLINK("http://catalog.hathitrust.org/Record/001739532","HathiTrust Record")</f>
        <v/>
      </c>
      <c r="AS2">
        <f>HYPERLINK("https://creighton-primo.hosted.exlibrisgroup.com/primo-explore/search?tab=default_tab&amp;search_scope=EVERYTHING&amp;vid=01CRU&amp;lang=en_US&amp;offset=0&amp;query=any,contains,991003040739702656","Catalog Record")</f>
        <v/>
      </c>
      <c r="AT2">
        <f>HYPERLINK("http://www.worldcat.org/oclc/602145","WorldCat Record")</f>
        <v/>
      </c>
      <c r="AU2" t="inlineStr">
        <is>
          <t>5577200044:eng</t>
        </is>
      </c>
      <c r="AV2" t="inlineStr">
        <is>
          <t>602145</t>
        </is>
      </c>
      <c r="AW2" t="inlineStr">
        <is>
          <t>991003040739702656</t>
        </is>
      </c>
      <c r="AX2" t="inlineStr">
        <is>
          <t>991003040739702656</t>
        </is>
      </c>
      <c r="AY2" t="inlineStr">
        <is>
          <t>2259816000002656</t>
        </is>
      </c>
      <c r="AZ2" t="inlineStr">
        <is>
          <t>BOOK</t>
        </is>
      </c>
      <c r="BC2" t="inlineStr">
        <is>
          <t>32285002905015</t>
        </is>
      </c>
      <c r="BD2" t="inlineStr">
        <is>
          <t>893258018</t>
        </is>
      </c>
    </row>
    <row r="3">
      <c r="A3" t="inlineStr">
        <is>
          <t>No</t>
        </is>
      </c>
      <c r="B3" t="inlineStr">
        <is>
          <t>HG1573 .L47 1984</t>
        </is>
      </c>
      <c r="C3" t="inlineStr">
        <is>
          <t>0                      HG 1573000L  47          1984</t>
        </is>
      </c>
      <c r="D3" t="inlineStr">
        <is>
          <t>In banks we trust / Penny Lernoux.</t>
        </is>
      </c>
      <c r="F3" t="inlineStr">
        <is>
          <t>No</t>
        </is>
      </c>
      <c r="G3" t="inlineStr">
        <is>
          <t>1</t>
        </is>
      </c>
      <c r="H3" t="inlineStr">
        <is>
          <t>Yes</t>
        </is>
      </c>
      <c r="I3" t="inlineStr">
        <is>
          <t>No</t>
        </is>
      </c>
      <c r="J3" t="inlineStr">
        <is>
          <t>0</t>
        </is>
      </c>
      <c r="K3" t="inlineStr">
        <is>
          <t>Lernoux, Penny, 1940-</t>
        </is>
      </c>
      <c r="L3" t="inlineStr">
        <is>
          <t>Garden City, N.Y. : Anchor Press/Doubleday, 1984.</t>
        </is>
      </c>
      <c r="M3" t="inlineStr">
        <is>
          <t>1984</t>
        </is>
      </c>
      <c r="N3" t="inlineStr">
        <is>
          <t>1st ed.</t>
        </is>
      </c>
      <c r="O3" t="inlineStr">
        <is>
          <t>eng</t>
        </is>
      </c>
      <c r="P3" t="inlineStr">
        <is>
          <t>nyu</t>
        </is>
      </c>
      <c r="R3" t="inlineStr">
        <is>
          <t xml:space="preserve">HG </t>
        </is>
      </c>
      <c r="S3" t="n">
        <v>0</v>
      </c>
      <c r="T3" t="n">
        <v>1</v>
      </c>
      <c r="V3" t="inlineStr">
        <is>
          <t>1993-03-11</t>
        </is>
      </c>
      <c r="W3" t="inlineStr">
        <is>
          <t>1992-04-28</t>
        </is>
      </c>
      <c r="X3" t="inlineStr">
        <is>
          <t>1992-04-28</t>
        </is>
      </c>
      <c r="Y3" t="n">
        <v>705</v>
      </c>
      <c r="Z3" t="n">
        <v>654</v>
      </c>
      <c r="AA3" t="n">
        <v>710</v>
      </c>
      <c r="AB3" t="n">
        <v>5</v>
      </c>
      <c r="AC3" t="n">
        <v>5</v>
      </c>
      <c r="AD3" t="n">
        <v>23</v>
      </c>
      <c r="AE3" t="n">
        <v>27</v>
      </c>
      <c r="AF3" t="n">
        <v>8</v>
      </c>
      <c r="AG3" t="n">
        <v>10</v>
      </c>
      <c r="AH3" t="n">
        <v>6</v>
      </c>
      <c r="AI3" t="n">
        <v>7</v>
      </c>
      <c r="AJ3" t="n">
        <v>12</v>
      </c>
      <c r="AK3" t="n">
        <v>15</v>
      </c>
      <c r="AL3" t="n">
        <v>1</v>
      </c>
      <c r="AM3" t="n">
        <v>1</v>
      </c>
      <c r="AN3" t="n">
        <v>2</v>
      </c>
      <c r="AO3" t="n">
        <v>2</v>
      </c>
      <c r="AP3" t="inlineStr">
        <is>
          <t>No</t>
        </is>
      </c>
      <c r="AQ3" t="inlineStr">
        <is>
          <t>Yes</t>
        </is>
      </c>
      <c r="AR3">
        <f>HYPERLINK("http://catalog.hathitrust.org/Record/000206054","HathiTrust Record")</f>
        <v/>
      </c>
      <c r="AS3">
        <f>HYPERLINK("https://creighton-primo.hosted.exlibrisgroup.com/primo-explore/search?tab=default_tab&amp;search_scope=EVERYTHING&amp;vid=01CRU&amp;lang=en_US&amp;offset=0&amp;query=any,contains,991001626259702656","Catalog Record")</f>
        <v/>
      </c>
      <c r="AT3">
        <f>HYPERLINK("http://www.worldcat.org/oclc/9829509","WorldCat Record")</f>
        <v/>
      </c>
      <c r="AU3" t="inlineStr">
        <is>
          <t>7075693:eng</t>
        </is>
      </c>
      <c r="AV3" t="inlineStr">
        <is>
          <t>9829509</t>
        </is>
      </c>
      <c r="AW3" t="inlineStr">
        <is>
          <t>991001626259702656</t>
        </is>
      </c>
      <c r="AX3" t="inlineStr">
        <is>
          <t>991001626259702656</t>
        </is>
      </c>
      <c r="AY3" t="inlineStr">
        <is>
          <t>2269907090002656</t>
        </is>
      </c>
      <c r="AZ3" t="inlineStr">
        <is>
          <t>BOOK</t>
        </is>
      </c>
      <c r="BB3" t="inlineStr">
        <is>
          <t>9780385183291</t>
        </is>
      </c>
      <c r="BC3" t="inlineStr">
        <is>
          <t>32285001090157</t>
        </is>
      </c>
      <c r="BD3" t="inlineStr">
        <is>
          <t>893232101</t>
        </is>
      </c>
    </row>
    <row r="4">
      <c r="A4" t="inlineStr">
        <is>
          <t>No</t>
        </is>
      </c>
      <c r="B4" t="inlineStr">
        <is>
          <t>HG1601 .B175 1995</t>
        </is>
      </c>
      <c r="C4" t="inlineStr">
        <is>
          <t>0                      HG 1601000B  175         1995</t>
        </is>
      </c>
      <c r="D4" t="inlineStr">
        <is>
          <t>Banking and financial systems in selected countries / James R. Gale, editor.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L4" t="inlineStr">
        <is>
          <t>Lewiston, NY : Edwin Mellen Press, 1995.</t>
        </is>
      </c>
      <c r="M4" t="inlineStr">
        <is>
          <t>1995</t>
        </is>
      </c>
      <c r="O4" t="inlineStr">
        <is>
          <t>eng</t>
        </is>
      </c>
      <c r="P4" t="inlineStr">
        <is>
          <t>nyu</t>
        </is>
      </c>
      <c r="R4" t="inlineStr">
        <is>
          <t xml:space="preserve">HG </t>
        </is>
      </c>
      <c r="S4" t="n">
        <v>1</v>
      </c>
      <c r="T4" t="n">
        <v>1</v>
      </c>
      <c r="U4" t="inlineStr">
        <is>
          <t>2004-10-14</t>
        </is>
      </c>
      <c r="V4" t="inlineStr">
        <is>
          <t>2004-10-14</t>
        </is>
      </c>
      <c r="W4" t="inlineStr">
        <is>
          <t>2004-10-14</t>
        </is>
      </c>
      <c r="X4" t="inlineStr">
        <is>
          <t>2004-10-14</t>
        </is>
      </c>
      <c r="Y4" t="n">
        <v>119</v>
      </c>
      <c r="Z4" t="n">
        <v>101</v>
      </c>
      <c r="AA4" t="n">
        <v>102</v>
      </c>
      <c r="AB4" t="n">
        <v>1</v>
      </c>
      <c r="AC4" t="n">
        <v>1</v>
      </c>
      <c r="AD4" t="n">
        <v>5</v>
      </c>
      <c r="AE4" t="n">
        <v>5</v>
      </c>
      <c r="AF4" t="n">
        <v>1</v>
      </c>
      <c r="AG4" t="n">
        <v>1</v>
      </c>
      <c r="AH4" t="n">
        <v>1</v>
      </c>
      <c r="AI4" t="n">
        <v>1</v>
      </c>
      <c r="AJ4" t="n">
        <v>4</v>
      </c>
      <c r="AK4" t="n">
        <v>4</v>
      </c>
      <c r="AL4" t="n">
        <v>0</v>
      </c>
      <c r="AM4" t="n">
        <v>0</v>
      </c>
      <c r="AN4" t="n">
        <v>0</v>
      </c>
      <c r="AO4" t="n">
        <v>0</v>
      </c>
      <c r="AP4" t="inlineStr">
        <is>
          <t>No</t>
        </is>
      </c>
      <c r="AQ4" t="inlineStr">
        <is>
          <t>No</t>
        </is>
      </c>
      <c r="AS4">
        <f>HYPERLINK("https://creighton-primo.hosted.exlibrisgroup.com/primo-explore/search?tab=default_tab&amp;search_scope=EVERYTHING&amp;vid=01CRU&amp;lang=en_US&amp;offset=0&amp;query=any,contains,991004346709702656","Catalog Record")</f>
        <v/>
      </c>
      <c r="AT4">
        <f>HYPERLINK("http://www.worldcat.org/oclc/31290698","WorldCat Record")</f>
        <v/>
      </c>
      <c r="AU4" t="inlineStr">
        <is>
          <t>33440443:eng</t>
        </is>
      </c>
      <c r="AV4" t="inlineStr">
        <is>
          <t>31290698</t>
        </is>
      </c>
      <c r="AW4" t="inlineStr">
        <is>
          <t>991004346709702656</t>
        </is>
      </c>
      <c r="AX4" t="inlineStr">
        <is>
          <t>991004346709702656</t>
        </is>
      </c>
      <c r="AY4" t="inlineStr">
        <is>
          <t>2265803590002656</t>
        </is>
      </c>
      <c r="AZ4" t="inlineStr">
        <is>
          <t>BOOK</t>
        </is>
      </c>
      <c r="BB4" t="inlineStr">
        <is>
          <t>9780773491434</t>
        </is>
      </c>
      <c r="BC4" t="inlineStr">
        <is>
          <t>32285005004444</t>
        </is>
      </c>
      <c r="BD4" t="inlineStr">
        <is>
          <t>893700118</t>
        </is>
      </c>
    </row>
    <row r="5">
      <c r="A5" t="inlineStr">
        <is>
          <t>No</t>
        </is>
      </c>
      <c r="B5" t="inlineStr">
        <is>
          <t>HG1616 .L2</t>
        </is>
      </c>
      <c r="C5" t="inlineStr">
        <is>
          <t>0                      HG 1616000L  2</t>
        </is>
      </c>
      <c r="D5" t="inlineStr">
        <is>
          <t>Group banking; a form of banking concentration and control in the United States.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Lamb, W. Ralph (Ward Ralph)</t>
        </is>
      </c>
      <c r="L5" t="inlineStr">
        <is>
          <t>New Brunswick, N.J., Rutgers University Press [1962]</t>
        </is>
      </c>
      <c r="M5" t="inlineStr">
        <is>
          <t>1962</t>
        </is>
      </c>
      <c r="O5" t="inlineStr">
        <is>
          <t>eng</t>
        </is>
      </c>
      <c r="P5" t="inlineStr">
        <is>
          <t>nju</t>
        </is>
      </c>
      <c r="R5" t="inlineStr">
        <is>
          <t xml:space="preserve">HG </t>
        </is>
      </c>
      <c r="S5" t="n">
        <v>1</v>
      </c>
      <c r="T5" t="n">
        <v>1</v>
      </c>
      <c r="U5" t="inlineStr">
        <is>
          <t>1998-02-10</t>
        </is>
      </c>
      <c r="V5" t="inlineStr">
        <is>
          <t>1998-02-10</t>
        </is>
      </c>
      <c r="W5" t="inlineStr">
        <is>
          <t>1997-07-01</t>
        </is>
      </c>
      <c r="X5" t="inlineStr">
        <is>
          <t>1997-07-01</t>
        </is>
      </c>
      <c r="Y5" t="n">
        <v>351</v>
      </c>
      <c r="Z5" t="n">
        <v>293</v>
      </c>
      <c r="AA5" t="n">
        <v>342</v>
      </c>
      <c r="AB5" t="n">
        <v>3</v>
      </c>
      <c r="AC5" t="n">
        <v>3</v>
      </c>
      <c r="AD5" t="n">
        <v>12</v>
      </c>
      <c r="AE5" t="n">
        <v>17</v>
      </c>
      <c r="AF5" t="n">
        <v>3</v>
      </c>
      <c r="AG5" t="n">
        <v>3</v>
      </c>
      <c r="AH5" t="n">
        <v>2</v>
      </c>
      <c r="AI5" t="n">
        <v>3</v>
      </c>
      <c r="AJ5" t="n">
        <v>7</v>
      </c>
      <c r="AK5" t="n">
        <v>7</v>
      </c>
      <c r="AL5" t="n">
        <v>2</v>
      </c>
      <c r="AM5" t="n">
        <v>2</v>
      </c>
      <c r="AN5" t="n">
        <v>2</v>
      </c>
      <c r="AO5" t="n">
        <v>6</v>
      </c>
      <c r="AP5" t="inlineStr">
        <is>
          <t>Yes</t>
        </is>
      </c>
      <c r="AQ5" t="inlineStr">
        <is>
          <t>No</t>
        </is>
      </c>
      <c r="AR5">
        <f>HYPERLINK("http://catalog.hathitrust.org/Record/001118787","HathiTrust Record")</f>
        <v/>
      </c>
      <c r="AS5">
        <f>HYPERLINK("https://creighton-primo.hosted.exlibrisgroup.com/primo-explore/search?tab=default_tab&amp;search_scope=EVERYTHING&amp;vid=01CRU&amp;lang=en_US&amp;offset=0&amp;query=any,contains,991001931189702656","Catalog Record")</f>
        <v/>
      </c>
      <c r="AT5">
        <f>HYPERLINK("http://www.worldcat.org/oclc/248879","WorldCat Record")</f>
        <v/>
      </c>
      <c r="AU5" t="inlineStr">
        <is>
          <t>365481639:eng</t>
        </is>
      </c>
      <c r="AV5" t="inlineStr">
        <is>
          <t>248879</t>
        </is>
      </c>
      <c r="AW5" t="inlineStr">
        <is>
          <t>991001931189702656</t>
        </is>
      </c>
      <c r="AX5" t="inlineStr">
        <is>
          <t>991001931189702656</t>
        </is>
      </c>
      <c r="AY5" t="inlineStr">
        <is>
          <t>2258688660002656</t>
        </is>
      </c>
      <c r="AZ5" t="inlineStr">
        <is>
          <t>BOOK</t>
        </is>
      </c>
      <c r="BC5" t="inlineStr">
        <is>
          <t>32285002905346</t>
        </is>
      </c>
      <c r="BD5" t="inlineStr">
        <is>
          <t>893408489</t>
        </is>
      </c>
    </row>
    <row r="6">
      <c r="A6" t="inlineStr">
        <is>
          <t>No</t>
        </is>
      </c>
      <c r="B6" t="inlineStr">
        <is>
          <t>HG1616 .S63</t>
        </is>
      </c>
      <c r="C6" t="inlineStr">
        <is>
          <t>0                      HG 1616000S  63</t>
        </is>
      </c>
      <c r="D6" t="inlineStr">
        <is>
          <t>Guideposts for banking expansion.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Spofford, Gavin.</t>
        </is>
      </c>
      <c r="L6" t="inlineStr">
        <is>
          <t>New Brunswick, N.J., Rutgers University Press [1961]</t>
        </is>
      </c>
      <c r="M6" t="inlineStr">
        <is>
          <t>1961</t>
        </is>
      </c>
      <c r="O6" t="inlineStr">
        <is>
          <t>eng</t>
        </is>
      </c>
      <c r="P6" t="inlineStr">
        <is>
          <t>nju</t>
        </is>
      </c>
      <c r="Q6" t="inlineStr">
        <is>
          <t>The Rutgers banking series</t>
        </is>
      </c>
      <c r="R6" t="inlineStr">
        <is>
          <t xml:space="preserve">HG </t>
        </is>
      </c>
      <c r="S6" t="n">
        <v>1</v>
      </c>
      <c r="T6" t="n">
        <v>1</v>
      </c>
      <c r="U6" t="inlineStr">
        <is>
          <t>1998-02-10</t>
        </is>
      </c>
      <c r="V6" t="inlineStr">
        <is>
          <t>1998-02-10</t>
        </is>
      </c>
      <c r="W6" t="inlineStr">
        <is>
          <t>1997-07-01</t>
        </is>
      </c>
      <c r="X6" t="inlineStr">
        <is>
          <t>1997-07-01</t>
        </is>
      </c>
      <c r="Y6" t="n">
        <v>170</v>
      </c>
      <c r="Z6" t="n">
        <v>153</v>
      </c>
      <c r="AA6" t="n">
        <v>155</v>
      </c>
      <c r="AB6" t="n">
        <v>2</v>
      </c>
      <c r="AC6" t="n">
        <v>2</v>
      </c>
      <c r="AD6" t="n">
        <v>5</v>
      </c>
      <c r="AE6" t="n">
        <v>5</v>
      </c>
      <c r="AF6" t="n">
        <v>0</v>
      </c>
      <c r="AG6" t="n">
        <v>0</v>
      </c>
      <c r="AH6" t="n">
        <v>2</v>
      </c>
      <c r="AI6" t="n">
        <v>2</v>
      </c>
      <c r="AJ6" t="n">
        <v>3</v>
      </c>
      <c r="AK6" t="n">
        <v>3</v>
      </c>
      <c r="AL6" t="n">
        <v>1</v>
      </c>
      <c r="AM6" t="n">
        <v>1</v>
      </c>
      <c r="AN6" t="n">
        <v>0</v>
      </c>
      <c r="AO6" t="n">
        <v>0</v>
      </c>
      <c r="AP6" t="inlineStr">
        <is>
          <t>No</t>
        </is>
      </c>
      <c r="AQ6" t="inlineStr">
        <is>
          <t>Yes</t>
        </is>
      </c>
      <c r="AR6">
        <f>HYPERLINK("http://catalog.hathitrust.org/Record/006124395","HathiTrust Record")</f>
        <v/>
      </c>
      <c r="AS6">
        <f>HYPERLINK("https://creighton-primo.hosted.exlibrisgroup.com/primo-explore/search?tab=default_tab&amp;search_scope=EVERYTHING&amp;vid=01CRU&amp;lang=en_US&amp;offset=0&amp;query=any,contains,991001942709702656","Catalog Record")</f>
        <v/>
      </c>
      <c r="AT6">
        <f>HYPERLINK("http://www.worldcat.org/oclc/250801","WorldCat Record")</f>
        <v/>
      </c>
      <c r="AU6" t="inlineStr">
        <is>
          <t>1337775:eng</t>
        </is>
      </c>
      <c r="AV6" t="inlineStr">
        <is>
          <t>250801</t>
        </is>
      </c>
      <c r="AW6" t="inlineStr">
        <is>
          <t>991001942709702656</t>
        </is>
      </c>
      <c r="AX6" t="inlineStr">
        <is>
          <t>991001942709702656</t>
        </is>
      </c>
      <c r="AY6" t="inlineStr">
        <is>
          <t>2266968870002656</t>
        </is>
      </c>
      <c r="AZ6" t="inlineStr">
        <is>
          <t>BOOK</t>
        </is>
      </c>
      <c r="BC6" t="inlineStr">
        <is>
          <t>32285002905387</t>
        </is>
      </c>
      <c r="BD6" t="inlineStr">
        <is>
          <t>893804047</t>
        </is>
      </c>
    </row>
    <row r="7">
      <c r="A7" t="inlineStr">
        <is>
          <t>No</t>
        </is>
      </c>
      <c r="B7" t="inlineStr">
        <is>
          <t>HG1616.M3 R55 1988</t>
        </is>
      </c>
      <c r="C7" t="inlineStr">
        <is>
          <t>0                      HG 1616000M  3                  R  55          1988</t>
        </is>
      </c>
      <c r="D7" t="inlineStr">
        <is>
          <t>Cross-selling financial services / Dwight S. Ritter.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Ritter, Dwight S.</t>
        </is>
      </c>
      <c r="L7" t="inlineStr">
        <is>
          <t>New York : Wiley, c1988.</t>
        </is>
      </c>
      <c r="M7" t="inlineStr">
        <is>
          <t>1988</t>
        </is>
      </c>
      <c r="O7" t="inlineStr">
        <is>
          <t>eng</t>
        </is>
      </c>
      <c r="P7" t="inlineStr">
        <is>
          <t>nyu</t>
        </is>
      </c>
      <c r="R7" t="inlineStr">
        <is>
          <t xml:space="preserve">HG </t>
        </is>
      </c>
      <c r="S7" t="n">
        <v>1</v>
      </c>
      <c r="T7" t="n">
        <v>1</v>
      </c>
      <c r="U7" t="inlineStr">
        <is>
          <t>1998-04-04</t>
        </is>
      </c>
      <c r="V7" t="inlineStr">
        <is>
          <t>1998-04-04</t>
        </is>
      </c>
      <c r="W7" t="inlineStr">
        <is>
          <t>1992-10-13</t>
        </is>
      </c>
      <c r="X7" t="inlineStr">
        <is>
          <t>1992-10-13</t>
        </is>
      </c>
      <c r="Y7" t="n">
        <v>158</v>
      </c>
      <c r="Z7" t="n">
        <v>119</v>
      </c>
      <c r="AA7" t="n">
        <v>119</v>
      </c>
      <c r="AB7" t="n">
        <v>2</v>
      </c>
      <c r="AC7" t="n">
        <v>2</v>
      </c>
      <c r="AD7" t="n">
        <v>5</v>
      </c>
      <c r="AE7" t="n">
        <v>5</v>
      </c>
      <c r="AF7" t="n">
        <v>2</v>
      </c>
      <c r="AG7" t="n">
        <v>2</v>
      </c>
      <c r="AH7" t="n">
        <v>1</v>
      </c>
      <c r="AI7" t="n">
        <v>1</v>
      </c>
      <c r="AJ7" t="n">
        <v>4</v>
      </c>
      <c r="AK7" t="n">
        <v>4</v>
      </c>
      <c r="AL7" t="n">
        <v>1</v>
      </c>
      <c r="AM7" t="n">
        <v>1</v>
      </c>
      <c r="AN7" t="n">
        <v>0</v>
      </c>
      <c r="AO7" t="n">
        <v>0</v>
      </c>
      <c r="AP7" t="inlineStr">
        <is>
          <t>No</t>
        </is>
      </c>
      <c r="AQ7" t="inlineStr">
        <is>
          <t>No</t>
        </is>
      </c>
      <c r="AS7">
        <f>HYPERLINK("https://creighton-primo.hosted.exlibrisgroup.com/primo-explore/search?tab=default_tab&amp;search_scope=EVERYTHING&amp;vid=01CRU&amp;lang=en_US&amp;offset=0&amp;query=any,contains,991001210189702656","Catalog Record")</f>
        <v/>
      </c>
      <c r="AT7">
        <f>HYPERLINK("http://www.worldcat.org/oclc/17384724","WorldCat Record")</f>
        <v/>
      </c>
      <c r="AU7" t="inlineStr">
        <is>
          <t>1144791038:eng</t>
        </is>
      </c>
      <c r="AV7" t="inlineStr">
        <is>
          <t>17384724</t>
        </is>
      </c>
      <c r="AW7" t="inlineStr">
        <is>
          <t>991001210189702656</t>
        </is>
      </c>
      <c r="AX7" t="inlineStr">
        <is>
          <t>991001210189702656</t>
        </is>
      </c>
      <c r="AY7" t="inlineStr">
        <is>
          <t>2269604830002656</t>
        </is>
      </c>
      <c r="AZ7" t="inlineStr">
        <is>
          <t>BOOK</t>
        </is>
      </c>
      <c r="BB7" t="inlineStr">
        <is>
          <t>9780471632757</t>
        </is>
      </c>
      <c r="BC7" t="inlineStr">
        <is>
          <t>32285001343523</t>
        </is>
      </c>
      <c r="BD7" t="inlineStr">
        <is>
          <t>893791274</t>
        </is>
      </c>
    </row>
    <row r="8">
      <c r="A8" t="inlineStr">
        <is>
          <t>No</t>
        </is>
      </c>
      <c r="B8" t="inlineStr">
        <is>
          <t>HG1616.P8 G76</t>
        </is>
      </c>
      <c r="C8" t="inlineStr">
        <is>
          <t>0                      HG 1616000P  8                  G  76</t>
        </is>
      </c>
      <c r="D8" t="inlineStr">
        <is>
          <t>Consumer psychology for humanized bank marketing [by] Martin M. Grossack. With the assistance of Bruce [i.e., Laurence] McKinney [and] Robert Richmond.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Grossack, Martin M.</t>
        </is>
      </c>
      <c r="L8" t="inlineStr">
        <is>
          <t>Hull, Mass., Institute for Consumer Psychology; distributed by Schenkman Pub. Co., Cambridge [1971]</t>
        </is>
      </c>
      <c r="M8" t="inlineStr">
        <is>
          <t>1971</t>
        </is>
      </c>
      <c r="O8" t="inlineStr">
        <is>
          <t>eng</t>
        </is>
      </c>
      <c r="P8" t="inlineStr">
        <is>
          <t>mau</t>
        </is>
      </c>
      <c r="R8" t="inlineStr">
        <is>
          <t xml:space="preserve">HG </t>
        </is>
      </c>
      <c r="S8" t="n">
        <v>1</v>
      </c>
      <c r="T8" t="n">
        <v>1</v>
      </c>
      <c r="U8" t="inlineStr">
        <is>
          <t>2002-04-24</t>
        </is>
      </c>
      <c r="V8" t="inlineStr">
        <is>
          <t>2002-04-24</t>
        </is>
      </c>
      <c r="W8" t="inlineStr">
        <is>
          <t>1997-07-01</t>
        </is>
      </c>
      <c r="X8" t="inlineStr">
        <is>
          <t>1997-07-01</t>
        </is>
      </c>
      <c r="Y8" t="n">
        <v>143</v>
      </c>
      <c r="Z8" t="n">
        <v>126</v>
      </c>
      <c r="AA8" t="n">
        <v>126</v>
      </c>
      <c r="AB8" t="n">
        <v>2</v>
      </c>
      <c r="AC8" t="n">
        <v>2</v>
      </c>
      <c r="AD8" t="n">
        <v>4</v>
      </c>
      <c r="AE8" t="n">
        <v>4</v>
      </c>
      <c r="AF8" t="n">
        <v>1</v>
      </c>
      <c r="AG8" t="n">
        <v>1</v>
      </c>
      <c r="AH8" t="n">
        <v>0</v>
      </c>
      <c r="AI8" t="n">
        <v>0</v>
      </c>
      <c r="AJ8" t="n">
        <v>3</v>
      </c>
      <c r="AK8" t="n">
        <v>3</v>
      </c>
      <c r="AL8" t="n">
        <v>1</v>
      </c>
      <c r="AM8" t="n">
        <v>1</v>
      </c>
      <c r="AN8" t="n">
        <v>0</v>
      </c>
      <c r="AO8" t="n">
        <v>0</v>
      </c>
      <c r="AP8" t="inlineStr">
        <is>
          <t>No</t>
        </is>
      </c>
      <c r="AQ8" t="inlineStr">
        <is>
          <t>No</t>
        </is>
      </c>
      <c r="AS8">
        <f>HYPERLINK("https://creighton-primo.hosted.exlibrisgroup.com/primo-explore/search?tab=default_tab&amp;search_scope=EVERYTHING&amp;vid=01CRU&amp;lang=en_US&amp;offset=0&amp;query=any,contains,991002724729702656","Catalog Record")</f>
        <v/>
      </c>
      <c r="AT8">
        <f>HYPERLINK("http://www.worldcat.org/oclc/413976","WorldCat Record")</f>
        <v/>
      </c>
      <c r="AU8" t="inlineStr">
        <is>
          <t>1468361:eng</t>
        </is>
      </c>
      <c r="AV8" t="inlineStr">
        <is>
          <t>413976</t>
        </is>
      </c>
      <c r="AW8" t="inlineStr">
        <is>
          <t>991002724729702656</t>
        </is>
      </c>
      <c r="AX8" t="inlineStr">
        <is>
          <t>991002724729702656</t>
        </is>
      </c>
      <c r="AY8" t="inlineStr">
        <is>
          <t>2268140570002656</t>
        </is>
      </c>
      <c r="AZ8" t="inlineStr">
        <is>
          <t>BOOK</t>
        </is>
      </c>
      <c r="BC8" t="inlineStr">
        <is>
          <t>32285002905379</t>
        </is>
      </c>
      <c r="BD8" t="inlineStr">
        <is>
          <t>893798927</t>
        </is>
      </c>
    </row>
    <row r="9">
      <c r="A9" t="inlineStr">
        <is>
          <t>No</t>
        </is>
      </c>
      <c r="B9" t="inlineStr">
        <is>
          <t>HG1616.P8 T76 1987</t>
        </is>
      </c>
      <c r="C9" t="inlineStr">
        <is>
          <t>0                      HG 1616000P  8                  T  76          1987</t>
        </is>
      </c>
      <c r="D9" t="inlineStr">
        <is>
          <t>Public affairs in financial services / by Kathryn L. Troy.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Troy, Kathryn.</t>
        </is>
      </c>
      <c r="L9" t="inlineStr">
        <is>
          <t>Washington, D.C. : The Conference Board, Inc., 1987.</t>
        </is>
      </c>
      <c r="M9" t="inlineStr">
        <is>
          <t>1987</t>
        </is>
      </c>
      <c r="O9" t="inlineStr">
        <is>
          <t>eng</t>
        </is>
      </c>
      <c r="P9" t="inlineStr">
        <is>
          <t>dcu</t>
        </is>
      </c>
      <c r="Q9" t="inlineStr">
        <is>
          <t>Conference Board report ; no. 899</t>
        </is>
      </c>
      <c r="R9" t="inlineStr">
        <is>
          <t xml:space="preserve">HG </t>
        </is>
      </c>
      <c r="S9" t="n">
        <v>1</v>
      </c>
      <c r="T9" t="n">
        <v>1</v>
      </c>
      <c r="U9" t="inlineStr">
        <is>
          <t>1994-10-23</t>
        </is>
      </c>
      <c r="V9" t="inlineStr">
        <is>
          <t>1994-10-23</t>
        </is>
      </c>
      <c r="W9" t="inlineStr">
        <is>
          <t>1992-10-13</t>
        </is>
      </c>
      <c r="X9" t="inlineStr">
        <is>
          <t>1992-10-13</t>
        </is>
      </c>
      <c r="Y9" t="n">
        <v>246</v>
      </c>
      <c r="Z9" t="n">
        <v>227</v>
      </c>
      <c r="AA9" t="n">
        <v>243</v>
      </c>
      <c r="AB9" t="n">
        <v>2</v>
      </c>
      <c r="AC9" t="n">
        <v>2</v>
      </c>
      <c r="AD9" t="n">
        <v>10</v>
      </c>
      <c r="AE9" t="n">
        <v>11</v>
      </c>
      <c r="AF9" t="n">
        <v>3</v>
      </c>
      <c r="AG9" t="n">
        <v>3</v>
      </c>
      <c r="AH9" t="n">
        <v>2</v>
      </c>
      <c r="AI9" t="n">
        <v>3</v>
      </c>
      <c r="AJ9" t="n">
        <v>7</v>
      </c>
      <c r="AK9" t="n">
        <v>8</v>
      </c>
      <c r="AL9" t="n">
        <v>1</v>
      </c>
      <c r="AM9" t="n">
        <v>1</v>
      </c>
      <c r="AN9" t="n">
        <v>0</v>
      </c>
      <c r="AO9" t="n">
        <v>0</v>
      </c>
      <c r="AP9" t="inlineStr">
        <is>
          <t>No</t>
        </is>
      </c>
      <c r="AQ9" t="inlineStr">
        <is>
          <t>No</t>
        </is>
      </c>
      <c r="AS9">
        <f>HYPERLINK("https://creighton-primo.hosted.exlibrisgroup.com/primo-explore/search?tab=default_tab&amp;search_scope=EVERYTHING&amp;vid=01CRU&amp;lang=en_US&amp;offset=0&amp;query=any,contains,991001156199702656","Catalog Record")</f>
        <v/>
      </c>
      <c r="AT9">
        <f>HYPERLINK("http://www.worldcat.org/oclc/21229825","WorldCat Record")</f>
        <v/>
      </c>
      <c r="AU9" t="inlineStr">
        <is>
          <t>23200839:eng</t>
        </is>
      </c>
      <c r="AV9" t="inlineStr">
        <is>
          <t>21229825</t>
        </is>
      </c>
      <c r="AW9" t="inlineStr">
        <is>
          <t>991001156199702656</t>
        </is>
      </c>
      <c r="AX9" t="inlineStr">
        <is>
          <t>991001156199702656</t>
        </is>
      </c>
      <c r="AY9" t="inlineStr">
        <is>
          <t>2258921050002656</t>
        </is>
      </c>
      <c r="AZ9" t="inlineStr">
        <is>
          <t>BOOK</t>
        </is>
      </c>
      <c r="BB9" t="inlineStr">
        <is>
          <t>9780823703425</t>
        </is>
      </c>
      <c r="BC9" t="inlineStr">
        <is>
          <t>32285001343549</t>
        </is>
      </c>
      <c r="BD9" t="inlineStr">
        <is>
          <t>893608601</t>
        </is>
      </c>
    </row>
    <row r="10">
      <c r="A10" t="inlineStr">
        <is>
          <t>No</t>
        </is>
      </c>
      <c r="B10" t="inlineStr">
        <is>
          <t>HG1641 .J34</t>
        </is>
      </c>
      <c r="C10" t="inlineStr">
        <is>
          <t>0                      HG 1641000J  34</t>
        </is>
      </c>
      <c r="D10" t="inlineStr">
        <is>
          <t>Credit rationing and the commercial loan market; an econometric study of the structure of the commercial loan market [by] Dwight M. Jaffee.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K10" t="inlineStr">
        <is>
          <t>Jaffee, Dwight M., 1943-2016.</t>
        </is>
      </c>
      <c r="L10" t="inlineStr">
        <is>
          <t>New York, Wiley [1971]</t>
        </is>
      </c>
      <c r="M10" t="inlineStr">
        <is>
          <t>1971</t>
        </is>
      </c>
      <c r="O10" t="inlineStr">
        <is>
          <t>eng</t>
        </is>
      </c>
      <c r="P10" t="inlineStr">
        <is>
          <t>nyu</t>
        </is>
      </c>
      <c r="R10" t="inlineStr">
        <is>
          <t xml:space="preserve">HG </t>
        </is>
      </c>
      <c r="S10" t="n">
        <v>1</v>
      </c>
      <c r="T10" t="n">
        <v>1</v>
      </c>
      <c r="U10" t="inlineStr">
        <is>
          <t>2002-04-11</t>
        </is>
      </c>
      <c r="V10" t="inlineStr">
        <is>
          <t>2002-04-11</t>
        </is>
      </c>
      <c r="W10" t="inlineStr">
        <is>
          <t>1997-07-01</t>
        </is>
      </c>
      <c r="X10" t="inlineStr">
        <is>
          <t>1997-07-01</t>
        </is>
      </c>
      <c r="Y10" t="n">
        <v>312</v>
      </c>
      <c r="Z10" t="n">
        <v>223</v>
      </c>
      <c r="AA10" t="n">
        <v>230</v>
      </c>
      <c r="AB10" t="n">
        <v>2</v>
      </c>
      <c r="AC10" t="n">
        <v>2</v>
      </c>
      <c r="AD10" t="n">
        <v>5</v>
      </c>
      <c r="AE10" t="n">
        <v>5</v>
      </c>
      <c r="AF10" t="n">
        <v>1</v>
      </c>
      <c r="AG10" t="n">
        <v>1</v>
      </c>
      <c r="AH10" t="n">
        <v>1</v>
      </c>
      <c r="AI10" t="n">
        <v>1</v>
      </c>
      <c r="AJ10" t="n">
        <v>3</v>
      </c>
      <c r="AK10" t="n">
        <v>3</v>
      </c>
      <c r="AL10" t="n">
        <v>1</v>
      </c>
      <c r="AM10" t="n">
        <v>1</v>
      </c>
      <c r="AN10" t="n">
        <v>0</v>
      </c>
      <c r="AO10" t="n">
        <v>0</v>
      </c>
      <c r="AP10" t="inlineStr">
        <is>
          <t>No</t>
        </is>
      </c>
      <c r="AQ10" t="inlineStr">
        <is>
          <t>No</t>
        </is>
      </c>
      <c r="AS10">
        <f>HYPERLINK("https://creighton-primo.hosted.exlibrisgroup.com/primo-explore/search?tab=default_tab&amp;search_scope=EVERYTHING&amp;vid=01CRU&amp;lang=en_US&amp;offset=0&amp;query=any,contains,991000857969702656","Catalog Record")</f>
        <v/>
      </c>
      <c r="AT10">
        <f>HYPERLINK("http://www.worldcat.org/oclc/149855","WorldCat Record")</f>
        <v/>
      </c>
      <c r="AU10" t="inlineStr">
        <is>
          <t>1339697:eng</t>
        </is>
      </c>
      <c r="AV10" t="inlineStr">
        <is>
          <t>149855</t>
        </is>
      </c>
      <c r="AW10" t="inlineStr">
        <is>
          <t>991000857969702656</t>
        </is>
      </c>
      <c r="AX10" t="inlineStr">
        <is>
          <t>991000857969702656</t>
        </is>
      </c>
      <c r="AY10" t="inlineStr">
        <is>
          <t>2260729750002656</t>
        </is>
      </c>
      <c r="AZ10" t="inlineStr">
        <is>
          <t>BOOK</t>
        </is>
      </c>
      <c r="BB10" t="inlineStr">
        <is>
          <t>9780471437055</t>
        </is>
      </c>
      <c r="BC10" t="inlineStr">
        <is>
          <t>32285002905437</t>
        </is>
      </c>
      <c r="BD10" t="inlineStr">
        <is>
          <t>893502886</t>
        </is>
      </c>
    </row>
    <row r="11">
      <c r="A11" t="inlineStr">
        <is>
          <t>No</t>
        </is>
      </c>
      <c r="B11" t="inlineStr">
        <is>
          <t>HG1710 .E43 1999</t>
        </is>
      </c>
      <c r="C11" t="inlineStr">
        <is>
          <t>0                      HG 1710000E  43          1999</t>
        </is>
      </c>
      <c r="D11" t="inlineStr">
        <is>
          <t>Electronic banking and treasury security / edited by Brian Welch.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L11" t="inlineStr">
        <is>
          <t>Boca Raton, FL : CRC Press : Woodhead Pub. and the Association of Corporate Treasurers, c1999.</t>
        </is>
      </c>
      <c r="M11" t="inlineStr">
        <is>
          <t>1999</t>
        </is>
      </c>
      <c r="N11" t="inlineStr">
        <is>
          <t>2nd ed.</t>
        </is>
      </c>
      <c r="O11" t="inlineStr">
        <is>
          <t>eng</t>
        </is>
      </c>
      <c r="P11" t="inlineStr">
        <is>
          <t>flu</t>
        </is>
      </c>
      <c r="R11" t="inlineStr">
        <is>
          <t xml:space="preserve">HG </t>
        </is>
      </c>
      <c r="S11" t="n">
        <v>1</v>
      </c>
      <c r="T11" t="n">
        <v>1</v>
      </c>
      <c r="U11" t="inlineStr">
        <is>
          <t>2000-10-18</t>
        </is>
      </c>
      <c r="V11" t="inlineStr">
        <is>
          <t>2000-10-18</t>
        </is>
      </c>
      <c r="W11" t="inlineStr">
        <is>
          <t>2000-10-18</t>
        </is>
      </c>
      <c r="X11" t="inlineStr">
        <is>
          <t>2000-10-18</t>
        </is>
      </c>
      <c r="Y11" t="n">
        <v>111</v>
      </c>
      <c r="Z11" t="n">
        <v>77</v>
      </c>
      <c r="AA11" t="n">
        <v>126</v>
      </c>
      <c r="AB11" t="n">
        <v>1</v>
      </c>
      <c r="AC11" t="n">
        <v>1</v>
      </c>
      <c r="AD11" t="n">
        <v>2</v>
      </c>
      <c r="AE11" t="n">
        <v>4</v>
      </c>
      <c r="AF11" t="n">
        <v>0</v>
      </c>
      <c r="AG11" t="n">
        <v>1</v>
      </c>
      <c r="AH11" t="n">
        <v>1</v>
      </c>
      <c r="AI11" t="n">
        <v>2</v>
      </c>
      <c r="AJ11" t="n">
        <v>1</v>
      </c>
      <c r="AK11" t="n">
        <v>1</v>
      </c>
      <c r="AL11" t="n">
        <v>0</v>
      </c>
      <c r="AM11" t="n">
        <v>0</v>
      </c>
      <c r="AN11" t="n">
        <v>0</v>
      </c>
      <c r="AO11" t="n">
        <v>0</v>
      </c>
      <c r="AP11" t="inlineStr">
        <is>
          <t>No</t>
        </is>
      </c>
      <c r="AQ11" t="inlineStr">
        <is>
          <t>No</t>
        </is>
      </c>
      <c r="AS11">
        <f>HYPERLINK("https://creighton-primo.hosted.exlibrisgroup.com/primo-explore/search?tab=default_tab&amp;search_scope=EVERYTHING&amp;vid=01CRU&amp;lang=en_US&amp;offset=0&amp;query=any,contains,991003292969702656","Catalog Record")</f>
        <v/>
      </c>
      <c r="AT11">
        <f>HYPERLINK("http://www.worldcat.org/oclc/40964959","WorldCat Record")</f>
        <v/>
      </c>
      <c r="AU11" t="inlineStr">
        <is>
          <t>25293747:eng</t>
        </is>
      </c>
      <c r="AV11" t="inlineStr">
        <is>
          <t>40964959</t>
        </is>
      </c>
      <c r="AW11" t="inlineStr">
        <is>
          <t>991003292969702656</t>
        </is>
      </c>
      <c r="AX11" t="inlineStr">
        <is>
          <t>991003292969702656</t>
        </is>
      </c>
      <c r="AY11" t="inlineStr">
        <is>
          <t>2268199260002656</t>
        </is>
      </c>
      <c r="AZ11" t="inlineStr">
        <is>
          <t>BOOK</t>
        </is>
      </c>
      <c r="BB11" t="inlineStr">
        <is>
          <t>9780849305290</t>
        </is>
      </c>
      <c r="BC11" t="inlineStr">
        <is>
          <t>32285003768602</t>
        </is>
      </c>
      <c r="BD11" t="inlineStr">
        <is>
          <t>893711232</t>
        </is>
      </c>
    </row>
    <row r="12">
      <c r="A12" t="inlineStr">
        <is>
          <t>No</t>
        </is>
      </c>
      <c r="B12" t="inlineStr">
        <is>
          <t>HG173 .J25 1972</t>
        </is>
      </c>
      <c r="C12" t="inlineStr">
        <is>
          <t>0                      HG 0173000J  25          1972</t>
        </is>
      </c>
      <c r="D12" t="inlineStr">
        <is>
          <t>Financial institutions / [by] Donald P. Jacobs, Loring C. Farwell [and] Edwin H. Neave.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Jacobs, Donald P.</t>
        </is>
      </c>
      <c r="L12" t="inlineStr">
        <is>
          <t>Homewood, Ill., R. D. Irwin, 1972.</t>
        </is>
      </c>
      <c r="M12" t="inlineStr">
        <is>
          <t>1972</t>
        </is>
      </c>
      <c r="N12" t="inlineStr">
        <is>
          <t>5th ed.</t>
        </is>
      </c>
      <c r="O12" t="inlineStr">
        <is>
          <t>eng</t>
        </is>
      </c>
      <c r="P12" t="inlineStr">
        <is>
          <t>ilu</t>
        </is>
      </c>
      <c r="R12" t="inlineStr">
        <is>
          <t xml:space="preserve">HG </t>
        </is>
      </c>
      <c r="S12" t="n">
        <v>1</v>
      </c>
      <c r="T12" t="n">
        <v>1</v>
      </c>
      <c r="U12" t="inlineStr">
        <is>
          <t>2002-02-22</t>
        </is>
      </c>
      <c r="V12" t="inlineStr">
        <is>
          <t>2002-02-22</t>
        </is>
      </c>
      <c r="W12" t="inlineStr">
        <is>
          <t>1990-02-07</t>
        </is>
      </c>
      <c r="X12" t="inlineStr">
        <is>
          <t>1990-02-07</t>
        </is>
      </c>
      <c r="Y12" t="n">
        <v>319</v>
      </c>
      <c r="Z12" t="n">
        <v>259</v>
      </c>
      <c r="AA12" t="n">
        <v>263</v>
      </c>
      <c r="AB12" t="n">
        <v>2</v>
      </c>
      <c r="AC12" t="n">
        <v>2</v>
      </c>
      <c r="AD12" t="n">
        <v>14</v>
      </c>
      <c r="AE12" t="n">
        <v>14</v>
      </c>
      <c r="AF12" t="n">
        <v>6</v>
      </c>
      <c r="AG12" t="n">
        <v>6</v>
      </c>
      <c r="AH12" t="n">
        <v>3</v>
      </c>
      <c r="AI12" t="n">
        <v>3</v>
      </c>
      <c r="AJ12" t="n">
        <v>7</v>
      </c>
      <c r="AK12" t="n">
        <v>7</v>
      </c>
      <c r="AL12" t="n">
        <v>1</v>
      </c>
      <c r="AM12" t="n">
        <v>1</v>
      </c>
      <c r="AN12" t="n">
        <v>0</v>
      </c>
      <c r="AO12" t="n">
        <v>0</v>
      </c>
      <c r="AP12" t="inlineStr">
        <is>
          <t>No</t>
        </is>
      </c>
      <c r="AQ12" t="inlineStr">
        <is>
          <t>Yes</t>
        </is>
      </c>
      <c r="AR12">
        <f>HYPERLINK("http://catalog.hathitrust.org/Record/004494504","HathiTrust Record")</f>
        <v/>
      </c>
      <c r="AS12">
        <f>HYPERLINK("https://creighton-primo.hosted.exlibrisgroup.com/primo-explore/search?tab=default_tab&amp;search_scope=EVERYTHING&amp;vid=01CRU&amp;lang=en_US&amp;offset=0&amp;query=any,contains,991001926929702656","Catalog Record")</f>
        <v/>
      </c>
      <c r="AT12">
        <f>HYPERLINK("http://www.worldcat.org/oclc/247042","WorldCat Record")</f>
        <v/>
      </c>
      <c r="AU12" t="inlineStr">
        <is>
          <t>1816313048:eng</t>
        </is>
      </c>
      <c r="AV12" t="inlineStr">
        <is>
          <t>247042</t>
        </is>
      </c>
      <c r="AW12" t="inlineStr">
        <is>
          <t>991001926929702656</t>
        </is>
      </c>
      <c r="AX12" t="inlineStr">
        <is>
          <t>991001926929702656</t>
        </is>
      </c>
      <c r="AY12" t="inlineStr">
        <is>
          <t>2259641560002656</t>
        </is>
      </c>
      <c r="AZ12" t="inlineStr">
        <is>
          <t>BOOK</t>
        </is>
      </c>
      <c r="BC12" t="inlineStr">
        <is>
          <t>32285000033570</t>
        </is>
      </c>
      <c r="BD12" t="inlineStr">
        <is>
          <t>893891945</t>
        </is>
      </c>
    </row>
    <row r="13">
      <c r="A13" t="inlineStr">
        <is>
          <t>No</t>
        </is>
      </c>
      <c r="B13" t="inlineStr">
        <is>
          <t>HG174 .D68 1990</t>
        </is>
      </c>
      <c r="C13" t="inlineStr">
        <is>
          <t>0                      HG 0174000D  68          1990</t>
        </is>
      </c>
      <c r="D13" t="inlineStr">
        <is>
          <t>Prices in financial markets / Michael U. Dothan.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Dothan, Michael U.</t>
        </is>
      </c>
      <c r="L13" t="inlineStr">
        <is>
          <t>New York : Oxford University Press, 1990.</t>
        </is>
      </c>
      <c r="M13" t="inlineStr">
        <is>
          <t>1990</t>
        </is>
      </c>
      <c r="O13" t="inlineStr">
        <is>
          <t>eng</t>
        </is>
      </c>
      <c r="P13" t="inlineStr">
        <is>
          <t>nyu</t>
        </is>
      </c>
      <c r="R13" t="inlineStr">
        <is>
          <t xml:space="preserve">HG </t>
        </is>
      </c>
      <c r="S13" t="n">
        <v>0</v>
      </c>
      <c r="T13" t="n">
        <v>0</v>
      </c>
      <c r="U13" t="inlineStr">
        <is>
          <t>2004-06-08</t>
        </is>
      </c>
      <c r="V13" t="inlineStr">
        <is>
          <t>2004-06-08</t>
        </is>
      </c>
      <c r="W13" t="inlineStr">
        <is>
          <t>1990-06-05</t>
        </is>
      </c>
      <c r="X13" t="inlineStr">
        <is>
          <t>1990-06-05</t>
        </is>
      </c>
      <c r="Y13" t="n">
        <v>369</v>
      </c>
      <c r="Z13" t="n">
        <v>248</v>
      </c>
      <c r="AA13" t="n">
        <v>255</v>
      </c>
      <c r="AB13" t="n">
        <v>4</v>
      </c>
      <c r="AC13" t="n">
        <v>4</v>
      </c>
      <c r="AD13" t="n">
        <v>13</v>
      </c>
      <c r="AE13" t="n">
        <v>13</v>
      </c>
      <c r="AF13" t="n">
        <v>2</v>
      </c>
      <c r="AG13" t="n">
        <v>2</v>
      </c>
      <c r="AH13" t="n">
        <v>3</v>
      </c>
      <c r="AI13" t="n">
        <v>3</v>
      </c>
      <c r="AJ13" t="n">
        <v>7</v>
      </c>
      <c r="AK13" t="n">
        <v>7</v>
      </c>
      <c r="AL13" t="n">
        <v>3</v>
      </c>
      <c r="AM13" t="n">
        <v>3</v>
      </c>
      <c r="AN13" t="n">
        <v>0</v>
      </c>
      <c r="AO13" t="n">
        <v>0</v>
      </c>
      <c r="AP13" t="inlineStr">
        <is>
          <t>No</t>
        </is>
      </c>
      <c r="AQ13" t="inlineStr">
        <is>
          <t>Yes</t>
        </is>
      </c>
      <c r="AR13">
        <f>HYPERLINK("http://catalog.hathitrust.org/Record/001953974","HathiTrust Record")</f>
        <v/>
      </c>
      <c r="AS13">
        <f>HYPERLINK("https://creighton-primo.hosted.exlibrisgroup.com/primo-explore/search?tab=default_tab&amp;search_scope=EVERYTHING&amp;vid=01CRU&amp;lang=en_US&amp;offset=0&amp;query=any,contains,991001561949702656","Catalog Record")</f>
        <v/>
      </c>
      <c r="AT13">
        <f>HYPERLINK("http://www.worldcat.org/oclc/20318194","WorldCat Record")</f>
        <v/>
      </c>
      <c r="AU13" t="inlineStr">
        <is>
          <t>22231226:eng</t>
        </is>
      </c>
      <c r="AV13" t="inlineStr">
        <is>
          <t>20318194</t>
        </is>
      </c>
      <c r="AW13" t="inlineStr">
        <is>
          <t>991001561949702656</t>
        </is>
      </c>
      <c r="AX13" t="inlineStr">
        <is>
          <t>991001561949702656</t>
        </is>
      </c>
      <c r="AY13" t="inlineStr">
        <is>
          <t>2257608040002656</t>
        </is>
      </c>
      <c r="AZ13" t="inlineStr">
        <is>
          <t>BOOK</t>
        </is>
      </c>
      <c r="BB13" t="inlineStr">
        <is>
          <t>9780195053128</t>
        </is>
      </c>
      <c r="BC13" t="inlineStr">
        <is>
          <t>32285000158955</t>
        </is>
      </c>
      <c r="BD13" t="inlineStr">
        <is>
          <t>893334386</t>
        </is>
      </c>
    </row>
    <row r="14">
      <c r="A14" t="inlineStr">
        <is>
          <t>No</t>
        </is>
      </c>
      <c r="B14" t="inlineStr">
        <is>
          <t>HG177 .R67 1991</t>
        </is>
      </c>
      <c r="C14" t="inlineStr">
        <is>
          <t>0                      HG 0177000R  67          1991</t>
        </is>
      </c>
      <c r="D14" t="inlineStr">
        <is>
          <t>Achieving excellence in fund raising : a comprehensive guide to principles, strategies, and methods / Henry A. Rosso and associates ; foreword by Robert L. Payton.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Rosso, Henry A., 1917-1999.</t>
        </is>
      </c>
      <c r="L14" t="inlineStr">
        <is>
          <t>San Francisco : Jossey-Bass Publishers, 1991.</t>
        </is>
      </c>
      <c r="M14" t="inlineStr">
        <is>
          <t>1991</t>
        </is>
      </c>
      <c r="N14" t="inlineStr">
        <is>
          <t>1st ed.</t>
        </is>
      </c>
      <c r="O14" t="inlineStr">
        <is>
          <t>eng</t>
        </is>
      </c>
      <c r="P14" t="inlineStr">
        <is>
          <t>cau</t>
        </is>
      </c>
      <c r="Q14" t="inlineStr">
        <is>
          <t>The Jossey-Bass nonprofit sector series</t>
        </is>
      </c>
      <c r="R14" t="inlineStr">
        <is>
          <t xml:space="preserve">HG </t>
        </is>
      </c>
      <c r="S14" t="n">
        <v>1</v>
      </c>
      <c r="T14" t="n">
        <v>1</v>
      </c>
      <c r="U14" t="inlineStr">
        <is>
          <t>2006-09-20</t>
        </is>
      </c>
      <c r="V14" t="inlineStr">
        <is>
          <t>2006-09-20</t>
        </is>
      </c>
      <c r="W14" t="inlineStr">
        <is>
          <t>2006-09-20</t>
        </is>
      </c>
      <c r="X14" t="inlineStr">
        <is>
          <t>2006-09-20</t>
        </is>
      </c>
      <c r="Y14" t="n">
        <v>403</v>
      </c>
      <c r="Z14" t="n">
        <v>326</v>
      </c>
      <c r="AA14" t="n">
        <v>334</v>
      </c>
      <c r="AB14" t="n">
        <v>2</v>
      </c>
      <c r="AC14" t="n">
        <v>2</v>
      </c>
      <c r="AD14" t="n">
        <v>16</v>
      </c>
      <c r="AE14" t="n">
        <v>16</v>
      </c>
      <c r="AF14" t="n">
        <v>6</v>
      </c>
      <c r="AG14" t="n">
        <v>6</v>
      </c>
      <c r="AH14" t="n">
        <v>4</v>
      </c>
      <c r="AI14" t="n">
        <v>4</v>
      </c>
      <c r="AJ14" t="n">
        <v>10</v>
      </c>
      <c r="AK14" t="n">
        <v>10</v>
      </c>
      <c r="AL14" t="n">
        <v>1</v>
      </c>
      <c r="AM14" t="n">
        <v>1</v>
      </c>
      <c r="AN14" t="n">
        <v>1</v>
      </c>
      <c r="AO14" t="n">
        <v>1</v>
      </c>
      <c r="AP14" t="inlineStr">
        <is>
          <t>No</t>
        </is>
      </c>
      <c r="AQ14" t="inlineStr">
        <is>
          <t>Yes</t>
        </is>
      </c>
      <c r="AR14">
        <f>HYPERLINK("http://catalog.hathitrust.org/Record/002499219","HathiTrust Record")</f>
        <v/>
      </c>
      <c r="AS14">
        <f>HYPERLINK("https://creighton-primo.hosted.exlibrisgroup.com/primo-explore/search?tab=default_tab&amp;search_scope=EVERYTHING&amp;vid=01CRU&amp;lang=en_US&amp;offset=0&amp;query=any,contains,991004922839702656","Catalog Record")</f>
        <v/>
      </c>
      <c r="AT14">
        <f>HYPERLINK("http://www.worldcat.org/oclc/23766444","WorldCat Record")</f>
        <v/>
      </c>
      <c r="AU14" t="inlineStr">
        <is>
          <t>4095583768:eng</t>
        </is>
      </c>
      <c r="AV14" t="inlineStr">
        <is>
          <t>23766444</t>
        </is>
      </c>
      <c r="AW14" t="inlineStr">
        <is>
          <t>991004922839702656</t>
        </is>
      </c>
      <c r="AX14" t="inlineStr">
        <is>
          <t>991004922839702656</t>
        </is>
      </c>
      <c r="AY14" t="inlineStr">
        <is>
          <t>2269394040002656</t>
        </is>
      </c>
      <c r="AZ14" t="inlineStr">
        <is>
          <t>BOOK</t>
        </is>
      </c>
      <c r="BB14" t="inlineStr">
        <is>
          <t>9781555423872</t>
        </is>
      </c>
      <c r="BC14" t="inlineStr">
        <is>
          <t>32285005224307</t>
        </is>
      </c>
      <c r="BD14" t="inlineStr">
        <is>
          <t>893883112</t>
        </is>
      </c>
    </row>
    <row r="15">
      <c r="A15" t="inlineStr">
        <is>
          <t>No</t>
        </is>
      </c>
      <c r="B15" t="inlineStr">
        <is>
          <t>HG178.3 .C65 2002</t>
        </is>
      </c>
      <c r="C15" t="inlineStr">
        <is>
          <t>0                      HG 0178300C  65          2002</t>
        </is>
      </c>
      <c r="D15" t="inlineStr">
        <is>
          <t>The commercialization of microfinance : balancing business and development / edited by Deborah Drake and Elisabeth Rhyne.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L15" t="inlineStr">
        <is>
          <t>Bloomfield, Conn. : Kumarian Press, c2002.</t>
        </is>
      </c>
      <c r="M15" t="inlineStr">
        <is>
          <t>2002</t>
        </is>
      </c>
      <c r="O15" t="inlineStr">
        <is>
          <t>eng</t>
        </is>
      </c>
      <c r="P15" t="inlineStr">
        <is>
          <t>ctu</t>
        </is>
      </c>
      <c r="R15" t="inlineStr">
        <is>
          <t xml:space="preserve">HG </t>
        </is>
      </c>
      <c r="S15" t="n">
        <v>1</v>
      </c>
      <c r="T15" t="n">
        <v>1</v>
      </c>
      <c r="U15" t="inlineStr">
        <is>
          <t>2006-03-08</t>
        </is>
      </c>
      <c r="V15" t="inlineStr">
        <is>
          <t>2006-03-08</t>
        </is>
      </c>
      <c r="W15" t="inlineStr">
        <is>
          <t>2006-02-27</t>
        </is>
      </c>
      <c r="X15" t="inlineStr">
        <is>
          <t>2006-02-27</t>
        </is>
      </c>
      <c r="Y15" t="n">
        <v>250</v>
      </c>
      <c r="Z15" t="n">
        <v>190</v>
      </c>
      <c r="AA15" t="n">
        <v>191</v>
      </c>
      <c r="AB15" t="n">
        <v>1</v>
      </c>
      <c r="AC15" t="n">
        <v>1</v>
      </c>
      <c r="AD15" t="n">
        <v>10</v>
      </c>
      <c r="AE15" t="n">
        <v>10</v>
      </c>
      <c r="AF15" t="n">
        <v>4</v>
      </c>
      <c r="AG15" t="n">
        <v>4</v>
      </c>
      <c r="AH15" t="n">
        <v>4</v>
      </c>
      <c r="AI15" t="n">
        <v>4</v>
      </c>
      <c r="AJ15" t="n">
        <v>6</v>
      </c>
      <c r="AK15" t="n">
        <v>6</v>
      </c>
      <c r="AL15" t="n">
        <v>0</v>
      </c>
      <c r="AM15" t="n">
        <v>0</v>
      </c>
      <c r="AN15" t="n">
        <v>0</v>
      </c>
      <c r="AO15" t="n">
        <v>0</v>
      </c>
      <c r="AP15" t="inlineStr">
        <is>
          <t>No</t>
        </is>
      </c>
      <c r="AQ15" t="inlineStr">
        <is>
          <t>Yes</t>
        </is>
      </c>
      <c r="AR15">
        <f>HYPERLINK("http://catalog.hathitrust.org/Record/004264187","HathiTrust Record")</f>
        <v/>
      </c>
      <c r="AS15">
        <f>HYPERLINK("https://creighton-primo.hosted.exlibrisgroup.com/primo-explore/search?tab=default_tab&amp;search_scope=EVERYTHING&amp;vid=01CRU&amp;lang=en_US&amp;offset=0&amp;query=any,contains,991004752179702656","Catalog Record")</f>
        <v/>
      </c>
      <c r="AT15">
        <f>HYPERLINK("http://www.worldcat.org/oclc/49843479","WorldCat Record")</f>
        <v/>
      </c>
      <c r="AU15" t="inlineStr">
        <is>
          <t>890853149:eng</t>
        </is>
      </c>
      <c r="AV15" t="inlineStr">
        <is>
          <t>49843479</t>
        </is>
      </c>
      <c r="AW15" t="inlineStr">
        <is>
          <t>991004752179702656</t>
        </is>
      </c>
      <c r="AX15" t="inlineStr">
        <is>
          <t>991004752179702656</t>
        </is>
      </c>
      <c r="AY15" t="inlineStr">
        <is>
          <t>2255892760002656</t>
        </is>
      </c>
      <c r="AZ15" t="inlineStr">
        <is>
          <t>BOOK</t>
        </is>
      </c>
      <c r="BB15" t="inlineStr">
        <is>
          <t>9781565491533</t>
        </is>
      </c>
      <c r="BC15" t="inlineStr">
        <is>
          <t>32285005164008</t>
        </is>
      </c>
      <c r="BD15" t="inlineStr">
        <is>
          <t>893876534</t>
        </is>
      </c>
    </row>
    <row r="16">
      <c r="A16" t="inlineStr">
        <is>
          <t>No</t>
        </is>
      </c>
      <c r="B16" t="inlineStr">
        <is>
          <t>HG178.3 .W74 1999</t>
        </is>
      </c>
      <c r="C16" t="inlineStr">
        <is>
          <t>0                      HG 0178300W  74          1999</t>
        </is>
      </c>
      <c r="D16" t="inlineStr">
        <is>
          <t>Microfinance systems : designing quality financial services for the poor / Graham A.N. Wright.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Wright, Graham A. N., 1960-</t>
        </is>
      </c>
      <c r="L16" t="inlineStr">
        <is>
          <t>London ; New York : Zed Books Dhaka : University Press, a New York : Distributed in the USA exclusively by St Martin's Press, c2000.</t>
        </is>
      </c>
      <c r="M16" t="inlineStr">
        <is>
          <t>2000</t>
        </is>
      </c>
      <c r="O16" t="inlineStr">
        <is>
          <t>eng</t>
        </is>
      </c>
      <c r="P16" t="inlineStr">
        <is>
          <t>enk</t>
        </is>
      </c>
      <c r="R16" t="inlineStr">
        <is>
          <t xml:space="preserve">HG </t>
        </is>
      </c>
      <c r="S16" t="n">
        <v>1</v>
      </c>
      <c r="T16" t="n">
        <v>1</v>
      </c>
      <c r="U16" t="inlineStr">
        <is>
          <t>2001-11-01</t>
        </is>
      </c>
      <c r="V16" t="inlineStr">
        <is>
          <t>2001-11-01</t>
        </is>
      </c>
      <c r="W16" t="inlineStr">
        <is>
          <t>2001-11-01</t>
        </is>
      </c>
      <c r="X16" t="inlineStr">
        <is>
          <t>2001-11-01</t>
        </is>
      </c>
      <c r="Y16" t="n">
        <v>285</v>
      </c>
      <c r="Z16" t="n">
        <v>211</v>
      </c>
      <c r="AA16" t="n">
        <v>217</v>
      </c>
      <c r="AB16" t="n">
        <v>2</v>
      </c>
      <c r="AC16" t="n">
        <v>2</v>
      </c>
      <c r="AD16" t="n">
        <v>9</v>
      </c>
      <c r="AE16" t="n">
        <v>9</v>
      </c>
      <c r="AF16" t="n">
        <v>3</v>
      </c>
      <c r="AG16" t="n">
        <v>3</v>
      </c>
      <c r="AH16" t="n">
        <v>3</v>
      </c>
      <c r="AI16" t="n">
        <v>3</v>
      </c>
      <c r="AJ16" t="n">
        <v>6</v>
      </c>
      <c r="AK16" t="n">
        <v>6</v>
      </c>
      <c r="AL16" t="n">
        <v>1</v>
      </c>
      <c r="AM16" t="n">
        <v>1</v>
      </c>
      <c r="AN16" t="n">
        <v>0</v>
      </c>
      <c r="AO16" t="n">
        <v>0</v>
      </c>
      <c r="AP16" t="inlineStr">
        <is>
          <t>No</t>
        </is>
      </c>
      <c r="AQ16" t="inlineStr">
        <is>
          <t>Yes</t>
        </is>
      </c>
      <c r="AR16">
        <f>HYPERLINK("http://catalog.hathitrust.org/Record/004112958","HathiTrust Record")</f>
        <v/>
      </c>
      <c r="AS16">
        <f>HYPERLINK("https://creighton-primo.hosted.exlibrisgroup.com/primo-explore/search?tab=default_tab&amp;search_scope=EVERYTHING&amp;vid=01CRU&amp;lang=en_US&amp;offset=0&amp;query=any,contains,991003591399702656","Catalog Record")</f>
        <v/>
      </c>
      <c r="AT16">
        <f>HYPERLINK("http://www.worldcat.org/oclc/42649787","WorldCat Record")</f>
        <v/>
      </c>
      <c r="AU16" t="inlineStr">
        <is>
          <t>197893027:eng</t>
        </is>
      </c>
      <c r="AV16" t="inlineStr">
        <is>
          <t>42649787</t>
        </is>
      </c>
      <c r="AW16" t="inlineStr">
        <is>
          <t>991003591399702656</t>
        </is>
      </c>
      <c r="AX16" t="inlineStr">
        <is>
          <t>991003591399702656</t>
        </is>
      </c>
      <c r="AY16" t="inlineStr">
        <is>
          <t>2263354580002656</t>
        </is>
      </c>
      <c r="AZ16" t="inlineStr">
        <is>
          <t>BOOK</t>
        </is>
      </c>
      <c r="BB16" t="inlineStr">
        <is>
          <t>9781856497879</t>
        </is>
      </c>
      <c r="BC16" t="inlineStr">
        <is>
          <t>32285004417514</t>
        </is>
      </c>
      <c r="BD16" t="inlineStr">
        <is>
          <t>893422732</t>
        </is>
      </c>
    </row>
    <row r="17">
      <c r="A17" t="inlineStr">
        <is>
          <t>No</t>
        </is>
      </c>
      <c r="B17" t="inlineStr">
        <is>
          <t>HG178.33.R8 B89 2007</t>
        </is>
      </c>
      <c r="C17" t="inlineStr">
        <is>
          <t>0                      HG 0178330R  8                  B  89          2007</t>
        </is>
      </c>
      <c r="D17" t="inlineStr">
        <is>
          <t>Banking on small business : microfinance in contemporary Russia / Gail Buyske.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Buyske, Gail.</t>
        </is>
      </c>
      <c r="L17" t="inlineStr">
        <is>
          <t>Ithaca : Cornell University Press, 2007.</t>
        </is>
      </c>
      <c r="M17" t="inlineStr">
        <is>
          <t>2007</t>
        </is>
      </c>
      <c r="O17" t="inlineStr">
        <is>
          <t>eng</t>
        </is>
      </c>
      <c r="P17" t="inlineStr">
        <is>
          <t>nyu</t>
        </is>
      </c>
      <c r="R17" t="inlineStr">
        <is>
          <t xml:space="preserve">HG </t>
        </is>
      </c>
      <c r="S17" t="n">
        <v>1</v>
      </c>
      <c r="T17" t="n">
        <v>1</v>
      </c>
      <c r="U17" t="inlineStr">
        <is>
          <t>2007-11-05</t>
        </is>
      </c>
      <c r="V17" t="inlineStr">
        <is>
          <t>2007-11-05</t>
        </is>
      </c>
      <c r="W17" t="inlineStr">
        <is>
          <t>2007-11-05</t>
        </is>
      </c>
      <c r="X17" t="inlineStr">
        <is>
          <t>2007-11-05</t>
        </is>
      </c>
      <c r="Y17" t="n">
        <v>239</v>
      </c>
      <c r="Z17" t="n">
        <v>193</v>
      </c>
      <c r="AA17" t="n">
        <v>672</v>
      </c>
      <c r="AB17" t="n">
        <v>2</v>
      </c>
      <c r="AC17" t="n">
        <v>5</v>
      </c>
      <c r="AD17" t="n">
        <v>11</v>
      </c>
      <c r="AE17" t="n">
        <v>32</v>
      </c>
      <c r="AF17" t="n">
        <v>3</v>
      </c>
      <c r="AG17" t="n">
        <v>12</v>
      </c>
      <c r="AH17" t="n">
        <v>3</v>
      </c>
      <c r="AI17" t="n">
        <v>8</v>
      </c>
      <c r="AJ17" t="n">
        <v>7</v>
      </c>
      <c r="AK17" t="n">
        <v>15</v>
      </c>
      <c r="AL17" t="n">
        <v>1</v>
      </c>
      <c r="AM17" t="n">
        <v>4</v>
      </c>
      <c r="AN17" t="n">
        <v>0</v>
      </c>
      <c r="AO17" t="n">
        <v>1</v>
      </c>
      <c r="AP17" t="inlineStr">
        <is>
          <t>No</t>
        </is>
      </c>
      <c r="AQ17" t="inlineStr">
        <is>
          <t>No</t>
        </is>
      </c>
      <c r="AS17">
        <f>HYPERLINK("https://creighton-primo.hosted.exlibrisgroup.com/primo-explore/search?tab=default_tab&amp;search_scope=EVERYTHING&amp;vid=01CRU&amp;lang=en_US&amp;offset=0&amp;query=any,contains,991005137579702656","Catalog Record")</f>
        <v/>
      </c>
      <c r="AT17">
        <f>HYPERLINK("http://www.worldcat.org/oclc/84838208","WorldCat Record")</f>
        <v/>
      </c>
      <c r="AU17" t="inlineStr">
        <is>
          <t>875396016:eng</t>
        </is>
      </c>
      <c r="AV17" t="inlineStr">
        <is>
          <t>84838208</t>
        </is>
      </c>
      <c r="AW17" t="inlineStr">
        <is>
          <t>991005137579702656</t>
        </is>
      </c>
      <c r="AX17" t="inlineStr">
        <is>
          <t>991005137579702656</t>
        </is>
      </c>
      <c r="AY17" t="inlineStr">
        <is>
          <t>2259273810002656</t>
        </is>
      </c>
      <c r="AZ17" t="inlineStr">
        <is>
          <t>BOOK</t>
        </is>
      </c>
      <c r="BB17" t="inlineStr">
        <is>
          <t>9780801445781</t>
        </is>
      </c>
      <c r="BC17" t="inlineStr">
        <is>
          <t>32285005365316</t>
        </is>
      </c>
      <c r="BD17" t="inlineStr">
        <is>
          <t>893600682</t>
        </is>
      </c>
    </row>
    <row r="18">
      <c r="A18" t="inlineStr">
        <is>
          <t>No</t>
        </is>
      </c>
      <c r="B18" t="inlineStr">
        <is>
          <t>HG179 .L66 2009</t>
        </is>
      </c>
      <c r="C18" t="inlineStr">
        <is>
          <t>0                      HG 0179000L  66          2009</t>
        </is>
      </c>
      <c r="D18" t="inlineStr">
        <is>
          <t>Money / Eric Lonergan.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Lonergan, Eric.</t>
        </is>
      </c>
      <c r="L18" t="inlineStr">
        <is>
          <t>Durham, UK : Acumen Pub. Ltd., c2009.</t>
        </is>
      </c>
      <c r="M18" t="inlineStr">
        <is>
          <t>2009</t>
        </is>
      </c>
      <c r="O18" t="inlineStr">
        <is>
          <t>eng</t>
        </is>
      </c>
      <c r="P18" t="inlineStr">
        <is>
          <t>xxk</t>
        </is>
      </c>
      <c r="Q18" t="inlineStr">
        <is>
          <t>Art of living series</t>
        </is>
      </c>
      <c r="R18" t="inlineStr">
        <is>
          <t xml:space="preserve">HG </t>
        </is>
      </c>
      <c r="S18" t="n">
        <v>1</v>
      </c>
      <c r="T18" t="n">
        <v>1</v>
      </c>
      <c r="U18" t="inlineStr">
        <is>
          <t>2010-02-02</t>
        </is>
      </c>
      <c r="V18" t="inlineStr">
        <is>
          <t>2010-02-02</t>
        </is>
      </c>
      <c r="W18" t="inlineStr">
        <is>
          <t>2010-02-02</t>
        </is>
      </c>
      <c r="X18" t="inlineStr">
        <is>
          <t>2010-02-02</t>
        </is>
      </c>
      <c r="Y18" t="n">
        <v>189</v>
      </c>
      <c r="Z18" t="n">
        <v>124</v>
      </c>
      <c r="AA18" t="n">
        <v>234</v>
      </c>
      <c r="AB18" t="n">
        <v>1</v>
      </c>
      <c r="AC18" t="n">
        <v>1</v>
      </c>
      <c r="AD18" t="n">
        <v>4</v>
      </c>
      <c r="AE18" t="n">
        <v>8</v>
      </c>
      <c r="AF18" t="n">
        <v>0</v>
      </c>
      <c r="AG18" t="n">
        <v>3</v>
      </c>
      <c r="AH18" t="n">
        <v>3</v>
      </c>
      <c r="AI18" t="n">
        <v>3</v>
      </c>
      <c r="AJ18" t="n">
        <v>3</v>
      </c>
      <c r="AK18" t="n">
        <v>5</v>
      </c>
      <c r="AL18" t="n">
        <v>0</v>
      </c>
      <c r="AM18" t="n">
        <v>0</v>
      </c>
      <c r="AN18" t="n">
        <v>0</v>
      </c>
      <c r="AO18" t="n">
        <v>0</v>
      </c>
      <c r="AP18" t="inlineStr">
        <is>
          <t>No</t>
        </is>
      </c>
      <c r="AQ18" t="inlineStr">
        <is>
          <t>No</t>
        </is>
      </c>
      <c r="AS18">
        <f>HYPERLINK("https://creighton-primo.hosted.exlibrisgroup.com/primo-explore/search?tab=default_tab&amp;search_scope=EVERYTHING&amp;vid=01CRU&amp;lang=en_US&amp;offset=0&amp;query=any,contains,991005358759702656","Catalog Record")</f>
        <v/>
      </c>
      <c r="AT18">
        <f>HYPERLINK("http://www.worldcat.org/oclc/320185536","WorldCat Record")</f>
        <v/>
      </c>
      <c r="AU18" t="inlineStr">
        <is>
          <t>197154073:eng</t>
        </is>
      </c>
      <c r="AV18" t="inlineStr">
        <is>
          <t>320185536</t>
        </is>
      </c>
      <c r="AW18" t="inlineStr">
        <is>
          <t>991005358759702656</t>
        </is>
      </c>
      <c r="AX18" t="inlineStr">
        <is>
          <t>991005358759702656</t>
        </is>
      </c>
      <c r="AY18" t="inlineStr">
        <is>
          <t>2271634570002656</t>
        </is>
      </c>
      <c r="AZ18" t="inlineStr">
        <is>
          <t>BOOK</t>
        </is>
      </c>
      <c r="BB18" t="inlineStr">
        <is>
          <t>9781844652037</t>
        </is>
      </c>
      <c r="BC18" t="inlineStr">
        <is>
          <t>32285005570931</t>
        </is>
      </c>
      <c r="BD18" t="inlineStr">
        <is>
          <t>893707732</t>
        </is>
      </c>
    </row>
    <row r="19">
      <c r="A19" t="inlineStr">
        <is>
          <t>No</t>
        </is>
      </c>
      <c r="B19" t="inlineStr">
        <is>
          <t>HG179 .S8417 1978</t>
        </is>
      </c>
      <c r="C19" t="inlineStr">
        <is>
          <t>0                      HG 0179000S  8417        1978</t>
        </is>
      </c>
      <c r="D19" t="inlineStr">
        <is>
          <t>Moneywise : the Prentice-Hall book of personal money management / Richard J. Stillman.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Stillman, Richard Joseph, 1917-</t>
        </is>
      </c>
      <c r="L19" t="inlineStr">
        <is>
          <t>Englewood Cliffs, N.J. : Prentice-Hall, c1978.</t>
        </is>
      </c>
      <c r="M19" t="inlineStr">
        <is>
          <t>1978</t>
        </is>
      </c>
      <c r="O19" t="inlineStr">
        <is>
          <t>eng</t>
        </is>
      </c>
      <c r="P19" t="inlineStr">
        <is>
          <t>nju</t>
        </is>
      </c>
      <c r="R19" t="inlineStr">
        <is>
          <t xml:space="preserve">HG </t>
        </is>
      </c>
      <c r="S19" t="n">
        <v>1</v>
      </c>
      <c r="T19" t="n">
        <v>1</v>
      </c>
      <c r="U19" t="inlineStr">
        <is>
          <t>1995-02-27</t>
        </is>
      </c>
      <c r="V19" t="inlineStr">
        <is>
          <t>1995-02-27</t>
        </is>
      </c>
      <c r="W19" t="inlineStr">
        <is>
          <t>1992-10-08</t>
        </is>
      </c>
      <c r="X19" t="inlineStr">
        <is>
          <t>1992-10-08</t>
        </is>
      </c>
      <c r="Y19" t="n">
        <v>289</v>
      </c>
      <c r="Z19" t="n">
        <v>279</v>
      </c>
      <c r="AA19" t="n">
        <v>279</v>
      </c>
      <c r="AB19" t="n">
        <v>2</v>
      </c>
      <c r="AC19" t="n">
        <v>2</v>
      </c>
      <c r="AD19" t="n">
        <v>6</v>
      </c>
      <c r="AE19" t="n">
        <v>6</v>
      </c>
      <c r="AF19" t="n">
        <v>2</v>
      </c>
      <c r="AG19" t="n">
        <v>2</v>
      </c>
      <c r="AH19" t="n">
        <v>1</v>
      </c>
      <c r="AI19" t="n">
        <v>1</v>
      </c>
      <c r="AJ19" t="n">
        <v>5</v>
      </c>
      <c r="AK19" t="n">
        <v>5</v>
      </c>
      <c r="AL19" t="n">
        <v>1</v>
      </c>
      <c r="AM19" t="n">
        <v>1</v>
      </c>
      <c r="AN19" t="n">
        <v>0</v>
      </c>
      <c r="AO19" t="n">
        <v>0</v>
      </c>
      <c r="AP19" t="inlineStr">
        <is>
          <t>No</t>
        </is>
      </c>
      <c r="AQ19" t="inlineStr">
        <is>
          <t>No</t>
        </is>
      </c>
      <c r="AS19">
        <f>HYPERLINK("https://creighton-primo.hosted.exlibrisgroup.com/primo-explore/search?tab=default_tab&amp;search_scope=EVERYTHING&amp;vid=01CRU&amp;lang=en_US&amp;offset=0&amp;query=any,contains,991004444809702656","Catalog Record")</f>
        <v/>
      </c>
      <c r="AT19">
        <f>HYPERLINK("http://www.worldcat.org/oclc/3481037","WorldCat Record")</f>
        <v/>
      </c>
      <c r="AU19" t="inlineStr">
        <is>
          <t>375730475:eng</t>
        </is>
      </c>
      <c r="AV19" t="inlineStr">
        <is>
          <t>3481037</t>
        </is>
      </c>
      <c r="AW19" t="inlineStr">
        <is>
          <t>991004444809702656</t>
        </is>
      </c>
      <c r="AX19" t="inlineStr">
        <is>
          <t>991004444809702656</t>
        </is>
      </c>
      <c r="AY19" t="inlineStr">
        <is>
          <t>2264697880002656</t>
        </is>
      </c>
      <c r="AZ19" t="inlineStr">
        <is>
          <t>BOOK</t>
        </is>
      </c>
      <c r="BB19" t="inlineStr">
        <is>
          <t>9780136007340</t>
        </is>
      </c>
      <c r="BC19" t="inlineStr">
        <is>
          <t>32285001342384</t>
        </is>
      </c>
      <c r="BD19" t="inlineStr">
        <is>
          <t>893417634</t>
        </is>
      </c>
    </row>
    <row r="20">
      <c r="A20" t="inlineStr">
        <is>
          <t>No</t>
        </is>
      </c>
      <c r="B20" t="inlineStr">
        <is>
          <t>HG181 .B8</t>
        </is>
      </c>
      <c r="C20" t="inlineStr">
        <is>
          <t>0                      HG 0181000B  8</t>
        </is>
      </c>
      <c r="D20" t="inlineStr">
        <is>
          <t>Other people's money : and how the bankers use it / by Louis D. Brandeis.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Yes</t>
        </is>
      </c>
      <c r="J20" t="inlineStr">
        <is>
          <t>0</t>
        </is>
      </c>
      <c r="K20" t="inlineStr">
        <is>
          <t>Brandeis, Louis Dembitz, 1856-1941.</t>
        </is>
      </c>
      <c r="L20" t="inlineStr">
        <is>
          <t>New York : F.A. Stokes, c1914.</t>
        </is>
      </c>
      <c r="M20" t="inlineStr">
        <is>
          <t>1914</t>
        </is>
      </c>
      <c r="O20" t="inlineStr">
        <is>
          <t>eng</t>
        </is>
      </c>
      <c r="P20" t="inlineStr">
        <is>
          <t>nyu</t>
        </is>
      </c>
      <c r="R20" t="inlineStr">
        <is>
          <t xml:space="preserve">HG </t>
        </is>
      </c>
      <c r="S20" t="n">
        <v>0</v>
      </c>
      <c r="T20" t="n">
        <v>0</v>
      </c>
      <c r="U20" t="inlineStr">
        <is>
          <t>2009-02-11</t>
        </is>
      </c>
      <c r="V20" t="inlineStr">
        <is>
          <t>2009-02-11</t>
        </is>
      </c>
      <c r="W20" t="inlineStr">
        <is>
          <t>1997-06-24</t>
        </is>
      </c>
      <c r="X20" t="inlineStr">
        <is>
          <t>1997-06-24</t>
        </is>
      </c>
      <c r="Y20" t="n">
        <v>262</v>
      </c>
      <c r="Z20" t="n">
        <v>246</v>
      </c>
      <c r="AA20" t="n">
        <v>1157</v>
      </c>
      <c r="AB20" t="n">
        <v>2</v>
      </c>
      <c r="AC20" t="n">
        <v>10</v>
      </c>
      <c r="AD20" t="n">
        <v>13</v>
      </c>
      <c r="AE20" t="n">
        <v>48</v>
      </c>
      <c r="AF20" t="n">
        <v>0</v>
      </c>
      <c r="AG20" t="n">
        <v>12</v>
      </c>
      <c r="AH20" t="n">
        <v>3</v>
      </c>
      <c r="AI20" t="n">
        <v>10</v>
      </c>
      <c r="AJ20" t="n">
        <v>7</v>
      </c>
      <c r="AK20" t="n">
        <v>16</v>
      </c>
      <c r="AL20" t="n">
        <v>1</v>
      </c>
      <c r="AM20" t="n">
        <v>6</v>
      </c>
      <c r="AN20" t="n">
        <v>4</v>
      </c>
      <c r="AO20" t="n">
        <v>14</v>
      </c>
      <c r="AP20" t="inlineStr">
        <is>
          <t>Yes</t>
        </is>
      </c>
      <c r="AQ20" t="inlineStr">
        <is>
          <t>No</t>
        </is>
      </c>
      <c r="AR20">
        <f>HYPERLINK("http://catalog.hathitrust.org/Record/001125810","HathiTrust Record")</f>
        <v/>
      </c>
      <c r="AS20">
        <f>HYPERLINK("https://creighton-primo.hosted.exlibrisgroup.com/primo-explore/search?tab=default_tab&amp;search_scope=EVERYTHING&amp;vid=01CRU&amp;lang=en_US&amp;offset=0&amp;query=any,contains,991000864849702656","Catalog Record")</f>
        <v/>
      </c>
      <c r="AT20">
        <f>HYPERLINK("http://www.worldcat.org/oclc/13721951","WorldCat Record")</f>
        <v/>
      </c>
      <c r="AU20" t="inlineStr">
        <is>
          <t>431596:eng</t>
        </is>
      </c>
      <c r="AV20" t="inlineStr">
        <is>
          <t>13721951</t>
        </is>
      </c>
      <c r="AW20" t="inlineStr">
        <is>
          <t>991000864849702656</t>
        </is>
      </c>
      <c r="AX20" t="inlineStr">
        <is>
          <t>991000864849702656</t>
        </is>
      </c>
      <c r="AY20" t="inlineStr">
        <is>
          <t>2268868000002656</t>
        </is>
      </c>
      <c r="AZ20" t="inlineStr">
        <is>
          <t>BOOK</t>
        </is>
      </c>
      <c r="BC20" t="inlineStr">
        <is>
          <t>32285002856952</t>
        </is>
      </c>
      <c r="BD20" t="inlineStr">
        <is>
          <t>893534335</t>
        </is>
      </c>
    </row>
    <row r="21">
      <c r="A21" t="inlineStr">
        <is>
          <t>No</t>
        </is>
      </c>
      <c r="B21" t="inlineStr">
        <is>
          <t>HG181 .B8 1995</t>
        </is>
      </c>
      <c r="C21" t="inlineStr">
        <is>
          <t>0                      HG 0181000B  8           1995</t>
        </is>
      </c>
      <c r="D21" t="inlineStr">
        <is>
          <t>Other people's money and how the bankers use it / by Louis D. Brandeis ; edited with an introduction by Melvin I. Urofsky.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Yes</t>
        </is>
      </c>
      <c r="J21" t="inlineStr">
        <is>
          <t>0</t>
        </is>
      </c>
      <c r="K21" t="inlineStr">
        <is>
          <t>Brandeis, Louis Dembitz, 1856-1941.</t>
        </is>
      </c>
      <c r="L21" t="inlineStr">
        <is>
          <t>Boston : Bedford Books of St. Martin's Press, 1995.</t>
        </is>
      </c>
      <c r="M21" t="inlineStr">
        <is>
          <t>1995</t>
        </is>
      </c>
      <c r="O21" t="inlineStr">
        <is>
          <t>eng</t>
        </is>
      </c>
      <c r="P21" t="inlineStr">
        <is>
          <t>mau</t>
        </is>
      </c>
      <c r="Q21" t="inlineStr">
        <is>
          <t>The Bedford Series in History and Culture</t>
        </is>
      </c>
      <c r="R21" t="inlineStr">
        <is>
          <t xml:space="preserve">HG </t>
        </is>
      </c>
      <c r="S21" t="n">
        <v>1</v>
      </c>
      <c r="T21" t="n">
        <v>1</v>
      </c>
      <c r="U21" t="inlineStr">
        <is>
          <t>1996-01-09</t>
        </is>
      </c>
      <c r="V21" t="inlineStr">
        <is>
          <t>1996-01-09</t>
        </is>
      </c>
      <c r="W21" t="inlineStr">
        <is>
          <t>1995-06-01</t>
        </is>
      </c>
      <c r="X21" t="inlineStr">
        <is>
          <t>1995-06-01</t>
        </is>
      </c>
      <c r="Y21" t="n">
        <v>279</v>
      </c>
      <c r="Z21" t="n">
        <v>262</v>
      </c>
      <c r="AA21" t="n">
        <v>1157</v>
      </c>
      <c r="AB21" t="n">
        <v>2</v>
      </c>
      <c r="AC21" t="n">
        <v>10</v>
      </c>
      <c r="AD21" t="n">
        <v>13</v>
      </c>
      <c r="AE21" t="n">
        <v>48</v>
      </c>
      <c r="AF21" t="n">
        <v>3</v>
      </c>
      <c r="AG21" t="n">
        <v>12</v>
      </c>
      <c r="AH21" t="n">
        <v>3</v>
      </c>
      <c r="AI21" t="n">
        <v>10</v>
      </c>
      <c r="AJ21" t="n">
        <v>7</v>
      </c>
      <c r="AK21" t="n">
        <v>16</v>
      </c>
      <c r="AL21" t="n">
        <v>1</v>
      </c>
      <c r="AM21" t="n">
        <v>6</v>
      </c>
      <c r="AN21" t="n">
        <v>2</v>
      </c>
      <c r="AO21" t="n">
        <v>14</v>
      </c>
      <c r="AP21" t="inlineStr">
        <is>
          <t>No</t>
        </is>
      </c>
      <c r="AQ21" t="inlineStr">
        <is>
          <t>No</t>
        </is>
      </c>
      <c r="AS21">
        <f>HYPERLINK("https://creighton-primo.hosted.exlibrisgroup.com/primo-explore/search?tab=default_tab&amp;search_scope=EVERYTHING&amp;vid=01CRU&amp;lang=en_US&amp;offset=0&amp;query=any,contains,991002494029702656","Catalog Record")</f>
        <v/>
      </c>
      <c r="AT21">
        <f>HYPERLINK("http://www.worldcat.org/oclc/32458007","WorldCat Record")</f>
        <v/>
      </c>
      <c r="AU21" t="inlineStr">
        <is>
          <t>431596:eng</t>
        </is>
      </c>
      <c r="AV21" t="inlineStr">
        <is>
          <t>32458007</t>
        </is>
      </c>
      <c r="AW21" t="inlineStr">
        <is>
          <t>991002494029702656</t>
        </is>
      </c>
      <c r="AX21" t="inlineStr">
        <is>
          <t>991002494029702656</t>
        </is>
      </c>
      <c r="AY21" t="inlineStr">
        <is>
          <t>2263098430002656</t>
        </is>
      </c>
      <c r="AZ21" t="inlineStr">
        <is>
          <t>BOOK</t>
        </is>
      </c>
      <c r="BB21" t="inlineStr">
        <is>
          <t>9780312103149</t>
        </is>
      </c>
      <c r="BC21" t="inlineStr">
        <is>
          <t>32285002056207</t>
        </is>
      </c>
      <c r="BD21" t="inlineStr">
        <is>
          <t>893510815</t>
        </is>
      </c>
    </row>
    <row r="22">
      <c r="A22" t="inlineStr">
        <is>
          <t>No</t>
        </is>
      </c>
      <c r="B22" t="inlineStr">
        <is>
          <t>HG181 .D346 1994</t>
        </is>
      </c>
      <c r="C22" t="inlineStr">
        <is>
          <t>0                      HG 0181000D  346         1994</t>
        </is>
      </c>
      <c r="D22" t="inlineStr">
        <is>
          <t>The evolution of U.S. finance / Jane W. D'Arista.</t>
        </is>
      </c>
      <c r="E22" t="inlineStr">
        <is>
          <t>V.1</t>
        </is>
      </c>
      <c r="F22" t="inlineStr">
        <is>
          <t>Yes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K22" t="inlineStr">
        <is>
          <t>D'Arista, Jane W.</t>
        </is>
      </c>
      <c r="L22" t="inlineStr">
        <is>
          <t>Armonk, N.Y. : M.E. Sharpe, c1994.</t>
        </is>
      </c>
      <c r="M22" t="inlineStr">
        <is>
          <t>1994</t>
        </is>
      </c>
      <c r="O22" t="inlineStr">
        <is>
          <t>eng</t>
        </is>
      </c>
      <c r="P22" t="inlineStr">
        <is>
          <t>nyu</t>
        </is>
      </c>
      <c r="Q22" t="inlineStr">
        <is>
          <t>Columbia University seminar series</t>
        </is>
      </c>
      <c r="R22" t="inlineStr">
        <is>
          <t xml:space="preserve">HG </t>
        </is>
      </c>
      <c r="S22" t="n">
        <v>0</v>
      </c>
      <c r="T22" t="n">
        <v>3</v>
      </c>
      <c r="V22" t="inlineStr">
        <is>
          <t>1999-11-11</t>
        </is>
      </c>
      <c r="W22" t="inlineStr">
        <is>
          <t>1998-03-04</t>
        </is>
      </c>
      <c r="X22" t="inlineStr">
        <is>
          <t>1998-03-04</t>
        </is>
      </c>
      <c r="Y22" t="n">
        <v>416</v>
      </c>
      <c r="Z22" t="n">
        <v>357</v>
      </c>
      <c r="AA22" t="n">
        <v>375</v>
      </c>
      <c r="AB22" t="n">
        <v>4</v>
      </c>
      <c r="AC22" t="n">
        <v>4</v>
      </c>
      <c r="AD22" t="n">
        <v>23</v>
      </c>
      <c r="AE22" t="n">
        <v>23</v>
      </c>
      <c r="AF22" t="n">
        <v>5</v>
      </c>
      <c r="AG22" t="n">
        <v>5</v>
      </c>
      <c r="AH22" t="n">
        <v>6</v>
      </c>
      <c r="AI22" t="n">
        <v>6</v>
      </c>
      <c r="AJ22" t="n">
        <v>12</v>
      </c>
      <c r="AK22" t="n">
        <v>12</v>
      </c>
      <c r="AL22" t="n">
        <v>3</v>
      </c>
      <c r="AM22" t="n">
        <v>3</v>
      </c>
      <c r="AN22" t="n">
        <v>2</v>
      </c>
      <c r="AO22" t="n">
        <v>2</v>
      </c>
      <c r="AP22" t="inlineStr">
        <is>
          <t>No</t>
        </is>
      </c>
      <c r="AQ22" t="inlineStr">
        <is>
          <t>No</t>
        </is>
      </c>
      <c r="AS22">
        <f>HYPERLINK("https://creighton-primo.hosted.exlibrisgroup.com/primo-explore/search?tab=default_tab&amp;search_scope=EVERYTHING&amp;vid=01CRU&amp;lang=en_US&amp;offset=0&amp;query=any,contains,991002249569702656","Catalog Record")</f>
        <v/>
      </c>
      <c r="AT22">
        <f>HYPERLINK("http://www.worldcat.org/oclc/29029759","WorldCat Record")</f>
        <v/>
      </c>
      <c r="AU22" t="inlineStr">
        <is>
          <t>3145149090:eng</t>
        </is>
      </c>
      <c r="AV22" t="inlineStr">
        <is>
          <t>29029759</t>
        </is>
      </c>
      <c r="AW22" t="inlineStr">
        <is>
          <t>991002249569702656</t>
        </is>
      </c>
      <c r="AX22" t="inlineStr">
        <is>
          <t>991002249569702656</t>
        </is>
      </c>
      <c r="AY22" t="inlineStr">
        <is>
          <t>2256258200002656</t>
        </is>
      </c>
      <c r="AZ22" t="inlineStr">
        <is>
          <t>BOOK</t>
        </is>
      </c>
      <c r="BB22" t="inlineStr">
        <is>
          <t>9781563242304</t>
        </is>
      </c>
      <c r="BC22" t="inlineStr">
        <is>
          <t>32285003356523</t>
        </is>
      </c>
      <c r="BD22" t="inlineStr">
        <is>
          <t>893798365</t>
        </is>
      </c>
    </row>
    <row r="23">
      <c r="A23" t="inlineStr">
        <is>
          <t>No</t>
        </is>
      </c>
      <c r="B23" t="inlineStr">
        <is>
          <t>HG181 .D6 1969</t>
        </is>
      </c>
      <c r="C23" t="inlineStr">
        <is>
          <t>0                      HG 0181000D  6           1969</t>
        </is>
      </c>
      <c r="D23" t="inlineStr">
        <is>
          <t>Democracy and finance; the addresses and public statements of William O. Douglas as member and chairman of the Securities and Exchange Commission. Edited, with an introd. and notes, by James Allen.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K23" t="inlineStr">
        <is>
          <t>Douglas, William O. (William Orville), 1898-1980.</t>
        </is>
      </c>
      <c r="L23" t="inlineStr">
        <is>
          <t>Port Washington, N.Y., Kennikat Press [1969, c1940]</t>
        </is>
      </c>
      <c r="M23" t="inlineStr">
        <is>
          <t>1969</t>
        </is>
      </c>
      <c r="O23" t="inlineStr">
        <is>
          <t>eng</t>
        </is>
      </c>
      <c r="P23" t="inlineStr">
        <is>
          <t>nyu</t>
        </is>
      </c>
      <c r="Q23" t="inlineStr">
        <is>
          <t>Essay and general literature index reprint series</t>
        </is>
      </c>
      <c r="R23" t="inlineStr">
        <is>
          <t xml:space="preserve">HG </t>
        </is>
      </c>
      <c r="S23" t="n">
        <v>1</v>
      </c>
      <c r="T23" t="n">
        <v>1</v>
      </c>
      <c r="U23" t="inlineStr">
        <is>
          <t>1998-10-17</t>
        </is>
      </c>
      <c r="V23" t="inlineStr">
        <is>
          <t>1998-10-17</t>
        </is>
      </c>
      <c r="W23" t="inlineStr">
        <is>
          <t>1997-06-24</t>
        </is>
      </c>
      <c r="X23" t="inlineStr">
        <is>
          <t>1997-06-24</t>
        </is>
      </c>
      <c r="Y23" t="n">
        <v>215</v>
      </c>
      <c r="Z23" t="n">
        <v>194</v>
      </c>
      <c r="AA23" t="n">
        <v>444</v>
      </c>
      <c r="AB23" t="n">
        <v>3</v>
      </c>
      <c r="AC23" t="n">
        <v>4</v>
      </c>
      <c r="AD23" t="n">
        <v>12</v>
      </c>
      <c r="AE23" t="n">
        <v>28</v>
      </c>
      <c r="AF23" t="n">
        <v>3</v>
      </c>
      <c r="AG23" t="n">
        <v>6</v>
      </c>
      <c r="AH23" t="n">
        <v>0</v>
      </c>
      <c r="AI23" t="n">
        <v>3</v>
      </c>
      <c r="AJ23" t="n">
        <v>2</v>
      </c>
      <c r="AK23" t="n">
        <v>6</v>
      </c>
      <c r="AL23" t="n">
        <v>1</v>
      </c>
      <c r="AM23" t="n">
        <v>2</v>
      </c>
      <c r="AN23" t="n">
        <v>6</v>
      </c>
      <c r="AO23" t="n">
        <v>15</v>
      </c>
      <c r="AP23" t="inlineStr">
        <is>
          <t>No</t>
        </is>
      </c>
      <c r="AQ23" t="inlineStr">
        <is>
          <t>No</t>
        </is>
      </c>
      <c r="AS23">
        <f>HYPERLINK("https://creighton-primo.hosted.exlibrisgroup.com/primo-explore/search?tab=default_tab&amp;search_scope=EVERYTHING&amp;vid=01CRU&amp;lang=en_US&amp;offset=0&amp;query=any,contains,991000071439702656","Catalog Record")</f>
        <v/>
      </c>
      <c r="AT23">
        <f>HYPERLINK("http://www.worldcat.org/oclc/28364","WorldCat Record")</f>
        <v/>
      </c>
      <c r="AU23" t="inlineStr">
        <is>
          <t>198498267:eng</t>
        </is>
      </c>
      <c r="AV23" t="inlineStr">
        <is>
          <t>28364</t>
        </is>
      </c>
      <c r="AW23" t="inlineStr">
        <is>
          <t>991000071439702656</t>
        </is>
      </c>
      <c r="AX23" t="inlineStr">
        <is>
          <t>991000071439702656</t>
        </is>
      </c>
      <c r="AY23" t="inlineStr">
        <is>
          <t>2264918150002656</t>
        </is>
      </c>
      <c r="AZ23" t="inlineStr">
        <is>
          <t>BOOK</t>
        </is>
      </c>
      <c r="BB23" t="inlineStr">
        <is>
          <t>9780804605564</t>
        </is>
      </c>
      <c r="BC23" t="inlineStr">
        <is>
          <t>32285002856994</t>
        </is>
      </c>
      <c r="BD23" t="inlineStr">
        <is>
          <t>893683132</t>
        </is>
      </c>
    </row>
    <row r="24">
      <c r="A24" t="inlineStr">
        <is>
          <t>No</t>
        </is>
      </c>
      <c r="B24" t="inlineStr">
        <is>
          <t>HG181 .G37 1984</t>
        </is>
      </c>
      <c r="C24" t="inlineStr">
        <is>
          <t>0                      HG 0181000G  37          1984</t>
        </is>
      </c>
      <c r="D24" t="inlineStr">
        <is>
          <t>The insider's guide to the financial services revolution / Alan Gart.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Gart, Alan.</t>
        </is>
      </c>
      <c r="L24" t="inlineStr">
        <is>
          <t>New York : McGraw-Hill, c1984.</t>
        </is>
      </c>
      <c r="M24" t="inlineStr">
        <is>
          <t>1984</t>
        </is>
      </c>
      <c r="O24" t="inlineStr">
        <is>
          <t>eng</t>
        </is>
      </c>
      <c r="P24" t="inlineStr">
        <is>
          <t>nyu</t>
        </is>
      </c>
      <c r="R24" t="inlineStr">
        <is>
          <t xml:space="preserve">HG </t>
        </is>
      </c>
      <c r="S24" t="n">
        <v>1</v>
      </c>
      <c r="T24" t="n">
        <v>1</v>
      </c>
      <c r="U24" t="inlineStr">
        <is>
          <t>2002-02-22</t>
        </is>
      </c>
      <c r="V24" t="inlineStr">
        <is>
          <t>2002-02-22</t>
        </is>
      </c>
      <c r="W24" t="inlineStr">
        <is>
          <t>1992-10-08</t>
        </is>
      </c>
      <c r="X24" t="inlineStr">
        <is>
          <t>1992-10-08</t>
        </is>
      </c>
      <c r="Y24" t="n">
        <v>457</v>
      </c>
      <c r="Z24" t="n">
        <v>409</v>
      </c>
      <c r="AA24" t="n">
        <v>411</v>
      </c>
      <c r="AB24" t="n">
        <v>5</v>
      </c>
      <c r="AC24" t="n">
        <v>5</v>
      </c>
      <c r="AD24" t="n">
        <v>22</v>
      </c>
      <c r="AE24" t="n">
        <v>22</v>
      </c>
      <c r="AF24" t="n">
        <v>8</v>
      </c>
      <c r="AG24" t="n">
        <v>8</v>
      </c>
      <c r="AH24" t="n">
        <v>5</v>
      </c>
      <c r="AI24" t="n">
        <v>5</v>
      </c>
      <c r="AJ24" t="n">
        <v>11</v>
      </c>
      <c r="AK24" t="n">
        <v>11</v>
      </c>
      <c r="AL24" t="n">
        <v>4</v>
      </c>
      <c r="AM24" t="n">
        <v>4</v>
      </c>
      <c r="AN24" t="n">
        <v>0</v>
      </c>
      <c r="AO24" t="n">
        <v>0</v>
      </c>
      <c r="AP24" t="inlineStr">
        <is>
          <t>No</t>
        </is>
      </c>
      <c r="AQ24" t="inlineStr">
        <is>
          <t>Yes</t>
        </is>
      </c>
      <c r="AR24">
        <f>HYPERLINK("http://catalog.hathitrust.org/Record/000314313","HathiTrust Record")</f>
        <v/>
      </c>
      <c r="AS24">
        <f>HYPERLINK("https://creighton-primo.hosted.exlibrisgroup.com/primo-explore/search?tab=default_tab&amp;search_scope=EVERYTHING&amp;vid=01CRU&amp;lang=en_US&amp;offset=0&amp;query=any,contains,991000120919702656","Catalog Record")</f>
        <v/>
      </c>
      <c r="AT24">
        <f>HYPERLINK("http://www.worldcat.org/oclc/9066527","WorldCat Record")</f>
        <v/>
      </c>
      <c r="AU24" t="inlineStr">
        <is>
          <t>20641758:eng</t>
        </is>
      </c>
      <c r="AV24" t="inlineStr">
        <is>
          <t>9066527</t>
        </is>
      </c>
      <c r="AW24" t="inlineStr">
        <is>
          <t>991000120919702656</t>
        </is>
      </c>
      <c r="AX24" t="inlineStr">
        <is>
          <t>991000120919702656</t>
        </is>
      </c>
      <c r="AY24" t="inlineStr">
        <is>
          <t>2269866060002656</t>
        </is>
      </c>
      <c r="AZ24" t="inlineStr">
        <is>
          <t>BOOK</t>
        </is>
      </c>
      <c r="BB24" t="inlineStr">
        <is>
          <t>9780070228917</t>
        </is>
      </c>
      <c r="BC24" t="inlineStr">
        <is>
          <t>32285001342434</t>
        </is>
      </c>
      <c r="BD24" t="inlineStr">
        <is>
          <t>893320823</t>
        </is>
      </c>
    </row>
    <row r="25">
      <c r="A25" t="inlineStr">
        <is>
          <t>No</t>
        </is>
      </c>
      <c r="B25" t="inlineStr">
        <is>
          <t>HG181 .H35</t>
        </is>
      </c>
      <c r="C25" t="inlineStr">
        <is>
          <t>0                      HG 0181000H  35</t>
        </is>
      </c>
      <c r="D25" t="inlineStr">
        <is>
          <t>Financial management of financial institutions / George H. Hempel, Jess B. Yawitz.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Hempel, George H.</t>
        </is>
      </c>
      <c r="L25" t="inlineStr">
        <is>
          <t>Englewood Cliffs, N.J. : Prentice-Hall, c1977.</t>
        </is>
      </c>
      <c r="M25" t="inlineStr">
        <is>
          <t>1977</t>
        </is>
      </c>
      <c r="O25" t="inlineStr">
        <is>
          <t>eng</t>
        </is>
      </c>
      <c r="P25" t="inlineStr">
        <is>
          <t>nju</t>
        </is>
      </c>
      <c r="Q25" t="inlineStr">
        <is>
          <t>Prentice-Hall foundations of finance series</t>
        </is>
      </c>
      <c r="R25" t="inlineStr">
        <is>
          <t xml:space="preserve">HG </t>
        </is>
      </c>
      <c r="S25" t="n">
        <v>1</v>
      </c>
      <c r="T25" t="n">
        <v>1</v>
      </c>
      <c r="U25" t="inlineStr">
        <is>
          <t>2002-02-22</t>
        </is>
      </c>
      <c r="V25" t="inlineStr">
        <is>
          <t>2002-02-22</t>
        </is>
      </c>
      <c r="W25" t="inlineStr">
        <is>
          <t>1992-05-06</t>
        </is>
      </c>
      <c r="X25" t="inlineStr">
        <is>
          <t>1992-05-06</t>
        </is>
      </c>
      <c r="Y25" t="n">
        <v>360</v>
      </c>
      <c r="Z25" t="n">
        <v>265</v>
      </c>
      <c r="AA25" t="n">
        <v>266</v>
      </c>
      <c r="AB25" t="n">
        <v>4</v>
      </c>
      <c r="AC25" t="n">
        <v>4</v>
      </c>
      <c r="AD25" t="n">
        <v>20</v>
      </c>
      <c r="AE25" t="n">
        <v>20</v>
      </c>
      <c r="AF25" t="n">
        <v>9</v>
      </c>
      <c r="AG25" t="n">
        <v>9</v>
      </c>
      <c r="AH25" t="n">
        <v>1</v>
      </c>
      <c r="AI25" t="n">
        <v>1</v>
      </c>
      <c r="AJ25" t="n">
        <v>12</v>
      </c>
      <c r="AK25" t="n">
        <v>12</v>
      </c>
      <c r="AL25" t="n">
        <v>3</v>
      </c>
      <c r="AM25" t="n">
        <v>3</v>
      </c>
      <c r="AN25" t="n">
        <v>0</v>
      </c>
      <c r="AO25" t="n">
        <v>0</v>
      </c>
      <c r="AP25" t="inlineStr">
        <is>
          <t>No</t>
        </is>
      </c>
      <c r="AQ25" t="inlineStr">
        <is>
          <t>No</t>
        </is>
      </c>
      <c r="AS25">
        <f>HYPERLINK("https://creighton-primo.hosted.exlibrisgroup.com/primo-explore/search?tab=default_tab&amp;search_scope=EVERYTHING&amp;vid=01CRU&amp;lang=en_US&amp;offset=0&amp;query=any,contains,991004120629702656","Catalog Record")</f>
        <v/>
      </c>
      <c r="AT25">
        <f>HYPERLINK("http://www.worldcat.org/oclc/2425178","WorldCat Record")</f>
        <v/>
      </c>
      <c r="AU25" t="inlineStr">
        <is>
          <t>3856766645:eng</t>
        </is>
      </c>
      <c r="AV25" t="inlineStr">
        <is>
          <t>2425178</t>
        </is>
      </c>
      <c r="AW25" t="inlineStr">
        <is>
          <t>991004120629702656</t>
        </is>
      </c>
      <c r="AX25" t="inlineStr">
        <is>
          <t>991004120629702656</t>
        </is>
      </c>
      <c r="AY25" t="inlineStr">
        <is>
          <t>2264335800002656</t>
        </is>
      </c>
      <c r="AZ25" t="inlineStr">
        <is>
          <t>BOOK</t>
        </is>
      </c>
      <c r="BB25" t="inlineStr">
        <is>
          <t>9780133159783</t>
        </is>
      </c>
      <c r="BC25" t="inlineStr">
        <is>
          <t>32285001120509</t>
        </is>
      </c>
      <c r="BD25" t="inlineStr">
        <is>
          <t>893506432</t>
        </is>
      </c>
    </row>
    <row r="26">
      <c r="A26" t="inlineStr">
        <is>
          <t>No</t>
        </is>
      </c>
      <c r="B26" t="inlineStr">
        <is>
          <t>HG181 .M297 2002</t>
        </is>
      </c>
      <c r="C26" t="inlineStr">
        <is>
          <t>0                      HG 0181000M  297         2002</t>
        </is>
      </c>
      <c r="D26" t="inlineStr">
        <is>
          <t>A financial history of the United States / Jerry W. Markham.</t>
        </is>
      </c>
      <c r="E26" t="inlineStr">
        <is>
          <t>V. 2</t>
        </is>
      </c>
      <c r="F26" t="inlineStr">
        <is>
          <t>Yes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K26" t="inlineStr">
        <is>
          <t>Markham, Jerry W.</t>
        </is>
      </c>
      <c r="L26" t="inlineStr">
        <is>
          <t>Armonk, N.Y. : M.E. Sharpe, c2002.</t>
        </is>
      </c>
      <c r="M26" t="inlineStr">
        <is>
          <t>2002</t>
        </is>
      </c>
      <c r="O26" t="inlineStr">
        <is>
          <t>eng</t>
        </is>
      </c>
      <c r="P26" t="inlineStr">
        <is>
          <t>nyu</t>
        </is>
      </c>
      <c r="R26" t="inlineStr">
        <is>
          <t xml:space="preserve">HG </t>
        </is>
      </c>
      <c r="S26" t="n">
        <v>1</v>
      </c>
      <c r="T26" t="n">
        <v>3</v>
      </c>
      <c r="U26" t="inlineStr">
        <is>
          <t>2002-02-06</t>
        </is>
      </c>
      <c r="V26" t="inlineStr">
        <is>
          <t>2002-02-06</t>
        </is>
      </c>
      <c r="W26" t="inlineStr">
        <is>
          <t>2002-02-06</t>
        </is>
      </c>
      <c r="X26" t="inlineStr">
        <is>
          <t>2002-02-06</t>
        </is>
      </c>
      <c r="Y26" t="n">
        <v>964</v>
      </c>
      <c r="Z26" t="n">
        <v>931</v>
      </c>
      <c r="AA26" t="n">
        <v>1059</v>
      </c>
      <c r="AB26" t="n">
        <v>4</v>
      </c>
      <c r="AC26" t="n">
        <v>5</v>
      </c>
      <c r="AD26" t="n">
        <v>39</v>
      </c>
      <c r="AE26" t="n">
        <v>44</v>
      </c>
      <c r="AF26" t="n">
        <v>20</v>
      </c>
      <c r="AG26" t="n">
        <v>22</v>
      </c>
      <c r="AH26" t="n">
        <v>6</v>
      </c>
      <c r="AI26" t="n">
        <v>8</v>
      </c>
      <c r="AJ26" t="n">
        <v>20</v>
      </c>
      <c r="AK26" t="n">
        <v>21</v>
      </c>
      <c r="AL26" t="n">
        <v>3</v>
      </c>
      <c r="AM26" t="n">
        <v>4</v>
      </c>
      <c r="AN26" t="n">
        <v>0</v>
      </c>
      <c r="AO26" t="n">
        <v>0</v>
      </c>
      <c r="AP26" t="inlineStr">
        <is>
          <t>No</t>
        </is>
      </c>
      <c r="AQ26" t="inlineStr">
        <is>
          <t>Yes</t>
        </is>
      </c>
      <c r="AR26">
        <f>HYPERLINK("http://catalog.hathitrust.org/Record/004218827","HathiTrust Record")</f>
        <v/>
      </c>
      <c r="AS26">
        <f>HYPERLINK("https://creighton-primo.hosted.exlibrisgroup.com/primo-explore/search?tab=default_tab&amp;search_scope=EVERYTHING&amp;vid=01CRU&amp;lang=en_US&amp;offset=0&amp;query=any,contains,991003664389702656","Catalog Record")</f>
        <v/>
      </c>
      <c r="AT26">
        <f>HYPERLINK("http://www.worldcat.org/oclc/45636942","WorldCat Record")</f>
        <v/>
      </c>
      <c r="AU26" t="inlineStr">
        <is>
          <t>5218565186:eng</t>
        </is>
      </c>
      <c r="AV26" t="inlineStr">
        <is>
          <t>45636942</t>
        </is>
      </c>
      <c r="AW26" t="inlineStr">
        <is>
          <t>991003664389702656</t>
        </is>
      </c>
      <c r="AX26" t="inlineStr">
        <is>
          <t>991003664389702656</t>
        </is>
      </c>
      <c r="AY26" t="inlineStr">
        <is>
          <t>2261607080002656</t>
        </is>
      </c>
      <c r="AZ26" t="inlineStr">
        <is>
          <t>BOOK</t>
        </is>
      </c>
      <c r="BB26" t="inlineStr">
        <is>
          <t>9780765607300</t>
        </is>
      </c>
      <c r="BC26" t="inlineStr">
        <is>
          <t>32285004452636</t>
        </is>
      </c>
      <c r="BD26" t="inlineStr">
        <is>
          <t>893686795</t>
        </is>
      </c>
    </row>
    <row r="27">
      <c r="A27" t="inlineStr">
        <is>
          <t>No</t>
        </is>
      </c>
      <c r="B27" t="inlineStr">
        <is>
          <t>HG181 .M297 2002</t>
        </is>
      </c>
      <c r="C27" t="inlineStr">
        <is>
          <t>0                      HG 0181000M  297         2002</t>
        </is>
      </c>
      <c r="D27" t="inlineStr">
        <is>
          <t>A financial history of the United States / Jerry W. Markham.</t>
        </is>
      </c>
      <c r="E27" t="inlineStr">
        <is>
          <t>V. 3</t>
        </is>
      </c>
      <c r="F27" t="inlineStr">
        <is>
          <t>Yes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Markham, Jerry W.</t>
        </is>
      </c>
      <c r="L27" t="inlineStr">
        <is>
          <t>Armonk, N.Y. : M.E. Sharpe, c2002.</t>
        </is>
      </c>
      <c r="M27" t="inlineStr">
        <is>
          <t>2002</t>
        </is>
      </c>
      <c r="O27" t="inlineStr">
        <is>
          <t>eng</t>
        </is>
      </c>
      <c r="P27" t="inlineStr">
        <is>
          <t>nyu</t>
        </is>
      </c>
      <c r="R27" t="inlineStr">
        <is>
          <t xml:space="preserve">HG </t>
        </is>
      </c>
      <c r="S27" t="n">
        <v>1</v>
      </c>
      <c r="T27" t="n">
        <v>3</v>
      </c>
      <c r="U27" t="inlineStr">
        <is>
          <t>2002-02-06</t>
        </is>
      </c>
      <c r="V27" t="inlineStr">
        <is>
          <t>2002-02-06</t>
        </is>
      </c>
      <c r="W27" t="inlineStr">
        <is>
          <t>2002-02-06</t>
        </is>
      </c>
      <c r="X27" t="inlineStr">
        <is>
          <t>2002-02-06</t>
        </is>
      </c>
      <c r="Y27" t="n">
        <v>964</v>
      </c>
      <c r="Z27" t="n">
        <v>931</v>
      </c>
      <c r="AA27" t="n">
        <v>1059</v>
      </c>
      <c r="AB27" t="n">
        <v>4</v>
      </c>
      <c r="AC27" t="n">
        <v>5</v>
      </c>
      <c r="AD27" t="n">
        <v>39</v>
      </c>
      <c r="AE27" t="n">
        <v>44</v>
      </c>
      <c r="AF27" t="n">
        <v>20</v>
      </c>
      <c r="AG27" t="n">
        <v>22</v>
      </c>
      <c r="AH27" t="n">
        <v>6</v>
      </c>
      <c r="AI27" t="n">
        <v>8</v>
      </c>
      <c r="AJ27" t="n">
        <v>20</v>
      </c>
      <c r="AK27" t="n">
        <v>21</v>
      </c>
      <c r="AL27" t="n">
        <v>3</v>
      </c>
      <c r="AM27" t="n">
        <v>4</v>
      </c>
      <c r="AN27" t="n">
        <v>0</v>
      </c>
      <c r="AO27" t="n">
        <v>0</v>
      </c>
      <c r="AP27" t="inlineStr">
        <is>
          <t>No</t>
        </is>
      </c>
      <c r="AQ27" t="inlineStr">
        <is>
          <t>Yes</t>
        </is>
      </c>
      <c r="AR27">
        <f>HYPERLINK("http://catalog.hathitrust.org/Record/004218827","HathiTrust Record")</f>
        <v/>
      </c>
      <c r="AS27">
        <f>HYPERLINK("https://creighton-primo.hosted.exlibrisgroup.com/primo-explore/search?tab=default_tab&amp;search_scope=EVERYTHING&amp;vid=01CRU&amp;lang=en_US&amp;offset=0&amp;query=any,contains,991003664389702656","Catalog Record")</f>
        <v/>
      </c>
      <c r="AT27">
        <f>HYPERLINK("http://www.worldcat.org/oclc/45636942","WorldCat Record")</f>
        <v/>
      </c>
      <c r="AU27" t="inlineStr">
        <is>
          <t>5218565186:eng</t>
        </is>
      </c>
      <c r="AV27" t="inlineStr">
        <is>
          <t>45636942</t>
        </is>
      </c>
      <c r="AW27" t="inlineStr">
        <is>
          <t>991003664389702656</t>
        </is>
      </c>
      <c r="AX27" t="inlineStr">
        <is>
          <t>991003664389702656</t>
        </is>
      </c>
      <c r="AY27" t="inlineStr">
        <is>
          <t>2261607080002656</t>
        </is>
      </c>
      <c r="AZ27" t="inlineStr">
        <is>
          <t>BOOK</t>
        </is>
      </c>
      <c r="BB27" t="inlineStr">
        <is>
          <t>9780765607300</t>
        </is>
      </c>
      <c r="BC27" t="inlineStr">
        <is>
          <t>32285004452644</t>
        </is>
      </c>
      <c r="BD27" t="inlineStr">
        <is>
          <t>893717948</t>
        </is>
      </c>
    </row>
    <row r="28">
      <c r="A28" t="inlineStr">
        <is>
          <t>No</t>
        </is>
      </c>
      <c r="B28" t="inlineStr">
        <is>
          <t>HG181 .M297 2002</t>
        </is>
      </c>
      <c r="C28" t="inlineStr">
        <is>
          <t>0                      HG 0181000M  297         2002</t>
        </is>
      </c>
      <c r="D28" t="inlineStr">
        <is>
          <t>A financial history of the United States / Jerry W. Markham.</t>
        </is>
      </c>
      <c r="E28" t="inlineStr">
        <is>
          <t>V. 1</t>
        </is>
      </c>
      <c r="F28" t="inlineStr">
        <is>
          <t>Yes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Markham, Jerry W.</t>
        </is>
      </c>
      <c r="L28" t="inlineStr">
        <is>
          <t>Armonk, N.Y. : M.E. Sharpe, c2002.</t>
        </is>
      </c>
      <c r="M28" t="inlineStr">
        <is>
          <t>2002</t>
        </is>
      </c>
      <c r="O28" t="inlineStr">
        <is>
          <t>eng</t>
        </is>
      </c>
      <c r="P28" t="inlineStr">
        <is>
          <t>nyu</t>
        </is>
      </c>
      <c r="R28" t="inlineStr">
        <is>
          <t xml:space="preserve">HG </t>
        </is>
      </c>
      <c r="S28" t="n">
        <v>1</v>
      </c>
      <c r="T28" t="n">
        <v>3</v>
      </c>
      <c r="U28" t="inlineStr">
        <is>
          <t>2002-02-06</t>
        </is>
      </c>
      <c r="V28" t="inlineStr">
        <is>
          <t>2002-02-06</t>
        </is>
      </c>
      <c r="W28" t="inlineStr">
        <is>
          <t>2002-02-06</t>
        </is>
      </c>
      <c r="X28" t="inlineStr">
        <is>
          <t>2002-02-06</t>
        </is>
      </c>
      <c r="Y28" t="n">
        <v>964</v>
      </c>
      <c r="Z28" t="n">
        <v>931</v>
      </c>
      <c r="AA28" t="n">
        <v>1059</v>
      </c>
      <c r="AB28" t="n">
        <v>4</v>
      </c>
      <c r="AC28" t="n">
        <v>5</v>
      </c>
      <c r="AD28" t="n">
        <v>39</v>
      </c>
      <c r="AE28" t="n">
        <v>44</v>
      </c>
      <c r="AF28" t="n">
        <v>20</v>
      </c>
      <c r="AG28" t="n">
        <v>22</v>
      </c>
      <c r="AH28" t="n">
        <v>6</v>
      </c>
      <c r="AI28" t="n">
        <v>8</v>
      </c>
      <c r="AJ28" t="n">
        <v>20</v>
      </c>
      <c r="AK28" t="n">
        <v>21</v>
      </c>
      <c r="AL28" t="n">
        <v>3</v>
      </c>
      <c r="AM28" t="n">
        <v>4</v>
      </c>
      <c r="AN28" t="n">
        <v>0</v>
      </c>
      <c r="AO28" t="n">
        <v>0</v>
      </c>
      <c r="AP28" t="inlineStr">
        <is>
          <t>No</t>
        </is>
      </c>
      <c r="AQ28" t="inlineStr">
        <is>
          <t>Yes</t>
        </is>
      </c>
      <c r="AR28">
        <f>HYPERLINK("http://catalog.hathitrust.org/Record/004218827","HathiTrust Record")</f>
        <v/>
      </c>
      <c r="AS28">
        <f>HYPERLINK("https://creighton-primo.hosted.exlibrisgroup.com/primo-explore/search?tab=default_tab&amp;search_scope=EVERYTHING&amp;vid=01CRU&amp;lang=en_US&amp;offset=0&amp;query=any,contains,991003664389702656","Catalog Record")</f>
        <v/>
      </c>
      <c r="AT28">
        <f>HYPERLINK("http://www.worldcat.org/oclc/45636942","WorldCat Record")</f>
        <v/>
      </c>
      <c r="AU28" t="inlineStr">
        <is>
          <t>5218565186:eng</t>
        </is>
      </c>
      <c r="AV28" t="inlineStr">
        <is>
          <t>45636942</t>
        </is>
      </c>
      <c r="AW28" t="inlineStr">
        <is>
          <t>991003664389702656</t>
        </is>
      </c>
      <c r="AX28" t="inlineStr">
        <is>
          <t>991003664389702656</t>
        </is>
      </c>
      <c r="AY28" t="inlineStr">
        <is>
          <t>2261607080002656</t>
        </is>
      </c>
      <c r="AZ28" t="inlineStr">
        <is>
          <t>BOOK</t>
        </is>
      </c>
      <c r="BB28" t="inlineStr">
        <is>
          <t>9780765607300</t>
        </is>
      </c>
      <c r="BC28" t="inlineStr">
        <is>
          <t>32285004452628</t>
        </is>
      </c>
      <c r="BD28" t="inlineStr">
        <is>
          <t>893692984</t>
        </is>
      </c>
    </row>
    <row r="29">
      <c r="A29" t="inlineStr">
        <is>
          <t>No</t>
        </is>
      </c>
      <c r="B29" t="inlineStr">
        <is>
          <t>HG181 .R45 2000</t>
        </is>
      </c>
      <c r="C29" t="inlineStr">
        <is>
          <t>0                      HG 0181000R  45          2000</t>
        </is>
      </c>
      <c r="D29" t="inlineStr">
        <is>
          <t>Restructuring regulation and financial institutions / James R. Barth, R. Dan Brumbaugh, Jr., Glenn Yago, editors.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L29" t="inlineStr">
        <is>
          <t>Santa Monica, Calif. : Milken Institute, 2000.</t>
        </is>
      </c>
      <c r="M29" t="inlineStr">
        <is>
          <t>2000</t>
        </is>
      </c>
      <c r="O29" t="inlineStr">
        <is>
          <t>eng</t>
        </is>
      </c>
      <c r="P29" t="inlineStr">
        <is>
          <t>cau</t>
        </is>
      </c>
      <c r="R29" t="inlineStr">
        <is>
          <t xml:space="preserve">HG </t>
        </is>
      </c>
      <c r="S29" t="n">
        <v>1</v>
      </c>
      <c r="T29" t="n">
        <v>1</v>
      </c>
      <c r="U29" t="inlineStr">
        <is>
          <t>2001-03-14</t>
        </is>
      </c>
      <c r="V29" t="inlineStr">
        <is>
          <t>2001-03-14</t>
        </is>
      </c>
      <c r="W29" t="inlineStr">
        <is>
          <t>2001-03-14</t>
        </is>
      </c>
      <c r="X29" t="inlineStr">
        <is>
          <t>2001-03-14</t>
        </is>
      </c>
      <c r="Y29" t="n">
        <v>209</v>
      </c>
      <c r="Z29" t="n">
        <v>197</v>
      </c>
      <c r="AA29" t="n">
        <v>256</v>
      </c>
      <c r="AB29" t="n">
        <v>2</v>
      </c>
      <c r="AC29" t="n">
        <v>4</v>
      </c>
      <c r="AD29" t="n">
        <v>13</v>
      </c>
      <c r="AE29" t="n">
        <v>18</v>
      </c>
      <c r="AF29" t="n">
        <v>4</v>
      </c>
      <c r="AG29" t="n">
        <v>5</v>
      </c>
      <c r="AH29" t="n">
        <v>3</v>
      </c>
      <c r="AI29" t="n">
        <v>3</v>
      </c>
      <c r="AJ29" t="n">
        <v>9</v>
      </c>
      <c r="AK29" t="n">
        <v>10</v>
      </c>
      <c r="AL29" t="n">
        <v>1</v>
      </c>
      <c r="AM29" t="n">
        <v>3</v>
      </c>
      <c r="AN29" t="n">
        <v>1</v>
      </c>
      <c r="AO29" t="n">
        <v>2</v>
      </c>
      <c r="AP29" t="inlineStr">
        <is>
          <t>No</t>
        </is>
      </c>
      <c r="AQ29" t="inlineStr">
        <is>
          <t>No</t>
        </is>
      </c>
      <c r="AS29">
        <f>HYPERLINK("https://creighton-primo.hosted.exlibrisgroup.com/primo-explore/search?tab=default_tab&amp;search_scope=EVERYTHING&amp;vid=01CRU&amp;lang=en_US&amp;offset=0&amp;query=any,contains,991003353939702656","Catalog Record")</f>
        <v/>
      </c>
      <c r="AT29">
        <f>HYPERLINK("http://www.worldcat.org/oclc/47625153","WorldCat Record")</f>
        <v/>
      </c>
      <c r="AU29" t="inlineStr">
        <is>
          <t>478143622:eng</t>
        </is>
      </c>
      <c r="AV29" t="inlineStr">
        <is>
          <t>47625153</t>
        </is>
      </c>
      <c r="AW29" t="inlineStr">
        <is>
          <t>991003353939702656</t>
        </is>
      </c>
      <c r="AX29" t="inlineStr">
        <is>
          <t>991003353939702656</t>
        </is>
      </c>
      <c r="AY29" t="inlineStr">
        <is>
          <t>2270727790002656</t>
        </is>
      </c>
      <c r="AZ29" t="inlineStr">
        <is>
          <t>BOOK</t>
        </is>
      </c>
      <c r="BB29" t="inlineStr">
        <is>
          <t>9780967808307</t>
        </is>
      </c>
      <c r="BC29" t="inlineStr">
        <is>
          <t>32285004305321</t>
        </is>
      </c>
      <c r="BD29" t="inlineStr">
        <is>
          <t>893330232</t>
        </is>
      </c>
    </row>
    <row r="30">
      <c r="A30" t="inlineStr">
        <is>
          <t>No</t>
        </is>
      </c>
      <c r="B30" t="inlineStr">
        <is>
          <t>HG185.C5 Z45 1988</t>
        </is>
      </c>
      <c r="C30" t="inlineStr">
        <is>
          <t>0                      HG 0185000C  5                  Z  45          1988</t>
        </is>
      </c>
      <c r="D30" t="inlineStr">
        <is>
          <t>Landlords &amp; capitalists : the dominant class of Chile / by Maurice Zeitlin and Richard Earl Ratcliff.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K30" t="inlineStr">
        <is>
          <t>Zeitlin, Maurice, 1935-</t>
        </is>
      </c>
      <c r="L30" t="inlineStr">
        <is>
          <t>Princeton, N.J. : Princeton University Press, 1988.</t>
        </is>
      </c>
      <c r="M30" t="inlineStr">
        <is>
          <t>1988</t>
        </is>
      </c>
      <c r="O30" t="inlineStr">
        <is>
          <t>eng</t>
        </is>
      </c>
      <c r="P30" t="inlineStr">
        <is>
          <t>nju</t>
        </is>
      </c>
      <c r="R30" t="inlineStr">
        <is>
          <t xml:space="preserve">HG </t>
        </is>
      </c>
      <c r="S30" t="n">
        <v>1</v>
      </c>
      <c r="T30" t="n">
        <v>1</v>
      </c>
      <c r="U30" t="inlineStr">
        <is>
          <t>2002-09-30</t>
        </is>
      </c>
      <c r="V30" t="inlineStr">
        <is>
          <t>2002-09-30</t>
        </is>
      </c>
      <c r="W30" t="inlineStr">
        <is>
          <t>2002-09-30</t>
        </is>
      </c>
      <c r="X30" t="inlineStr">
        <is>
          <t>2002-09-30</t>
        </is>
      </c>
      <c r="Y30" t="n">
        <v>412</v>
      </c>
      <c r="Z30" t="n">
        <v>317</v>
      </c>
      <c r="AA30" t="n">
        <v>614</v>
      </c>
      <c r="AB30" t="n">
        <v>2</v>
      </c>
      <c r="AC30" t="n">
        <v>5</v>
      </c>
      <c r="AD30" t="n">
        <v>16</v>
      </c>
      <c r="AE30" t="n">
        <v>29</v>
      </c>
      <c r="AF30" t="n">
        <v>5</v>
      </c>
      <c r="AG30" t="n">
        <v>11</v>
      </c>
      <c r="AH30" t="n">
        <v>5</v>
      </c>
      <c r="AI30" t="n">
        <v>9</v>
      </c>
      <c r="AJ30" t="n">
        <v>12</v>
      </c>
      <c r="AK30" t="n">
        <v>15</v>
      </c>
      <c r="AL30" t="n">
        <v>1</v>
      </c>
      <c r="AM30" t="n">
        <v>3</v>
      </c>
      <c r="AN30" t="n">
        <v>0</v>
      </c>
      <c r="AO30" t="n">
        <v>0</v>
      </c>
      <c r="AP30" t="inlineStr">
        <is>
          <t>No</t>
        </is>
      </c>
      <c r="AQ30" t="inlineStr">
        <is>
          <t>No</t>
        </is>
      </c>
      <c r="AS30">
        <f>HYPERLINK("https://creighton-primo.hosted.exlibrisgroup.com/primo-explore/search?tab=default_tab&amp;search_scope=EVERYTHING&amp;vid=01CRU&amp;lang=en_US&amp;offset=0&amp;query=any,contains,991003904189702656","Catalog Record")</f>
        <v/>
      </c>
      <c r="AT30">
        <f>HYPERLINK("http://www.worldcat.org/oclc/17227833","WorldCat Record")</f>
        <v/>
      </c>
      <c r="AU30" t="inlineStr">
        <is>
          <t>836737929:eng</t>
        </is>
      </c>
      <c r="AV30" t="inlineStr">
        <is>
          <t>17227833</t>
        </is>
      </c>
      <c r="AW30" t="inlineStr">
        <is>
          <t>991003904189702656</t>
        </is>
      </c>
      <c r="AX30" t="inlineStr">
        <is>
          <t>991003904189702656</t>
        </is>
      </c>
      <c r="AY30" t="inlineStr">
        <is>
          <t>2257705490002656</t>
        </is>
      </c>
      <c r="AZ30" t="inlineStr">
        <is>
          <t>BOOK</t>
        </is>
      </c>
      <c r="BB30" t="inlineStr">
        <is>
          <t>9780691022765</t>
        </is>
      </c>
      <c r="BC30" t="inlineStr">
        <is>
          <t>32285004650486</t>
        </is>
      </c>
      <c r="BD30" t="inlineStr">
        <is>
          <t>893617977</t>
        </is>
      </c>
    </row>
    <row r="31">
      <c r="A31" t="inlineStr">
        <is>
          <t>No</t>
        </is>
      </c>
      <c r="B31" t="inlineStr">
        <is>
          <t>HG185.L3 G75</t>
        </is>
      </c>
      <c r="C31" t="inlineStr">
        <is>
          <t>0                      HG 0185000L  3                  G  75</t>
        </is>
      </c>
      <c r="D31" t="inlineStr">
        <is>
          <t>Financing development in Latin America; edited by Keith Griffin.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Griffin, Keith B., 1938- 1938-, editor.</t>
        </is>
      </c>
      <c r="L31" t="inlineStr">
        <is>
          <t>London, Macmillan; New York, St. Martin's Press, 1971.</t>
        </is>
      </c>
      <c r="M31" t="inlineStr">
        <is>
          <t>1971</t>
        </is>
      </c>
      <c r="O31" t="inlineStr">
        <is>
          <t>eng</t>
        </is>
      </c>
      <c r="P31" t="inlineStr">
        <is>
          <t>enk</t>
        </is>
      </c>
      <c r="Q31" t="inlineStr">
        <is>
          <t>Problems in focus series</t>
        </is>
      </c>
      <c r="R31" t="inlineStr">
        <is>
          <t xml:space="preserve">HG </t>
        </is>
      </c>
      <c r="S31" t="n">
        <v>1</v>
      </c>
      <c r="T31" t="n">
        <v>1</v>
      </c>
      <c r="U31" t="inlineStr">
        <is>
          <t>2006-12-06</t>
        </is>
      </c>
      <c r="V31" t="inlineStr">
        <is>
          <t>2006-12-06</t>
        </is>
      </c>
      <c r="W31" t="inlineStr">
        <is>
          <t>1997-06-24</t>
        </is>
      </c>
      <c r="X31" t="inlineStr">
        <is>
          <t>1997-06-24</t>
        </is>
      </c>
      <c r="Y31" t="n">
        <v>404</v>
      </c>
      <c r="Z31" t="n">
        <v>294</v>
      </c>
      <c r="AA31" t="n">
        <v>305</v>
      </c>
      <c r="AB31" t="n">
        <v>3</v>
      </c>
      <c r="AC31" t="n">
        <v>3</v>
      </c>
      <c r="AD31" t="n">
        <v>12</v>
      </c>
      <c r="AE31" t="n">
        <v>12</v>
      </c>
      <c r="AF31" t="n">
        <v>4</v>
      </c>
      <c r="AG31" t="n">
        <v>4</v>
      </c>
      <c r="AH31" t="n">
        <v>2</v>
      </c>
      <c r="AI31" t="n">
        <v>2</v>
      </c>
      <c r="AJ31" t="n">
        <v>6</v>
      </c>
      <c r="AK31" t="n">
        <v>6</v>
      </c>
      <c r="AL31" t="n">
        <v>2</v>
      </c>
      <c r="AM31" t="n">
        <v>2</v>
      </c>
      <c r="AN31" t="n">
        <v>0</v>
      </c>
      <c r="AO31" t="n">
        <v>0</v>
      </c>
      <c r="AP31" t="inlineStr">
        <is>
          <t>No</t>
        </is>
      </c>
      <c r="AQ31" t="inlineStr">
        <is>
          <t>Yes</t>
        </is>
      </c>
      <c r="AR31">
        <f>HYPERLINK("http://catalog.hathitrust.org/Record/000002207","HathiTrust Record")</f>
        <v/>
      </c>
      <c r="AS31">
        <f>HYPERLINK("https://creighton-primo.hosted.exlibrisgroup.com/primo-explore/search?tab=default_tab&amp;search_scope=EVERYTHING&amp;vid=01CRU&amp;lang=en_US&amp;offset=0&amp;query=any,contains,991000833669702656","Catalog Record")</f>
        <v/>
      </c>
      <c r="AT31">
        <f>HYPERLINK("http://www.worldcat.org/oclc/148338","WorldCat Record")</f>
        <v/>
      </c>
      <c r="AU31" t="inlineStr">
        <is>
          <t>1333678:eng</t>
        </is>
      </c>
      <c r="AV31" t="inlineStr">
        <is>
          <t>148338</t>
        </is>
      </c>
      <c r="AW31" t="inlineStr">
        <is>
          <t>991000833669702656</t>
        </is>
      </c>
      <c r="AX31" t="inlineStr">
        <is>
          <t>991000833669702656</t>
        </is>
      </c>
      <c r="AY31" t="inlineStr">
        <is>
          <t>2259969520002656</t>
        </is>
      </c>
      <c r="AZ31" t="inlineStr">
        <is>
          <t>BOOK</t>
        </is>
      </c>
      <c r="BB31" t="inlineStr">
        <is>
          <t>9780333091319</t>
        </is>
      </c>
      <c r="BC31" t="inlineStr">
        <is>
          <t>32285002857315</t>
        </is>
      </c>
      <c r="BD31" t="inlineStr">
        <is>
          <t>893903183</t>
        </is>
      </c>
    </row>
    <row r="32">
      <c r="A32" t="inlineStr">
        <is>
          <t>No</t>
        </is>
      </c>
      <c r="B32" t="inlineStr">
        <is>
          <t>HG186.G7 C3</t>
        </is>
      </c>
      <c r="C32" t="inlineStr">
        <is>
          <t>0                      HG 0186000G  7                  C  3</t>
        </is>
      </c>
      <c r="D32" t="inlineStr">
        <is>
          <t>Home and foreign investment, 1870-1913; studies in capital accumulation.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K32" t="inlineStr">
        <is>
          <t>Cairncross, Alec, 1911-1998.</t>
        </is>
      </c>
      <c r="L32" t="inlineStr">
        <is>
          <t>Cambridge [Eng.] University Press, 1953.</t>
        </is>
      </c>
      <c r="M32" t="inlineStr">
        <is>
          <t>1953</t>
        </is>
      </c>
      <c r="O32" t="inlineStr">
        <is>
          <t>eng</t>
        </is>
      </c>
      <c r="P32" t="inlineStr">
        <is>
          <t>enk</t>
        </is>
      </c>
      <c r="R32" t="inlineStr">
        <is>
          <t xml:space="preserve">HG </t>
        </is>
      </c>
      <c r="S32" t="n">
        <v>1</v>
      </c>
      <c r="T32" t="n">
        <v>1</v>
      </c>
      <c r="U32" t="inlineStr">
        <is>
          <t>2000-11-27</t>
        </is>
      </c>
      <c r="V32" t="inlineStr">
        <is>
          <t>2000-11-27</t>
        </is>
      </c>
      <c r="W32" t="inlineStr">
        <is>
          <t>1997-06-24</t>
        </is>
      </c>
      <c r="X32" t="inlineStr">
        <is>
          <t>1997-06-24</t>
        </is>
      </c>
      <c r="Y32" t="n">
        <v>339</v>
      </c>
      <c r="Z32" t="n">
        <v>220</v>
      </c>
      <c r="AA32" t="n">
        <v>293</v>
      </c>
      <c r="AB32" t="n">
        <v>2</v>
      </c>
      <c r="AC32" t="n">
        <v>2</v>
      </c>
      <c r="AD32" t="n">
        <v>14</v>
      </c>
      <c r="AE32" t="n">
        <v>16</v>
      </c>
      <c r="AF32" t="n">
        <v>3</v>
      </c>
      <c r="AG32" t="n">
        <v>4</v>
      </c>
      <c r="AH32" t="n">
        <v>3</v>
      </c>
      <c r="AI32" t="n">
        <v>4</v>
      </c>
      <c r="AJ32" t="n">
        <v>9</v>
      </c>
      <c r="AK32" t="n">
        <v>10</v>
      </c>
      <c r="AL32" t="n">
        <v>1</v>
      </c>
      <c r="AM32" t="n">
        <v>1</v>
      </c>
      <c r="AN32" t="n">
        <v>0</v>
      </c>
      <c r="AO32" t="n">
        <v>0</v>
      </c>
      <c r="AP32" t="inlineStr">
        <is>
          <t>No</t>
        </is>
      </c>
      <c r="AQ32" t="inlineStr">
        <is>
          <t>Yes</t>
        </is>
      </c>
      <c r="AR32">
        <f>HYPERLINK("http://catalog.hathitrust.org/Record/001128820","HathiTrust Record")</f>
        <v/>
      </c>
      <c r="AS32">
        <f>HYPERLINK("https://creighton-primo.hosted.exlibrisgroup.com/primo-explore/search?tab=default_tab&amp;search_scope=EVERYTHING&amp;vid=01CRU&amp;lang=en_US&amp;offset=0&amp;query=any,contains,991003797709702656","Catalog Record")</f>
        <v/>
      </c>
      <c r="AT32">
        <f>HYPERLINK("http://www.worldcat.org/oclc/1522353","WorldCat Record")</f>
        <v/>
      </c>
      <c r="AU32" t="inlineStr">
        <is>
          <t>195400352:eng</t>
        </is>
      </c>
      <c r="AV32" t="inlineStr">
        <is>
          <t>1522353</t>
        </is>
      </c>
      <c r="AW32" t="inlineStr">
        <is>
          <t>991003797709702656</t>
        </is>
      </c>
      <c r="AX32" t="inlineStr">
        <is>
          <t>991003797709702656</t>
        </is>
      </c>
      <c r="AY32" t="inlineStr">
        <is>
          <t>2268427830002656</t>
        </is>
      </c>
      <c r="AZ32" t="inlineStr">
        <is>
          <t>BOOK</t>
        </is>
      </c>
      <c r="BC32" t="inlineStr">
        <is>
          <t>32285002857372</t>
        </is>
      </c>
      <c r="BD32" t="inlineStr">
        <is>
          <t>893718083</t>
        </is>
      </c>
    </row>
    <row r="33">
      <c r="A33" t="inlineStr">
        <is>
          <t>No</t>
        </is>
      </c>
      <c r="B33" t="inlineStr">
        <is>
          <t>HG187.5.A2 C74 1999</t>
        </is>
      </c>
      <c r="C33" t="inlineStr">
        <is>
          <t>0                      HG 0187500A  2                  C  74          1999</t>
        </is>
      </c>
      <c r="D33" t="inlineStr">
        <is>
          <t>Credit, currencies, and culture : African financial institutions in historical perspective / edited by Endre Stiansen and Jane I. Guyer.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L33" t="inlineStr">
        <is>
          <t>Uppsala, Sweden : Nordiska Afrikainstitutet, 1999.</t>
        </is>
      </c>
      <c r="M33" t="inlineStr">
        <is>
          <t>1999</t>
        </is>
      </c>
      <c r="O33" t="inlineStr">
        <is>
          <t>eng</t>
        </is>
      </c>
      <c r="P33" t="inlineStr">
        <is>
          <t xml:space="preserve">sw </t>
        </is>
      </c>
      <c r="R33" t="inlineStr">
        <is>
          <t xml:space="preserve">HG </t>
        </is>
      </c>
      <c r="S33" t="n">
        <v>1</v>
      </c>
      <c r="T33" t="n">
        <v>1</v>
      </c>
      <c r="U33" t="inlineStr">
        <is>
          <t>2001-01-23</t>
        </is>
      </c>
      <c r="V33" t="inlineStr">
        <is>
          <t>2001-01-23</t>
        </is>
      </c>
      <c r="W33" t="inlineStr">
        <is>
          <t>2001-01-23</t>
        </is>
      </c>
      <c r="X33" t="inlineStr">
        <is>
          <t>2001-01-23</t>
        </is>
      </c>
      <c r="Y33" t="n">
        <v>178</v>
      </c>
      <c r="Z33" t="n">
        <v>121</v>
      </c>
      <c r="AA33" t="n">
        <v>122</v>
      </c>
      <c r="AB33" t="n">
        <v>3</v>
      </c>
      <c r="AC33" t="n">
        <v>3</v>
      </c>
      <c r="AD33" t="n">
        <v>6</v>
      </c>
      <c r="AE33" t="n">
        <v>6</v>
      </c>
      <c r="AF33" t="n">
        <v>1</v>
      </c>
      <c r="AG33" t="n">
        <v>1</v>
      </c>
      <c r="AH33" t="n">
        <v>3</v>
      </c>
      <c r="AI33" t="n">
        <v>3</v>
      </c>
      <c r="AJ33" t="n">
        <v>2</v>
      </c>
      <c r="AK33" t="n">
        <v>2</v>
      </c>
      <c r="AL33" t="n">
        <v>2</v>
      </c>
      <c r="AM33" t="n">
        <v>2</v>
      </c>
      <c r="AN33" t="n">
        <v>0</v>
      </c>
      <c r="AO33" t="n">
        <v>0</v>
      </c>
      <c r="AP33" t="inlineStr">
        <is>
          <t>No</t>
        </is>
      </c>
      <c r="AQ33" t="inlineStr">
        <is>
          <t>No</t>
        </is>
      </c>
      <c r="AS33">
        <f>HYPERLINK("https://creighton-primo.hosted.exlibrisgroup.com/primo-explore/search?tab=default_tab&amp;search_scope=EVERYTHING&amp;vid=01CRU&amp;lang=en_US&amp;offset=0&amp;query=any,contains,991003318809702656","Catalog Record")</f>
        <v/>
      </c>
      <c r="AT33">
        <f>HYPERLINK("http://www.worldcat.org/oclc/44134497","WorldCat Record")</f>
        <v/>
      </c>
      <c r="AU33" t="inlineStr">
        <is>
          <t>20659523:eng</t>
        </is>
      </c>
      <c r="AV33" t="inlineStr">
        <is>
          <t>44134497</t>
        </is>
      </c>
      <c r="AW33" t="inlineStr">
        <is>
          <t>991003318809702656</t>
        </is>
      </c>
      <c r="AX33" t="inlineStr">
        <is>
          <t>991003318809702656</t>
        </is>
      </c>
      <c r="AY33" t="inlineStr">
        <is>
          <t>2267479160002656</t>
        </is>
      </c>
      <c r="AZ33" t="inlineStr">
        <is>
          <t>BOOK</t>
        </is>
      </c>
      <c r="BB33" t="inlineStr">
        <is>
          <t>9789171064424</t>
        </is>
      </c>
      <c r="BC33" t="inlineStr">
        <is>
          <t>32285004290796</t>
        </is>
      </c>
      <c r="BD33" t="inlineStr">
        <is>
          <t>893774619</t>
        </is>
      </c>
    </row>
    <row r="34">
      <c r="A34" t="inlineStr">
        <is>
          <t>No</t>
        </is>
      </c>
      <c r="B34" t="inlineStr">
        <is>
          <t>HG2040.5.U5 R428 2009</t>
        </is>
      </c>
      <c r="C34" t="inlineStr">
        <is>
          <t>0                      HG 2040500U  5                  R  428         2009</t>
        </is>
      </c>
      <c r="D34" t="inlineStr">
        <is>
          <t>An insider's guide to refinancing your mortgage : money-saving secrets you need to know / David Reed.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K34" t="inlineStr">
        <is>
          <t>Reed, David (Carl David), 1957-</t>
        </is>
      </c>
      <c r="L34" t="inlineStr">
        <is>
          <t>New York : AMACOM, c2009.</t>
        </is>
      </c>
      <c r="M34" t="inlineStr">
        <is>
          <t>2009</t>
        </is>
      </c>
      <c r="O34" t="inlineStr">
        <is>
          <t>eng</t>
        </is>
      </c>
      <c r="P34" t="inlineStr">
        <is>
          <t>nyu</t>
        </is>
      </c>
      <c r="R34" t="inlineStr">
        <is>
          <t xml:space="preserve">HG </t>
        </is>
      </c>
      <c r="S34" t="n">
        <v>1</v>
      </c>
      <c r="T34" t="n">
        <v>1</v>
      </c>
      <c r="U34" t="inlineStr">
        <is>
          <t>2008-09-22</t>
        </is>
      </c>
      <c r="V34" t="inlineStr">
        <is>
          <t>2008-09-22</t>
        </is>
      </c>
      <c r="W34" t="inlineStr">
        <is>
          <t>2008-09-22</t>
        </is>
      </c>
      <c r="X34" t="inlineStr">
        <is>
          <t>2008-09-22</t>
        </is>
      </c>
      <c r="Y34" t="n">
        <v>504</v>
      </c>
      <c r="Z34" t="n">
        <v>496</v>
      </c>
      <c r="AA34" t="n">
        <v>1160</v>
      </c>
      <c r="AB34" t="n">
        <v>2</v>
      </c>
      <c r="AC34" t="n">
        <v>23</v>
      </c>
      <c r="AD34" t="n">
        <v>0</v>
      </c>
      <c r="AE34" t="n">
        <v>15</v>
      </c>
      <c r="AF34" t="n">
        <v>0</v>
      </c>
      <c r="AG34" t="n">
        <v>5</v>
      </c>
      <c r="AH34" t="n">
        <v>0</v>
      </c>
      <c r="AI34" t="n">
        <v>1</v>
      </c>
      <c r="AJ34" t="n">
        <v>0</v>
      </c>
      <c r="AK34" t="n">
        <v>1</v>
      </c>
      <c r="AL34" t="n">
        <v>0</v>
      </c>
      <c r="AM34" t="n">
        <v>10</v>
      </c>
      <c r="AN34" t="n">
        <v>0</v>
      </c>
      <c r="AO34" t="n">
        <v>0</v>
      </c>
      <c r="AP34" t="inlineStr">
        <is>
          <t>No</t>
        </is>
      </c>
      <c r="AQ34" t="inlineStr">
        <is>
          <t>No</t>
        </is>
      </c>
      <c r="AS34">
        <f>HYPERLINK("https://creighton-primo.hosted.exlibrisgroup.com/primo-explore/search?tab=default_tab&amp;search_scope=EVERYTHING&amp;vid=01CRU&amp;lang=en_US&amp;offset=0&amp;query=any,contains,991005267379702656","Catalog Record")</f>
        <v/>
      </c>
      <c r="AT34">
        <f>HYPERLINK("http://www.worldcat.org/oclc/227033750","WorldCat Record")</f>
        <v/>
      </c>
      <c r="AU34" t="inlineStr">
        <is>
          <t>799428793:eng</t>
        </is>
      </c>
      <c r="AV34" t="inlineStr">
        <is>
          <t>227033750</t>
        </is>
      </c>
      <c r="AW34" t="inlineStr">
        <is>
          <t>991005267379702656</t>
        </is>
      </c>
      <c r="AX34" t="inlineStr">
        <is>
          <t>991005267379702656</t>
        </is>
      </c>
      <c r="AY34" t="inlineStr">
        <is>
          <t>2260758350002656</t>
        </is>
      </c>
      <c r="AZ34" t="inlineStr">
        <is>
          <t>BOOK</t>
        </is>
      </c>
      <c r="BB34" t="inlineStr">
        <is>
          <t>9780814409350</t>
        </is>
      </c>
      <c r="BC34" t="inlineStr">
        <is>
          <t>32285005459515</t>
        </is>
      </c>
      <c r="BD34" t="inlineStr">
        <is>
          <t>893701297</t>
        </is>
      </c>
    </row>
    <row r="35">
      <c r="A35" t="inlineStr">
        <is>
          <t>No</t>
        </is>
      </c>
      <c r="B35" t="inlineStr">
        <is>
          <t>HG2040.5.U5 R86 2008</t>
        </is>
      </c>
      <c r="C35" t="inlineStr">
        <is>
          <t>0                      HG 2040500U  5                  R  86          2008</t>
        </is>
      </c>
      <c r="D35" t="inlineStr">
        <is>
          <t>Saving the deal : how to avoid financing fiascoes and other real estate deal killers / Tracey Rumsey.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Rumsey, Tracey.</t>
        </is>
      </c>
      <c r="L35" t="inlineStr">
        <is>
          <t>New York : American Management Association, 2008.</t>
        </is>
      </c>
      <c r="M35" t="inlineStr">
        <is>
          <t>2008</t>
        </is>
      </c>
      <c r="O35" t="inlineStr">
        <is>
          <t>eng</t>
        </is>
      </c>
      <c r="P35" t="inlineStr">
        <is>
          <t>nyu</t>
        </is>
      </c>
      <c r="R35" t="inlineStr">
        <is>
          <t xml:space="preserve">HG </t>
        </is>
      </c>
      <c r="S35" t="n">
        <v>1</v>
      </c>
      <c r="T35" t="n">
        <v>1</v>
      </c>
      <c r="U35" t="inlineStr">
        <is>
          <t>2008-01-17</t>
        </is>
      </c>
      <c r="V35" t="inlineStr">
        <is>
          <t>2008-01-17</t>
        </is>
      </c>
      <c r="W35" t="inlineStr">
        <is>
          <t>2008-01-17</t>
        </is>
      </c>
      <c r="X35" t="inlineStr">
        <is>
          <t>2008-01-17</t>
        </is>
      </c>
      <c r="Y35" t="n">
        <v>89</v>
      </c>
      <c r="Z35" t="n">
        <v>81</v>
      </c>
      <c r="AA35" t="n">
        <v>1043</v>
      </c>
      <c r="AB35" t="n">
        <v>2</v>
      </c>
      <c r="AC35" t="n">
        <v>17</v>
      </c>
      <c r="AD35" t="n">
        <v>4</v>
      </c>
      <c r="AE35" t="n">
        <v>36</v>
      </c>
      <c r="AF35" t="n">
        <v>2</v>
      </c>
      <c r="AG35" t="n">
        <v>14</v>
      </c>
      <c r="AH35" t="n">
        <v>1</v>
      </c>
      <c r="AI35" t="n">
        <v>5</v>
      </c>
      <c r="AJ35" t="n">
        <v>1</v>
      </c>
      <c r="AK35" t="n">
        <v>9</v>
      </c>
      <c r="AL35" t="n">
        <v>1</v>
      </c>
      <c r="AM35" t="n">
        <v>12</v>
      </c>
      <c r="AN35" t="n">
        <v>0</v>
      </c>
      <c r="AO35" t="n">
        <v>1</v>
      </c>
      <c r="AP35" t="inlineStr">
        <is>
          <t>No</t>
        </is>
      </c>
      <c r="AQ35" t="inlineStr">
        <is>
          <t>No</t>
        </is>
      </c>
      <c r="AS35">
        <f>HYPERLINK("https://creighton-primo.hosted.exlibrisgroup.com/primo-explore/search?tab=default_tab&amp;search_scope=EVERYTHING&amp;vid=01CRU&amp;lang=en_US&amp;offset=0&amp;query=any,contains,991005171769702656","Catalog Record")</f>
        <v/>
      </c>
      <c r="AT35">
        <f>HYPERLINK("http://www.worldcat.org/oclc/165082609","WorldCat Record")</f>
        <v/>
      </c>
      <c r="AU35" t="inlineStr">
        <is>
          <t>792404974:eng</t>
        </is>
      </c>
      <c r="AV35" t="inlineStr">
        <is>
          <t>165082609</t>
        </is>
      </c>
      <c r="AW35" t="inlineStr">
        <is>
          <t>991005171769702656</t>
        </is>
      </c>
      <c r="AX35" t="inlineStr">
        <is>
          <t>991005171769702656</t>
        </is>
      </c>
      <c r="AY35" t="inlineStr">
        <is>
          <t>2267984460002656</t>
        </is>
      </c>
      <c r="AZ35" t="inlineStr">
        <is>
          <t>BOOK</t>
        </is>
      </c>
      <c r="BB35" t="inlineStr">
        <is>
          <t>9780814400302</t>
        </is>
      </c>
      <c r="BC35" t="inlineStr">
        <is>
          <t>32285005378699</t>
        </is>
      </c>
      <c r="BD35" t="inlineStr">
        <is>
          <t>893430981</t>
        </is>
      </c>
    </row>
    <row r="36">
      <c r="A36" t="inlineStr">
        <is>
          <t>No</t>
        </is>
      </c>
      <c r="B36" t="inlineStr">
        <is>
          <t>HG2040.5.U5 W352 2004</t>
        </is>
      </c>
      <c r="C36" t="inlineStr">
        <is>
          <t>0                      HG 2040500U  5                  W  352         2004</t>
        </is>
      </c>
      <c r="D36" t="inlineStr">
        <is>
          <t>Privatizing Fannie Mae, Freddie Mac, and the federal home loan banks : why and how / Peter J. Wallison, Thomas H. Stanton, Bert Ely.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K36" t="inlineStr">
        <is>
          <t>Wallison, Peter J.</t>
        </is>
      </c>
      <c r="L36" t="inlineStr">
        <is>
          <t>Washington, D.C. : AEI Press, c2004.</t>
        </is>
      </c>
      <c r="M36" t="inlineStr">
        <is>
          <t>2004</t>
        </is>
      </c>
      <c r="O36" t="inlineStr">
        <is>
          <t>eng</t>
        </is>
      </c>
      <c r="P36" t="inlineStr">
        <is>
          <t>dcu</t>
        </is>
      </c>
      <c r="R36" t="inlineStr">
        <is>
          <t xml:space="preserve">HG </t>
        </is>
      </c>
      <c r="S36" t="n">
        <v>1</v>
      </c>
      <c r="T36" t="n">
        <v>1</v>
      </c>
      <c r="U36" t="inlineStr">
        <is>
          <t>2005-02-01</t>
        </is>
      </c>
      <c r="V36" t="inlineStr">
        <is>
          <t>2005-02-01</t>
        </is>
      </c>
      <c r="W36" t="inlineStr">
        <is>
          <t>2005-02-01</t>
        </is>
      </c>
      <c r="X36" t="inlineStr">
        <is>
          <t>2005-02-01</t>
        </is>
      </c>
      <c r="Y36" t="n">
        <v>251</v>
      </c>
      <c r="Z36" t="n">
        <v>234</v>
      </c>
      <c r="AA36" t="n">
        <v>254</v>
      </c>
      <c r="AB36" t="n">
        <v>2</v>
      </c>
      <c r="AC36" t="n">
        <v>2</v>
      </c>
      <c r="AD36" t="n">
        <v>14</v>
      </c>
      <c r="AE36" t="n">
        <v>15</v>
      </c>
      <c r="AF36" t="n">
        <v>3</v>
      </c>
      <c r="AG36" t="n">
        <v>3</v>
      </c>
      <c r="AH36" t="n">
        <v>5</v>
      </c>
      <c r="AI36" t="n">
        <v>5</v>
      </c>
      <c r="AJ36" t="n">
        <v>7</v>
      </c>
      <c r="AK36" t="n">
        <v>7</v>
      </c>
      <c r="AL36" t="n">
        <v>1</v>
      </c>
      <c r="AM36" t="n">
        <v>1</v>
      </c>
      <c r="AN36" t="n">
        <v>1</v>
      </c>
      <c r="AO36" t="n">
        <v>2</v>
      </c>
      <c r="AP36" t="inlineStr">
        <is>
          <t>No</t>
        </is>
      </c>
      <c r="AQ36" t="inlineStr">
        <is>
          <t>No</t>
        </is>
      </c>
      <c r="AS36">
        <f>HYPERLINK("https://creighton-primo.hosted.exlibrisgroup.com/primo-explore/search?tab=default_tab&amp;search_scope=EVERYTHING&amp;vid=01CRU&amp;lang=en_US&amp;offset=0&amp;query=any,contains,991004440339702656","Catalog Record")</f>
        <v/>
      </c>
      <c r="AT36">
        <f>HYPERLINK("http://www.worldcat.org/oclc/55744458","WorldCat Record")</f>
        <v/>
      </c>
      <c r="AU36" t="inlineStr">
        <is>
          <t>797401330:eng</t>
        </is>
      </c>
      <c r="AV36" t="inlineStr">
        <is>
          <t>55744458</t>
        </is>
      </c>
      <c r="AW36" t="inlineStr">
        <is>
          <t>991004440339702656</t>
        </is>
      </c>
      <c r="AX36" t="inlineStr">
        <is>
          <t>991004440339702656</t>
        </is>
      </c>
      <c r="AY36" t="inlineStr">
        <is>
          <t>2263202650002656</t>
        </is>
      </c>
      <c r="AZ36" t="inlineStr">
        <is>
          <t>BOOK</t>
        </is>
      </c>
      <c r="BB36" t="inlineStr">
        <is>
          <t>9780844741901</t>
        </is>
      </c>
      <c r="BC36" t="inlineStr">
        <is>
          <t>32285005024327</t>
        </is>
      </c>
      <c r="BD36" t="inlineStr">
        <is>
          <t>893876112</t>
        </is>
      </c>
    </row>
    <row r="37">
      <c r="A37" t="inlineStr">
        <is>
          <t>No</t>
        </is>
      </c>
      <c r="B37" t="inlineStr">
        <is>
          <t>HG2101 .C37 1994</t>
        </is>
      </c>
      <c r="C37" t="inlineStr">
        <is>
          <t>0                      HG 2101000C  37          1994</t>
        </is>
      </c>
      <c r="D37" t="inlineStr">
        <is>
          <t>Fringe banking : check-cashing outlets, pawnshops, and the poor / John P. Caskey.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K37" t="inlineStr">
        <is>
          <t>Caskey, John P.</t>
        </is>
      </c>
      <c r="L37" t="inlineStr">
        <is>
          <t>New York : Russell Sage Foundation, c1994.</t>
        </is>
      </c>
      <c r="M37" t="inlineStr">
        <is>
          <t>1994</t>
        </is>
      </c>
      <c r="O37" t="inlineStr">
        <is>
          <t>eng</t>
        </is>
      </c>
      <c r="P37" t="inlineStr">
        <is>
          <t>nyu</t>
        </is>
      </c>
      <c r="R37" t="inlineStr">
        <is>
          <t xml:space="preserve">HG </t>
        </is>
      </c>
      <c r="S37" t="n">
        <v>1</v>
      </c>
      <c r="T37" t="n">
        <v>1</v>
      </c>
      <c r="U37" t="inlineStr">
        <is>
          <t>2007-11-11</t>
        </is>
      </c>
      <c r="V37" t="inlineStr">
        <is>
          <t>2007-11-11</t>
        </is>
      </c>
      <c r="W37" t="inlineStr">
        <is>
          <t>1998-03-04</t>
        </is>
      </c>
      <c r="X37" t="inlineStr">
        <is>
          <t>1998-03-04</t>
        </is>
      </c>
      <c r="Y37" t="n">
        <v>525</v>
      </c>
      <c r="Z37" t="n">
        <v>487</v>
      </c>
      <c r="AA37" t="n">
        <v>561</v>
      </c>
      <c r="AB37" t="n">
        <v>4</v>
      </c>
      <c r="AC37" t="n">
        <v>4</v>
      </c>
      <c r="AD37" t="n">
        <v>27</v>
      </c>
      <c r="AE37" t="n">
        <v>31</v>
      </c>
      <c r="AF37" t="n">
        <v>8</v>
      </c>
      <c r="AG37" t="n">
        <v>11</v>
      </c>
      <c r="AH37" t="n">
        <v>6</v>
      </c>
      <c r="AI37" t="n">
        <v>7</v>
      </c>
      <c r="AJ37" t="n">
        <v>15</v>
      </c>
      <c r="AK37" t="n">
        <v>16</v>
      </c>
      <c r="AL37" t="n">
        <v>3</v>
      </c>
      <c r="AM37" t="n">
        <v>3</v>
      </c>
      <c r="AN37" t="n">
        <v>3</v>
      </c>
      <c r="AO37" t="n">
        <v>4</v>
      </c>
      <c r="AP37" t="inlineStr">
        <is>
          <t>No</t>
        </is>
      </c>
      <c r="AQ37" t="inlineStr">
        <is>
          <t>No</t>
        </is>
      </c>
      <c r="AS37">
        <f>HYPERLINK("https://creighton-primo.hosted.exlibrisgroup.com/primo-explore/search?tab=default_tab&amp;search_scope=EVERYTHING&amp;vid=01CRU&amp;lang=en_US&amp;offset=0&amp;query=any,contains,991002308289702656","Catalog Record")</f>
        <v/>
      </c>
      <c r="AT37">
        <f>HYPERLINK("http://www.worldcat.org/oclc/29952024","WorldCat Record")</f>
        <v/>
      </c>
      <c r="AU37" t="inlineStr">
        <is>
          <t>31725431:eng</t>
        </is>
      </c>
      <c r="AV37" t="inlineStr">
        <is>
          <t>29952024</t>
        </is>
      </c>
      <c r="AW37" t="inlineStr">
        <is>
          <t>991002308289702656</t>
        </is>
      </c>
      <c r="AX37" t="inlineStr">
        <is>
          <t>991002308289702656</t>
        </is>
      </c>
      <c r="AY37" t="inlineStr">
        <is>
          <t>2263490730002656</t>
        </is>
      </c>
      <c r="AZ37" t="inlineStr">
        <is>
          <t>BOOK</t>
        </is>
      </c>
      <c r="BB37" t="inlineStr">
        <is>
          <t>9780871541956</t>
        </is>
      </c>
      <c r="BC37" t="inlineStr">
        <is>
          <t>32285003356416</t>
        </is>
      </c>
      <c r="BD37" t="inlineStr">
        <is>
          <t>893603442</t>
        </is>
      </c>
    </row>
    <row r="38">
      <c r="A38" t="inlineStr">
        <is>
          <t>No</t>
        </is>
      </c>
      <c r="B38" t="inlineStr">
        <is>
          <t>HG221 .D29</t>
        </is>
      </c>
      <c r="C38" t="inlineStr">
        <is>
          <t>0                      HG 0221000D  29</t>
        </is>
      </c>
      <c r="D38" t="inlineStr">
        <is>
          <t>Money and income; an outline of monetary economics [by] A.C.L. Day [and] Sterie T. Beza.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K38" t="inlineStr">
        <is>
          <t>Day, A. C. L. (Alan Charles Lynn)</t>
        </is>
      </c>
      <c r="L38" t="inlineStr">
        <is>
          <t>New York, Oxford University Press, 1960.</t>
        </is>
      </c>
      <c r="M38" t="inlineStr">
        <is>
          <t>1960</t>
        </is>
      </c>
      <c r="N38" t="inlineStr">
        <is>
          <t>[American ed.]</t>
        </is>
      </c>
      <c r="O38" t="inlineStr">
        <is>
          <t>eng</t>
        </is>
      </c>
      <c r="P38" t="inlineStr">
        <is>
          <t>nyu</t>
        </is>
      </c>
      <c r="R38" t="inlineStr">
        <is>
          <t xml:space="preserve">HG </t>
        </is>
      </c>
      <c r="S38" t="n">
        <v>1</v>
      </c>
      <c r="T38" t="n">
        <v>1</v>
      </c>
      <c r="U38" t="inlineStr">
        <is>
          <t>2000-09-25</t>
        </is>
      </c>
      <c r="V38" t="inlineStr">
        <is>
          <t>2000-09-25</t>
        </is>
      </c>
      <c r="W38" t="inlineStr">
        <is>
          <t>1997-06-24</t>
        </is>
      </c>
      <c r="X38" t="inlineStr">
        <is>
          <t>1997-06-24</t>
        </is>
      </c>
      <c r="Y38" t="n">
        <v>364</v>
      </c>
      <c r="Z38" t="n">
        <v>280</v>
      </c>
      <c r="AA38" t="n">
        <v>289</v>
      </c>
      <c r="AB38" t="n">
        <v>2</v>
      </c>
      <c r="AC38" t="n">
        <v>2</v>
      </c>
      <c r="AD38" t="n">
        <v>14</v>
      </c>
      <c r="AE38" t="n">
        <v>14</v>
      </c>
      <c r="AF38" t="n">
        <v>6</v>
      </c>
      <c r="AG38" t="n">
        <v>6</v>
      </c>
      <c r="AH38" t="n">
        <v>2</v>
      </c>
      <c r="AI38" t="n">
        <v>2</v>
      </c>
      <c r="AJ38" t="n">
        <v>9</v>
      </c>
      <c r="AK38" t="n">
        <v>9</v>
      </c>
      <c r="AL38" t="n">
        <v>1</v>
      </c>
      <c r="AM38" t="n">
        <v>1</v>
      </c>
      <c r="AN38" t="n">
        <v>0</v>
      </c>
      <c r="AO38" t="n">
        <v>0</v>
      </c>
      <c r="AP38" t="inlineStr">
        <is>
          <t>No</t>
        </is>
      </c>
      <c r="AQ38" t="inlineStr">
        <is>
          <t>Yes</t>
        </is>
      </c>
      <c r="AR38">
        <f>HYPERLINK("http://catalog.hathitrust.org/Record/001118577","HathiTrust Record")</f>
        <v/>
      </c>
      <c r="AS38">
        <f>HYPERLINK("https://creighton-primo.hosted.exlibrisgroup.com/primo-explore/search?tab=default_tab&amp;search_scope=EVERYTHING&amp;vid=01CRU&amp;lang=en_US&amp;offset=0&amp;query=any,contains,991001405149702656","Catalog Record")</f>
        <v/>
      </c>
      <c r="AT38">
        <f>HYPERLINK("http://www.worldcat.org/oclc/229806","WorldCat Record")</f>
        <v/>
      </c>
      <c r="AU38" t="inlineStr">
        <is>
          <t>3901005694:eng</t>
        </is>
      </c>
      <c r="AV38" t="inlineStr">
        <is>
          <t>229806</t>
        </is>
      </c>
      <c r="AW38" t="inlineStr">
        <is>
          <t>991001405149702656</t>
        </is>
      </c>
      <c r="AX38" t="inlineStr">
        <is>
          <t>991001405149702656</t>
        </is>
      </c>
      <c r="AY38" t="inlineStr">
        <is>
          <t>2255225470002656</t>
        </is>
      </c>
      <c r="AZ38" t="inlineStr">
        <is>
          <t>BOOK</t>
        </is>
      </c>
      <c r="BC38" t="inlineStr">
        <is>
          <t>32285002857638</t>
        </is>
      </c>
      <c r="BD38" t="inlineStr">
        <is>
          <t>893778779</t>
        </is>
      </c>
    </row>
    <row r="39">
      <c r="A39" t="inlineStr">
        <is>
          <t>No</t>
        </is>
      </c>
      <c r="B39" t="inlineStr">
        <is>
          <t>HG221 .G59 1978</t>
        </is>
      </c>
      <c r="C39" t="inlineStr">
        <is>
          <t>0                      HG 0221000G  59          1978</t>
        </is>
      </c>
      <c r="D39" t="inlineStr">
        <is>
          <t>Money madne$$ : the psychology of saving, spending, loving, and hating money / Herb Goldberg and Robert T. Lewis.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K39" t="inlineStr">
        <is>
          <t>Goldberg, Herb, 1937-</t>
        </is>
      </c>
      <c r="L39" t="inlineStr">
        <is>
          <t>New York : Morrow, 1978.</t>
        </is>
      </c>
      <c r="M39" t="inlineStr">
        <is>
          <t>1978</t>
        </is>
      </c>
      <c r="N39" t="inlineStr">
        <is>
          <t>1st ed.</t>
        </is>
      </c>
      <c r="O39" t="inlineStr">
        <is>
          <t>eng</t>
        </is>
      </c>
      <c r="P39" t="inlineStr">
        <is>
          <t>nyu</t>
        </is>
      </c>
      <c r="R39" t="inlineStr">
        <is>
          <t xml:space="preserve">HG </t>
        </is>
      </c>
      <c r="S39" t="n">
        <v>1</v>
      </c>
      <c r="T39" t="n">
        <v>1</v>
      </c>
      <c r="U39" t="inlineStr">
        <is>
          <t>2005-11-03</t>
        </is>
      </c>
      <c r="V39" t="inlineStr">
        <is>
          <t>2005-11-03</t>
        </is>
      </c>
      <c r="W39" t="inlineStr">
        <is>
          <t>1992-10-09</t>
        </is>
      </c>
      <c r="X39" t="inlineStr">
        <is>
          <t>1992-10-09</t>
        </is>
      </c>
      <c r="Y39" t="n">
        <v>407</v>
      </c>
      <c r="Z39" t="n">
        <v>387</v>
      </c>
      <c r="AA39" t="n">
        <v>394</v>
      </c>
      <c r="AB39" t="n">
        <v>3</v>
      </c>
      <c r="AC39" t="n">
        <v>3</v>
      </c>
      <c r="AD39" t="n">
        <v>5</v>
      </c>
      <c r="AE39" t="n">
        <v>5</v>
      </c>
      <c r="AF39" t="n">
        <v>1</v>
      </c>
      <c r="AG39" t="n">
        <v>1</v>
      </c>
      <c r="AH39" t="n">
        <v>0</v>
      </c>
      <c r="AI39" t="n">
        <v>0</v>
      </c>
      <c r="AJ39" t="n">
        <v>3</v>
      </c>
      <c r="AK39" t="n">
        <v>3</v>
      </c>
      <c r="AL39" t="n">
        <v>2</v>
      </c>
      <c r="AM39" t="n">
        <v>2</v>
      </c>
      <c r="AN39" t="n">
        <v>0</v>
      </c>
      <c r="AO39" t="n">
        <v>0</v>
      </c>
      <c r="AP39" t="inlineStr">
        <is>
          <t>No</t>
        </is>
      </c>
      <c r="AQ39" t="inlineStr">
        <is>
          <t>No</t>
        </is>
      </c>
      <c r="AS39">
        <f>HYPERLINK("https://creighton-primo.hosted.exlibrisgroup.com/primo-explore/search?tab=default_tab&amp;search_scope=EVERYTHING&amp;vid=01CRU&amp;lang=en_US&amp;offset=0&amp;query=any,contains,991004452189702656","Catalog Record")</f>
        <v/>
      </c>
      <c r="AT39">
        <f>HYPERLINK("http://www.worldcat.org/oclc/3516402","WorldCat Record")</f>
        <v/>
      </c>
      <c r="AU39" t="inlineStr">
        <is>
          <t>10693989:eng</t>
        </is>
      </c>
      <c r="AV39" t="inlineStr">
        <is>
          <t>3516402</t>
        </is>
      </c>
      <c r="AW39" t="inlineStr">
        <is>
          <t>991004452189702656</t>
        </is>
      </c>
      <c r="AX39" t="inlineStr">
        <is>
          <t>991004452189702656</t>
        </is>
      </c>
      <c r="AY39" t="inlineStr">
        <is>
          <t>2272455450002656</t>
        </is>
      </c>
      <c r="AZ39" t="inlineStr">
        <is>
          <t>BOOK</t>
        </is>
      </c>
      <c r="BB39" t="inlineStr">
        <is>
          <t>9780688032968</t>
        </is>
      </c>
      <c r="BC39" t="inlineStr">
        <is>
          <t>32285001342723</t>
        </is>
      </c>
      <c r="BD39" t="inlineStr">
        <is>
          <t>893888722</t>
        </is>
      </c>
    </row>
    <row r="40">
      <c r="A40" t="inlineStr">
        <is>
          <t>No</t>
        </is>
      </c>
      <c r="B40" t="inlineStr">
        <is>
          <t>HG221 .H37 2001</t>
        </is>
      </c>
      <c r="C40" t="inlineStr">
        <is>
          <t>0                      HG 0221000H  37          2001</t>
        </is>
      </c>
      <c r="D40" t="inlineStr">
        <is>
          <t>Money in an unequal world : Keith Hart and his Memory bank / Keith Hart.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K40" t="inlineStr">
        <is>
          <t>Hart, Keith.</t>
        </is>
      </c>
      <c r="L40" t="inlineStr">
        <is>
          <t>New York : London : Textere, c2001.</t>
        </is>
      </c>
      <c r="M40" t="inlineStr">
        <is>
          <t>2001</t>
        </is>
      </c>
      <c r="O40" t="inlineStr">
        <is>
          <t>eng</t>
        </is>
      </c>
      <c r="P40" t="inlineStr">
        <is>
          <t>nyu</t>
        </is>
      </c>
      <c r="R40" t="inlineStr">
        <is>
          <t xml:space="preserve">HG </t>
        </is>
      </c>
      <c r="S40" t="n">
        <v>1</v>
      </c>
      <c r="T40" t="n">
        <v>1</v>
      </c>
      <c r="U40" t="inlineStr">
        <is>
          <t>2003-11-06</t>
        </is>
      </c>
      <c r="V40" t="inlineStr">
        <is>
          <t>2003-11-06</t>
        </is>
      </c>
      <c r="W40" t="inlineStr">
        <is>
          <t>2003-11-06</t>
        </is>
      </c>
      <c r="X40" t="inlineStr">
        <is>
          <t>2003-11-06</t>
        </is>
      </c>
      <c r="Y40" t="n">
        <v>275</v>
      </c>
      <c r="Z40" t="n">
        <v>234</v>
      </c>
      <c r="AA40" t="n">
        <v>247</v>
      </c>
      <c r="AB40" t="n">
        <v>4</v>
      </c>
      <c r="AC40" t="n">
        <v>4</v>
      </c>
      <c r="AD40" t="n">
        <v>12</v>
      </c>
      <c r="AE40" t="n">
        <v>12</v>
      </c>
      <c r="AF40" t="n">
        <v>3</v>
      </c>
      <c r="AG40" t="n">
        <v>3</v>
      </c>
      <c r="AH40" t="n">
        <v>3</v>
      </c>
      <c r="AI40" t="n">
        <v>3</v>
      </c>
      <c r="AJ40" t="n">
        <v>5</v>
      </c>
      <c r="AK40" t="n">
        <v>5</v>
      </c>
      <c r="AL40" t="n">
        <v>3</v>
      </c>
      <c r="AM40" t="n">
        <v>3</v>
      </c>
      <c r="AN40" t="n">
        <v>0</v>
      </c>
      <c r="AO40" t="n">
        <v>0</v>
      </c>
      <c r="AP40" t="inlineStr">
        <is>
          <t>No</t>
        </is>
      </c>
      <c r="AQ40" t="inlineStr">
        <is>
          <t>Yes</t>
        </is>
      </c>
      <c r="AR40">
        <f>HYPERLINK("http://catalog.hathitrust.org/Record/004169889","HathiTrust Record")</f>
        <v/>
      </c>
      <c r="AS40">
        <f>HYPERLINK("https://creighton-primo.hosted.exlibrisgroup.com/primo-explore/search?tab=default_tab&amp;search_scope=EVERYTHING&amp;vid=01CRU&amp;lang=en_US&amp;offset=0&amp;query=any,contains,991004169749702656","Catalog Record")</f>
        <v/>
      </c>
      <c r="AT40">
        <f>HYPERLINK("http://www.worldcat.org/oclc/46932675","WorldCat Record")</f>
        <v/>
      </c>
      <c r="AU40" t="inlineStr">
        <is>
          <t>3064140:eng</t>
        </is>
      </c>
      <c r="AV40" t="inlineStr">
        <is>
          <t>46932675</t>
        </is>
      </c>
      <c r="AW40" t="inlineStr">
        <is>
          <t>991004169749702656</t>
        </is>
      </c>
      <c r="AX40" t="inlineStr">
        <is>
          <t>991004169749702656</t>
        </is>
      </c>
      <c r="AY40" t="inlineStr">
        <is>
          <t>2265011670002656</t>
        </is>
      </c>
      <c r="AZ40" t="inlineStr">
        <is>
          <t>BOOK</t>
        </is>
      </c>
      <c r="BB40" t="inlineStr">
        <is>
          <t>9781587990755</t>
        </is>
      </c>
      <c r="BC40" t="inlineStr">
        <is>
          <t>32285004794946</t>
        </is>
      </c>
      <c r="BD40" t="inlineStr">
        <is>
          <t>893512892</t>
        </is>
      </c>
    </row>
    <row r="41">
      <c r="A41" t="inlineStr">
        <is>
          <t>No</t>
        </is>
      </c>
      <c r="B41" t="inlineStr">
        <is>
          <t>HG221 .J53</t>
        </is>
      </c>
      <c r="C41" t="inlineStr">
        <is>
          <t>0                      HG 0221000J  53</t>
        </is>
      </c>
      <c r="D41" t="inlineStr">
        <is>
          <t>Money and the mechanism of exchange. By W. Stanley Jevons ...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K41" t="inlineStr">
        <is>
          <t>Jevons, William Stanley, 1835-1882.</t>
        </is>
      </c>
      <c r="L41" t="inlineStr">
        <is>
          <t>New York, London, D. Appleton, 1911.</t>
        </is>
      </c>
      <c r="M41" t="inlineStr">
        <is>
          <t>1911</t>
        </is>
      </c>
      <c r="O41" t="inlineStr">
        <is>
          <t>eng</t>
        </is>
      </c>
      <c r="P41" t="inlineStr">
        <is>
          <t>nyu</t>
        </is>
      </c>
      <c r="Q41" t="inlineStr">
        <is>
          <t>The international scientific series. v. 17</t>
        </is>
      </c>
      <c r="R41" t="inlineStr">
        <is>
          <t xml:space="preserve">HG </t>
        </is>
      </c>
      <c r="S41" t="n">
        <v>1</v>
      </c>
      <c r="T41" t="n">
        <v>1</v>
      </c>
      <c r="U41" t="inlineStr">
        <is>
          <t>2008-02-28</t>
        </is>
      </c>
      <c r="V41" t="inlineStr">
        <is>
          <t>2008-02-28</t>
        </is>
      </c>
      <c r="W41" t="inlineStr">
        <is>
          <t>1997-06-24</t>
        </is>
      </c>
      <c r="X41" t="inlineStr">
        <is>
          <t>1997-06-24</t>
        </is>
      </c>
      <c r="Y41" t="n">
        <v>9</v>
      </c>
      <c r="Z41" t="n">
        <v>9</v>
      </c>
      <c r="AA41" t="n">
        <v>448</v>
      </c>
      <c r="AB41" t="n">
        <v>1</v>
      </c>
      <c r="AC41" t="n">
        <v>4</v>
      </c>
      <c r="AD41" t="n">
        <v>1</v>
      </c>
      <c r="AE41" t="n">
        <v>26</v>
      </c>
      <c r="AF41" t="n">
        <v>1</v>
      </c>
      <c r="AG41" t="n">
        <v>7</v>
      </c>
      <c r="AH41" t="n">
        <v>0</v>
      </c>
      <c r="AI41" t="n">
        <v>4</v>
      </c>
      <c r="AJ41" t="n">
        <v>1</v>
      </c>
      <c r="AK41" t="n">
        <v>18</v>
      </c>
      <c r="AL41" t="n">
        <v>0</v>
      </c>
      <c r="AM41" t="n">
        <v>3</v>
      </c>
      <c r="AN41" t="n">
        <v>0</v>
      </c>
      <c r="AO41" t="n">
        <v>0</v>
      </c>
      <c r="AP41" t="inlineStr">
        <is>
          <t>Yes</t>
        </is>
      </c>
      <c r="AQ41" t="inlineStr">
        <is>
          <t>No</t>
        </is>
      </c>
      <c r="AR41">
        <f>HYPERLINK("http://catalog.hathitrust.org/Record/100772705","HathiTrust Record")</f>
        <v/>
      </c>
      <c r="AS41">
        <f>HYPERLINK("https://creighton-primo.hosted.exlibrisgroup.com/primo-explore/search?tab=default_tab&amp;search_scope=EVERYTHING&amp;vid=01CRU&amp;lang=en_US&amp;offset=0&amp;query=any,contains,991004708419702656","Catalog Record")</f>
        <v/>
      </c>
      <c r="AT41">
        <f>HYPERLINK("http://www.worldcat.org/oclc/4735806","WorldCat Record")</f>
        <v/>
      </c>
      <c r="AU41" t="inlineStr">
        <is>
          <t>910412:eng</t>
        </is>
      </c>
      <c r="AV41" t="inlineStr">
        <is>
          <t>4735806</t>
        </is>
      </c>
      <c r="AW41" t="inlineStr">
        <is>
          <t>991004708419702656</t>
        </is>
      </c>
      <c r="AX41" t="inlineStr">
        <is>
          <t>991004708419702656</t>
        </is>
      </c>
      <c r="AY41" t="inlineStr">
        <is>
          <t>2258332600002656</t>
        </is>
      </c>
      <c r="AZ41" t="inlineStr">
        <is>
          <t>BOOK</t>
        </is>
      </c>
      <c r="BC41" t="inlineStr">
        <is>
          <t>32285002857760</t>
        </is>
      </c>
      <c r="BD41" t="inlineStr">
        <is>
          <t>893795182</t>
        </is>
      </c>
    </row>
    <row r="42">
      <c r="A42" t="inlineStr">
        <is>
          <t>No</t>
        </is>
      </c>
      <c r="B42" t="inlineStr">
        <is>
          <t>HG222.3 .S36 1983</t>
        </is>
      </c>
      <c r="C42" t="inlineStr">
        <is>
          <t>0                      HG 0222300S  36          1983</t>
        </is>
      </c>
      <c r="D42" t="inlineStr">
        <is>
          <t>Money and the soul of the world / Robert Sardello, Randolph Severson.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K42" t="inlineStr">
        <is>
          <t>Sardello, Robert.</t>
        </is>
      </c>
      <c r="L42" t="inlineStr">
        <is>
          <t>Dallas, Tex. : Pegasus Foundation, c1983.</t>
        </is>
      </c>
      <c r="M42" t="inlineStr">
        <is>
          <t>1983</t>
        </is>
      </c>
      <c r="O42" t="inlineStr">
        <is>
          <t>eng</t>
        </is>
      </c>
      <c r="P42" t="inlineStr">
        <is>
          <t>txu</t>
        </is>
      </c>
      <c r="R42" t="inlineStr">
        <is>
          <t xml:space="preserve">HG </t>
        </is>
      </c>
      <c r="S42" t="n">
        <v>0</v>
      </c>
      <c r="T42" t="n">
        <v>0</v>
      </c>
      <c r="U42" t="inlineStr">
        <is>
          <t>2007-03-26</t>
        </is>
      </c>
      <c r="V42" t="inlineStr">
        <is>
          <t>2007-03-26</t>
        </is>
      </c>
      <c r="W42" t="inlineStr">
        <is>
          <t>1992-10-09</t>
        </is>
      </c>
      <c r="X42" t="inlineStr">
        <is>
          <t>1992-10-09</t>
        </is>
      </c>
      <c r="Y42" t="n">
        <v>63</v>
      </c>
      <c r="Z42" t="n">
        <v>54</v>
      </c>
      <c r="AA42" t="n">
        <v>54</v>
      </c>
      <c r="AB42" t="n">
        <v>1</v>
      </c>
      <c r="AC42" t="n">
        <v>1</v>
      </c>
      <c r="AD42" t="n">
        <v>3</v>
      </c>
      <c r="AE42" t="n">
        <v>3</v>
      </c>
      <c r="AF42" t="n">
        <v>2</v>
      </c>
      <c r="AG42" t="n">
        <v>2</v>
      </c>
      <c r="AH42" t="n">
        <v>0</v>
      </c>
      <c r="AI42" t="n">
        <v>0</v>
      </c>
      <c r="AJ42" t="n">
        <v>1</v>
      </c>
      <c r="AK42" t="n">
        <v>1</v>
      </c>
      <c r="AL42" t="n">
        <v>0</v>
      </c>
      <c r="AM42" t="n">
        <v>0</v>
      </c>
      <c r="AN42" t="n">
        <v>0</v>
      </c>
      <c r="AO42" t="n">
        <v>0</v>
      </c>
      <c r="AP42" t="inlineStr">
        <is>
          <t>No</t>
        </is>
      </c>
      <c r="AQ42" t="inlineStr">
        <is>
          <t>No</t>
        </is>
      </c>
      <c r="AS42">
        <f>HYPERLINK("https://creighton-primo.hosted.exlibrisgroup.com/primo-explore/search?tab=default_tab&amp;search_scope=EVERYTHING&amp;vid=01CRU&amp;lang=en_US&amp;offset=0&amp;query=any,contains,991000493669702656","Catalog Record")</f>
        <v/>
      </c>
      <c r="AT42">
        <f>HYPERLINK("http://www.worldcat.org/oclc/11115852","WorldCat Record")</f>
        <v/>
      </c>
      <c r="AU42" t="inlineStr">
        <is>
          <t>3886907:eng</t>
        </is>
      </c>
      <c r="AV42" t="inlineStr">
        <is>
          <t>11115852</t>
        </is>
      </c>
      <c r="AW42" t="inlineStr">
        <is>
          <t>991000493669702656</t>
        </is>
      </c>
      <c r="AX42" t="inlineStr">
        <is>
          <t>991000493669702656</t>
        </is>
      </c>
      <c r="AY42" t="inlineStr">
        <is>
          <t>2259299280002656</t>
        </is>
      </c>
      <c r="AZ42" t="inlineStr">
        <is>
          <t>BOOK</t>
        </is>
      </c>
      <c r="BB42" t="inlineStr">
        <is>
          <t>9780911005028</t>
        </is>
      </c>
      <c r="BC42" t="inlineStr">
        <is>
          <t>32285001342863</t>
        </is>
      </c>
      <c r="BD42" t="inlineStr">
        <is>
          <t>893896924</t>
        </is>
      </c>
    </row>
    <row r="43">
      <c r="A43" t="inlineStr">
        <is>
          <t>No</t>
        </is>
      </c>
      <c r="B43" t="inlineStr">
        <is>
          <t>HG229 .B62</t>
        </is>
      </c>
      <c r="C43" t="inlineStr">
        <is>
          <t>0                      HG 0229000B  62</t>
        </is>
      </c>
      <c r="D43" t="inlineStr">
        <is>
          <t>A study in the theory of monetary equilibrium; a comparative analysis.</t>
        </is>
      </c>
      <c r="F43" t="inlineStr">
        <is>
          <t>No</t>
        </is>
      </c>
      <c r="G43" t="inlineStr">
        <is>
          <t>1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K43" t="inlineStr">
        <is>
          <t>Botha, D. J.</t>
        </is>
      </c>
      <c r="L43" t="inlineStr">
        <is>
          <t>Leiden, H.E. Stenfert Kroese, 1959.</t>
        </is>
      </c>
      <c r="M43" t="inlineStr">
        <is>
          <t>1959</t>
        </is>
      </c>
      <c r="O43" t="inlineStr">
        <is>
          <t>eng</t>
        </is>
      </c>
      <c r="P43" t="inlineStr">
        <is>
          <t xml:space="preserve">ne </t>
        </is>
      </c>
      <c r="R43" t="inlineStr">
        <is>
          <t xml:space="preserve">HG </t>
        </is>
      </c>
      <c r="S43" t="n">
        <v>1</v>
      </c>
      <c r="T43" t="n">
        <v>1</v>
      </c>
      <c r="U43" t="inlineStr">
        <is>
          <t>1999-04-24</t>
        </is>
      </c>
      <c r="V43" t="inlineStr">
        <is>
          <t>1999-04-24</t>
        </is>
      </c>
      <c r="W43" t="inlineStr">
        <is>
          <t>1997-06-25</t>
        </is>
      </c>
      <c r="X43" t="inlineStr">
        <is>
          <t>1997-06-25</t>
        </is>
      </c>
      <c r="Y43" t="n">
        <v>197</v>
      </c>
      <c r="Z43" t="n">
        <v>117</v>
      </c>
      <c r="AA43" t="n">
        <v>119</v>
      </c>
      <c r="AB43" t="n">
        <v>2</v>
      </c>
      <c r="AC43" t="n">
        <v>2</v>
      </c>
      <c r="AD43" t="n">
        <v>10</v>
      </c>
      <c r="AE43" t="n">
        <v>10</v>
      </c>
      <c r="AF43" t="n">
        <v>1</v>
      </c>
      <c r="AG43" t="n">
        <v>1</v>
      </c>
      <c r="AH43" t="n">
        <v>3</v>
      </c>
      <c r="AI43" t="n">
        <v>3</v>
      </c>
      <c r="AJ43" t="n">
        <v>8</v>
      </c>
      <c r="AK43" t="n">
        <v>8</v>
      </c>
      <c r="AL43" t="n">
        <v>1</v>
      </c>
      <c r="AM43" t="n">
        <v>1</v>
      </c>
      <c r="AN43" t="n">
        <v>0</v>
      </c>
      <c r="AO43" t="n">
        <v>0</v>
      </c>
      <c r="AP43" t="inlineStr">
        <is>
          <t>No</t>
        </is>
      </c>
      <c r="AQ43" t="inlineStr">
        <is>
          <t>Yes</t>
        </is>
      </c>
      <c r="AR43">
        <f>HYPERLINK("http://catalog.hathitrust.org/Record/001118609","HathiTrust Record")</f>
        <v/>
      </c>
      <c r="AS43">
        <f>HYPERLINK("https://creighton-primo.hosted.exlibrisgroup.com/primo-explore/search?tab=default_tab&amp;search_scope=EVERYTHING&amp;vid=01CRU&amp;lang=en_US&amp;offset=0&amp;query=any,contains,991003877269702656","Catalog Record")</f>
        <v/>
      </c>
      <c r="AT43">
        <f>HYPERLINK("http://www.worldcat.org/oclc/1709796","WorldCat Record")</f>
        <v/>
      </c>
      <c r="AU43" t="inlineStr">
        <is>
          <t>195428114:eng</t>
        </is>
      </c>
      <c r="AV43" t="inlineStr">
        <is>
          <t>1709796</t>
        </is>
      </c>
      <c r="AW43" t="inlineStr">
        <is>
          <t>991003877269702656</t>
        </is>
      </c>
      <c r="AX43" t="inlineStr">
        <is>
          <t>991003877269702656</t>
        </is>
      </c>
      <c r="AY43" t="inlineStr">
        <is>
          <t>2267778900002656</t>
        </is>
      </c>
      <c r="AZ43" t="inlineStr">
        <is>
          <t>BOOK</t>
        </is>
      </c>
      <c r="BC43" t="inlineStr">
        <is>
          <t>32285002858073</t>
        </is>
      </c>
      <c r="BD43" t="inlineStr">
        <is>
          <t>893800277</t>
        </is>
      </c>
    </row>
    <row r="44">
      <c r="A44" t="inlineStr">
        <is>
          <t>No</t>
        </is>
      </c>
      <c r="B44" t="inlineStr">
        <is>
          <t>HG229 .F626 no.2-3</t>
        </is>
      </c>
      <c r="C44" t="inlineStr">
        <is>
          <t>0                      HG 0229000F  626                                                     no.2-3</t>
        </is>
      </c>
      <c r="D44" t="inlineStr">
        <is>
          <t>Rational expectations and the theory of economic policy / Thomas J. Sargent, Neil Wallace.</t>
        </is>
      </c>
      <c r="E44" t="inlineStr">
        <is>
          <t>no.2-3*</t>
        </is>
      </c>
      <c r="F44" t="inlineStr">
        <is>
          <t>Yes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K44" t="inlineStr">
        <is>
          <t>Sargent, Thomas J.</t>
        </is>
      </c>
      <c r="L44" t="inlineStr">
        <is>
          <t>[Minneapolis] : Research Dept., Federal Reserve Bank of Minneapolis, 1975-1976.</t>
        </is>
      </c>
      <c r="M44" t="inlineStr">
        <is>
          <t>1975</t>
        </is>
      </c>
      <c r="O44" t="inlineStr">
        <is>
          <t>eng</t>
        </is>
      </c>
      <c r="P44" t="inlineStr">
        <is>
          <t>mnu</t>
        </is>
      </c>
      <c r="Q44" t="inlineStr">
        <is>
          <t>Studies in monetary economics ; 2-3</t>
        </is>
      </c>
      <c r="R44" t="inlineStr">
        <is>
          <t xml:space="preserve">HG </t>
        </is>
      </c>
      <c r="S44" t="n">
        <v>0</v>
      </c>
      <c r="T44" t="n">
        <v>3</v>
      </c>
      <c r="V44" t="inlineStr">
        <is>
          <t>1997-09-11</t>
        </is>
      </c>
      <c r="W44" t="inlineStr">
        <is>
          <t>1997-06-25</t>
        </is>
      </c>
      <c r="X44" t="inlineStr">
        <is>
          <t>1997-06-25</t>
        </is>
      </c>
      <c r="Y44" t="n">
        <v>56</v>
      </c>
      <c r="Z44" t="n">
        <v>43</v>
      </c>
      <c r="AA44" t="n">
        <v>126</v>
      </c>
      <c r="AB44" t="n">
        <v>1</v>
      </c>
      <c r="AC44" t="n">
        <v>2</v>
      </c>
      <c r="AD44" t="n">
        <v>2</v>
      </c>
      <c r="AE44" t="n">
        <v>6</v>
      </c>
      <c r="AF44" t="n">
        <v>0</v>
      </c>
      <c r="AG44" t="n">
        <v>1</v>
      </c>
      <c r="AH44" t="n">
        <v>1</v>
      </c>
      <c r="AI44" t="n">
        <v>2</v>
      </c>
      <c r="AJ44" t="n">
        <v>2</v>
      </c>
      <c r="AK44" t="n">
        <v>5</v>
      </c>
      <c r="AL44" t="n">
        <v>0</v>
      </c>
      <c r="AM44" t="n">
        <v>1</v>
      </c>
      <c r="AN44" t="n">
        <v>0</v>
      </c>
      <c r="AO44" t="n">
        <v>0</v>
      </c>
      <c r="AP44" t="inlineStr">
        <is>
          <t>No</t>
        </is>
      </c>
      <c r="AQ44" t="inlineStr">
        <is>
          <t>Yes</t>
        </is>
      </c>
      <c r="AR44">
        <f>HYPERLINK("http://catalog.hathitrust.org/Record/100186469","HathiTrust Record")</f>
        <v/>
      </c>
      <c r="AS44">
        <f>HYPERLINK("https://creighton-primo.hosted.exlibrisgroup.com/primo-explore/search?tab=default_tab&amp;search_scope=EVERYTHING&amp;vid=01CRU&amp;lang=en_US&amp;offset=0&amp;query=any,contains,991004532739702656","Catalog Record")</f>
        <v/>
      </c>
      <c r="AT44">
        <f>HYPERLINK("http://www.worldcat.org/oclc/3857443","WorldCat Record")</f>
        <v/>
      </c>
      <c r="AU44" t="inlineStr">
        <is>
          <t>4095484233:eng</t>
        </is>
      </c>
      <c r="AV44" t="inlineStr">
        <is>
          <t>3857443</t>
        </is>
      </c>
      <c r="AW44" t="inlineStr">
        <is>
          <t>991004532739702656</t>
        </is>
      </c>
      <c r="AX44" t="inlineStr">
        <is>
          <t>991004532739702656</t>
        </is>
      </c>
      <c r="AY44" t="inlineStr">
        <is>
          <t>2262508350002656</t>
        </is>
      </c>
      <c r="AZ44" t="inlineStr">
        <is>
          <t>BOOK</t>
        </is>
      </c>
      <c r="BC44" t="inlineStr">
        <is>
          <t>32285002858131</t>
        </is>
      </c>
      <c r="BD44" t="inlineStr">
        <is>
          <t>893436389</t>
        </is>
      </c>
    </row>
    <row r="45">
      <c r="A45" t="inlineStr">
        <is>
          <t>No</t>
        </is>
      </c>
      <c r="B45" t="inlineStr">
        <is>
          <t>HG229 .H35 1965</t>
        </is>
      </c>
      <c r="C45" t="inlineStr">
        <is>
          <t>0                      HG 0229000H  35          1965</t>
        </is>
      </c>
      <c r="D45" t="inlineStr">
        <is>
          <t>What you should know about inflation.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K45" t="inlineStr">
        <is>
          <t>Hazlitt, Henry, 1894-1993.</t>
        </is>
      </c>
      <c r="L45" t="inlineStr">
        <is>
          <t>Princeton, N. J. : Van Nostrand, [1965]</t>
        </is>
      </c>
      <c r="M45" t="inlineStr">
        <is>
          <t>1965</t>
        </is>
      </c>
      <c r="N45" t="inlineStr">
        <is>
          <t>2d ed.</t>
        </is>
      </c>
      <c r="O45" t="inlineStr">
        <is>
          <t>eng</t>
        </is>
      </c>
      <c r="P45" t="inlineStr">
        <is>
          <t>nju</t>
        </is>
      </c>
      <c r="R45" t="inlineStr">
        <is>
          <t xml:space="preserve">HG </t>
        </is>
      </c>
      <c r="S45" t="n">
        <v>1</v>
      </c>
      <c r="T45" t="n">
        <v>1</v>
      </c>
      <c r="U45" t="inlineStr">
        <is>
          <t>2003-09-23</t>
        </is>
      </c>
      <c r="V45" t="inlineStr">
        <is>
          <t>2003-09-23</t>
        </is>
      </c>
      <c r="W45" t="inlineStr">
        <is>
          <t>1991-01-10</t>
        </is>
      </c>
      <c r="X45" t="inlineStr">
        <is>
          <t>1991-01-10</t>
        </is>
      </c>
      <c r="Y45" t="n">
        <v>171</v>
      </c>
      <c r="Z45" t="n">
        <v>140</v>
      </c>
      <c r="AA45" t="n">
        <v>705</v>
      </c>
      <c r="AB45" t="n">
        <v>4</v>
      </c>
      <c r="AC45" t="n">
        <v>8</v>
      </c>
      <c r="AD45" t="n">
        <v>7</v>
      </c>
      <c r="AE45" t="n">
        <v>36</v>
      </c>
      <c r="AF45" t="n">
        <v>1</v>
      </c>
      <c r="AG45" t="n">
        <v>13</v>
      </c>
      <c r="AH45" t="n">
        <v>1</v>
      </c>
      <c r="AI45" t="n">
        <v>6</v>
      </c>
      <c r="AJ45" t="n">
        <v>2</v>
      </c>
      <c r="AK45" t="n">
        <v>14</v>
      </c>
      <c r="AL45" t="n">
        <v>3</v>
      </c>
      <c r="AM45" t="n">
        <v>7</v>
      </c>
      <c r="AN45" t="n">
        <v>0</v>
      </c>
      <c r="AO45" t="n">
        <v>2</v>
      </c>
      <c r="AP45" t="inlineStr">
        <is>
          <t>No</t>
        </is>
      </c>
      <c r="AQ45" t="inlineStr">
        <is>
          <t>Yes</t>
        </is>
      </c>
      <c r="AR45">
        <f>HYPERLINK("http://catalog.hathitrust.org/Record/009500595","HathiTrust Record")</f>
        <v/>
      </c>
      <c r="AS45">
        <f>HYPERLINK("https://creighton-primo.hosted.exlibrisgroup.com/primo-explore/search?tab=default_tab&amp;search_scope=EVERYTHING&amp;vid=01CRU&amp;lang=en_US&amp;offset=0&amp;query=any,contains,991003759489702656","Catalog Record")</f>
        <v/>
      </c>
      <c r="AT45">
        <f>HYPERLINK("http://www.worldcat.org/oclc/1444148","WorldCat Record")</f>
        <v/>
      </c>
      <c r="AU45" t="inlineStr">
        <is>
          <t>105170582:eng</t>
        </is>
      </c>
      <c r="AV45" t="inlineStr">
        <is>
          <t>1444148</t>
        </is>
      </c>
      <c r="AW45" t="inlineStr">
        <is>
          <t>991003759489702656</t>
        </is>
      </c>
      <c r="AX45" t="inlineStr">
        <is>
          <t>991003759489702656</t>
        </is>
      </c>
      <c r="AY45" t="inlineStr">
        <is>
          <t>2256177240002656</t>
        </is>
      </c>
      <c r="AZ45" t="inlineStr">
        <is>
          <t>BOOK</t>
        </is>
      </c>
      <c r="BC45" t="inlineStr">
        <is>
          <t>32285000430172</t>
        </is>
      </c>
      <c r="BD45" t="inlineStr">
        <is>
          <t>893416749</t>
        </is>
      </c>
    </row>
    <row r="46">
      <c r="A46" t="inlineStr">
        <is>
          <t>No</t>
        </is>
      </c>
      <c r="B46" t="inlineStr">
        <is>
          <t>HG229 .Y4</t>
        </is>
      </c>
      <c r="C46" t="inlineStr">
        <is>
          <t>0                      HG 0229000Y  4</t>
        </is>
      </c>
      <c r="D46" t="inlineStr">
        <is>
          <t>Experiences with stopping inflation / Leland B. Yeager and associates.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K46" t="inlineStr">
        <is>
          <t>Yeager, Leland B.</t>
        </is>
      </c>
      <c r="L46" t="inlineStr">
        <is>
          <t>Washington : American Enterprise Institute for Public Policy Research, c1981.</t>
        </is>
      </c>
      <c r="M46" t="inlineStr">
        <is>
          <t>1981</t>
        </is>
      </c>
      <c r="O46" t="inlineStr">
        <is>
          <t>eng</t>
        </is>
      </c>
      <c r="P46" t="inlineStr">
        <is>
          <t>dcu</t>
        </is>
      </c>
      <c r="Q46" t="inlineStr">
        <is>
          <t>AEI studies ; 320</t>
        </is>
      </c>
      <c r="R46" t="inlineStr">
        <is>
          <t xml:space="preserve">HG </t>
        </is>
      </c>
      <c r="S46" t="n">
        <v>1</v>
      </c>
      <c r="T46" t="n">
        <v>1</v>
      </c>
      <c r="U46" t="inlineStr">
        <is>
          <t>2001-02-08</t>
        </is>
      </c>
      <c r="V46" t="inlineStr">
        <is>
          <t>2001-02-08</t>
        </is>
      </c>
      <c r="W46" t="inlineStr">
        <is>
          <t>1992-10-12</t>
        </is>
      </c>
      <c r="X46" t="inlineStr">
        <is>
          <t>1992-10-12</t>
        </is>
      </c>
      <c r="Y46" t="n">
        <v>488</v>
      </c>
      <c r="Z46" t="n">
        <v>413</v>
      </c>
      <c r="AA46" t="n">
        <v>436</v>
      </c>
      <c r="AB46" t="n">
        <v>3</v>
      </c>
      <c r="AC46" t="n">
        <v>3</v>
      </c>
      <c r="AD46" t="n">
        <v>23</v>
      </c>
      <c r="AE46" t="n">
        <v>24</v>
      </c>
      <c r="AF46" t="n">
        <v>9</v>
      </c>
      <c r="AG46" t="n">
        <v>9</v>
      </c>
      <c r="AH46" t="n">
        <v>5</v>
      </c>
      <c r="AI46" t="n">
        <v>5</v>
      </c>
      <c r="AJ46" t="n">
        <v>12</v>
      </c>
      <c r="AK46" t="n">
        <v>12</v>
      </c>
      <c r="AL46" t="n">
        <v>2</v>
      </c>
      <c r="AM46" t="n">
        <v>2</v>
      </c>
      <c r="AN46" t="n">
        <v>1</v>
      </c>
      <c r="AO46" t="n">
        <v>2</v>
      </c>
      <c r="AP46" t="inlineStr">
        <is>
          <t>No</t>
        </is>
      </c>
      <c r="AQ46" t="inlineStr">
        <is>
          <t>Yes</t>
        </is>
      </c>
      <c r="AR46">
        <f>HYPERLINK("http://catalog.hathitrust.org/Record/000264843","HathiTrust Record")</f>
        <v/>
      </c>
      <c r="AS46">
        <f>HYPERLINK("https://creighton-primo.hosted.exlibrisgroup.com/primo-explore/search?tab=default_tab&amp;search_scope=EVERYTHING&amp;vid=01CRU&amp;lang=en_US&amp;offset=0&amp;query=any,contains,991005175169702656","Catalog Record")</f>
        <v/>
      </c>
      <c r="AT46">
        <f>HYPERLINK("http://www.worldcat.org/oclc/7910570","WorldCat Record")</f>
        <v/>
      </c>
      <c r="AU46" t="inlineStr">
        <is>
          <t>507681:eng</t>
        </is>
      </c>
      <c r="AV46" t="inlineStr">
        <is>
          <t>7910570</t>
        </is>
      </c>
      <c r="AW46" t="inlineStr">
        <is>
          <t>991005175169702656</t>
        </is>
      </c>
      <c r="AX46" t="inlineStr">
        <is>
          <t>991005175169702656</t>
        </is>
      </c>
      <c r="AY46" t="inlineStr">
        <is>
          <t>2267296970002656</t>
        </is>
      </c>
      <c r="AZ46" t="inlineStr">
        <is>
          <t>BOOK</t>
        </is>
      </c>
      <c r="BB46" t="inlineStr">
        <is>
          <t>9780844734385</t>
        </is>
      </c>
      <c r="BC46" t="inlineStr">
        <is>
          <t>32285001343051</t>
        </is>
      </c>
      <c r="BD46" t="inlineStr">
        <is>
          <t>893713572</t>
        </is>
      </c>
    </row>
    <row r="47">
      <c r="A47" t="inlineStr">
        <is>
          <t>No</t>
        </is>
      </c>
      <c r="B47" t="inlineStr">
        <is>
          <t>HG2461 .K76</t>
        </is>
      </c>
      <c r="C47" t="inlineStr">
        <is>
          <t>0                      HG 2461000K  76</t>
        </is>
      </c>
      <c r="D47" t="inlineStr">
        <is>
          <t>Documentary history of banking and currency in the United States. Introd.: Paul A. Samuelson. Editor: Herman E. Krooss.</t>
        </is>
      </c>
      <c r="E47" t="inlineStr">
        <is>
          <t>V.1</t>
        </is>
      </c>
      <c r="F47" t="inlineStr">
        <is>
          <t>Yes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K47" t="inlineStr">
        <is>
          <t>Krooss, Herman Edward, 1912-1975 compiler.</t>
        </is>
      </c>
      <c r="L47" t="inlineStr">
        <is>
          <t>New York, Chelsea House Publishers [1969]</t>
        </is>
      </c>
      <c r="M47" t="inlineStr">
        <is>
          <t>1969</t>
        </is>
      </c>
      <c r="O47" t="inlineStr">
        <is>
          <t>eng</t>
        </is>
      </c>
      <c r="P47" t="inlineStr">
        <is>
          <t>nyu</t>
        </is>
      </c>
      <c r="R47" t="inlineStr">
        <is>
          <t xml:space="preserve">HG </t>
        </is>
      </c>
      <c r="S47" t="n">
        <v>1</v>
      </c>
      <c r="T47" t="n">
        <v>4</v>
      </c>
      <c r="V47" t="inlineStr">
        <is>
          <t>1994-11-28</t>
        </is>
      </c>
      <c r="W47" t="inlineStr">
        <is>
          <t>1992-10-14</t>
        </is>
      </c>
      <c r="X47" t="inlineStr">
        <is>
          <t>1992-10-14</t>
        </is>
      </c>
      <c r="Y47" t="n">
        <v>907</v>
      </c>
      <c r="Z47" t="n">
        <v>853</v>
      </c>
      <c r="AA47" t="n">
        <v>953</v>
      </c>
      <c r="AB47" t="n">
        <v>7</v>
      </c>
      <c r="AC47" t="n">
        <v>7</v>
      </c>
      <c r="AD47" t="n">
        <v>40</v>
      </c>
      <c r="AE47" t="n">
        <v>43</v>
      </c>
      <c r="AF47" t="n">
        <v>17</v>
      </c>
      <c r="AG47" t="n">
        <v>17</v>
      </c>
      <c r="AH47" t="n">
        <v>7</v>
      </c>
      <c r="AI47" t="n">
        <v>8</v>
      </c>
      <c r="AJ47" t="n">
        <v>19</v>
      </c>
      <c r="AK47" t="n">
        <v>19</v>
      </c>
      <c r="AL47" t="n">
        <v>6</v>
      </c>
      <c r="AM47" t="n">
        <v>6</v>
      </c>
      <c r="AN47" t="n">
        <v>2</v>
      </c>
      <c r="AO47" t="n">
        <v>4</v>
      </c>
      <c r="AP47" t="inlineStr">
        <is>
          <t>No</t>
        </is>
      </c>
      <c r="AQ47" t="inlineStr">
        <is>
          <t>No</t>
        </is>
      </c>
      <c r="AS47">
        <f>HYPERLINK("https://creighton-primo.hosted.exlibrisgroup.com/primo-explore/search?tab=default_tab&amp;search_scope=EVERYTHING&amp;vid=01CRU&amp;lang=en_US&amp;offset=0&amp;query=any,contains,991005437689702656","Catalog Record")</f>
        <v/>
      </c>
      <c r="AT47">
        <f>HYPERLINK("http://www.worldcat.org/oclc/5471","WorldCat Record")</f>
        <v/>
      </c>
      <c r="AU47" t="inlineStr">
        <is>
          <t>570728571:eng</t>
        </is>
      </c>
      <c r="AV47" t="inlineStr">
        <is>
          <t>5471</t>
        </is>
      </c>
      <c r="AW47" t="inlineStr">
        <is>
          <t>991005437689702656</t>
        </is>
      </c>
      <c r="AX47" t="inlineStr">
        <is>
          <t>991005437689702656</t>
        </is>
      </c>
      <c r="AY47" t="inlineStr">
        <is>
          <t>2264608180002656</t>
        </is>
      </c>
      <c r="AZ47" t="inlineStr">
        <is>
          <t>BOOK</t>
        </is>
      </c>
      <c r="BC47" t="inlineStr">
        <is>
          <t>32285001343861</t>
        </is>
      </c>
      <c r="BD47" t="inlineStr">
        <is>
          <t>893701616</t>
        </is>
      </c>
    </row>
    <row r="48">
      <c r="A48" t="inlineStr">
        <is>
          <t>No</t>
        </is>
      </c>
      <c r="B48" t="inlineStr">
        <is>
          <t>HG2461 .K76</t>
        </is>
      </c>
      <c r="C48" t="inlineStr">
        <is>
          <t>0                      HG 2461000K  76</t>
        </is>
      </c>
      <c r="D48" t="inlineStr">
        <is>
          <t>Documentary history of banking and currency in the United States. Introd.: Paul A. Samuelson. Editor: Herman E. Krooss.</t>
        </is>
      </c>
      <c r="E48" t="inlineStr">
        <is>
          <t>V.3</t>
        </is>
      </c>
      <c r="F48" t="inlineStr">
        <is>
          <t>Yes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K48" t="inlineStr">
        <is>
          <t>Krooss, Herman Edward, 1912-1975 compiler.</t>
        </is>
      </c>
      <c r="L48" t="inlineStr">
        <is>
          <t>New York, Chelsea House Publishers [1969]</t>
        </is>
      </c>
      <c r="M48" t="inlineStr">
        <is>
          <t>1969</t>
        </is>
      </c>
      <c r="O48" t="inlineStr">
        <is>
          <t>eng</t>
        </is>
      </c>
      <c r="P48" t="inlineStr">
        <is>
          <t>nyu</t>
        </is>
      </c>
      <c r="R48" t="inlineStr">
        <is>
          <t xml:space="preserve">HG </t>
        </is>
      </c>
      <c r="S48" t="n">
        <v>0</v>
      </c>
      <c r="T48" t="n">
        <v>4</v>
      </c>
      <c r="V48" t="inlineStr">
        <is>
          <t>1994-11-28</t>
        </is>
      </c>
      <c r="W48" t="inlineStr">
        <is>
          <t>1992-10-14</t>
        </is>
      </c>
      <c r="X48" t="inlineStr">
        <is>
          <t>1992-10-14</t>
        </is>
      </c>
      <c r="Y48" t="n">
        <v>907</v>
      </c>
      <c r="Z48" t="n">
        <v>853</v>
      </c>
      <c r="AA48" t="n">
        <v>953</v>
      </c>
      <c r="AB48" t="n">
        <v>7</v>
      </c>
      <c r="AC48" t="n">
        <v>7</v>
      </c>
      <c r="AD48" t="n">
        <v>40</v>
      </c>
      <c r="AE48" t="n">
        <v>43</v>
      </c>
      <c r="AF48" t="n">
        <v>17</v>
      </c>
      <c r="AG48" t="n">
        <v>17</v>
      </c>
      <c r="AH48" t="n">
        <v>7</v>
      </c>
      <c r="AI48" t="n">
        <v>8</v>
      </c>
      <c r="AJ48" t="n">
        <v>19</v>
      </c>
      <c r="AK48" t="n">
        <v>19</v>
      </c>
      <c r="AL48" t="n">
        <v>6</v>
      </c>
      <c r="AM48" t="n">
        <v>6</v>
      </c>
      <c r="AN48" t="n">
        <v>2</v>
      </c>
      <c r="AO48" t="n">
        <v>4</v>
      </c>
      <c r="AP48" t="inlineStr">
        <is>
          <t>No</t>
        </is>
      </c>
      <c r="AQ48" t="inlineStr">
        <is>
          <t>No</t>
        </is>
      </c>
      <c r="AS48">
        <f>HYPERLINK("https://creighton-primo.hosted.exlibrisgroup.com/primo-explore/search?tab=default_tab&amp;search_scope=EVERYTHING&amp;vid=01CRU&amp;lang=en_US&amp;offset=0&amp;query=any,contains,991005437689702656","Catalog Record")</f>
        <v/>
      </c>
      <c r="AT48">
        <f>HYPERLINK("http://www.worldcat.org/oclc/5471","WorldCat Record")</f>
        <v/>
      </c>
      <c r="AU48" t="inlineStr">
        <is>
          <t>570728571:eng</t>
        </is>
      </c>
      <c r="AV48" t="inlineStr">
        <is>
          <t>5471</t>
        </is>
      </c>
      <c r="AW48" t="inlineStr">
        <is>
          <t>991005437689702656</t>
        </is>
      </c>
      <c r="AX48" t="inlineStr">
        <is>
          <t>991005437689702656</t>
        </is>
      </c>
      <c r="AY48" t="inlineStr">
        <is>
          <t>2264608180002656</t>
        </is>
      </c>
      <c r="AZ48" t="inlineStr">
        <is>
          <t>BOOK</t>
        </is>
      </c>
      <c r="BC48" t="inlineStr">
        <is>
          <t>32285001343887</t>
        </is>
      </c>
      <c r="BD48" t="inlineStr">
        <is>
          <t>893701615</t>
        </is>
      </c>
    </row>
    <row r="49">
      <c r="A49" t="inlineStr">
        <is>
          <t>No</t>
        </is>
      </c>
      <c r="B49" t="inlineStr">
        <is>
          <t>HG2461 .K76</t>
        </is>
      </c>
      <c r="C49" t="inlineStr">
        <is>
          <t>0                      HG 2461000K  76</t>
        </is>
      </c>
      <c r="D49" t="inlineStr">
        <is>
          <t>Documentary history of banking and currency in the United States. Introd.: Paul A. Samuelson. Editor: Herman E. Krooss.</t>
        </is>
      </c>
      <c r="E49" t="inlineStr">
        <is>
          <t>V.2</t>
        </is>
      </c>
      <c r="F49" t="inlineStr">
        <is>
          <t>Yes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K49" t="inlineStr">
        <is>
          <t>Krooss, Herman Edward, 1912-1975 compiler.</t>
        </is>
      </c>
      <c r="L49" t="inlineStr">
        <is>
          <t>New York, Chelsea House Publishers [1969]</t>
        </is>
      </c>
      <c r="M49" t="inlineStr">
        <is>
          <t>1969</t>
        </is>
      </c>
      <c r="O49" t="inlineStr">
        <is>
          <t>eng</t>
        </is>
      </c>
      <c r="P49" t="inlineStr">
        <is>
          <t>nyu</t>
        </is>
      </c>
      <c r="R49" t="inlineStr">
        <is>
          <t xml:space="preserve">HG </t>
        </is>
      </c>
      <c r="S49" t="n">
        <v>0</v>
      </c>
      <c r="T49" t="n">
        <v>4</v>
      </c>
      <c r="V49" t="inlineStr">
        <is>
          <t>1994-11-28</t>
        </is>
      </c>
      <c r="W49" t="inlineStr">
        <is>
          <t>1992-10-14</t>
        </is>
      </c>
      <c r="X49" t="inlineStr">
        <is>
          <t>1992-10-14</t>
        </is>
      </c>
      <c r="Y49" t="n">
        <v>907</v>
      </c>
      <c r="Z49" t="n">
        <v>853</v>
      </c>
      <c r="AA49" t="n">
        <v>953</v>
      </c>
      <c r="AB49" t="n">
        <v>7</v>
      </c>
      <c r="AC49" t="n">
        <v>7</v>
      </c>
      <c r="AD49" t="n">
        <v>40</v>
      </c>
      <c r="AE49" t="n">
        <v>43</v>
      </c>
      <c r="AF49" t="n">
        <v>17</v>
      </c>
      <c r="AG49" t="n">
        <v>17</v>
      </c>
      <c r="AH49" t="n">
        <v>7</v>
      </c>
      <c r="AI49" t="n">
        <v>8</v>
      </c>
      <c r="AJ49" t="n">
        <v>19</v>
      </c>
      <c r="AK49" t="n">
        <v>19</v>
      </c>
      <c r="AL49" t="n">
        <v>6</v>
      </c>
      <c r="AM49" t="n">
        <v>6</v>
      </c>
      <c r="AN49" t="n">
        <v>2</v>
      </c>
      <c r="AO49" t="n">
        <v>4</v>
      </c>
      <c r="AP49" t="inlineStr">
        <is>
          <t>No</t>
        </is>
      </c>
      <c r="AQ49" t="inlineStr">
        <is>
          <t>No</t>
        </is>
      </c>
      <c r="AS49">
        <f>HYPERLINK("https://creighton-primo.hosted.exlibrisgroup.com/primo-explore/search?tab=default_tab&amp;search_scope=EVERYTHING&amp;vid=01CRU&amp;lang=en_US&amp;offset=0&amp;query=any,contains,991005437689702656","Catalog Record")</f>
        <v/>
      </c>
      <c r="AT49">
        <f>HYPERLINK("http://www.worldcat.org/oclc/5471","WorldCat Record")</f>
        <v/>
      </c>
      <c r="AU49" t="inlineStr">
        <is>
          <t>570728571:eng</t>
        </is>
      </c>
      <c r="AV49" t="inlineStr">
        <is>
          <t>5471</t>
        </is>
      </c>
      <c r="AW49" t="inlineStr">
        <is>
          <t>991005437689702656</t>
        </is>
      </c>
      <c r="AX49" t="inlineStr">
        <is>
          <t>991005437689702656</t>
        </is>
      </c>
      <c r="AY49" t="inlineStr">
        <is>
          <t>2264608180002656</t>
        </is>
      </c>
      <c r="AZ49" t="inlineStr">
        <is>
          <t>BOOK</t>
        </is>
      </c>
      <c r="BC49" t="inlineStr">
        <is>
          <t>32285001343879</t>
        </is>
      </c>
      <c r="BD49" t="inlineStr">
        <is>
          <t>893695331</t>
        </is>
      </c>
    </row>
    <row r="50">
      <c r="A50" t="inlineStr">
        <is>
          <t>No</t>
        </is>
      </c>
      <c r="B50" t="inlineStr">
        <is>
          <t>HG2463.M6 C6</t>
        </is>
      </c>
      <c r="C50" t="inlineStr">
        <is>
          <t>0                      HG 2463000M  6                  C  6</t>
        </is>
      </c>
      <c r="D50" t="inlineStr">
        <is>
          <t>The house of Morgan : a social biography of the masters of money / by Lewis Corey.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K50" t="inlineStr">
        <is>
          <t>Corey, Lewis.</t>
        </is>
      </c>
      <c r="L50" t="inlineStr">
        <is>
          <t>New York : G.H. Watt, 1930.</t>
        </is>
      </c>
      <c r="M50" t="inlineStr">
        <is>
          <t>1930</t>
        </is>
      </c>
      <c r="O50" t="inlineStr">
        <is>
          <t>eng</t>
        </is>
      </c>
      <c r="P50" t="inlineStr">
        <is>
          <t>nyu</t>
        </is>
      </c>
      <c r="R50" t="inlineStr">
        <is>
          <t xml:space="preserve">HG </t>
        </is>
      </c>
      <c r="S50" t="n">
        <v>0</v>
      </c>
      <c r="T50" t="n">
        <v>0</v>
      </c>
      <c r="U50" t="inlineStr">
        <is>
          <t>2002-04-01</t>
        </is>
      </c>
      <c r="V50" t="inlineStr">
        <is>
          <t>2002-04-01</t>
        </is>
      </c>
      <c r="W50" t="inlineStr">
        <is>
          <t>1995-03-19</t>
        </is>
      </c>
      <c r="X50" t="inlineStr">
        <is>
          <t>1995-03-19</t>
        </is>
      </c>
      <c r="Y50" t="n">
        <v>439</v>
      </c>
      <c r="Z50" t="n">
        <v>395</v>
      </c>
      <c r="AA50" t="n">
        <v>636</v>
      </c>
      <c r="AB50" t="n">
        <v>2</v>
      </c>
      <c r="AC50" t="n">
        <v>3</v>
      </c>
      <c r="AD50" t="n">
        <v>20</v>
      </c>
      <c r="AE50" t="n">
        <v>27</v>
      </c>
      <c r="AF50" t="n">
        <v>9</v>
      </c>
      <c r="AG50" t="n">
        <v>12</v>
      </c>
      <c r="AH50" t="n">
        <v>4</v>
      </c>
      <c r="AI50" t="n">
        <v>5</v>
      </c>
      <c r="AJ50" t="n">
        <v>13</v>
      </c>
      <c r="AK50" t="n">
        <v>17</v>
      </c>
      <c r="AL50" t="n">
        <v>1</v>
      </c>
      <c r="AM50" t="n">
        <v>2</v>
      </c>
      <c r="AN50" t="n">
        <v>0</v>
      </c>
      <c r="AO50" t="n">
        <v>0</v>
      </c>
      <c r="AP50" t="inlineStr">
        <is>
          <t>Yes</t>
        </is>
      </c>
      <c r="AQ50" t="inlineStr">
        <is>
          <t>No</t>
        </is>
      </c>
      <c r="AR50">
        <f>HYPERLINK("http://catalog.hathitrust.org/Record/001118845","HathiTrust Record")</f>
        <v/>
      </c>
      <c r="AS50">
        <f>HYPERLINK("https://creighton-primo.hosted.exlibrisgroup.com/primo-explore/search?tab=default_tab&amp;search_scope=EVERYTHING&amp;vid=01CRU&amp;lang=en_US&amp;offset=0&amp;query=any,contains,991003236779702656","Catalog Record")</f>
        <v/>
      </c>
      <c r="AT50">
        <f>HYPERLINK("http://www.worldcat.org/oclc/761186","WorldCat Record")</f>
        <v/>
      </c>
      <c r="AU50" t="inlineStr">
        <is>
          <t>474408:eng</t>
        </is>
      </c>
      <c r="AV50" t="inlineStr">
        <is>
          <t>761186</t>
        </is>
      </c>
      <c r="AW50" t="inlineStr">
        <is>
          <t>991003236779702656</t>
        </is>
      </c>
      <c r="AX50" t="inlineStr">
        <is>
          <t>991003236779702656</t>
        </is>
      </c>
      <c r="AY50" t="inlineStr">
        <is>
          <t>2267843430002656</t>
        </is>
      </c>
      <c r="AZ50" t="inlineStr">
        <is>
          <t>BOOK</t>
        </is>
      </c>
      <c r="BC50" t="inlineStr">
        <is>
          <t>32285002012218</t>
        </is>
      </c>
      <c r="BD50" t="inlineStr">
        <is>
          <t>893518281</t>
        </is>
      </c>
    </row>
    <row r="51">
      <c r="A51" t="inlineStr">
        <is>
          <t>No</t>
        </is>
      </c>
      <c r="B51" t="inlineStr">
        <is>
          <t>HG2463.W45 L36 2004</t>
        </is>
      </c>
      <c r="C51" t="inlineStr">
        <is>
          <t>0                      HG 2463000W  45                 L  36          2004</t>
        </is>
      </c>
      <c r="D51" t="inlineStr">
        <is>
          <t>Tearing down the walls : how Sandy Weill fought his way to the top of the financial world-- and then nearly lost it all / Monica Langley.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K51" t="inlineStr">
        <is>
          <t>Langley, Monica.</t>
        </is>
      </c>
      <c r="L51" t="inlineStr">
        <is>
          <t>New York : Free Press, 2004.</t>
        </is>
      </c>
      <c r="M51" t="inlineStr">
        <is>
          <t>2004</t>
        </is>
      </c>
      <c r="N51" t="inlineStr">
        <is>
          <t>Wall Street Journal Book ed.</t>
        </is>
      </c>
      <c r="O51" t="inlineStr">
        <is>
          <t>eng</t>
        </is>
      </c>
      <c r="P51" t="inlineStr">
        <is>
          <t>nyu</t>
        </is>
      </c>
      <c r="R51" t="inlineStr">
        <is>
          <t xml:space="preserve">HG </t>
        </is>
      </c>
      <c r="S51" t="n">
        <v>1</v>
      </c>
      <c r="T51" t="n">
        <v>1</v>
      </c>
      <c r="U51" t="inlineStr">
        <is>
          <t>2004-11-08</t>
        </is>
      </c>
      <c r="V51" t="inlineStr">
        <is>
          <t>2004-11-08</t>
        </is>
      </c>
      <c r="W51" t="inlineStr">
        <is>
          <t>2004-09-01</t>
        </is>
      </c>
      <c r="X51" t="inlineStr">
        <is>
          <t>2004-09-01</t>
        </is>
      </c>
      <c r="Y51" t="n">
        <v>54</v>
      </c>
      <c r="Z51" t="n">
        <v>45</v>
      </c>
      <c r="AA51" t="n">
        <v>518</v>
      </c>
      <c r="AB51" t="n">
        <v>1</v>
      </c>
      <c r="AC51" t="n">
        <v>3</v>
      </c>
      <c r="AD51" t="n">
        <v>3</v>
      </c>
      <c r="AE51" t="n">
        <v>15</v>
      </c>
      <c r="AF51" t="n">
        <v>1</v>
      </c>
      <c r="AG51" t="n">
        <v>4</v>
      </c>
      <c r="AH51" t="n">
        <v>1</v>
      </c>
      <c r="AI51" t="n">
        <v>3</v>
      </c>
      <c r="AJ51" t="n">
        <v>2</v>
      </c>
      <c r="AK51" t="n">
        <v>10</v>
      </c>
      <c r="AL51" t="n">
        <v>0</v>
      </c>
      <c r="AM51" t="n">
        <v>2</v>
      </c>
      <c r="AN51" t="n">
        <v>0</v>
      </c>
      <c r="AO51" t="n">
        <v>1</v>
      </c>
      <c r="AP51" t="inlineStr">
        <is>
          <t>No</t>
        </is>
      </c>
      <c r="AQ51" t="inlineStr">
        <is>
          <t>No</t>
        </is>
      </c>
      <c r="AS51">
        <f>HYPERLINK("https://creighton-primo.hosted.exlibrisgroup.com/primo-explore/search?tab=default_tab&amp;search_scope=EVERYTHING&amp;vid=01CRU&amp;lang=en_US&amp;offset=0&amp;query=any,contains,991004335159702656","Catalog Record")</f>
        <v/>
      </c>
      <c r="AT51">
        <f>HYPERLINK("http://www.worldcat.org/oclc/55022103","WorldCat Record")</f>
        <v/>
      </c>
      <c r="AU51" t="inlineStr">
        <is>
          <t>741706:eng</t>
        </is>
      </c>
      <c r="AV51" t="inlineStr">
        <is>
          <t>55022103</t>
        </is>
      </c>
      <c r="AW51" t="inlineStr">
        <is>
          <t>991004335159702656</t>
        </is>
      </c>
      <c r="AX51" t="inlineStr">
        <is>
          <t>991004335159702656</t>
        </is>
      </c>
      <c r="AY51" t="inlineStr">
        <is>
          <t>2262903810002656</t>
        </is>
      </c>
      <c r="AZ51" t="inlineStr">
        <is>
          <t>BOOK</t>
        </is>
      </c>
      <c r="BB51" t="inlineStr">
        <is>
          <t>9780743247269</t>
        </is>
      </c>
      <c r="BC51" t="inlineStr">
        <is>
          <t>32285004985049</t>
        </is>
      </c>
      <c r="BD51" t="inlineStr">
        <is>
          <t>893343710</t>
        </is>
      </c>
    </row>
    <row r="52">
      <c r="A52" t="inlineStr">
        <is>
          <t>No</t>
        </is>
      </c>
      <c r="B52" t="inlineStr">
        <is>
          <t>HG2466 .W75 2001</t>
        </is>
      </c>
      <c r="C52" t="inlineStr">
        <is>
          <t>0                      HG 2466000W  75          2001</t>
        </is>
      </c>
      <c r="D52" t="inlineStr">
        <is>
          <t>Origins of commercial banking in America, 1750-1800 / Robert E. Wright.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K52" t="inlineStr">
        <is>
          <t>Wright, Robert E. (Robert Eric), 1969-</t>
        </is>
      </c>
      <c r="L52" t="inlineStr">
        <is>
          <t>Lanham, MD : Rowman &amp; Littlefield, c2001.</t>
        </is>
      </c>
      <c r="M52" t="inlineStr">
        <is>
          <t>2001</t>
        </is>
      </c>
      <c r="O52" t="inlineStr">
        <is>
          <t>eng</t>
        </is>
      </c>
      <c r="P52" t="inlineStr">
        <is>
          <t>mdu</t>
        </is>
      </c>
      <c r="R52" t="inlineStr">
        <is>
          <t xml:space="preserve">HG </t>
        </is>
      </c>
      <c r="S52" t="n">
        <v>1</v>
      </c>
      <c r="T52" t="n">
        <v>1</v>
      </c>
      <c r="U52" t="inlineStr">
        <is>
          <t>2002-05-02</t>
        </is>
      </c>
      <c r="V52" t="inlineStr">
        <is>
          <t>2002-05-02</t>
        </is>
      </c>
      <c r="W52" t="inlineStr">
        <is>
          <t>2002-04-18</t>
        </is>
      </c>
      <c r="X52" t="inlineStr">
        <is>
          <t>2002-04-18</t>
        </is>
      </c>
      <c r="Y52" t="n">
        <v>276</v>
      </c>
      <c r="Z52" t="n">
        <v>249</v>
      </c>
      <c r="AA52" t="n">
        <v>250</v>
      </c>
      <c r="AB52" t="n">
        <v>1</v>
      </c>
      <c r="AC52" t="n">
        <v>1</v>
      </c>
      <c r="AD52" t="n">
        <v>14</v>
      </c>
      <c r="AE52" t="n">
        <v>14</v>
      </c>
      <c r="AF52" t="n">
        <v>3</v>
      </c>
      <c r="AG52" t="n">
        <v>3</v>
      </c>
      <c r="AH52" t="n">
        <v>3</v>
      </c>
      <c r="AI52" t="n">
        <v>3</v>
      </c>
      <c r="AJ52" t="n">
        <v>12</v>
      </c>
      <c r="AK52" t="n">
        <v>12</v>
      </c>
      <c r="AL52" t="n">
        <v>0</v>
      </c>
      <c r="AM52" t="n">
        <v>0</v>
      </c>
      <c r="AN52" t="n">
        <v>0</v>
      </c>
      <c r="AO52" t="n">
        <v>0</v>
      </c>
      <c r="AP52" t="inlineStr">
        <is>
          <t>No</t>
        </is>
      </c>
      <c r="AQ52" t="inlineStr">
        <is>
          <t>Yes</t>
        </is>
      </c>
      <c r="AR52">
        <f>HYPERLINK("http://catalog.hathitrust.org/Record/004209995","HathiTrust Record")</f>
        <v/>
      </c>
      <c r="AS52">
        <f>HYPERLINK("https://creighton-primo.hosted.exlibrisgroup.com/primo-explore/search?tab=default_tab&amp;search_scope=EVERYTHING&amp;vid=01CRU&amp;lang=en_US&amp;offset=0&amp;query=any,contains,991003754189702656","Catalog Record")</f>
        <v/>
      </c>
      <c r="AT52">
        <f>HYPERLINK("http://www.worldcat.org/oclc/46580168","WorldCat Record")</f>
        <v/>
      </c>
      <c r="AU52" t="inlineStr">
        <is>
          <t>35510019:eng</t>
        </is>
      </c>
      <c r="AV52" t="inlineStr">
        <is>
          <t>46580168</t>
        </is>
      </c>
      <c r="AW52" t="inlineStr">
        <is>
          <t>991003754189702656</t>
        </is>
      </c>
      <c r="AX52" t="inlineStr">
        <is>
          <t>991003754189702656</t>
        </is>
      </c>
      <c r="AY52" t="inlineStr">
        <is>
          <t>2258707680002656</t>
        </is>
      </c>
      <c r="AZ52" t="inlineStr">
        <is>
          <t>BOOK</t>
        </is>
      </c>
      <c r="BB52" t="inlineStr">
        <is>
          <t>9780742520868</t>
        </is>
      </c>
      <c r="BC52" t="inlineStr">
        <is>
          <t>32285004481767</t>
        </is>
      </c>
      <c r="BD52" t="inlineStr">
        <is>
          <t>893686914</t>
        </is>
      </c>
    </row>
    <row r="53">
      <c r="A53" t="inlineStr">
        <is>
          <t>No</t>
        </is>
      </c>
      <c r="B53" t="inlineStr">
        <is>
          <t>HG2491 .R664 1991</t>
        </is>
      </c>
      <c r="C53" t="inlineStr">
        <is>
          <t>0                      HG 2491000R  664         1991</t>
        </is>
      </c>
      <c r="D53" t="inlineStr">
        <is>
          <t>Japanese banking and investment in the United States : an assessment of their impact upon U.S. markets and institutions / Peter S. Rose.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K53" t="inlineStr">
        <is>
          <t>Rose, Peter S.</t>
        </is>
      </c>
      <c r="L53" t="inlineStr">
        <is>
          <t>New York : Quorum Books, 1991.</t>
        </is>
      </c>
      <c r="M53" t="inlineStr">
        <is>
          <t>1991</t>
        </is>
      </c>
      <c r="O53" t="inlineStr">
        <is>
          <t>eng</t>
        </is>
      </c>
      <c r="P53" t="inlineStr">
        <is>
          <t>nyu</t>
        </is>
      </c>
      <c r="R53" t="inlineStr">
        <is>
          <t xml:space="preserve">HG </t>
        </is>
      </c>
      <c r="S53" t="n">
        <v>1</v>
      </c>
      <c r="T53" t="n">
        <v>1</v>
      </c>
      <c r="U53" t="inlineStr">
        <is>
          <t>2001-04-05</t>
        </is>
      </c>
      <c r="V53" t="inlineStr">
        <is>
          <t>2001-04-05</t>
        </is>
      </c>
      <c r="W53" t="inlineStr">
        <is>
          <t>1992-06-12</t>
        </is>
      </c>
      <c r="X53" t="inlineStr">
        <is>
          <t>1992-06-12</t>
        </is>
      </c>
      <c r="Y53" t="n">
        <v>389</v>
      </c>
      <c r="Z53" t="n">
        <v>331</v>
      </c>
      <c r="AA53" t="n">
        <v>337</v>
      </c>
      <c r="AB53" t="n">
        <v>3</v>
      </c>
      <c r="AC53" t="n">
        <v>3</v>
      </c>
      <c r="AD53" t="n">
        <v>18</v>
      </c>
      <c r="AE53" t="n">
        <v>18</v>
      </c>
      <c r="AF53" t="n">
        <v>4</v>
      </c>
      <c r="AG53" t="n">
        <v>4</v>
      </c>
      <c r="AH53" t="n">
        <v>6</v>
      </c>
      <c r="AI53" t="n">
        <v>6</v>
      </c>
      <c r="AJ53" t="n">
        <v>13</v>
      </c>
      <c r="AK53" t="n">
        <v>13</v>
      </c>
      <c r="AL53" t="n">
        <v>2</v>
      </c>
      <c r="AM53" t="n">
        <v>2</v>
      </c>
      <c r="AN53" t="n">
        <v>0</v>
      </c>
      <c r="AO53" t="n">
        <v>0</v>
      </c>
      <c r="AP53" t="inlineStr">
        <is>
          <t>No</t>
        </is>
      </c>
      <c r="AQ53" t="inlineStr">
        <is>
          <t>Yes</t>
        </is>
      </c>
      <c r="AR53">
        <f>HYPERLINK("http://catalog.hathitrust.org/Record/002490758","HathiTrust Record")</f>
        <v/>
      </c>
      <c r="AS53">
        <f>HYPERLINK("https://creighton-primo.hosted.exlibrisgroup.com/primo-explore/search?tab=default_tab&amp;search_scope=EVERYTHING&amp;vid=01CRU&amp;lang=en_US&amp;offset=0&amp;query=any,contains,991001840059702656","Catalog Record")</f>
        <v/>
      </c>
      <c r="AT53">
        <f>HYPERLINK("http://www.worldcat.org/oclc/23139139","WorldCat Record")</f>
        <v/>
      </c>
      <c r="AU53" t="inlineStr">
        <is>
          <t>199221295:eng</t>
        </is>
      </c>
      <c r="AV53" t="inlineStr">
        <is>
          <t>23139139</t>
        </is>
      </c>
      <c r="AW53" t="inlineStr">
        <is>
          <t>991001840059702656</t>
        </is>
      </c>
      <c r="AX53" t="inlineStr">
        <is>
          <t>991001840059702656</t>
        </is>
      </c>
      <c r="AY53" t="inlineStr">
        <is>
          <t>2261654640002656</t>
        </is>
      </c>
      <c r="AZ53" t="inlineStr">
        <is>
          <t>BOOK</t>
        </is>
      </c>
      <c r="BB53" t="inlineStr">
        <is>
          <t>9780899306223</t>
        </is>
      </c>
      <c r="BC53" t="inlineStr">
        <is>
          <t>32285001128767</t>
        </is>
      </c>
      <c r="BD53" t="inlineStr">
        <is>
          <t>893497479</t>
        </is>
      </c>
    </row>
    <row r="54">
      <c r="A54" t="inlineStr">
        <is>
          <t>No</t>
        </is>
      </c>
      <c r="B54" t="inlineStr">
        <is>
          <t>HG255 .L37 1944b</t>
        </is>
      </c>
      <c r="C54" t="inlineStr">
        <is>
          <t>0                      HG 0255000L  37          1944b</t>
        </is>
      </c>
      <c r="D54" t="inlineStr">
        <is>
          <t>International currency experience; lessons of the inter-war period.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K54" t="inlineStr">
        <is>
          <t>League of Nations.</t>
        </is>
      </c>
      <c r="L54" t="inlineStr">
        <is>
          <t>[Geneva] : League of Nations, 1944, 1947 printing.</t>
        </is>
      </c>
      <c r="M54" t="inlineStr">
        <is>
          <t>1947</t>
        </is>
      </c>
      <c r="O54" t="inlineStr">
        <is>
          <t>eng</t>
        </is>
      </c>
      <c r="P54" t="inlineStr">
        <is>
          <t xml:space="preserve">sz </t>
        </is>
      </c>
      <c r="R54" t="inlineStr">
        <is>
          <t xml:space="preserve">HG </t>
        </is>
      </c>
      <c r="S54" t="n">
        <v>0</v>
      </c>
      <c r="T54" t="n">
        <v>0</v>
      </c>
      <c r="U54" t="inlineStr">
        <is>
          <t>2010-01-21</t>
        </is>
      </c>
      <c r="V54" t="inlineStr">
        <is>
          <t>2010-01-21</t>
        </is>
      </c>
      <c r="W54" t="inlineStr">
        <is>
          <t>1992-10-12</t>
        </is>
      </c>
      <c r="X54" t="inlineStr">
        <is>
          <t>1992-10-12</t>
        </is>
      </c>
      <c r="Y54" t="n">
        <v>67</v>
      </c>
      <c r="Z54" t="n">
        <v>37</v>
      </c>
      <c r="AA54" t="n">
        <v>292</v>
      </c>
      <c r="AB54" t="n">
        <v>1</v>
      </c>
      <c r="AC54" t="n">
        <v>2</v>
      </c>
      <c r="AD54" t="n">
        <v>5</v>
      </c>
      <c r="AE54" t="n">
        <v>19</v>
      </c>
      <c r="AF54" t="n">
        <v>2</v>
      </c>
      <c r="AG54" t="n">
        <v>6</v>
      </c>
      <c r="AH54" t="n">
        <v>2</v>
      </c>
      <c r="AI54" t="n">
        <v>6</v>
      </c>
      <c r="AJ54" t="n">
        <v>4</v>
      </c>
      <c r="AK54" t="n">
        <v>13</v>
      </c>
      <c r="AL54" t="n">
        <v>0</v>
      </c>
      <c r="AM54" t="n">
        <v>1</v>
      </c>
      <c r="AN54" t="n">
        <v>0</v>
      </c>
      <c r="AO54" t="n">
        <v>0</v>
      </c>
      <c r="AP54" t="inlineStr">
        <is>
          <t>No</t>
        </is>
      </c>
      <c r="AQ54" t="inlineStr">
        <is>
          <t>No</t>
        </is>
      </c>
      <c r="AS54">
        <f>HYPERLINK("https://creighton-primo.hosted.exlibrisgroup.com/primo-explore/search?tab=default_tab&amp;search_scope=EVERYTHING&amp;vid=01CRU&amp;lang=en_US&amp;offset=0&amp;query=any,contains,991004957949702656","Catalog Record")</f>
        <v/>
      </c>
      <c r="AT54">
        <f>HYPERLINK("http://www.worldcat.org/oclc/6288714","WorldCat Record")</f>
        <v/>
      </c>
      <c r="AU54" t="inlineStr">
        <is>
          <t>364318777:eng</t>
        </is>
      </c>
      <c r="AV54" t="inlineStr">
        <is>
          <t>6288714</t>
        </is>
      </c>
      <c r="AW54" t="inlineStr">
        <is>
          <t>991004957949702656</t>
        </is>
      </c>
      <c r="AX54" t="inlineStr">
        <is>
          <t>991004957949702656</t>
        </is>
      </c>
      <c r="AY54" t="inlineStr">
        <is>
          <t>2260943720002656</t>
        </is>
      </c>
      <c r="AZ54" t="inlineStr">
        <is>
          <t>BOOK</t>
        </is>
      </c>
      <c r="BC54" t="inlineStr">
        <is>
          <t>32285001343127</t>
        </is>
      </c>
      <c r="BD54" t="inlineStr">
        <is>
          <t>893412139</t>
        </is>
      </c>
    </row>
    <row r="55">
      <c r="A55" t="inlineStr">
        <is>
          <t>No</t>
        </is>
      </c>
      <c r="B55" t="inlineStr">
        <is>
          <t>HG2565 .H37</t>
        </is>
      </c>
      <c r="C55" t="inlineStr">
        <is>
          <t>0                      HG 2565000H  37</t>
        </is>
      </c>
      <c r="D55" t="inlineStr">
        <is>
          <t>Credit policies of the federal reserve system, by Charles O. Hardy.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K55" t="inlineStr">
        <is>
          <t>Hardy, Charles O. (Charles Oscar), 1884-1948.</t>
        </is>
      </c>
      <c r="L55" t="inlineStr">
        <is>
          <t>Washington, D.C., The Brookings Institution, 1932.</t>
        </is>
      </c>
      <c r="M55" t="inlineStr">
        <is>
          <t>1932</t>
        </is>
      </c>
      <c r="O55" t="inlineStr">
        <is>
          <t>eng</t>
        </is>
      </c>
      <c r="P55" t="inlineStr">
        <is>
          <t>dcu</t>
        </is>
      </c>
      <c r="Q55" t="inlineStr">
        <is>
          <t>The Institute of Economics of the Brookings Institution. Publication no. 45</t>
        </is>
      </c>
      <c r="R55" t="inlineStr">
        <is>
          <t xml:space="preserve">HG </t>
        </is>
      </c>
      <c r="S55" t="n">
        <v>1</v>
      </c>
      <c r="T55" t="n">
        <v>1</v>
      </c>
      <c r="U55" t="inlineStr">
        <is>
          <t>2008-12-07</t>
        </is>
      </c>
      <c r="V55" t="inlineStr">
        <is>
          <t>2008-12-07</t>
        </is>
      </c>
      <c r="W55" t="inlineStr">
        <is>
          <t>1997-07-01</t>
        </is>
      </c>
      <c r="X55" t="inlineStr">
        <is>
          <t>1997-07-01</t>
        </is>
      </c>
      <c r="Y55" t="n">
        <v>293</v>
      </c>
      <c r="Z55" t="n">
        <v>246</v>
      </c>
      <c r="AA55" t="n">
        <v>299</v>
      </c>
      <c r="AB55" t="n">
        <v>2</v>
      </c>
      <c r="AC55" t="n">
        <v>2</v>
      </c>
      <c r="AD55" t="n">
        <v>11</v>
      </c>
      <c r="AE55" t="n">
        <v>13</v>
      </c>
      <c r="AF55" t="n">
        <v>4</v>
      </c>
      <c r="AG55" t="n">
        <v>4</v>
      </c>
      <c r="AH55" t="n">
        <v>3</v>
      </c>
      <c r="AI55" t="n">
        <v>4</v>
      </c>
      <c r="AJ55" t="n">
        <v>7</v>
      </c>
      <c r="AK55" t="n">
        <v>7</v>
      </c>
      <c r="AL55" t="n">
        <v>1</v>
      </c>
      <c r="AM55" t="n">
        <v>1</v>
      </c>
      <c r="AN55" t="n">
        <v>0</v>
      </c>
      <c r="AO55" t="n">
        <v>1</v>
      </c>
      <c r="AP55" t="inlineStr">
        <is>
          <t>Yes</t>
        </is>
      </c>
      <c r="AQ55" t="inlineStr">
        <is>
          <t>No</t>
        </is>
      </c>
      <c r="AR55">
        <f>HYPERLINK("http://catalog.hathitrust.org/Record/006293899","HathiTrust Record")</f>
        <v/>
      </c>
      <c r="AS55">
        <f>HYPERLINK("https://creighton-primo.hosted.exlibrisgroup.com/primo-explore/search?tab=default_tab&amp;search_scope=EVERYTHING&amp;vid=01CRU&amp;lang=en_US&amp;offset=0&amp;query=any,contains,991003712529702656","Catalog Record")</f>
        <v/>
      </c>
      <c r="AT55">
        <f>HYPERLINK("http://www.worldcat.org/oclc/1354418","WorldCat Record")</f>
        <v/>
      </c>
      <c r="AU55" t="inlineStr">
        <is>
          <t>2250115:eng</t>
        </is>
      </c>
      <c r="AV55" t="inlineStr">
        <is>
          <t>1354418</t>
        </is>
      </c>
      <c r="AW55" t="inlineStr">
        <is>
          <t>991003712529702656</t>
        </is>
      </c>
      <c r="AX55" t="inlineStr">
        <is>
          <t>991003712529702656</t>
        </is>
      </c>
      <c r="AY55" t="inlineStr">
        <is>
          <t>2271008040002656</t>
        </is>
      </c>
      <c r="AZ55" t="inlineStr">
        <is>
          <t>BOOK</t>
        </is>
      </c>
      <c r="BC55" t="inlineStr">
        <is>
          <t>32285002906435</t>
        </is>
      </c>
      <c r="BD55" t="inlineStr">
        <is>
          <t>893499607</t>
        </is>
      </c>
    </row>
    <row r="56">
      <c r="A56" t="inlineStr">
        <is>
          <t>No</t>
        </is>
      </c>
      <c r="B56" t="inlineStr">
        <is>
          <t>HG2565 .W47 2009</t>
        </is>
      </c>
      <c r="C56" t="inlineStr">
        <is>
          <t>0                      HG 2565000W  47          2009</t>
        </is>
      </c>
      <c r="D56" t="inlineStr">
        <is>
          <t>In Fed we trust : Ben Bernanke's war on the great panic / David Wessel.</t>
        </is>
      </c>
      <c r="F56" t="inlineStr">
        <is>
          <t>No</t>
        </is>
      </c>
      <c r="G56" t="inlineStr">
        <is>
          <t>1</t>
        </is>
      </c>
      <c r="H56" t="inlineStr">
        <is>
          <t>Yes</t>
        </is>
      </c>
      <c r="I56" t="inlineStr">
        <is>
          <t>No</t>
        </is>
      </c>
      <c r="J56" t="inlineStr">
        <is>
          <t>0</t>
        </is>
      </c>
      <c r="K56" t="inlineStr">
        <is>
          <t>Wessel, David.</t>
        </is>
      </c>
      <c r="L56" t="inlineStr">
        <is>
          <t>New York : Crown Business, c2009.</t>
        </is>
      </c>
      <c r="M56" t="inlineStr">
        <is>
          <t>2009</t>
        </is>
      </c>
      <c r="N56" t="inlineStr">
        <is>
          <t>1st ed.</t>
        </is>
      </c>
      <c r="O56" t="inlineStr">
        <is>
          <t>eng</t>
        </is>
      </c>
      <c r="P56" t="inlineStr">
        <is>
          <t>nyu</t>
        </is>
      </c>
      <c r="R56" t="inlineStr">
        <is>
          <t xml:space="preserve">HG </t>
        </is>
      </c>
      <c r="S56" t="n">
        <v>1</v>
      </c>
      <c r="T56" t="n">
        <v>1</v>
      </c>
      <c r="U56" t="inlineStr">
        <is>
          <t>2010-03-01</t>
        </is>
      </c>
      <c r="V56" t="inlineStr">
        <is>
          <t>2010-03-01</t>
        </is>
      </c>
      <c r="W56" t="inlineStr">
        <is>
          <t>2010-03-01</t>
        </is>
      </c>
      <c r="X56" t="inlineStr">
        <is>
          <t>2016-03-28</t>
        </is>
      </c>
      <c r="Y56" t="n">
        <v>1768</v>
      </c>
      <c r="Z56" t="n">
        <v>1663</v>
      </c>
      <c r="AA56" t="n">
        <v>1804</v>
      </c>
      <c r="AB56" t="n">
        <v>14</v>
      </c>
      <c r="AC56" t="n">
        <v>14</v>
      </c>
      <c r="AD56" t="n">
        <v>44</v>
      </c>
      <c r="AE56" t="n">
        <v>47</v>
      </c>
      <c r="AF56" t="n">
        <v>19</v>
      </c>
      <c r="AG56" t="n">
        <v>21</v>
      </c>
      <c r="AH56" t="n">
        <v>6</v>
      </c>
      <c r="AI56" t="n">
        <v>7</v>
      </c>
      <c r="AJ56" t="n">
        <v>16</v>
      </c>
      <c r="AK56" t="n">
        <v>17</v>
      </c>
      <c r="AL56" t="n">
        <v>8</v>
      </c>
      <c r="AM56" t="n">
        <v>8</v>
      </c>
      <c r="AN56" t="n">
        <v>3</v>
      </c>
      <c r="AO56" t="n">
        <v>3</v>
      </c>
      <c r="AP56" t="inlineStr">
        <is>
          <t>No</t>
        </is>
      </c>
      <c r="AQ56" t="inlineStr">
        <is>
          <t>No</t>
        </is>
      </c>
      <c r="AS56">
        <f>HYPERLINK("https://creighton-primo.hosted.exlibrisgroup.com/primo-explore/search?tab=default_tab&amp;search_scope=EVERYTHING&amp;vid=01CRU&amp;lang=en_US&amp;offset=0&amp;query=any,contains,991001810609702656","Catalog Record")</f>
        <v/>
      </c>
      <c r="AT56">
        <f>HYPERLINK("http://www.worldcat.org/oclc/299706971","WorldCat Record")</f>
        <v/>
      </c>
      <c r="AU56" t="inlineStr">
        <is>
          <t>793208048:eng</t>
        </is>
      </c>
      <c r="AV56" t="inlineStr">
        <is>
          <t>299706971</t>
        </is>
      </c>
      <c r="AW56" t="inlineStr">
        <is>
          <t>991001810609702656</t>
        </is>
      </c>
      <c r="AX56" t="inlineStr">
        <is>
          <t>991001810609702656</t>
        </is>
      </c>
      <c r="AY56" t="inlineStr">
        <is>
          <t>2256043640002656</t>
        </is>
      </c>
      <c r="AZ56" t="inlineStr">
        <is>
          <t>BOOK</t>
        </is>
      </c>
      <c r="BB56" t="inlineStr">
        <is>
          <t>9780307459688</t>
        </is>
      </c>
      <c r="BC56" t="inlineStr">
        <is>
          <t>32285005575823</t>
        </is>
      </c>
      <c r="BD56" t="inlineStr">
        <is>
          <t>893420646</t>
        </is>
      </c>
    </row>
    <row r="57">
      <c r="A57" t="inlineStr">
        <is>
          <t>No</t>
        </is>
      </c>
      <c r="B57" t="inlineStr">
        <is>
          <t>HG289 .J33</t>
        </is>
      </c>
      <c r="C57" t="inlineStr">
        <is>
          <t>0                      HG 0289000J  33</t>
        </is>
      </c>
      <c r="D57" t="inlineStr">
        <is>
          <t>The golden constant : the English and American experience, 1560-1976 / Roy W. Jastram.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K57" t="inlineStr">
        <is>
          <t>Jastram, Roy W., 1915-</t>
        </is>
      </c>
      <c r="L57" t="inlineStr">
        <is>
          <t>New York : Wiley, c1977.</t>
        </is>
      </c>
      <c r="M57" t="inlineStr">
        <is>
          <t>1977</t>
        </is>
      </c>
      <c r="O57" t="inlineStr">
        <is>
          <t>eng</t>
        </is>
      </c>
      <c r="P57" t="inlineStr">
        <is>
          <t>nyu</t>
        </is>
      </c>
      <c r="R57" t="inlineStr">
        <is>
          <t xml:space="preserve">HG </t>
        </is>
      </c>
      <c r="S57" t="n">
        <v>1</v>
      </c>
      <c r="T57" t="n">
        <v>1</v>
      </c>
      <c r="U57" t="inlineStr">
        <is>
          <t>1998-01-06</t>
        </is>
      </c>
      <c r="V57" t="inlineStr">
        <is>
          <t>1998-01-06</t>
        </is>
      </c>
      <c r="W57" t="inlineStr">
        <is>
          <t>1997-06-26</t>
        </is>
      </c>
      <c r="X57" t="inlineStr">
        <is>
          <t>1997-06-26</t>
        </is>
      </c>
      <c r="Y57" t="n">
        <v>511</v>
      </c>
      <c r="Z57" t="n">
        <v>395</v>
      </c>
      <c r="AA57" t="n">
        <v>401</v>
      </c>
      <c r="AB57" t="n">
        <v>3</v>
      </c>
      <c r="AC57" t="n">
        <v>3</v>
      </c>
      <c r="AD57" t="n">
        <v>21</v>
      </c>
      <c r="AE57" t="n">
        <v>21</v>
      </c>
      <c r="AF57" t="n">
        <v>5</v>
      </c>
      <c r="AG57" t="n">
        <v>5</v>
      </c>
      <c r="AH57" t="n">
        <v>5</v>
      </c>
      <c r="AI57" t="n">
        <v>5</v>
      </c>
      <c r="AJ57" t="n">
        <v>14</v>
      </c>
      <c r="AK57" t="n">
        <v>14</v>
      </c>
      <c r="AL57" t="n">
        <v>2</v>
      </c>
      <c r="AM57" t="n">
        <v>2</v>
      </c>
      <c r="AN57" t="n">
        <v>0</v>
      </c>
      <c r="AO57" t="n">
        <v>0</v>
      </c>
      <c r="AP57" t="inlineStr">
        <is>
          <t>No</t>
        </is>
      </c>
      <c r="AQ57" t="inlineStr">
        <is>
          <t>No</t>
        </is>
      </c>
      <c r="AS57">
        <f>HYPERLINK("https://creighton-primo.hosted.exlibrisgroup.com/primo-explore/search?tab=default_tab&amp;search_scope=EVERYTHING&amp;vid=01CRU&amp;lang=en_US&amp;offset=0&amp;query=any,contains,991004407539702656","Catalog Record")</f>
        <v/>
      </c>
      <c r="AT57">
        <f>HYPERLINK("http://www.worldcat.org/oclc/3327429","WorldCat Record")</f>
        <v/>
      </c>
      <c r="AU57" t="inlineStr">
        <is>
          <t>970227619:eng</t>
        </is>
      </c>
      <c r="AV57" t="inlineStr">
        <is>
          <t>3327429</t>
        </is>
      </c>
      <c r="AW57" t="inlineStr">
        <is>
          <t>991004407539702656</t>
        </is>
      </c>
      <c r="AX57" t="inlineStr">
        <is>
          <t>991004407539702656</t>
        </is>
      </c>
      <c r="AY57" t="inlineStr">
        <is>
          <t>2267443810002656</t>
        </is>
      </c>
      <c r="AZ57" t="inlineStr">
        <is>
          <t>BOOK</t>
        </is>
      </c>
      <c r="BB57" t="inlineStr">
        <is>
          <t>9780471023036</t>
        </is>
      </c>
      <c r="BC57" t="inlineStr">
        <is>
          <t>32285002858610</t>
        </is>
      </c>
      <c r="BD57" t="inlineStr">
        <is>
          <t>893901204</t>
        </is>
      </c>
    </row>
    <row r="58">
      <c r="A58" t="inlineStr">
        <is>
          <t>No</t>
        </is>
      </c>
      <c r="B58" t="inlineStr">
        <is>
          <t>HG2980.5.A6 D58 1991</t>
        </is>
      </c>
      <c r="C58" t="inlineStr">
        <is>
          <t>0                      HG 2980500A  6                  D  58          1991</t>
        </is>
      </c>
      <c r="D58" t="inlineStr">
        <is>
          <t>Banking in Europe : the single market / Rob Dixon.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K58" t="inlineStr">
        <is>
          <t>Dixon, Rob, 1954-</t>
        </is>
      </c>
      <c r="L58" t="inlineStr">
        <is>
          <t>London ; New York : Routledge, 1991.</t>
        </is>
      </c>
      <c r="M58" t="inlineStr">
        <is>
          <t>1991</t>
        </is>
      </c>
      <c r="O58" t="inlineStr">
        <is>
          <t>eng</t>
        </is>
      </c>
      <c r="P58" t="inlineStr">
        <is>
          <t>enk</t>
        </is>
      </c>
      <c r="R58" t="inlineStr">
        <is>
          <t xml:space="preserve">HG </t>
        </is>
      </c>
      <c r="S58" t="n">
        <v>1</v>
      </c>
      <c r="T58" t="n">
        <v>1</v>
      </c>
      <c r="U58" t="inlineStr">
        <is>
          <t>2010-03-18</t>
        </is>
      </c>
      <c r="V58" t="inlineStr">
        <is>
          <t>2010-03-18</t>
        </is>
      </c>
      <c r="W58" t="inlineStr">
        <is>
          <t>1992-05-26</t>
        </is>
      </c>
      <c r="X58" t="inlineStr">
        <is>
          <t>1992-05-26</t>
        </is>
      </c>
      <c r="Y58" t="n">
        <v>254</v>
      </c>
      <c r="Z58" t="n">
        <v>156</v>
      </c>
      <c r="AA58" t="n">
        <v>185</v>
      </c>
      <c r="AB58" t="n">
        <v>1</v>
      </c>
      <c r="AC58" t="n">
        <v>1</v>
      </c>
      <c r="AD58" t="n">
        <v>10</v>
      </c>
      <c r="AE58" t="n">
        <v>10</v>
      </c>
      <c r="AF58" t="n">
        <v>3</v>
      </c>
      <c r="AG58" t="n">
        <v>3</v>
      </c>
      <c r="AH58" t="n">
        <v>3</v>
      </c>
      <c r="AI58" t="n">
        <v>3</v>
      </c>
      <c r="AJ58" t="n">
        <v>7</v>
      </c>
      <c r="AK58" t="n">
        <v>7</v>
      </c>
      <c r="AL58" t="n">
        <v>0</v>
      </c>
      <c r="AM58" t="n">
        <v>0</v>
      </c>
      <c r="AN58" t="n">
        <v>1</v>
      </c>
      <c r="AO58" t="n">
        <v>1</v>
      </c>
      <c r="AP58" t="inlineStr">
        <is>
          <t>No</t>
        </is>
      </c>
      <c r="AQ58" t="inlineStr">
        <is>
          <t>No</t>
        </is>
      </c>
      <c r="AS58">
        <f>HYPERLINK("https://creighton-primo.hosted.exlibrisgroup.com/primo-explore/search?tab=default_tab&amp;search_scope=EVERYTHING&amp;vid=01CRU&amp;lang=en_US&amp;offset=0&amp;query=any,contains,991001750769702656","Catalog Record")</f>
        <v/>
      </c>
      <c r="AT58">
        <f>HYPERLINK("http://www.worldcat.org/oclc/22181122","WorldCat Record")</f>
        <v/>
      </c>
      <c r="AU58" t="inlineStr">
        <is>
          <t>1030538264:eng</t>
        </is>
      </c>
      <c r="AV58" t="inlineStr">
        <is>
          <t>22181122</t>
        </is>
      </c>
      <c r="AW58" t="inlineStr">
        <is>
          <t>991001750769702656</t>
        </is>
      </c>
      <c r="AX58" t="inlineStr">
        <is>
          <t>991001750769702656</t>
        </is>
      </c>
      <c r="AY58" t="inlineStr">
        <is>
          <t>2257634400002656</t>
        </is>
      </c>
      <c r="AZ58" t="inlineStr">
        <is>
          <t>BOOK</t>
        </is>
      </c>
      <c r="BB58" t="inlineStr">
        <is>
          <t>9780415055734</t>
        </is>
      </c>
      <c r="BC58" t="inlineStr">
        <is>
          <t>32285001118305</t>
        </is>
      </c>
      <c r="BD58" t="inlineStr">
        <is>
          <t>893697003</t>
        </is>
      </c>
    </row>
    <row r="59">
      <c r="A59" t="inlineStr">
        <is>
          <t>No</t>
        </is>
      </c>
      <c r="B59" t="inlineStr">
        <is>
          <t>HG3000.L84 M3 1968</t>
        </is>
      </c>
      <c r="C59" t="inlineStr">
        <is>
          <t>0                      HG 3000000L  84                 M  3           1968</t>
        </is>
      </c>
      <c r="D59" t="inlineStr">
        <is>
          <t>The Grasshopper in Lombard Street.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K59" t="inlineStr">
        <is>
          <t>Martin, John Biddulph.</t>
        </is>
      </c>
      <c r="L59" t="inlineStr">
        <is>
          <t>New York, B. Franklin [1968]</t>
        </is>
      </c>
      <c r="M59" t="inlineStr">
        <is>
          <t>1968</t>
        </is>
      </c>
      <c r="O59" t="inlineStr">
        <is>
          <t>eng</t>
        </is>
      </c>
      <c r="P59" t="inlineStr">
        <is>
          <t>nyu</t>
        </is>
      </c>
      <c r="Q59" t="inlineStr">
        <is>
          <t>Burt Franklin research &amp; source works series, 277.</t>
        </is>
      </c>
      <c r="R59" t="inlineStr">
        <is>
          <t xml:space="preserve">HG </t>
        </is>
      </c>
      <c r="S59" t="n">
        <v>1</v>
      </c>
      <c r="T59" t="n">
        <v>1</v>
      </c>
      <c r="U59" t="inlineStr">
        <is>
          <t>2002-01-09</t>
        </is>
      </c>
      <c r="V59" t="inlineStr">
        <is>
          <t>2002-01-09</t>
        </is>
      </c>
      <c r="W59" t="inlineStr">
        <is>
          <t>1997-07-01</t>
        </is>
      </c>
      <c r="X59" t="inlineStr">
        <is>
          <t>1997-07-01</t>
        </is>
      </c>
      <c r="Y59" t="n">
        <v>86</v>
      </c>
      <c r="Z59" t="n">
        <v>70</v>
      </c>
      <c r="AA59" t="n">
        <v>76</v>
      </c>
      <c r="AB59" t="n">
        <v>2</v>
      </c>
      <c r="AC59" t="n">
        <v>2</v>
      </c>
      <c r="AD59" t="n">
        <v>3</v>
      </c>
      <c r="AE59" t="n">
        <v>3</v>
      </c>
      <c r="AF59" t="n">
        <v>0</v>
      </c>
      <c r="AG59" t="n">
        <v>0</v>
      </c>
      <c r="AH59" t="n">
        <v>0</v>
      </c>
      <c r="AI59" t="n">
        <v>0</v>
      </c>
      <c r="AJ59" t="n">
        <v>2</v>
      </c>
      <c r="AK59" t="n">
        <v>2</v>
      </c>
      <c r="AL59" t="n">
        <v>1</v>
      </c>
      <c r="AM59" t="n">
        <v>1</v>
      </c>
      <c r="AN59" t="n">
        <v>0</v>
      </c>
      <c r="AO59" t="n">
        <v>0</v>
      </c>
      <c r="AP59" t="inlineStr">
        <is>
          <t>No</t>
        </is>
      </c>
      <c r="AQ59" t="inlineStr">
        <is>
          <t>Yes</t>
        </is>
      </c>
      <c r="AR59">
        <f>HYPERLINK("http://catalog.hathitrust.org/Record/009515476","HathiTrust Record")</f>
        <v/>
      </c>
      <c r="AS59">
        <f>HYPERLINK("https://creighton-primo.hosted.exlibrisgroup.com/primo-explore/search?tab=default_tab&amp;search_scope=EVERYTHING&amp;vid=01CRU&amp;lang=en_US&amp;offset=0&amp;query=any,contains,991005434909702656","Catalog Record")</f>
        <v/>
      </c>
      <c r="AT59">
        <f>HYPERLINK("http://www.worldcat.org/oclc/2675","WorldCat Record")</f>
        <v/>
      </c>
      <c r="AU59" t="inlineStr">
        <is>
          <t>5218300935:eng</t>
        </is>
      </c>
      <c r="AV59" t="inlineStr">
        <is>
          <t>2675</t>
        </is>
      </c>
      <c r="AW59" t="inlineStr">
        <is>
          <t>991005434909702656</t>
        </is>
      </c>
      <c r="AX59" t="inlineStr">
        <is>
          <t>991005434909702656</t>
        </is>
      </c>
      <c r="AY59" t="inlineStr">
        <is>
          <t>2262752730002656</t>
        </is>
      </c>
      <c r="AZ59" t="inlineStr">
        <is>
          <t>BOOK</t>
        </is>
      </c>
      <c r="BC59" t="inlineStr">
        <is>
          <t>32285002906872</t>
        </is>
      </c>
      <c r="BD59" t="inlineStr">
        <is>
          <t>893446914</t>
        </is>
      </c>
    </row>
    <row r="60">
      <c r="A60" t="inlineStr">
        <is>
          <t>No</t>
        </is>
      </c>
      <c r="B60" t="inlineStr">
        <is>
          <t>HG3137 .S76 1999</t>
        </is>
      </c>
      <c r="C60" t="inlineStr">
        <is>
          <t>0                      HG 3137000S  76          1999</t>
        </is>
      </c>
      <c r="D60" t="inlineStr">
        <is>
          <t>The implications of foreign financial institutions on Poland's emerging entrepreneurial economy / Charles R.B. Stowe.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K60" t="inlineStr">
        <is>
          <t>Stowe, Charles R. B.</t>
        </is>
      </c>
      <c r="L60" t="inlineStr">
        <is>
          <t>Lewiston, N.Y. : Edwin Mellen Press, c1999.</t>
        </is>
      </c>
      <c r="M60" t="inlineStr">
        <is>
          <t>1999</t>
        </is>
      </c>
      <c r="O60" t="inlineStr">
        <is>
          <t>eng</t>
        </is>
      </c>
      <c r="P60" t="inlineStr">
        <is>
          <t>nyu</t>
        </is>
      </c>
      <c r="Q60" t="inlineStr">
        <is>
          <t>Mellen studies in economics ; v. 1</t>
        </is>
      </c>
      <c r="R60" t="inlineStr">
        <is>
          <t xml:space="preserve">HG </t>
        </is>
      </c>
      <c r="S60" t="n">
        <v>1</v>
      </c>
      <c r="T60" t="n">
        <v>1</v>
      </c>
      <c r="U60" t="inlineStr">
        <is>
          <t>2004-08-16</t>
        </is>
      </c>
      <c r="V60" t="inlineStr">
        <is>
          <t>2004-08-16</t>
        </is>
      </c>
      <c r="W60" t="inlineStr">
        <is>
          <t>2004-08-16</t>
        </is>
      </c>
      <c r="X60" t="inlineStr">
        <is>
          <t>2004-08-16</t>
        </is>
      </c>
      <c r="Y60" t="n">
        <v>69</v>
      </c>
      <c r="Z60" t="n">
        <v>47</v>
      </c>
      <c r="AA60" t="n">
        <v>47</v>
      </c>
      <c r="AB60" t="n">
        <v>1</v>
      </c>
      <c r="AC60" t="n">
        <v>1</v>
      </c>
      <c r="AD60" t="n">
        <v>3</v>
      </c>
      <c r="AE60" t="n">
        <v>3</v>
      </c>
      <c r="AF60" t="n">
        <v>1</v>
      </c>
      <c r="AG60" t="n">
        <v>1</v>
      </c>
      <c r="AH60" t="n">
        <v>1</v>
      </c>
      <c r="AI60" t="n">
        <v>1</v>
      </c>
      <c r="AJ60" t="n">
        <v>2</v>
      </c>
      <c r="AK60" t="n">
        <v>2</v>
      </c>
      <c r="AL60" t="n">
        <v>0</v>
      </c>
      <c r="AM60" t="n">
        <v>0</v>
      </c>
      <c r="AN60" t="n">
        <v>0</v>
      </c>
      <c r="AO60" t="n">
        <v>0</v>
      </c>
      <c r="AP60" t="inlineStr">
        <is>
          <t>No</t>
        </is>
      </c>
      <c r="AQ60" t="inlineStr">
        <is>
          <t>No</t>
        </is>
      </c>
      <c r="AS60">
        <f>HYPERLINK("https://creighton-primo.hosted.exlibrisgroup.com/primo-explore/search?tab=default_tab&amp;search_scope=EVERYTHING&amp;vid=01CRU&amp;lang=en_US&amp;offset=0&amp;query=any,contains,991004348009702656","Catalog Record")</f>
        <v/>
      </c>
      <c r="AT60">
        <f>HYPERLINK("http://www.worldcat.org/oclc/40990165","WorldCat Record")</f>
        <v/>
      </c>
      <c r="AU60" t="inlineStr">
        <is>
          <t>20555596:eng</t>
        </is>
      </c>
      <c r="AV60" t="inlineStr">
        <is>
          <t>40990165</t>
        </is>
      </c>
      <c r="AW60" t="inlineStr">
        <is>
          <t>991004348009702656</t>
        </is>
      </c>
      <c r="AX60" t="inlineStr">
        <is>
          <t>991004348009702656</t>
        </is>
      </c>
      <c r="AY60" t="inlineStr">
        <is>
          <t>2272329310002656</t>
        </is>
      </c>
      <c r="AZ60" t="inlineStr">
        <is>
          <t>BOOK</t>
        </is>
      </c>
      <c r="BB60" t="inlineStr">
        <is>
          <t>9780773479661</t>
        </is>
      </c>
      <c r="BC60" t="inlineStr">
        <is>
          <t>32285004981493</t>
        </is>
      </c>
      <c r="BD60" t="inlineStr">
        <is>
          <t>893894885</t>
        </is>
      </c>
    </row>
    <row r="61">
      <c r="A61" t="inlineStr">
        <is>
          <t>No</t>
        </is>
      </c>
      <c r="B61" t="inlineStr">
        <is>
          <t>HG3701 .C575 2000</t>
        </is>
      </c>
      <c r="C61" t="inlineStr">
        <is>
          <t>0                      HG 3701000C  575         2000</t>
        </is>
      </c>
      <c r="D61" t="inlineStr">
        <is>
          <t>The global debt bomb / James L. Clayton.</t>
        </is>
      </c>
      <c r="F61" t="inlineStr">
        <is>
          <t>No</t>
        </is>
      </c>
      <c r="G61" t="inlineStr">
        <is>
          <t>1</t>
        </is>
      </c>
      <c r="H61" t="inlineStr">
        <is>
          <t>No</t>
        </is>
      </c>
      <c r="I61" t="inlineStr">
        <is>
          <t>No</t>
        </is>
      </c>
      <c r="J61" t="inlineStr">
        <is>
          <t>0</t>
        </is>
      </c>
      <c r="K61" t="inlineStr">
        <is>
          <t>Clayton, James L.</t>
        </is>
      </c>
      <c r="L61" t="inlineStr">
        <is>
          <t>Armonk, N.Y. : M.E. Sharpe, c2000.</t>
        </is>
      </c>
      <c r="M61" t="inlineStr">
        <is>
          <t>2000</t>
        </is>
      </c>
      <c r="O61" t="inlineStr">
        <is>
          <t>eng</t>
        </is>
      </c>
      <c r="P61" t="inlineStr">
        <is>
          <t>nyu</t>
        </is>
      </c>
      <c r="R61" t="inlineStr">
        <is>
          <t xml:space="preserve">HG </t>
        </is>
      </c>
      <c r="S61" t="n">
        <v>1</v>
      </c>
      <c r="T61" t="n">
        <v>1</v>
      </c>
      <c r="U61" t="inlineStr">
        <is>
          <t>2000-11-29</t>
        </is>
      </c>
      <c r="V61" t="inlineStr">
        <is>
          <t>2000-11-29</t>
        </is>
      </c>
      <c r="W61" t="inlineStr">
        <is>
          <t>2000-01-27</t>
        </is>
      </c>
      <c r="X61" t="inlineStr">
        <is>
          <t>2000-01-27</t>
        </is>
      </c>
      <c r="Y61" t="n">
        <v>379</v>
      </c>
      <c r="Z61" t="n">
        <v>316</v>
      </c>
      <c r="AA61" t="n">
        <v>342</v>
      </c>
      <c r="AB61" t="n">
        <v>3</v>
      </c>
      <c r="AC61" t="n">
        <v>3</v>
      </c>
      <c r="AD61" t="n">
        <v>20</v>
      </c>
      <c r="AE61" t="n">
        <v>20</v>
      </c>
      <c r="AF61" t="n">
        <v>6</v>
      </c>
      <c r="AG61" t="n">
        <v>6</v>
      </c>
      <c r="AH61" t="n">
        <v>4</v>
      </c>
      <c r="AI61" t="n">
        <v>4</v>
      </c>
      <c r="AJ61" t="n">
        <v>11</v>
      </c>
      <c r="AK61" t="n">
        <v>11</v>
      </c>
      <c r="AL61" t="n">
        <v>2</v>
      </c>
      <c r="AM61" t="n">
        <v>2</v>
      </c>
      <c r="AN61" t="n">
        <v>1</v>
      </c>
      <c r="AO61" t="n">
        <v>1</v>
      </c>
      <c r="AP61" t="inlineStr">
        <is>
          <t>No</t>
        </is>
      </c>
      <c r="AQ61" t="inlineStr">
        <is>
          <t>No</t>
        </is>
      </c>
      <c r="AS61">
        <f>HYPERLINK("https://creighton-primo.hosted.exlibrisgroup.com/primo-explore/search?tab=default_tab&amp;search_scope=EVERYTHING&amp;vid=01CRU&amp;lang=en_US&amp;offset=0&amp;query=any,contains,991003016649702656","Catalog Record")</f>
        <v/>
      </c>
      <c r="AT61">
        <f>HYPERLINK("http://www.worldcat.org/oclc/41039847","WorldCat Record")</f>
        <v/>
      </c>
      <c r="AU61" t="inlineStr">
        <is>
          <t>20387926:eng</t>
        </is>
      </c>
      <c r="AV61" t="inlineStr">
        <is>
          <t>41039847</t>
        </is>
      </c>
      <c r="AW61" t="inlineStr">
        <is>
          <t>991003016649702656</t>
        </is>
      </c>
      <c r="AX61" t="inlineStr">
        <is>
          <t>991003016649702656</t>
        </is>
      </c>
      <c r="AY61" t="inlineStr">
        <is>
          <t>2260394810002656</t>
        </is>
      </c>
      <c r="AZ61" t="inlineStr">
        <is>
          <t>BOOK</t>
        </is>
      </c>
      <c r="BB61" t="inlineStr">
        <is>
          <t>9780765604750</t>
        </is>
      </c>
      <c r="BC61" t="inlineStr">
        <is>
          <t>32285003655866</t>
        </is>
      </c>
      <c r="BD61" t="inlineStr">
        <is>
          <t>893518065</t>
        </is>
      </c>
    </row>
    <row r="62">
      <c r="A62" t="inlineStr">
        <is>
          <t>No</t>
        </is>
      </c>
      <c r="B62" t="inlineStr">
        <is>
          <t>HG3729.U4 O4</t>
        </is>
      </c>
      <c r="C62" t="inlineStr">
        <is>
          <t>0                      HG 3729000U  4                  O  4</t>
        </is>
      </c>
      <c r="D62" t="inlineStr">
        <is>
          <t>Herbert Hoover and the Reconstruction Finance Corporation, 1931-1933 / James Stuart Olson.</t>
        </is>
      </c>
      <c r="F62" t="inlineStr">
        <is>
          <t>No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K62" t="inlineStr">
        <is>
          <t>Olson, James Stuart, 1946-</t>
        </is>
      </c>
      <c r="L62" t="inlineStr">
        <is>
          <t>Ames : Iowa State University Press, 1977.</t>
        </is>
      </c>
      <c r="M62" t="inlineStr">
        <is>
          <t>1977</t>
        </is>
      </c>
      <c r="N62" t="inlineStr">
        <is>
          <t>1st ed.</t>
        </is>
      </c>
      <c r="O62" t="inlineStr">
        <is>
          <t>eng</t>
        </is>
      </c>
      <c r="P62" t="inlineStr">
        <is>
          <t>iau</t>
        </is>
      </c>
      <c r="R62" t="inlineStr">
        <is>
          <t xml:space="preserve">HG </t>
        </is>
      </c>
      <c r="S62" t="n">
        <v>1</v>
      </c>
      <c r="T62" t="n">
        <v>1</v>
      </c>
      <c r="U62" t="inlineStr">
        <is>
          <t>2001-04-12</t>
        </is>
      </c>
      <c r="V62" t="inlineStr">
        <is>
          <t>2001-04-12</t>
        </is>
      </c>
      <c r="W62" t="inlineStr">
        <is>
          <t>1997-07-02</t>
        </is>
      </c>
      <c r="X62" t="inlineStr">
        <is>
          <t>1997-07-02</t>
        </is>
      </c>
      <c r="Y62" t="n">
        <v>529</v>
      </c>
      <c r="Z62" t="n">
        <v>462</v>
      </c>
      <c r="AA62" t="n">
        <v>468</v>
      </c>
      <c r="AB62" t="n">
        <v>6</v>
      </c>
      <c r="AC62" t="n">
        <v>6</v>
      </c>
      <c r="AD62" t="n">
        <v>25</v>
      </c>
      <c r="AE62" t="n">
        <v>25</v>
      </c>
      <c r="AF62" t="n">
        <v>9</v>
      </c>
      <c r="AG62" t="n">
        <v>9</v>
      </c>
      <c r="AH62" t="n">
        <v>6</v>
      </c>
      <c r="AI62" t="n">
        <v>6</v>
      </c>
      <c r="AJ62" t="n">
        <v>13</v>
      </c>
      <c r="AK62" t="n">
        <v>13</v>
      </c>
      <c r="AL62" t="n">
        <v>5</v>
      </c>
      <c r="AM62" t="n">
        <v>5</v>
      </c>
      <c r="AN62" t="n">
        <v>0</v>
      </c>
      <c r="AO62" t="n">
        <v>0</v>
      </c>
      <c r="AP62" t="inlineStr">
        <is>
          <t>No</t>
        </is>
      </c>
      <c r="AQ62" t="inlineStr">
        <is>
          <t>No</t>
        </is>
      </c>
      <c r="AS62">
        <f>HYPERLINK("https://creighton-primo.hosted.exlibrisgroup.com/primo-explore/search?tab=default_tab&amp;search_scope=EVERYTHING&amp;vid=01CRU&amp;lang=en_US&amp;offset=0&amp;query=any,contains,991004302229702656","Catalog Record")</f>
        <v/>
      </c>
      <c r="AT62">
        <f>HYPERLINK("http://www.worldcat.org/oclc/2968805","WorldCat Record")</f>
        <v/>
      </c>
      <c r="AU62" t="inlineStr">
        <is>
          <t>475076:eng</t>
        </is>
      </c>
      <c r="AV62" t="inlineStr">
        <is>
          <t>2968805</t>
        </is>
      </c>
      <c r="AW62" t="inlineStr">
        <is>
          <t>991004302229702656</t>
        </is>
      </c>
      <c r="AX62" t="inlineStr">
        <is>
          <t>991004302229702656</t>
        </is>
      </c>
      <c r="AY62" t="inlineStr">
        <is>
          <t>2268891690002656</t>
        </is>
      </c>
      <c r="AZ62" t="inlineStr">
        <is>
          <t>BOOK</t>
        </is>
      </c>
      <c r="BB62" t="inlineStr">
        <is>
          <t>9780813808802</t>
        </is>
      </c>
      <c r="BC62" t="inlineStr">
        <is>
          <t>32285002907052</t>
        </is>
      </c>
      <c r="BD62" t="inlineStr">
        <is>
          <t>893500388</t>
        </is>
      </c>
    </row>
    <row r="63">
      <c r="A63" t="inlineStr">
        <is>
          <t>No</t>
        </is>
      </c>
      <c r="B63" t="inlineStr">
        <is>
          <t>HG3766 .S75</t>
        </is>
      </c>
      <c r="C63" t="inlineStr">
        <is>
          <t>0                      HG 3766000S  75</t>
        </is>
      </c>
      <c r="D63" t="inlineStr">
        <is>
          <t>Bankruptcy: problem, process, reform [by] David T. Stanley and Marjorie Girth, with the collaboration of Vern Countrymen [and others]</t>
        </is>
      </c>
      <c r="F63" t="inlineStr">
        <is>
          <t>No</t>
        </is>
      </c>
      <c r="G63" t="inlineStr">
        <is>
          <t>1</t>
        </is>
      </c>
      <c r="H63" t="inlineStr">
        <is>
          <t>Yes</t>
        </is>
      </c>
      <c r="I63" t="inlineStr">
        <is>
          <t>No</t>
        </is>
      </c>
      <c r="J63" t="inlineStr">
        <is>
          <t>0</t>
        </is>
      </c>
      <c r="K63" t="inlineStr">
        <is>
          <t>Stanley, David T.</t>
        </is>
      </c>
      <c r="L63" t="inlineStr">
        <is>
          <t>Washington, Brookings Institution [1971]</t>
        </is>
      </c>
      <c r="M63" t="inlineStr">
        <is>
          <t>1971</t>
        </is>
      </c>
      <c r="O63" t="inlineStr">
        <is>
          <t>eng</t>
        </is>
      </c>
      <c r="P63" t="inlineStr">
        <is>
          <t>dcu</t>
        </is>
      </c>
      <c r="R63" t="inlineStr">
        <is>
          <t xml:space="preserve">HG </t>
        </is>
      </c>
      <c r="S63" t="n">
        <v>1</v>
      </c>
      <c r="T63" t="n">
        <v>5</v>
      </c>
      <c r="V63" t="inlineStr">
        <is>
          <t>1998-05-05</t>
        </is>
      </c>
      <c r="W63" t="inlineStr">
        <is>
          <t>1997-07-02</t>
        </is>
      </c>
      <c r="X63" t="inlineStr">
        <is>
          <t>1997-07-02</t>
        </is>
      </c>
      <c r="Y63" t="n">
        <v>641</v>
      </c>
      <c r="Z63" t="n">
        <v>560</v>
      </c>
      <c r="AA63" t="n">
        <v>563</v>
      </c>
      <c r="AB63" t="n">
        <v>4</v>
      </c>
      <c r="AC63" t="n">
        <v>4</v>
      </c>
      <c r="AD63" t="n">
        <v>32</v>
      </c>
      <c r="AE63" t="n">
        <v>32</v>
      </c>
      <c r="AF63" t="n">
        <v>8</v>
      </c>
      <c r="AG63" t="n">
        <v>8</v>
      </c>
      <c r="AH63" t="n">
        <v>2</v>
      </c>
      <c r="AI63" t="n">
        <v>2</v>
      </c>
      <c r="AJ63" t="n">
        <v>10</v>
      </c>
      <c r="AK63" t="n">
        <v>10</v>
      </c>
      <c r="AL63" t="n">
        <v>1</v>
      </c>
      <c r="AM63" t="n">
        <v>1</v>
      </c>
      <c r="AN63" t="n">
        <v>17</v>
      </c>
      <c r="AO63" t="n">
        <v>17</v>
      </c>
      <c r="AP63" t="inlineStr">
        <is>
          <t>No</t>
        </is>
      </c>
      <c r="AQ63" t="inlineStr">
        <is>
          <t>Yes</t>
        </is>
      </c>
      <c r="AR63">
        <f>HYPERLINK("http://catalog.hathitrust.org/Record/001128092","HathiTrust Record")</f>
        <v/>
      </c>
      <c r="AS63">
        <f>HYPERLINK("https://creighton-primo.hosted.exlibrisgroup.com/primo-explore/search?tab=default_tab&amp;search_scope=EVERYTHING&amp;vid=01CRU&amp;lang=en_US&amp;offset=0&amp;query=any,contains,991001798039702656","Catalog Record")</f>
        <v/>
      </c>
      <c r="AT63">
        <f>HYPERLINK("http://www.worldcat.org/oclc/227512","WorldCat Record")</f>
        <v/>
      </c>
      <c r="AU63" t="inlineStr">
        <is>
          <t>1343943:eng</t>
        </is>
      </c>
      <c r="AV63" t="inlineStr">
        <is>
          <t>227512</t>
        </is>
      </c>
      <c r="AW63" t="inlineStr">
        <is>
          <t>991001798039702656</t>
        </is>
      </c>
      <c r="AX63" t="inlineStr">
        <is>
          <t>991001798039702656</t>
        </is>
      </c>
      <c r="AY63" t="inlineStr">
        <is>
          <t>2255695080002656</t>
        </is>
      </c>
      <c r="AZ63" t="inlineStr">
        <is>
          <t>BOOK</t>
        </is>
      </c>
      <c r="BB63" t="inlineStr">
        <is>
          <t>9780815780984</t>
        </is>
      </c>
      <c r="BC63" t="inlineStr">
        <is>
          <t>32285002907284</t>
        </is>
      </c>
      <c r="BD63" t="inlineStr">
        <is>
          <t>893615391</t>
        </is>
      </c>
    </row>
    <row r="64">
      <c r="A64" t="inlineStr">
        <is>
          <t>No</t>
        </is>
      </c>
      <c r="B64" t="inlineStr">
        <is>
          <t>HG3811 .C55 1972</t>
        </is>
      </c>
      <c r="C64" t="inlineStr">
        <is>
          <t>0                      HG 3811000C  55          1972</t>
        </is>
      </c>
      <c r="D64" t="inlineStr">
        <is>
          <t>The world's money : how it works / William M. Clarke and George Pulay.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K64" t="inlineStr">
        <is>
          <t>Clarke, William M. (William Malpas)</t>
        </is>
      </c>
      <c r="L64" t="inlineStr">
        <is>
          <t>New York : Praeger, 1972.</t>
        </is>
      </c>
      <c r="M64" t="inlineStr">
        <is>
          <t>1972</t>
        </is>
      </c>
      <c r="N64" t="inlineStr">
        <is>
          <t>2d ed.</t>
        </is>
      </c>
      <c r="O64" t="inlineStr">
        <is>
          <t>eng</t>
        </is>
      </c>
      <c r="P64" t="inlineStr">
        <is>
          <t>nyu</t>
        </is>
      </c>
      <c r="Q64" t="inlineStr">
        <is>
          <t>Praeger university series</t>
        </is>
      </c>
      <c r="R64" t="inlineStr">
        <is>
          <t xml:space="preserve">HG </t>
        </is>
      </c>
      <c r="S64" t="n">
        <v>1</v>
      </c>
      <c r="T64" t="n">
        <v>1</v>
      </c>
      <c r="U64" t="inlineStr">
        <is>
          <t>2000-11-19</t>
        </is>
      </c>
      <c r="V64" t="inlineStr">
        <is>
          <t>2000-11-19</t>
        </is>
      </c>
      <c r="W64" t="inlineStr">
        <is>
          <t>1992-10-15</t>
        </is>
      </c>
      <c r="X64" t="inlineStr">
        <is>
          <t>1992-10-15</t>
        </is>
      </c>
      <c r="Y64" t="n">
        <v>464</v>
      </c>
      <c r="Z64" t="n">
        <v>443</v>
      </c>
      <c r="AA64" t="n">
        <v>617</v>
      </c>
      <c r="AB64" t="n">
        <v>3</v>
      </c>
      <c r="AC64" t="n">
        <v>5</v>
      </c>
      <c r="AD64" t="n">
        <v>15</v>
      </c>
      <c r="AE64" t="n">
        <v>25</v>
      </c>
      <c r="AF64" t="n">
        <v>6</v>
      </c>
      <c r="AG64" t="n">
        <v>10</v>
      </c>
      <c r="AH64" t="n">
        <v>2</v>
      </c>
      <c r="AI64" t="n">
        <v>3</v>
      </c>
      <c r="AJ64" t="n">
        <v>5</v>
      </c>
      <c r="AK64" t="n">
        <v>9</v>
      </c>
      <c r="AL64" t="n">
        <v>2</v>
      </c>
      <c r="AM64" t="n">
        <v>4</v>
      </c>
      <c r="AN64" t="n">
        <v>1</v>
      </c>
      <c r="AO64" t="n">
        <v>2</v>
      </c>
      <c r="AP64" t="inlineStr">
        <is>
          <t>No</t>
        </is>
      </c>
      <c r="AQ64" t="inlineStr">
        <is>
          <t>Yes</t>
        </is>
      </c>
      <c r="AR64">
        <f>HYPERLINK("http://catalog.hathitrust.org/Record/001128097","HathiTrust Record")</f>
        <v/>
      </c>
      <c r="AS64">
        <f>HYPERLINK("https://creighton-primo.hosted.exlibrisgroup.com/primo-explore/search?tab=default_tab&amp;search_scope=EVERYTHING&amp;vid=01CRU&amp;lang=en_US&amp;offset=0&amp;query=any,contains,991004109779702656","Catalog Record")</f>
        <v/>
      </c>
      <c r="AT64">
        <f>HYPERLINK("http://www.worldcat.org/oclc/154027","WorldCat Record")</f>
        <v/>
      </c>
      <c r="AU64" t="inlineStr">
        <is>
          <t>1181406:eng</t>
        </is>
      </c>
      <c r="AV64" t="inlineStr">
        <is>
          <t>154027</t>
        </is>
      </c>
      <c r="AW64" t="inlineStr">
        <is>
          <t>991004109779702656</t>
        </is>
      </c>
      <c r="AX64" t="inlineStr">
        <is>
          <t>991004109779702656</t>
        </is>
      </c>
      <c r="AY64" t="inlineStr">
        <is>
          <t>2272204240002656</t>
        </is>
      </c>
      <c r="AZ64" t="inlineStr">
        <is>
          <t>BOOK</t>
        </is>
      </c>
      <c r="BC64" t="inlineStr">
        <is>
          <t>32285001344281</t>
        </is>
      </c>
      <c r="BD64" t="inlineStr">
        <is>
          <t>893722268</t>
        </is>
      </c>
    </row>
    <row r="65">
      <c r="A65" t="inlineStr">
        <is>
          <t>No</t>
        </is>
      </c>
      <c r="B65" t="inlineStr">
        <is>
          <t>HG3881 .C29</t>
        </is>
      </c>
      <c r="C65" t="inlineStr">
        <is>
          <t>0                      HG 3881000C  29</t>
        </is>
      </c>
      <c r="D65" t="inlineStr">
        <is>
          <t>The international monetary system : history, institutions, analyses / Robert J. Carbaugh and Liang-shing Fan.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K65" t="inlineStr">
        <is>
          <t>Carbaugh, Robert J., 1946-</t>
        </is>
      </c>
      <c r="L65" t="inlineStr">
        <is>
          <t>Lawrence : University Press of Kansas, c1976.</t>
        </is>
      </c>
      <c r="M65" t="inlineStr">
        <is>
          <t>1976</t>
        </is>
      </c>
      <c r="O65" t="inlineStr">
        <is>
          <t>eng</t>
        </is>
      </c>
      <c r="P65" t="inlineStr">
        <is>
          <t>ksu</t>
        </is>
      </c>
      <c r="R65" t="inlineStr">
        <is>
          <t xml:space="preserve">HG </t>
        </is>
      </c>
      <c r="S65" t="n">
        <v>1</v>
      </c>
      <c r="T65" t="n">
        <v>1</v>
      </c>
      <c r="U65" t="inlineStr">
        <is>
          <t>2000-10-26</t>
        </is>
      </c>
      <c r="V65" t="inlineStr">
        <is>
          <t>2000-10-26</t>
        </is>
      </c>
      <c r="W65" t="inlineStr">
        <is>
          <t>1997-07-02</t>
        </is>
      </c>
      <c r="X65" t="inlineStr">
        <is>
          <t>1997-07-02</t>
        </is>
      </c>
      <c r="Y65" t="n">
        <v>620</v>
      </c>
      <c r="Z65" t="n">
        <v>535</v>
      </c>
      <c r="AA65" t="n">
        <v>538</v>
      </c>
      <c r="AB65" t="n">
        <v>4</v>
      </c>
      <c r="AC65" t="n">
        <v>4</v>
      </c>
      <c r="AD65" t="n">
        <v>28</v>
      </c>
      <c r="AE65" t="n">
        <v>28</v>
      </c>
      <c r="AF65" t="n">
        <v>10</v>
      </c>
      <c r="AG65" t="n">
        <v>10</v>
      </c>
      <c r="AH65" t="n">
        <v>7</v>
      </c>
      <c r="AI65" t="n">
        <v>7</v>
      </c>
      <c r="AJ65" t="n">
        <v>10</v>
      </c>
      <c r="AK65" t="n">
        <v>10</v>
      </c>
      <c r="AL65" t="n">
        <v>3</v>
      </c>
      <c r="AM65" t="n">
        <v>3</v>
      </c>
      <c r="AN65" t="n">
        <v>4</v>
      </c>
      <c r="AO65" t="n">
        <v>4</v>
      </c>
      <c r="AP65" t="inlineStr">
        <is>
          <t>No</t>
        </is>
      </c>
      <c r="AQ65" t="inlineStr">
        <is>
          <t>Yes</t>
        </is>
      </c>
      <c r="AR65">
        <f>HYPERLINK("http://catalog.hathitrust.org/Record/000698318","HathiTrust Record")</f>
        <v/>
      </c>
      <c r="AS65">
        <f>HYPERLINK("https://creighton-primo.hosted.exlibrisgroup.com/primo-explore/search?tab=default_tab&amp;search_scope=EVERYTHING&amp;vid=01CRU&amp;lang=en_US&amp;offset=0&amp;query=any,contains,991003918379702656","Catalog Record")</f>
        <v/>
      </c>
      <c r="AT65">
        <f>HYPERLINK("http://www.worldcat.org/oclc/1863639","WorldCat Record")</f>
        <v/>
      </c>
      <c r="AU65" t="inlineStr">
        <is>
          <t>444131:eng</t>
        </is>
      </c>
      <c r="AV65" t="inlineStr">
        <is>
          <t>1863639</t>
        </is>
      </c>
      <c r="AW65" t="inlineStr">
        <is>
          <t>991003918379702656</t>
        </is>
      </c>
      <c r="AX65" t="inlineStr">
        <is>
          <t>991003918379702656</t>
        </is>
      </c>
      <c r="AY65" t="inlineStr">
        <is>
          <t>2263152040002656</t>
        </is>
      </c>
      <c r="AZ65" t="inlineStr">
        <is>
          <t>BOOK</t>
        </is>
      </c>
      <c r="BB65" t="inlineStr">
        <is>
          <t>9780700601417</t>
        </is>
      </c>
      <c r="BC65" t="inlineStr">
        <is>
          <t>32285002907573</t>
        </is>
      </c>
      <c r="BD65" t="inlineStr">
        <is>
          <t>893330990</t>
        </is>
      </c>
    </row>
    <row r="66">
      <c r="A66" t="inlineStr">
        <is>
          <t>No</t>
        </is>
      </c>
      <c r="B66" t="inlineStr">
        <is>
          <t>HG3881 .C5854 2004</t>
        </is>
      </c>
      <c r="C66" t="inlineStr">
        <is>
          <t>0                      HG 3881000C  5854        2004</t>
        </is>
      </c>
      <c r="D66" t="inlineStr">
        <is>
          <t>The future of money / Benjamin J. Cohen.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K66" t="inlineStr">
        <is>
          <t>Cohen, Benjamin J.</t>
        </is>
      </c>
      <c r="L66" t="inlineStr">
        <is>
          <t>Princeton, N.J. : Princeton University Press, c2004.</t>
        </is>
      </c>
      <c r="M66" t="inlineStr">
        <is>
          <t>2004</t>
        </is>
      </c>
      <c r="O66" t="inlineStr">
        <is>
          <t>eng</t>
        </is>
      </c>
      <c r="P66" t="inlineStr">
        <is>
          <t>nju</t>
        </is>
      </c>
      <c r="R66" t="inlineStr">
        <is>
          <t xml:space="preserve">HG </t>
        </is>
      </c>
      <c r="S66" t="n">
        <v>1</v>
      </c>
      <c r="T66" t="n">
        <v>1</v>
      </c>
      <c r="U66" t="inlineStr">
        <is>
          <t>2004-03-29</t>
        </is>
      </c>
      <c r="V66" t="inlineStr">
        <is>
          <t>2004-03-29</t>
        </is>
      </c>
      <c r="W66" t="inlineStr">
        <is>
          <t>2004-03-29</t>
        </is>
      </c>
      <c r="X66" t="inlineStr">
        <is>
          <t>2004-03-29</t>
        </is>
      </c>
      <c r="Y66" t="n">
        <v>446</v>
      </c>
      <c r="Z66" t="n">
        <v>329</v>
      </c>
      <c r="AA66" t="n">
        <v>536</v>
      </c>
      <c r="AB66" t="n">
        <v>3</v>
      </c>
      <c r="AC66" t="n">
        <v>3</v>
      </c>
      <c r="AD66" t="n">
        <v>16</v>
      </c>
      <c r="AE66" t="n">
        <v>27</v>
      </c>
      <c r="AF66" t="n">
        <v>6</v>
      </c>
      <c r="AG66" t="n">
        <v>12</v>
      </c>
      <c r="AH66" t="n">
        <v>4</v>
      </c>
      <c r="AI66" t="n">
        <v>7</v>
      </c>
      <c r="AJ66" t="n">
        <v>9</v>
      </c>
      <c r="AK66" t="n">
        <v>14</v>
      </c>
      <c r="AL66" t="n">
        <v>2</v>
      </c>
      <c r="AM66" t="n">
        <v>2</v>
      </c>
      <c r="AN66" t="n">
        <v>0</v>
      </c>
      <c r="AO66" t="n">
        <v>0</v>
      </c>
      <c r="AP66" t="inlineStr">
        <is>
          <t>No</t>
        </is>
      </c>
      <c r="AQ66" t="inlineStr">
        <is>
          <t>No</t>
        </is>
      </c>
      <c r="AS66">
        <f>HYPERLINK("https://creighton-primo.hosted.exlibrisgroup.com/primo-explore/search?tab=default_tab&amp;search_scope=EVERYTHING&amp;vid=01CRU&amp;lang=en_US&amp;offset=0&amp;query=any,contains,991004249209702656","Catalog Record")</f>
        <v/>
      </c>
      <c r="AT66">
        <f>HYPERLINK("http://www.worldcat.org/oclc/51868034","WorldCat Record")</f>
        <v/>
      </c>
      <c r="AU66" t="inlineStr">
        <is>
          <t>3943816709:eng</t>
        </is>
      </c>
      <c r="AV66" t="inlineStr">
        <is>
          <t>51868034</t>
        </is>
      </c>
      <c r="AW66" t="inlineStr">
        <is>
          <t>991004249209702656</t>
        </is>
      </c>
      <c r="AX66" t="inlineStr">
        <is>
          <t>991004249209702656</t>
        </is>
      </c>
      <c r="AY66" t="inlineStr">
        <is>
          <t>2272152050002656</t>
        </is>
      </c>
      <c r="AZ66" t="inlineStr">
        <is>
          <t>BOOK</t>
        </is>
      </c>
      <c r="BB66" t="inlineStr">
        <is>
          <t>9780691116655</t>
        </is>
      </c>
      <c r="BC66" t="inlineStr">
        <is>
          <t>32285004897822</t>
        </is>
      </c>
      <c r="BD66" t="inlineStr">
        <is>
          <t>893229114</t>
        </is>
      </c>
    </row>
    <row r="67">
      <c r="A67" t="inlineStr">
        <is>
          <t>No</t>
        </is>
      </c>
      <c r="B67" t="inlineStr">
        <is>
          <t>HG3881 .C6733 1987</t>
        </is>
      </c>
      <c r="C67" t="inlineStr">
        <is>
          <t>0                      HG 3881000C  6733        1987</t>
        </is>
      </c>
      <c r="D67" t="inlineStr">
        <is>
          <t>The international monetary system : essays in world economics / Richard N. Cooper.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K67" t="inlineStr">
        <is>
          <t>Cooper, Richard N.</t>
        </is>
      </c>
      <c r="L67" t="inlineStr">
        <is>
          <t>Cambridge, Mass. : MIT Press, c1987.</t>
        </is>
      </c>
      <c r="M67" t="inlineStr">
        <is>
          <t>1987</t>
        </is>
      </c>
      <c r="O67" t="inlineStr">
        <is>
          <t>eng</t>
        </is>
      </c>
      <c r="P67" t="inlineStr">
        <is>
          <t>mau</t>
        </is>
      </c>
      <c r="R67" t="inlineStr">
        <is>
          <t xml:space="preserve">HG </t>
        </is>
      </c>
      <c r="S67" t="n">
        <v>1</v>
      </c>
      <c r="T67" t="n">
        <v>1</v>
      </c>
      <c r="U67" t="inlineStr">
        <is>
          <t>1993-03-22</t>
        </is>
      </c>
      <c r="V67" t="inlineStr">
        <is>
          <t>1993-03-22</t>
        </is>
      </c>
      <c r="W67" t="inlineStr">
        <is>
          <t>1991-05-29</t>
        </is>
      </c>
      <c r="X67" t="inlineStr">
        <is>
          <t>1991-05-29</t>
        </is>
      </c>
      <c r="Y67" t="n">
        <v>744</v>
      </c>
      <c r="Z67" t="n">
        <v>577</v>
      </c>
      <c r="AA67" t="n">
        <v>582</v>
      </c>
      <c r="AB67" t="n">
        <v>4</v>
      </c>
      <c r="AC67" t="n">
        <v>4</v>
      </c>
      <c r="AD67" t="n">
        <v>36</v>
      </c>
      <c r="AE67" t="n">
        <v>36</v>
      </c>
      <c r="AF67" t="n">
        <v>15</v>
      </c>
      <c r="AG67" t="n">
        <v>15</v>
      </c>
      <c r="AH67" t="n">
        <v>7</v>
      </c>
      <c r="AI67" t="n">
        <v>7</v>
      </c>
      <c r="AJ67" t="n">
        <v>18</v>
      </c>
      <c r="AK67" t="n">
        <v>18</v>
      </c>
      <c r="AL67" t="n">
        <v>3</v>
      </c>
      <c r="AM67" t="n">
        <v>3</v>
      </c>
      <c r="AN67" t="n">
        <v>2</v>
      </c>
      <c r="AO67" t="n">
        <v>2</v>
      </c>
      <c r="AP67" t="inlineStr">
        <is>
          <t>No</t>
        </is>
      </c>
      <c r="AQ67" t="inlineStr">
        <is>
          <t>No</t>
        </is>
      </c>
      <c r="AS67">
        <f>HYPERLINK("https://creighton-primo.hosted.exlibrisgroup.com/primo-explore/search?tab=default_tab&amp;search_scope=EVERYTHING&amp;vid=01CRU&amp;lang=en_US&amp;offset=0&amp;query=any,contains,991000837219702656","Catalog Record")</f>
        <v/>
      </c>
      <c r="AT67">
        <f>HYPERLINK("http://www.worldcat.org/oclc/13498488","WorldCat Record")</f>
        <v/>
      </c>
      <c r="AU67" t="inlineStr">
        <is>
          <t>836637375:eng</t>
        </is>
      </c>
      <c r="AV67" t="inlineStr">
        <is>
          <t>13498488</t>
        </is>
      </c>
      <c r="AW67" t="inlineStr">
        <is>
          <t>991000837219702656</t>
        </is>
      </c>
      <c r="AX67" t="inlineStr">
        <is>
          <t>991000837219702656</t>
        </is>
      </c>
      <c r="AY67" t="inlineStr">
        <is>
          <t>2263779720002656</t>
        </is>
      </c>
      <c r="AZ67" t="inlineStr">
        <is>
          <t>BOOK</t>
        </is>
      </c>
      <c r="BB67" t="inlineStr">
        <is>
          <t>9780262031240</t>
        </is>
      </c>
      <c r="BC67" t="inlineStr">
        <is>
          <t>32285000590108</t>
        </is>
      </c>
      <c r="BD67" t="inlineStr">
        <is>
          <t>893878395</t>
        </is>
      </c>
    </row>
    <row r="68">
      <c r="A68" t="inlineStr">
        <is>
          <t>No</t>
        </is>
      </c>
      <c r="B68" t="inlineStr">
        <is>
          <t>HG3881 .F735 1987</t>
        </is>
      </c>
      <c r="C68" t="inlineStr">
        <is>
          <t>0                      HG 3881000F  735         1987</t>
        </is>
      </c>
      <c r="D68" t="inlineStr">
        <is>
          <t>Banking on the world : the politics of American international finance / Jeffry A. Frieden.</t>
        </is>
      </c>
      <c r="F68" t="inlineStr">
        <is>
          <t>No</t>
        </is>
      </c>
      <c r="G68" t="inlineStr">
        <is>
          <t>1</t>
        </is>
      </c>
      <c r="H68" t="inlineStr">
        <is>
          <t>Yes</t>
        </is>
      </c>
      <c r="I68" t="inlineStr">
        <is>
          <t>No</t>
        </is>
      </c>
      <c r="J68" t="inlineStr">
        <is>
          <t>0</t>
        </is>
      </c>
      <c r="K68" t="inlineStr">
        <is>
          <t>Frieden, Jeffry A.</t>
        </is>
      </c>
      <c r="L68" t="inlineStr">
        <is>
          <t>New York : Harper &amp; Row, c1987.</t>
        </is>
      </c>
      <c r="M68" t="inlineStr">
        <is>
          <t>1987</t>
        </is>
      </c>
      <c r="N68" t="inlineStr">
        <is>
          <t>1st ed.</t>
        </is>
      </c>
      <c r="O68" t="inlineStr">
        <is>
          <t>eng</t>
        </is>
      </c>
      <c r="P68" t="inlineStr">
        <is>
          <t>nyu</t>
        </is>
      </c>
      <c r="R68" t="inlineStr">
        <is>
          <t xml:space="preserve">HG </t>
        </is>
      </c>
      <c r="S68" t="n">
        <v>1</v>
      </c>
      <c r="T68" t="n">
        <v>1</v>
      </c>
      <c r="U68" t="inlineStr">
        <is>
          <t>1994-01-12</t>
        </is>
      </c>
      <c r="V68" t="inlineStr">
        <is>
          <t>1994-01-12</t>
        </is>
      </c>
      <c r="W68" t="inlineStr">
        <is>
          <t>1990-04-23</t>
        </is>
      </c>
      <c r="X68" t="inlineStr">
        <is>
          <t>1997-08-26</t>
        </is>
      </c>
      <c r="Y68" t="n">
        <v>604</v>
      </c>
      <c r="Z68" t="n">
        <v>530</v>
      </c>
      <c r="AA68" t="n">
        <v>580</v>
      </c>
      <c r="AB68" t="n">
        <v>5</v>
      </c>
      <c r="AC68" t="n">
        <v>5</v>
      </c>
      <c r="AD68" t="n">
        <v>24</v>
      </c>
      <c r="AE68" t="n">
        <v>24</v>
      </c>
      <c r="AF68" t="n">
        <v>7</v>
      </c>
      <c r="AG68" t="n">
        <v>7</v>
      </c>
      <c r="AH68" t="n">
        <v>6</v>
      </c>
      <c r="AI68" t="n">
        <v>6</v>
      </c>
      <c r="AJ68" t="n">
        <v>14</v>
      </c>
      <c r="AK68" t="n">
        <v>14</v>
      </c>
      <c r="AL68" t="n">
        <v>3</v>
      </c>
      <c r="AM68" t="n">
        <v>3</v>
      </c>
      <c r="AN68" t="n">
        <v>1</v>
      </c>
      <c r="AO68" t="n">
        <v>1</v>
      </c>
      <c r="AP68" t="inlineStr">
        <is>
          <t>No</t>
        </is>
      </c>
      <c r="AQ68" t="inlineStr">
        <is>
          <t>Yes</t>
        </is>
      </c>
      <c r="AR68">
        <f>HYPERLINK("http://catalog.hathitrust.org/Record/000885190","HathiTrust Record")</f>
        <v/>
      </c>
      <c r="AS68">
        <f>HYPERLINK("https://creighton-primo.hosted.exlibrisgroup.com/primo-explore/search?tab=default_tab&amp;search_scope=EVERYTHING&amp;vid=01CRU&amp;lang=en_US&amp;offset=0&amp;query=any,contains,991001636469702656","Catalog Record")</f>
        <v/>
      </c>
      <c r="AT68">
        <f>HYPERLINK("http://www.worldcat.org/oclc/16087988","WorldCat Record")</f>
        <v/>
      </c>
      <c r="AU68" t="inlineStr">
        <is>
          <t>11690316:eng</t>
        </is>
      </c>
      <c r="AV68" t="inlineStr">
        <is>
          <t>16087988</t>
        </is>
      </c>
      <c r="AW68" t="inlineStr">
        <is>
          <t>991001636469702656</t>
        </is>
      </c>
      <c r="AX68" t="inlineStr">
        <is>
          <t>991001636469702656</t>
        </is>
      </c>
      <c r="AY68" t="inlineStr">
        <is>
          <t>2258159250002656</t>
        </is>
      </c>
      <c r="AZ68" t="inlineStr">
        <is>
          <t>BOOK</t>
        </is>
      </c>
      <c r="BB68" t="inlineStr">
        <is>
          <t>9780060158224</t>
        </is>
      </c>
      <c r="BC68" t="inlineStr">
        <is>
          <t>32285000131440</t>
        </is>
      </c>
      <c r="BD68" t="inlineStr">
        <is>
          <t>893529059</t>
        </is>
      </c>
    </row>
    <row r="69">
      <c r="A69" t="inlineStr">
        <is>
          <t>No</t>
        </is>
      </c>
      <c r="B69" t="inlineStr">
        <is>
          <t>HG3881 .G36 2000</t>
        </is>
      </c>
      <c r="C69" t="inlineStr">
        <is>
          <t>0                      HG 3881000G  36          2000</t>
        </is>
      </c>
      <c r="D69" t="inlineStr">
        <is>
          <t>Banking strategies and beyond 2000 / Anthony Gandy.</t>
        </is>
      </c>
      <c r="F69" t="inlineStr">
        <is>
          <t>No</t>
        </is>
      </c>
      <c r="G69" t="inlineStr">
        <is>
          <t>1</t>
        </is>
      </c>
      <c r="H69" t="inlineStr">
        <is>
          <t>No</t>
        </is>
      </c>
      <c r="I69" t="inlineStr">
        <is>
          <t>No</t>
        </is>
      </c>
      <c r="J69" t="inlineStr">
        <is>
          <t>0</t>
        </is>
      </c>
      <c r="K69" t="inlineStr">
        <is>
          <t>Gandy, Anthony.</t>
        </is>
      </c>
      <c r="L69" t="inlineStr">
        <is>
          <t>Chicago, Ill. : Glenlake Pub. Co., Ltd. ; New York : AMACOM , c2000.</t>
        </is>
      </c>
      <c r="M69" t="inlineStr">
        <is>
          <t>2000</t>
        </is>
      </c>
      <c r="O69" t="inlineStr">
        <is>
          <t>eng</t>
        </is>
      </c>
      <c r="P69" t="inlineStr">
        <is>
          <t>ilu</t>
        </is>
      </c>
      <c r="R69" t="inlineStr">
        <is>
          <t xml:space="preserve">HG </t>
        </is>
      </c>
      <c r="S69" t="n">
        <v>1</v>
      </c>
      <c r="T69" t="n">
        <v>1</v>
      </c>
      <c r="U69" t="inlineStr">
        <is>
          <t>2000-08-24</t>
        </is>
      </c>
      <c r="V69" t="inlineStr">
        <is>
          <t>2000-08-24</t>
        </is>
      </c>
      <c r="W69" t="inlineStr">
        <is>
          <t>2000-08-24</t>
        </is>
      </c>
      <c r="X69" t="inlineStr">
        <is>
          <t>2000-08-24</t>
        </is>
      </c>
      <c r="Y69" t="n">
        <v>195</v>
      </c>
      <c r="Z69" t="n">
        <v>170</v>
      </c>
      <c r="AA69" t="n">
        <v>1165</v>
      </c>
      <c r="AB69" t="n">
        <v>4</v>
      </c>
      <c r="AC69" t="n">
        <v>6</v>
      </c>
      <c r="AD69" t="n">
        <v>13</v>
      </c>
      <c r="AE69" t="n">
        <v>24</v>
      </c>
      <c r="AF69" t="n">
        <v>2</v>
      </c>
      <c r="AG69" t="n">
        <v>9</v>
      </c>
      <c r="AH69" t="n">
        <v>3</v>
      </c>
      <c r="AI69" t="n">
        <v>6</v>
      </c>
      <c r="AJ69" t="n">
        <v>8</v>
      </c>
      <c r="AK69" t="n">
        <v>11</v>
      </c>
      <c r="AL69" t="n">
        <v>3</v>
      </c>
      <c r="AM69" t="n">
        <v>4</v>
      </c>
      <c r="AN69" t="n">
        <v>0</v>
      </c>
      <c r="AO69" t="n">
        <v>0</v>
      </c>
      <c r="AP69" t="inlineStr">
        <is>
          <t>No</t>
        </is>
      </c>
      <c r="AQ69" t="inlineStr">
        <is>
          <t>No</t>
        </is>
      </c>
      <c r="AS69">
        <f>HYPERLINK("https://creighton-primo.hosted.exlibrisgroup.com/primo-explore/search?tab=default_tab&amp;search_scope=EVERYTHING&amp;vid=01CRU&amp;lang=en_US&amp;offset=0&amp;query=any,contains,991003251679702656","Catalog Record")</f>
        <v/>
      </c>
      <c r="AT69">
        <f>HYPERLINK("http://www.worldcat.org/oclc/44770191","WorldCat Record")</f>
        <v/>
      </c>
      <c r="AU69" t="inlineStr">
        <is>
          <t>1013872:eng</t>
        </is>
      </c>
      <c r="AV69" t="inlineStr">
        <is>
          <t>44770191</t>
        </is>
      </c>
      <c r="AW69" t="inlineStr">
        <is>
          <t>991003251679702656</t>
        </is>
      </c>
      <c r="AX69" t="inlineStr">
        <is>
          <t>991003251679702656</t>
        </is>
      </c>
      <c r="AY69" t="inlineStr">
        <is>
          <t>2264989030002656</t>
        </is>
      </c>
      <c r="AZ69" t="inlineStr">
        <is>
          <t>BOOK</t>
        </is>
      </c>
      <c r="BB69" t="inlineStr">
        <is>
          <t>9780814405789</t>
        </is>
      </c>
      <c r="BC69" t="inlineStr">
        <is>
          <t>32285003759304</t>
        </is>
      </c>
      <c r="BD69" t="inlineStr">
        <is>
          <t>893623307</t>
        </is>
      </c>
    </row>
    <row r="70">
      <c r="A70" t="inlineStr">
        <is>
          <t>No</t>
        </is>
      </c>
      <c r="B70" t="inlineStr">
        <is>
          <t>HG3881 .I637 1966-1971</t>
        </is>
      </c>
      <c r="C70" t="inlineStr">
        <is>
          <t>0                      HG 3881000I  637         1966                                        -1971</t>
        </is>
      </c>
      <c r="D70" t="inlineStr">
        <is>
          <t>The International Monetary Fund, 1966-1971 ; the system under stress / by Margaret Garritsen de Vries.</t>
        </is>
      </c>
      <c r="E70" t="inlineStr">
        <is>
          <t>V. 2</t>
        </is>
      </c>
      <c r="F70" t="inlineStr">
        <is>
          <t>Yes</t>
        </is>
      </c>
      <c r="G70" t="inlineStr">
        <is>
          <t>1</t>
        </is>
      </c>
      <c r="H70" t="inlineStr">
        <is>
          <t>Yes</t>
        </is>
      </c>
      <c r="I70" t="inlineStr">
        <is>
          <t>No</t>
        </is>
      </c>
      <c r="J70" t="inlineStr">
        <is>
          <t>0</t>
        </is>
      </c>
      <c r="L70" t="inlineStr">
        <is>
          <t>Washington : International Monetary Fund, 1976.</t>
        </is>
      </c>
      <c r="M70" t="inlineStr">
        <is>
          <t>1976</t>
        </is>
      </c>
      <c r="O70" t="inlineStr">
        <is>
          <t>eng</t>
        </is>
      </c>
      <c r="P70" t="inlineStr">
        <is>
          <t>dcu</t>
        </is>
      </c>
      <c r="R70" t="inlineStr">
        <is>
          <t xml:space="preserve">HG </t>
        </is>
      </c>
      <c r="S70" t="n">
        <v>1</v>
      </c>
      <c r="T70" t="n">
        <v>4</v>
      </c>
      <c r="U70" t="inlineStr">
        <is>
          <t>1993-04-14</t>
        </is>
      </c>
      <c r="V70" t="inlineStr">
        <is>
          <t>1994-04-19</t>
        </is>
      </c>
      <c r="W70" t="inlineStr">
        <is>
          <t>1992-10-15</t>
        </is>
      </c>
      <c r="X70" t="inlineStr">
        <is>
          <t>1992-10-15</t>
        </is>
      </c>
      <c r="Y70" t="n">
        <v>520</v>
      </c>
      <c r="Z70" t="n">
        <v>379</v>
      </c>
      <c r="AA70" t="n">
        <v>381</v>
      </c>
      <c r="AB70" t="n">
        <v>5</v>
      </c>
      <c r="AC70" t="n">
        <v>5</v>
      </c>
      <c r="AD70" t="n">
        <v>21</v>
      </c>
      <c r="AE70" t="n">
        <v>21</v>
      </c>
      <c r="AF70" t="n">
        <v>5</v>
      </c>
      <c r="AG70" t="n">
        <v>5</v>
      </c>
      <c r="AH70" t="n">
        <v>4</v>
      </c>
      <c r="AI70" t="n">
        <v>4</v>
      </c>
      <c r="AJ70" t="n">
        <v>11</v>
      </c>
      <c r="AK70" t="n">
        <v>11</v>
      </c>
      <c r="AL70" t="n">
        <v>3</v>
      </c>
      <c r="AM70" t="n">
        <v>3</v>
      </c>
      <c r="AN70" t="n">
        <v>4</v>
      </c>
      <c r="AO70" t="n">
        <v>4</v>
      </c>
      <c r="AP70" t="inlineStr">
        <is>
          <t>No</t>
        </is>
      </c>
      <c r="AQ70" t="inlineStr">
        <is>
          <t>Yes</t>
        </is>
      </c>
      <c r="AR70">
        <f>HYPERLINK("http://catalog.hathitrust.org/Record/000212253","HathiTrust Record")</f>
        <v/>
      </c>
      <c r="AS70">
        <f>HYPERLINK("https://creighton-primo.hosted.exlibrisgroup.com/primo-explore/search?tab=default_tab&amp;search_scope=EVERYTHING&amp;vid=01CRU&amp;lang=en_US&amp;offset=0&amp;query=any,contains,991004746329702656","Catalog Record")</f>
        <v/>
      </c>
      <c r="AT70">
        <f>HYPERLINK("http://www.worldcat.org/oclc/11186631","WorldCat Record")</f>
        <v/>
      </c>
      <c r="AU70" t="inlineStr">
        <is>
          <t>10792166347:eng</t>
        </is>
      </c>
      <c r="AV70" t="inlineStr">
        <is>
          <t>11186631</t>
        </is>
      </c>
      <c r="AW70" t="inlineStr">
        <is>
          <t>991004746329702656</t>
        </is>
      </c>
      <c r="AX70" t="inlineStr">
        <is>
          <t>991004746329702656</t>
        </is>
      </c>
      <c r="AY70" t="inlineStr">
        <is>
          <t>2270886740002656</t>
        </is>
      </c>
      <c r="AZ70" t="inlineStr">
        <is>
          <t>BOOK</t>
        </is>
      </c>
      <c r="BC70" t="inlineStr">
        <is>
          <t>32285001344638</t>
        </is>
      </c>
      <c r="BD70" t="inlineStr">
        <is>
          <t>893600186</t>
        </is>
      </c>
    </row>
    <row r="71">
      <c r="A71" t="inlineStr">
        <is>
          <t>No</t>
        </is>
      </c>
      <c r="B71" t="inlineStr">
        <is>
          <t>HG3881 .I6727 1994</t>
        </is>
      </c>
      <c r="C71" t="inlineStr">
        <is>
          <t>0                      HG 3881000I  6727        1994</t>
        </is>
      </c>
      <c r="D71" t="inlineStr">
        <is>
          <t>International financial centres / edited by Richard Roberts.</t>
        </is>
      </c>
      <c r="E71" t="inlineStr">
        <is>
          <t>V.3</t>
        </is>
      </c>
      <c r="F71" t="inlineStr">
        <is>
          <t>Yes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L71" t="inlineStr">
        <is>
          <t>Aldershot, England ; Brookfield, Vt. : E. Elgar, c1994.</t>
        </is>
      </c>
      <c r="M71" t="inlineStr">
        <is>
          <t>1994</t>
        </is>
      </c>
      <c r="O71" t="inlineStr">
        <is>
          <t>eng</t>
        </is>
      </c>
      <c r="P71" t="inlineStr">
        <is>
          <t>enk</t>
        </is>
      </c>
      <c r="Q71" t="inlineStr">
        <is>
          <t>An Elgar reference collection</t>
        </is>
      </c>
      <c r="R71" t="inlineStr">
        <is>
          <t xml:space="preserve">HG </t>
        </is>
      </c>
      <c r="S71" t="n">
        <v>0</v>
      </c>
      <c r="T71" t="n">
        <v>49</v>
      </c>
      <c r="V71" t="inlineStr">
        <is>
          <t>2010-09-20</t>
        </is>
      </c>
      <c r="W71" t="inlineStr">
        <is>
          <t>1996-05-29</t>
        </is>
      </c>
      <c r="X71" t="inlineStr">
        <is>
          <t>1996-05-29</t>
        </is>
      </c>
      <c r="Y71" t="n">
        <v>80</v>
      </c>
      <c r="Z71" t="n">
        <v>38</v>
      </c>
      <c r="AA71" t="n">
        <v>38</v>
      </c>
      <c r="AB71" t="n">
        <v>1</v>
      </c>
      <c r="AC71" t="n">
        <v>1</v>
      </c>
      <c r="AD71" t="n">
        <v>1</v>
      </c>
      <c r="AE71" t="n">
        <v>1</v>
      </c>
      <c r="AF71" t="n">
        <v>0</v>
      </c>
      <c r="AG71" t="n">
        <v>0</v>
      </c>
      <c r="AH71" t="n">
        <v>0</v>
      </c>
      <c r="AI71" t="n">
        <v>0</v>
      </c>
      <c r="AJ71" t="n">
        <v>1</v>
      </c>
      <c r="AK71" t="n">
        <v>1</v>
      </c>
      <c r="AL71" t="n">
        <v>0</v>
      </c>
      <c r="AM71" t="n">
        <v>0</v>
      </c>
      <c r="AN71" t="n">
        <v>0</v>
      </c>
      <c r="AO71" t="n">
        <v>0</v>
      </c>
      <c r="AP71" t="inlineStr">
        <is>
          <t>No</t>
        </is>
      </c>
      <c r="AQ71" t="inlineStr">
        <is>
          <t>No</t>
        </is>
      </c>
      <c r="AS71">
        <f>HYPERLINK("https://creighton-primo.hosted.exlibrisgroup.com/primo-explore/search?tab=default_tab&amp;search_scope=EVERYTHING&amp;vid=01CRU&amp;lang=en_US&amp;offset=0&amp;query=any,contains,991005419159702656","Catalog Record")</f>
        <v/>
      </c>
      <c r="AT71">
        <f>HYPERLINK("http://www.worldcat.org/oclc/30625407","WorldCat Record")</f>
        <v/>
      </c>
      <c r="AU71" t="inlineStr">
        <is>
          <t>3944079873:eng</t>
        </is>
      </c>
      <c r="AV71" t="inlineStr">
        <is>
          <t>30625407</t>
        </is>
      </c>
      <c r="AW71" t="inlineStr">
        <is>
          <t>991005419159702656</t>
        </is>
      </c>
      <c r="AX71" t="inlineStr">
        <is>
          <t>991005419159702656</t>
        </is>
      </c>
      <c r="AY71" t="inlineStr">
        <is>
          <t>2260783960002656</t>
        </is>
      </c>
      <c r="AZ71" t="inlineStr">
        <is>
          <t>BOOK</t>
        </is>
      </c>
      <c r="BB71" t="inlineStr">
        <is>
          <t>9781852787585</t>
        </is>
      </c>
      <c r="BC71" t="inlineStr">
        <is>
          <t>32285002178662</t>
        </is>
      </c>
      <c r="BD71" t="inlineStr">
        <is>
          <t>893521169</t>
        </is>
      </c>
    </row>
    <row r="72">
      <c r="A72" t="inlineStr">
        <is>
          <t>No</t>
        </is>
      </c>
      <c r="B72" t="inlineStr">
        <is>
          <t>HG3881 .I6727 1994</t>
        </is>
      </c>
      <c r="C72" t="inlineStr">
        <is>
          <t>0                      HG 3881000I  6727        1994</t>
        </is>
      </c>
      <c r="D72" t="inlineStr">
        <is>
          <t>International financial centres / edited by Richard Roberts.</t>
        </is>
      </c>
      <c r="E72" t="inlineStr">
        <is>
          <t>V.4</t>
        </is>
      </c>
      <c r="F72" t="inlineStr">
        <is>
          <t>Yes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L72" t="inlineStr">
        <is>
          <t>Aldershot, England ; Brookfield, Vt. : E. Elgar, c1994.</t>
        </is>
      </c>
      <c r="M72" t="inlineStr">
        <is>
          <t>1994</t>
        </is>
      </c>
      <c r="O72" t="inlineStr">
        <is>
          <t>eng</t>
        </is>
      </c>
      <c r="P72" t="inlineStr">
        <is>
          <t>enk</t>
        </is>
      </c>
      <c r="Q72" t="inlineStr">
        <is>
          <t>An Elgar reference collection</t>
        </is>
      </c>
      <c r="R72" t="inlineStr">
        <is>
          <t xml:space="preserve">HG </t>
        </is>
      </c>
      <c r="S72" t="n">
        <v>0</v>
      </c>
      <c r="T72" t="n">
        <v>49</v>
      </c>
      <c r="V72" t="inlineStr">
        <is>
          <t>2010-09-20</t>
        </is>
      </c>
      <c r="W72" t="inlineStr">
        <is>
          <t>1996-05-29</t>
        </is>
      </c>
      <c r="X72" t="inlineStr">
        <is>
          <t>1996-05-29</t>
        </is>
      </c>
      <c r="Y72" t="n">
        <v>80</v>
      </c>
      <c r="Z72" t="n">
        <v>38</v>
      </c>
      <c r="AA72" t="n">
        <v>38</v>
      </c>
      <c r="AB72" t="n">
        <v>1</v>
      </c>
      <c r="AC72" t="n">
        <v>1</v>
      </c>
      <c r="AD72" t="n">
        <v>1</v>
      </c>
      <c r="AE72" t="n">
        <v>1</v>
      </c>
      <c r="AF72" t="n">
        <v>0</v>
      </c>
      <c r="AG72" t="n">
        <v>0</v>
      </c>
      <c r="AH72" t="n">
        <v>0</v>
      </c>
      <c r="AI72" t="n">
        <v>0</v>
      </c>
      <c r="AJ72" t="n">
        <v>1</v>
      </c>
      <c r="AK72" t="n">
        <v>1</v>
      </c>
      <c r="AL72" t="n">
        <v>0</v>
      </c>
      <c r="AM72" t="n">
        <v>0</v>
      </c>
      <c r="AN72" t="n">
        <v>0</v>
      </c>
      <c r="AO72" t="n">
        <v>0</v>
      </c>
      <c r="AP72" t="inlineStr">
        <is>
          <t>No</t>
        </is>
      </c>
      <c r="AQ72" t="inlineStr">
        <is>
          <t>No</t>
        </is>
      </c>
      <c r="AS72">
        <f>HYPERLINK("https://creighton-primo.hosted.exlibrisgroup.com/primo-explore/search?tab=default_tab&amp;search_scope=EVERYTHING&amp;vid=01CRU&amp;lang=en_US&amp;offset=0&amp;query=any,contains,991005419159702656","Catalog Record")</f>
        <v/>
      </c>
      <c r="AT72">
        <f>HYPERLINK("http://www.worldcat.org/oclc/30625407","WorldCat Record")</f>
        <v/>
      </c>
      <c r="AU72" t="inlineStr">
        <is>
          <t>3944079873:eng</t>
        </is>
      </c>
      <c r="AV72" t="inlineStr">
        <is>
          <t>30625407</t>
        </is>
      </c>
      <c r="AW72" t="inlineStr">
        <is>
          <t>991005419159702656</t>
        </is>
      </c>
      <c r="AX72" t="inlineStr">
        <is>
          <t>991005419159702656</t>
        </is>
      </c>
      <c r="AY72" t="inlineStr">
        <is>
          <t>2260783960002656</t>
        </is>
      </c>
      <c r="AZ72" t="inlineStr">
        <is>
          <t>BOOK</t>
        </is>
      </c>
      <c r="BB72" t="inlineStr">
        <is>
          <t>9781852787585</t>
        </is>
      </c>
      <c r="BC72" t="inlineStr">
        <is>
          <t>32285002178670</t>
        </is>
      </c>
      <c r="BD72" t="inlineStr">
        <is>
          <t>893508237</t>
        </is>
      </c>
    </row>
    <row r="73">
      <c r="A73" t="inlineStr">
        <is>
          <t>No</t>
        </is>
      </c>
      <c r="B73" t="inlineStr">
        <is>
          <t>HG3881 .L39</t>
        </is>
      </c>
      <c r="C73" t="inlineStr">
        <is>
          <t>0                      HG 3881000L  39</t>
        </is>
      </c>
      <c r="D73" t="inlineStr">
        <is>
          <t>Leading issues in international economic policy: essays in honor of George N. Halm. Edited by C. Fred Bergsten [and] William G. Tyler.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L73" t="inlineStr">
        <is>
          <t>Lexington, Mass., Lexington Books [1973]</t>
        </is>
      </c>
      <c r="M73" t="inlineStr">
        <is>
          <t>1973</t>
        </is>
      </c>
      <c r="O73" t="inlineStr">
        <is>
          <t>eng</t>
        </is>
      </c>
      <c r="P73" t="inlineStr">
        <is>
          <t>mau</t>
        </is>
      </c>
      <c r="R73" t="inlineStr">
        <is>
          <t xml:space="preserve">HG </t>
        </is>
      </c>
      <c r="S73" t="n">
        <v>1</v>
      </c>
      <c r="T73" t="n">
        <v>1</v>
      </c>
      <c r="U73" t="inlineStr">
        <is>
          <t>2000-11-19</t>
        </is>
      </c>
      <c r="V73" t="inlineStr">
        <is>
          <t>2000-11-19</t>
        </is>
      </c>
      <c r="W73" t="inlineStr">
        <is>
          <t>1997-07-02</t>
        </is>
      </c>
      <c r="X73" t="inlineStr">
        <is>
          <t>1997-07-02</t>
        </is>
      </c>
      <c r="Y73" t="n">
        <v>394</v>
      </c>
      <c r="Z73" t="n">
        <v>310</v>
      </c>
      <c r="AA73" t="n">
        <v>316</v>
      </c>
      <c r="AB73" t="n">
        <v>2</v>
      </c>
      <c r="AC73" t="n">
        <v>2</v>
      </c>
      <c r="AD73" t="n">
        <v>16</v>
      </c>
      <c r="AE73" t="n">
        <v>16</v>
      </c>
      <c r="AF73" t="n">
        <v>6</v>
      </c>
      <c r="AG73" t="n">
        <v>6</v>
      </c>
      <c r="AH73" t="n">
        <v>4</v>
      </c>
      <c r="AI73" t="n">
        <v>4</v>
      </c>
      <c r="AJ73" t="n">
        <v>12</v>
      </c>
      <c r="AK73" t="n">
        <v>12</v>
      </c>
      <c r="AL73" t="n">
        <v>1</v>
      </c>
      <c r="AM73" t="n">
        <v>1</v>
      </c>
      <c r="AN73" t="n">
        <v>0</v>
      </c>
      <c r="AO73" t="n">
        <v>0</v>
      </c>
      <c r="AP73" t="inlineStr">
        <is>
          <t>No</t>
        </is>
      </c>
      <c r="AQ73" t="inlineStr">
        <is>
          <t>Yes</t>
        </is>
      </c>
      <c r="AR73">
        <f>HYPERLINK("http://catalog.hathitrust.org/Record/001128244","HathiTrust Record")</f>
        <v/>
      </c>
      <c r="AS73">
        <f>HYPERLINK("https://creighton-primo.hosted.exlibrisgroup.com/primo-explore/search?tab=default_tab&amp;search_scope=EVERYTHING&amp;vid=01CRU&amp;lang=en_US&amp;offset=0&amp;query=any,contains,991003061009702656","Catalog Record")</f>
        <v/>
      </c>
      <c r="AT73">
        <f>HYPERLINK("http://www.worldcat.org/oclc/618336","WorldCat Record")</f>
        <v/>
      </c>
      <c r="AU73" t="inlineStr">
        <is>
          <t>867150827:eng</t>
        </is>
      </c>
      <c r="AV73" t="inlineStr">
        <is>
          <t>618336</t>
        </is>
      </c>
      <c r="AW73" t="inlineStr">
        <is>
          <t>991003061009702656</t>
        </is>
      </c>
      <c r="AX73" t="inlineStr">
        <is>
          <t>991003061009702656</t>
        </is>
      </c>
      <c r="AY73" t="inlineStr">
        <is>
          <t>2272191310002656</t>
        </is>
      </c>
      <c r="AZ73" t="inlineStr">
        <is>
          <t>BOOK</t>
        </is>
      </c>
      <c r="BB73" t="inlineStr">
        <is>
          <t>9780669868685</t>
        </is>
      </c>
      <c r="BC73" t="inlineStr">
        <is>
          <t>32285002907813</t>
        </is>
      </c>
      <c r="BD73" t="inlineStr">
        <is>
          <t>893686155</t>
        </is>
      </c>
    </row>
    <row r="74">
      <c r="A74" t="inlineStr">
        <is>
          <t>No</t>
        </is>
      </c>
      <c r="B74" t="inlineStr">
        <is>
          <t>HG3881 .M24</t>
        </is>
      </c>
      <c r="C74" t="inlineStr">
        <is>
          <t>0                      HG 3881000M  24</t>
        </is>
      </c>
      <c r="D74" t="inlineStr">
        <is>
          <t>International payments, debts, and gold : collected essays.</t>
        </is>
      </c>
      <c r="F74" t="inlineStr">
        <is>
          <t>No</t>
        </is>
      </c>
      <c r="G74" t="inlineStr">
        <is>
          <t>1</t>
        </is>
      </c>
      <c r="H74" t="inlineStr">
        <is>
          <t>No</t>
        </is>
      </c>
      <c r="I74" t="inlineStr">
        <is>
          <t>No</t>
        </is>
      </c>
      <c r="J74" t="inlineStr">
        <is>
          <t>0</t>
        </is>
      </c>
      <c r="K74" t="inlineStr">
        <is>
          <t>Machlup, Fritz, 1902-1983.</t>
        </is>
      </c>
      <c r="L74" t="inlineStr">
        <is>
          <t>New York : Scribner, [1964]</t>
        </is>
      </c>
      <c r="M74" t="inlineStr">
        <is>
          <t>1964</t>
        </is>
      </c>
      <c r="O74" t="inlineStr">
        <is>
          <t>eng</t>
        </is>
      </c>
      <c r="P74" t="inlineStr">
        <is>
          <t>nyu</t>
        </is>
      </c>
      <c r="R74" t="inlineStr">
        <is>
          <t xml:space="preserve">HG </t>
        </is>
      </c>
      <c r="S74" t="n">
        <v>1</v>
      </c>
      <c r="T74" t="n">
        <v>1</v>
      </c>
      <c r="U74" t="inlineStr">
        <is>
          <t>1994-03-16</t>
        </is>
      </c>
      <c r="V74" t="inlineStr">
        <is>
          <t>1994-03-16</t>
        </is>
      </c>
      <c r="W74" t="inlineStr">
        <is>
          <t>1993-11-30</t>
        </is>
      </c>
      <c r="X74" t="inlineStr">
        <is>
          <t>1993-11-30</t>
        </is>
      </c>
      <c r="Y74" t="n">
        <v>451</v>
      </c>
      <c r="Z74" t="n">
        <v>336</v>
      </c>
      <c r="AA74" t="n">
        <v>471</v>
      </c>
      <c r="AB74" t="n">
        <v>2</v>
      </c>
      <c r="AC74" t="n">
        <v>2</v>
      </c>
      <c r="AD74" t="n">
        <v>21</v>
      </c>
      <c r="AE74" t="n">
        <v>29</v>
      </c>
      <c r="AF74" t="n">
        <v>6</v>
      </c>
      <c r="AG74" t="n">
        <v>10</v>
      </c>
      <c r="AH74" t="n">
        <v>5</v>
      </c>
      <c r="AI74" t="n">
        <v>7</v>
      </c>
      <c r="AJ74" t="n">
        <v>15</v>
      </c>
      <c r="AK74" t="n">
        <v>18</v>
      </c>
      <c r="AL74" t="n">
        <v>1</v>
      </c>
      <c r="AM74" t="n">
        <v>1</v>
      </c>
      <c r="AN74" t="n">
        <v>1</v>
      </c>
      <c r="AO74" t="n">
        <v>3</v>
      </c>
      <c r="AP74" t="inlineStr">
        <is>
          <t>No</t>
        </is>
      </c>
      <c r="AQ74" t="inlineStr">
        <is>
          <t>No</t>
        </is>
      </c>
      <c r="AS74">
        <f>HYPERLINK("https://creighton-primo.hosted.exlibrisgroup.com/primo-explore/search?tab=default_tab&amp;search_scope=EVERYTHING&amp;vid=01CRU&amp;lang=en_US&amp;offset=0&amp;query=any,contains,991003031679702656","Catalog Record")</f>
        <v/>
      </c>
      <c r="AT74">
        <f>HYPERLINK("http://www.worldcat.org/oclc/594733","WorldCat Record")</f>
        <v/>
      </c>
      <c r="AU74" t="inlineStr">
        <is>
          <t>111038182:eng</t>
        </is>
      </c>
      <c r="AV74" t="inlineStr">
        <is>
          <t>594733</t>
        </is>
      </c>
      <c r="AW74" t="inlineStr">
        <is>
          <t>991003031679702656</t>
        </is>
      </c>
      <c r="AX74" t="inlineStr">
        <is>
          <t>991003031679702656</t>
        </is>
      </c>
      <c r="AY74" t="inlineStr">
        <is>
          <t>2269873020002656</t>
        </is>
      </c>
      <c r="AZ74" t="inlineStr">
        <is>
          <t>BOOK</t>
        </is>
      </c>
      <c r="BC74" t="inlineStr">
        <is>
          <t>32285001689834</t>
        </is>
      </c>
      <c r="BD74" t="inlineStr">
        <is>
          <t>893415957</t>
        </is>
      </c>
    </row>
    <row r="75">
      <c r="A75" t="inlineStr">
        <is>
          <t>No</t>
        </is>
      </c>
      <c r="B75" t="inlineStr">
        <is>
          <t>HG3881.5.I58 .I637 1965</t>
        </is>
      </c>
      <c r="C75" t="inlineStr">
        <is>
          <t>0                      HG 3881500I  58                 I  637         1965</t>
        </is>
      </c>
      <c r="D75" t="inlineStr">
        <is>
          <t>The International Monetary Fund, 1945-1965; twenty years of international monetary cooperation, [edited] by J. Keith Horsefield.</t>
        </is>
      </c>
      <c r="E75" t="inlineStr">
        <is>
          <t>V. 3</t>
        </is>
      </c>
      <c r="F75" t="inlineStr">
        <is>
          <t>Yes</t>
        </is>
      </c>
      <c r="G75" t="inlineStr">
        <is>
          <t>1</t>
        </is>
      </c>
      <c r="H75" t="inlineStr">
        <is>
          <t>Yes</t>
        </is>
      </c>
      <c r="I75" t="inlineStr">
        <is>
          <t>No</t>
        </is>
      </c>
      <c r="J75" t="inlineStr">
        <is>
          <t>0</t>
        </is>
      </c>
      <c r="L75" t="inlineStr">
        <is>
          <t>Washington, International Monetary Fund, 1969.</t>
        </is>
      </c>
      <c r="M75" t="inlineStr">
        <is>
          <t>1969</t>
        </is>
      </c>
      <c r="O75" t="inlineStr">
        <is>
          <t>eng</t>
        </is>
      </c>
      <c r="P75" t="inlineStr">
        <is>
          <t>dcu</t>
        </is>
      </c>
      <c r="R75" t="inlineStr">
        <is>
          <t xml:space="preserve">HG </t>
        </is>
      </c>
      <c r="S75" t="n">
        <v>1</v>
      </c>
      <c r="T75" t="n">
        <v>6</v>
      </c>
      <c r="U75" t="inlineStr">
        <is>
          <t>1994-09-27</t>
        </is>
      </c>
      <c r="V75" t="inlineStr">
        <is>
          <t>1994-09-27</t>
        </is>
      </c>
      <c r="W75" t="inlineStr">
        <is>
          <t>1992-10-15</t>
        </is>
      </c>
      <c r="X75" t="inlineStr">
        <is>
          <t>1992-10-15</t>
        </is>
      </c>
      <c r="Y75" t="n">
        <v>669</v>
      </c>
      <c r="Z75" t="n">
        <v>496</v>
      </c>
      <c r="AA75" t="n">
        <v>511</v>
      </c>
      <c r="AB75" t="n">
        <v>5</v>
      </c>
      <c r="AC75" t="n">
        <v>5</v>
      </c>
      <c r="AD75" t="n">
        <v>30</v>
      </c>
      <c r="AE75" t="n">
        <v>30</v>
      </c>
      <c r="AF75" t="n">
        <v>9</v>
      </c>
      <c r="AG75" t="n">
        <v>9</v>
      </c>
      <c r="AH75" t="n">
        <v>5</v>
      </c>
      <c r="AI75" t="n">
        <v>5</v>
      </c>
      <c r="AJ75" t="n">
        <v>16</v>
      </c>
      <c r="AK75" t="n">
        <v>16</v>
      </c>
      <c r="AL75" t="n">
        <v>3</v>
      </c>
      <c r="AM75" t="n">
        <v>3</v>
      </c>
      <c r="AN75" t="n">
        <v>5</v>
      </c>
      <c r="AO75" t="n">
        <v>5</v>
      </c>
      <c r="AP75" t="inlineStr">
        <is>
          <t>No</t>
        </is>
      </c>
      <c r="AQ75" t="inlineStr">
        <is>
          <t>Yes</t>
        </is>
      </c>
      <c r="AR75">
        <f>HYPERLINK("http://catalog.hathitrust.org/Record/000825046","HathiTrust Record")</f>
        <v/>
      </c>
      <c r="AS75">
        <f>HYPERLINK("https://creighton-primo.hosted.exlibrisgroup.com/primo-explore/search?tab=default_tab&amp;search_scope=EVERYTHING&amp;vid=01CRU&amp;lang=en_US&amp;offset=0&amp;query=any,contains,991001687559702656","Catalog Record")</f>
        <v/>
      </c>
      <c r="AT75">
        <f>HYPERLINK("http://www.worldcat.org/oclc/79044","WorldCat Record")</f>
        <v/>
      </c>
      <c r="AU75" t="inlineStr">
        <is>
          <t>761195861:eng</t>
        </is>
      </c>
      <c r="AV75" t="inlineStr">
        <is>
          <t>79044</t>
        </is>
      </c>
      <c r="AW75" t="inlineStr">
        <is>
          <t>991001687559702656</t>
        </is>
      </c>
      <c r="AX75" t="inlineStr">
        <is>
          <t>991001687559702656</t>
        </is>
      </c>
      <c r="AY75" t="inlineStr">
        <is>
          <t>2254937330002656</t>
        </is>
      </c>
      <c r="AZ75" t="inlineStr">
        <is>
          <t>BOOK</t>
        </is>
      </c>
      <c r="BC75" t="inlineStr">
        <is>
          <t>32285001344612</t>
        </is>
      </c>
      <c r="BD75" t="inlineStr">
        <is>
          <t>893715627</t>
        </is>
      </c>
    </row>
    <row r="76">
      <c r="A76" t="inlineStr">
        <is>
          <t>No</t>
        </is>
      </c>
      <c r="B76" t="inlineStr">
        <is>
          <t>HG3891 .B788 2004</t>
        </is>
      </c>
      <c r="C76" t="inlineStr">
        <is>
          <t>0                      HG 3891000B  788         2004</t>
        </is>
      </c>
      <c r="D76" t="inlineStr">
        <is>
          <t>Crisis prevention and prosperity management for the world economy / Ralph C. Bryant.</t>
        </is>
      </c>
      <c r="F76" t="inlineStr">
        <is>
          <t>No</t>
        </is>
      </c>
      <c r="G76" t="inlineStr">
        <is>
          <t>1</t>
        </is>
      </c>
      <c r="H76" t="inlineStr">
        <is>
          <t>No</t>
        </is>
      </c>
      <c r="I76" t="inlineStr">
        <is>
          <t>No</t>
        </is>
      </c>
      <c r="J76" t="inlineStr">
        <is>
          <t>0</t>
        </is>
      </c>
      <c r="K76" t="inlineStr">
        <is>
          <t>Bryant, Ralph C., 1938-</t>
        </is>
      </c>
      <c r="L76" t="inlineStr">
        <is>
          <t>Washington, D.C. : Brookings Institution Press, c2004.</t>
        </is>
      </c>
      <c r="M76" t="inlineStr">
        <is>
          <t>2004</t>
        </is>
      </c>
      <c r="O76" t="inlineStr">
        <is>
          <t>eng</t>
        </is>
      </c>
      <c r="P76" t="inlineStr">
        <is>
          <t>dcu</t>
        </is>
      </c>
      <c r="Q76" t="inlineStr">
        <is>
          <t>Pragmatic choices for international financial governance ; pt. 1</t>
        </is>
      </c>
      <c r="R76" t="inlineStr">
        <is>
          <t xml:space="preserve">HG </t>
        </is>
      </c>
      <c r="S76" t="n">
        <v>1</v>
      </c>
      <c r="T76" t="n">
        <v>1</v>
      </c>
      <c r="U76" t="inlineStr">
        <is>
          <t>2005-02-08</t>
        </is>
      </c>
      <c r="V76" t="inlineStr">
        <is>
          <t>2005-02-08</t>
        </is>
      </c>
      <c r="W76" t="inlineStr">
        <is>
          <t>2005-02-08</t>
        </is>
      </c>
      <c r="X76" t="inlineStr">
        <is>
          <t>2005-02-08</t>
        </is>
      </c>
      <c r="Y76" t="n">
        <v>353</v>
      </c>
      <c r="Z76" t="n">
        <v>301</v>
      </c>
      <c r="AA76" t="n">
        <v>1141</v>
      </c>
      <c r="AB76" t="n">
        <v>3</v>
      </c>
      <c r="AC76" t="n">
        <v>32</v>
      </c>
      <c r="AD76" t="n">
        <v>17</v>
      </c>
      <c r="AE76" t="n">
        <v>51</v>
      </c>
      <c r="AF76" t="n">
        <v>8</v>
      </c>
      <c r="AG76" t="n">
        <v>18</v>
      </c>
      <c r="AH76" t="n">
        <v>2</v>
      </c>
      <c r="AI76" t="n">
        <v>9</v>
      </c>
      <c r="AJ76" t="n">
        <v>12</v>
      </c>
      <c r="AK76" t="n">
        <v>20</v>
      </c>
      <c r="AL76" t="n">
        <v>2</v>
      </c>
      <c r="AM76" t="n">
        <v>13</v>
      </c>
      <c r="AN76" t="n">
        <v>0</v>
      </c>
      <c r="AO76" t="n">
        <v>1</v>
      </c>
      <c r="AP76" t="inlineStr">
        <is>
          <t>No</t>
        </is>
      </c>
      <c r="AQ76" t="inlineStr">
        <is>
          <t>No</t>
        </is>
      </c>
      <c r="AS76">
        <f>HYPERLINK("https://creighton-primo.hosted.exlibrisgroup.com/primo-explore/search?tab=default_tab&amp;search_scope=EVERYTHING&amp;vid=01CRU&amp;lang=en_US&amp;offset=0&amp;query=any,contains,991004470199702656","Catalog Record")</f>
        <v/>
      </c>
      <c r="AT76">
        <f>HYPERLINK("http://www.worldcat.org/oclc/56068724","WorldCat Record")</f>
        <v/>
      </c>
      <c r="AU76" t="inlineStr">
        <is>
          <t>900683:eng</t>
        </is>
      </c>
      <c r="AV76" t="inlineStr">
        <is>
          <t>56068724</t>
        </is>
      </c>
      <c r="AW76" t="inlineStr">
        <is>
          <t>991004470199702656</t>
        </is>
      </c>
      <c r="AX76" t="inlineStr">
        <is>
          <t>991004470199702656</t>
        </is>
      </c>
      <c r="AY76" t="inlineStr">
        <is>
          <t>2272179120002656</t>
        </is>
      </c>
      <c r="AZ76" t="inlineStr">
        <is>
          <t>BOOK</t>
        </is>
      </c>
      <c r="BB76" t="inlineStr">
        <is>
          <t>9780815708674</t>
        </is>
      </c>
      <c r="BC76" t="inlineStr">
        <is>
          <t>32285005025431</t>
        </is>
      </c>
      <c r="BD76" t="inlineStr">
        <is>
          <t>893788730</t>
        </is>
      </c>
    </row>
    <row r="77">
      <c r="A77" t="inlineStr">
        <is>
          <t>No</t>
        </is>
      </c>
      <c r="B77" t="inlineStr">
        <is>
          <t>HG3891.5 .M334 2000</t>
        </is>
      </c>
      <c r="C77" t="inlineStr">
        <is>
          <t>0                      HG 3891500M  334         2000</t>
        </is>
      </c>
      <c r="D77" t="inlineStr">
        <is>
          <t>Managing financial and corporate distress : lessons from Asia / Charles Adams, Robert E. Litan, Michael Pomerleano, editors.</t>
        </is>
      </c>
      <c r="F77" t="inlineStr">
        <is>
          <t>No</t>
        </is>
      </c>
      <c r="G77" t="inlineStr">
        <is>
          <t>1</t>
        </is>
      </c>
      <c r="H77" t="inlineStr">
        <is>
          <t>No</t>
        </is>
      </c>
      <c r="I77" t="inlineStr">
        <is>
          <t>No</t>
        </is>
      </c>
      <c r="J77" t="inlineStr">
        <is>
          <t>0</t>
        </is>
      </c>
      <c r="L77" t="inlineStr">
        <is>
          <t>Washington, D.C. : Brookings Institution Press, c2000.</t>
        </is>
      </c>
      <c r="M77" t="inlineStr">
        <is>
          <t>2000</t>
        </is>
      </c>
      <c r="O77" t="inlineStr">
        <is>
          <t>eng</t>
        </is>
      </c>
      <c r="P77" t="inlineStr">
        <is>
          <t>dcu</t>
        </is>
      </c>
      <c r="R77" t="inlineStr">
        <is>
          <t xml:space="preserve">HG </t>
        </is>
      </c>
      <c r="S77" t="n">
        <v>1</v>
      </c>
      <c r="T77" t="n">
        <v>1</v>
      </c>
      <c r="U77" t="inlineStr">
        <is>
          <t>2000-11-02</t>
        </is>
      </c>
      <c r="V77" t="inlineStr">
        <is>
          <t>2000-11-02</t>
        </is>
      </c>
      <c r="W77" t="inlineStr">
        <is>
          <t>2000-11-02</t>
        </is>
      </c>
      <c r="X77" t="inlineStr">
        <is>
          <t>2000-11-02</t>
        </is>
      </c>
      <c r="Y77" t="n">
        <v>422</v>
      </c>
      <c r="Z77" t="n">
        <v>355</v>
      </c>
      <c r="AA77" t="n">
        <v>620</v>
      </c>
      <c r="AB77" t="n">
        <v>3</v>
      </c>
      <c r="AC77" t="n">
        <v>4</v>
      </c>
      <c r="AD77" t="n">
        <v>20</v>
      </c>
      <c r="AE77" t="n">
        <v>34</v>
      </c>
      <c r="AF77" t="n">
        <v>7</v>
      </c>
      <c r="AG77" t="n">
        <v>15</v>
      </c>
      <c r="AH77" t="n">
        <v>5</v>
      </c>
      <c r="AI77" t="n">
        <v>9</v>
      </c>
      <c r="AJ77" t="n">
        <v>12</v>
      </c>
      <c r="AK77" t="n">
        <v>16</v>
      </c>
      <c r="AL77" t="n">
        <v>2</v>
      </c>
      <c r="AM77" t="n">
        <v>3</v>
      </c>
      <c r="AN77" t="n">
        <v>1</v>
      </c>
      <c r="AO77" t="n">
        <v>1</v>
      </c>
      <c r="AP77" t="inlineStr">
        <is>
          <t>No</t>
        </is>
      </c>
      <c r="AQ77" t="inlineStr">
        <is>
          <t>Yes</t>
        </is>
      </c>
      <c r="AR77">
        <f>HYPERLINK("http://catalog.hathitrust.org/Record/005083832","HathiTrust Record")</f>
        <v/>
      </c>
      <c r="AS77">
        <f>HYPERLINK("https://creighton-primo.hosted.exlibrisgroup.com/primo-explore/search?tab=default_tab&amp;search_scope=EVERYTHING&amp;vid=01CRU&amp;lang=en_US&amp;offset=0&amp;query=any,contains,991003337339702656","Catalog Record")</f>
        <v/>
      </c>
      <c r="AT77">
        <f>HYPERLINK("http://www.worldcat.org/oclc/44502069","WorldCat Record")</f>
        <v/>
      </c>
      <c r="AU77" t="inlineStr">
        <is>
          <t>837029895:eng</t>
        </is>
      </c>
      <c r="AV77" t="inlineStr">
        <is>
          <t>44502069</t>
        </is>
      </c>
      <c r="AW77" t="inlineStr">
        <is>
          <t>991003337339702656</t>
        </is>
      </c>
      <c r="AX77" t="inlineStr">
        <is>
          <t>991003337339702656</t>
        </is>
      </c>
      <c r="AY77" t="inlineStr">
        <is>
          <t>2260098120002656</t>
        </is>
      </c>
      <c r="AZ77" t="inlineStr">
        <is>
          <t>BOOK</t>
        </is>
      </c>
      <c r="BB77" t="inlineStr">
        <is>
          <t>9780815701033</t>
        </is>
      </c>
      <c r="BC77" t="inlineStr">
        <is>
          <t>32285004262852</t>
        </is>
      </c>
      <c r="BD77" t="inlineStr">
        <is>
          <t>893323999</t>
        </is>
      </c>
    </row>
    <row r="78">
      <c r="A78" t="inlineStr">
        <is>
          <t>No</t>
        </is>
      </c>
      <c r="B78" t="inlineStr">
        <is>
          <t>HG4011 .S33</t>
        </is>
      </c>
      <c r="C78" t="inlineStr">
        <is>
          <t>0                      HG 4011000S  33</t>
        </is>
      </c>
      <c r="D78" t="inlineStr">
        <is>
          <t>Introduction to financial management / Lawrence D. Schall, Charles W. Haley.</t>
        </is>
      </c>
      <c r="F78" t="inlineStr">
        <is>
          <t>No</t>
        </is>
      </c>
      <c r="G78" t="inlineStr">
        <is>
          <t>1</t>
        </is>
      </c>
      <c r="H78" t="inlineStr">
        <is>
          <t>No</t>
        </is>
      </c>
      <c r="I78" t="inlineStr">
        <is>
          <t>Yes</t>
        </is>
      </c>
      <c r="J78" t="inlineStr">
        <is>
          <t>0</t>
        </is>
      </c>
      <c r="K78" t="inlineStr">
        <is>
          <t>Schall, Lawrence D.</t>
        </is>
      </c>
      <c r="L78" t="inlineStr">
        <is>
          <t>New York : McGraw-Hill, c1977.</t>
        </is>
      </c>
      <c r="M78" t="inlineStr">
        <is>
          <t>1977</t>
        </is>
      </c>
      <c r="O78" t="inlineStr">
        <is>
          <t>eng</t>
        </is>
      </c>
      <c r="P78" t="inlineStr">
        <is>
          <t>nyu</t>
        </is>
      </c>
      <c r="Q78" t="inlineStr">
        <is>
          <t>McGraw-Hill series in finance</t>
        </is>
      </c>
      <c r="R78" t="inlineStr">
        <is>
          <t xml:space="preserve">HG </t>
        </is>
      </c>
      <c r="S78" t="n">
        <v>1</v>
      </c>
      <c r="T78" t="n">
        <v>1</v>
      </c>
      <c r="U78" t="inlineStr">
        <is>
          <t>1992-07-13</t>
        </is>
      </c>
      <c r="V78" t="inlineStr">
        <is>
          <t>1992-07-13</t>
        </is>
      </c>
      <c r="W78" t="inlineStr">
        <is>
          <t>1992-01-27</t>
        </is>
      </c>
      <c r="X78" t="inlineStr">
        <is>
          <t>1992-01-27</t>
        </is>
      </c>
      <c r="Y78" t="n">
        <v>197</v>
      </c>
      <c r="Z78" t="n">
        <v>124</v>
      </c>
      <c r="AA78" t="n">
        <v>450</v>
      </c>
      <c r="AB78" t="n">
        <v>1</v>
      </c>
      <c r="AC78" t="n">
        <v>5</v>
      </c>
      <c r="AD78" t="n">
        <v>4</v>
      </c>
      <c r="AE78" t="n">
        <v>15</v>
      </c>
      <c r="AF78" t="n">
        <v>1</v>
      </c>
      <c r="AG78" t="n">
        <v>5</v>
      </c>
      <c r="AH78" t="n">
        <v>2</v>
      </c>
      <c r="AI78" t="n">
        <v>4</v>
      </c>
      <c r="AJ78" t="n">
        <v>2</v>
      </c>
      <c r="AK78" t="n">
        <v>6</v>
      </c>
      <c r="AL78" t="n">
        <v>0</v>
      </c>
      <c r="AM78" t="n">
        <v>3</v>
      </c>
      <c r="AN78" t="n">
        <v>1</v>
      </c>
      <c r="AO78" t="n">
        <v>1</v>
      </c>
      <c r="AP78" t="inlineStr">
        <is>
          <t>No</t>
        </is>
      </c>
      <c r="AQ78" t="inlineStr">
        <is>
          <t>No</t>
        </is>
      </c>
      <c r="AS78">
        <f>HYPERLINK("https://creighton-primo.hosted.exlibrisgroup.com/primo-explore/search?tab=default_tab&amp;search_scope=EVERYTHING&amp;vid=01CRU&amp;lang=en_US&amp;offset=0&amp;query=any,contains,991004124289702656","Catalog Record")</f>
        <v/>
      </c>
      <c r="AT78">
        <f>HYPERLINK("http://www.worldcat.org/oclc/2439459","WorldCat Record")</f>
        <v/>
      </c>
      <c r="AU78" t="inlineStr">
        <is>
          <t>4907374:eng</t>
        </is>
      </c>
      <c r="AV78" t="inlineStr">
        <is>
          <t>2439459</t>
        </is>
      </c>
      <c r="AW78" t="inlineStr">
        <is>
          <t>991004124289702656</t>
        </is>
      </c>
      <c r="AX78" t="inlineStr">
        <is>
          <t>991004124289702656</t>
        </is>
      </c>
      <c r="AY78" t="inlineStr">
        <is>
          <t>2264222630002656</t>
        </is>
      </c>
      <c r="AZ78" t="inlineStr">
        <is>
          <t>BOOK</t>
        </is>
      </c>
      <c r="BB78" t="inlineStr">
        <is>
          <t>9780070550971</t>
        </is>
      </c>
      <c r="BC78" t="inlineStr">
        <is>
          <t>32285000898543</t>
        </is>
      </c>
      <c r="BD78" t="inlineStr">
        <is>
          <t>893253271</t>
        </is>
      </c>
    </row>
    <row r="79">
      <c r="A79" t="inlineStr">
        <is>
          <t>No</t>
        </is>
      </c>
      <c r="B79" t="inlineStr">
        <is>
          <t>HG4026 .O337 2004</t>
        </is>
      </c>
      <c r="C79" t="inlineStr">
        <is>
          <t>0                      HG 4026000O  337         2004</t>
        </is>
      </c>
      <c r="D79" t="inlineStr">
        <is>
          <t>The real cost of capital : a business field guide to better financial decisions / Tim Ogier, John Rugman, and Lucinda Spicer.</t>
        </is>
      </c>
      <c r="F79" t="inlineStr">
        <is>
          <t>No</t>
        </is>
      </c>
      <c r="G79" t="inlineStr">
        <is>
          <t>1</t>
        </is>
      </c>
      <c r="H79" t="inlineStr">
        <is>
          <t>No</t>
        </is>
      </c>
      <c r="I79" t="inlineStr">
        <is>
          <t>No</t>
        </is>
      </c>
      <c r="J79" t="inlineStr">
        <is>
          <t>0</t>
        </is>
      </c>
      <c r="K79" t="inlineStr">
        <is>
          <t>Ogier, Tim.</t>
        </is>
      </c>
      <c r="L79" t="inlineStr">
        <is>
          <t>Harlow : Financial Times/Prentice Hall, 2004.</t>
        </is>
      </c>
      <c r="M79" t="inlineStr">
        <is>
          <t>2004</t>
        </is>
      </c>
      <c r="O79" t="inlineStr">
        <is>
          <t>eng</t>
        </is>
      </c>
      <c r="P79" t="inlineStr">
        <is>
          <t>enk</t>
        </is>
      </c>
      <c r="Q79" t="inlineStr">
        <is>
          <t>Corporate finance</t>
        </is>
      </c>
      <c r="R79" t="inlineStr">
        <is>
          <t xml:space="preserve">HG </t>
        </is>
      </c>
      <c r="S79" t="n">
        <v>1</v>
      </c>
      <c r="T79" t="n">
        <v>1</v>
      </c>
      <c r="U79" t="inlineStr">
        <is>
          <t>2005-05-25</t>
        </is>
      </c>
      <c r="V79" t="inlineStr">
        <is>
          <t>2005-05-25</t>
        </is>
      </c>
      <c r="W79" t="inlineStr">
        <is>
          <t>2005-05-25</t>
        </is>
      </c>
      <c r="X79" t="inlineStr">
        <is>
          <t>2005-05-25</t>
        </is>
      </c>
      <c r="Y79" t="n">
        <v>468</v>
      </c>
      <c r="Z79" t="n">
        <v>399</v>
      </c>
      <c r="AA79" t="n">
        <v>407</v>
      </c>
      <c r="AB79" t="n">
        <v>5</v>
      </c>
      <c r="AC79" t="n">
        <v>5</v>
      </c>
      <c r="AD79" t="n">
        <v>21</v>
      </c>
      <c r="AE79" t="n">
        <v>21</v>
      </c>
      <c r="AF79" t="n">
        <v>10</v>
      </c>
      <c r="AG79" t="n">
        <v>10</v>
      </c>
      <c r="AH79" t="n">
        <v>3</v>
      </c>
      <c r="AI79" t="n">
        <v>3</v>
      </c>
      <c r="AJ79" t="n">
        <v>10</v>
      </c>
      <c r="AK79" t="n">
        <v>10</v>
      </c>
      <c r="AL79" t="n">
        <v>4</v>
      </c>
      <c r="AM79" t="n">
        <v>4</v>
      </c>
      <c r="AN79" t="n">
        <v>0</v>
      </c>
      <c r="AO79" t="n">
        <v>0</v>
      </c>
      <c r="AP79" t="inlineStr">
        <is>
          <t>No</t>
        </is>
      </c>
      <c r="AQ79" t="inlineStr">
        <is>
          <t>No</t>
        </is>
      </c>
      <c r="AS79">
        <f>HYPERLINK("https://creighton-primo.hosted.exlibrisgroup.com/primo-explore/search?tab=default_tab&amp;search_scope=EVERYTHING&amp;vid=01CRU&amp;lang=en_US&amp;offset=0&amp;query=any,contains,991004533799702656","Catalog Record")</f>
        <v/>
      </c>
      <c r="AT79">
        <f>HYPERLINK("http://www.worldcat.org/oclc/54425224","WorldCat Record")</f>
        <v/>
      </c>
      <c r="AU79" t="inlineStr">
        <is>
          <t>13024092:eng</t>
        </is>
      </c>
      <c r="AV79" t="inlineStr">
        <is>
          <t>54425224</t>
        </is>
      </c>
      <c r="AW79" t="inlineStr">
        <is>
          <t>991004533799702656</t>
        </is>
      </c>
      <c r="AX79" t="inlineStr">
        <is>
          <t>991004533799702656</t>
        </is>
      </c>
      <c r="AY79" t="inlineStr">
        <is>
          <t>2267156520002656</t>
        </is>
      </c>
      <c r="AZ79" t="inlineStr">
        <is>
          <t>BOOK</t>
        </is>
      </c>
      <c r="BB79" t="inlineStr">
        <is>
          <t>9780273688747</t>
        </is>
      </c>
      <c r="BC79" t="inlineStr">
        <is>
          <t>32285005090807</t>
        </is>
      </c>
      <c r="BD79" t="inlineStr">
        <is>
          <t>893706544</t>
        </is>
      </c>
    </row>
    <row r="80">
      <c r="A80" t="inlineStr">
        <is>
          <t>No</t>
        </is>
      </c>
      <c r="B80" t="inlineStr">
        <is>
          <t>HG4026 .W45 1992</t>
        </is>
      </c>
      <c r="C80" t="inlineStr">
        <is>
          <t>0                      HG 4026000W  45          1992</t>
        </is>
      </c>
      <c r="D80" t="inlineStr">
        <is>
          <t>Managerial finance / J. Fred Weston, Thomas E. Copeland.</t>
        </is>
      </c>
      <c r="F80" t="inlineStr">
        <is>
          <t>No</t>
        </is>
      </c>
      <c r="G80" t="inlineStr">
        <is>
          <t>1</t>
        </is>
      </c>
      <c r="H80" t="inlineStr">
        <is>
          <t>No</t>
        </is>
      </c>
      <c r="I80" t="inlineStr">
        <is>
          <t>Yes</t>
        </is>
      </c>
      <c r="J80" t="inlineStr">
        <is>
          <t>0</t>
        </is>
      </c>
      <c r="K80" t="inlineStr">
        <is>
          <t>Weston, J. Fred (John Fred), 1916-2009.</t>
        </is>
      </c>
      <c r="L80" t="inlineStr">
        <is>
          <t>Fort Worth : Dryden Press, c1992.</t>
        </is>
      </c>
      <c r="M80" t="inlineStr">
        <is>
          <t>1992</t>
        </is>
      </c>
      <c r="N80" t="inlineStr">
        <is>
          <t>9th ed.</t>
        </is>
      </c>
      <c r="O80" t="inlineStr">
        <is>
          <t>eng</t>
        </is>
      </c>
      <c r="P80" t="inlineStr">
        <is>
          <t>txu</t>
        </is>
      </c>
      <c r="R80" t="inlineStr">
        <is>
          <t xml:space="preserve">HG </t>
        </is>
      </c>
      <c r="S80" t="n">
        <v>1</v>
      </c>
      <c r="T80" t="n">
        <v>1</v>
      </c>
      <c r="U80" t="inlineStr">
        <is>
          <t>2010-05-12</t>
        </is>
      </c>
      <c r="V80" t="inlineStr">
        <is>
          <t>2010-05-12</t>
        </is>
      </c>
      <c r="W80" t="inlineStr">
        <is>
          <t>2010-05-12</t>
        </is>
      </c>
      <c r="X80" t="inlineStr">
        <is>
          <t>2010-05-12</t>
        </is>
      </c>
      <c r="Y80" t="n">
        <v>212</v>
      </c>
      <c r="Z80" t="n">
        <v>92</v>
      </c>
      <c r="AA80" t="n">
        <v>825</v>
      </c>
      <c r="AB80" t="n">
        <v>2</v>
      </c>
      <c r="AC80" t="n">
        <v>6</v>
      </c>
      <c r="AD80" t="n">
        <v>4</v>
      </c>
      <c r="AE80" t="n">
        <v>30</v>
      </c>
      <c r="AF80" t="n">
        <v>2</v>
      </c>
      <c r="AG80" t="n">
        <v>14</v>
      </c>
      <c r="AH80" t="n">
        <v>0</v>
      </c>
      <c r="AI80" t="n">
        <v>6</v>
      </c>
      <c r="AJ80" t="n">
        <v>2</v>
      </c>
      <c r="AK80" t="n">
        <v>13</v>
      </c>
      <c r="AL80" t="n">
        <v>1</v>
      </c>
      <c r="AM80" t="n">
        <v>4</v>
      </c>
      <c r="AN80" t="n">
        <v>1</v>
      </c>
      <c r="AO80" t="n">
        <v>2</v>
      </c>
      <c r="AP80" t="inlineStr">
        <is>
          <t>No</t>
        </is>
      </c>
      <c r="AQ80" t="inlineStr">
        <is>
          <t>Yes</t>
        </is>
      </c>
      <c r="AR80">
        <f>HYPERLINK("http://catalog.hathitrust.org/Record/007059863","HathiTrust Record")</f>
        <v/>
      </c>
      <c r="AS80">
        <f>HYPERLINK("https://creighton-primo.hosted.exlibrisgroup.com/primo-explore/search?tab=default_tab&amp;search_scope=EVERYTHING&amp;vid=01CRU&amp;lang=en_US&amp;offset=0&amp;query=any,contains,991005377389702656","Catalog Record")</f>
        <v/>
      </c>
      <c r="AT80">
        <f>HYPERLINK("http://www.worldcat.org/oclc/23651561","WorldCat Record")</f>
        <v/>
      </c>
      <c r="AU80" t="inlineStr">
        <is>
          <t>1135381:eng</t>
        </is>
      </c>
      <c r="AV80" t="inlineStr">
        <is>
          <t>23651561</t>
        </is>
      </c>
      <c r="AW80" t="inlineStr">
        <is>
          <t>991005377389702656</t>
        </is>
      </c>
      <c r="AX80" t="inlineStr">
        <is>
          <t>991005377389702656</t>
        </is>
      </c>
      <c r="AY80" t="inlineStr">
        <is>
          <t>2265549260002656</t>
        </is>
      </c>
      <c r="AZ80" t="inlineStr">
        <is>
          <t>BOOK</t>
        </is>
      </c>
      <c r="BB80" t="inlineStr">
        <is>
          <t>9780030558832</t>
        </is>
      </c>
      <c r="BC80" t="inlineStr">
        <is>
          <t>32285005581839</t>
        </is>
      </c>
      <c r="BD80" t="inlineStr">
        <is>
          <t>893871093</t>
        </is>
      </c>
    </row>
    <row r="81">
      <c r="A81" t="inlineStr">
        <is>
          <t>No</t>
        </is>
      </c>
      <c r="B81" t="inlineStr">
        <is>
          <t>HG4027.7 .B87 1988</t>
        </is>
      </c>
      <c r="C81" t="inlineStr">
        <is>
          <t>0                      HG 4027700B  87          1988</t>
        </is>
      </c>
      <c r="D81" t="inlineStr">
        <is>
          <t>Business financing.</t>
        </is>
      </c>
      <c r="F81" t="inlineStr">
        <is>
          <t>No</t>
        </is>
      </c>
      <c r="G81" t="inlineStr">
        <is>
          <t>1</t>
        </is>
      </c>
      <c r="H81" t="inlineStr">
        <is>
          <t>No</t>
        </is>
      </c>
      <c r="I81" t="inlineStr">
        <is>
          <t>No</t>
        </is>
      </c>
      <c r="J81" t="inlineStr">
        <is>
          <t>0</t>
        </is>
      </c>
      <c r="L81" t="inlineStr">
        <is>
          <t>San Francisco : Bank of America, c1988.</t>
        </is>
      </c>
      <c r="M81" t="inlineStr">
        <is>
          <t>1988</t>
        </is>
      </c>
      <c r="O81" t="inlineStr">
        <is>
          <t>eng</t>
        </is>
      </c>
      <c r="P81" t="inlineStr">
        <is>
          <t>cau</t>
        </is>
      </c>
      <c r="Q81" t="inlineStr">
        <is>
          <t>Small business reporter</t>
        </is>
      </c>
      <c r="R81" t="inlineStr">
        <is>
          <t xml:space="preserve">HG </t>
        </is>
      </c>
      <c r="S81" t="n">
        <v>1</v>
      </c>
      <c r="T81" t="n">
        <v>1</v>
      </c>
      <c r="U81" t="inlineStr">
        <is>
          <t>1992-10-26</t>
        </is>
      </c>
      <c r="V81" t="inlineStr">
        <is>
          <t>1992-10-26</t>
        </is>
      </c>
      <c r="W81" t="inlineStr">
        <is>
          <t>1992-06-30</t>
        </is>
      </c>
      <c r="X81" t="inlineStr">
        <is>
          <t>1992-06-30</t>
        </is>
      </c>
      <c r="Y81" t="n">
        <v>24</v>
      </c>
      <c r="Z81" t="n">
        <v>23</v>
      </c>
      <c r="AA81" t="n">
        <v>23</v>
      </c>
      <c r="AB81" t="n">
        <v>1</v>
      </c>
      <c r="AC81" t="n">
        <v>1</v>
      </c>
      <c r="AD81" t="n">
        <v>0</v>
      </c>
      <c r="AE81" t="n">
        <v>0</v>
      </c>
      <c r="AF81" t="n">
        <v>0</v>
      </c>
      <c r="AG81" t="n">
        <v>0</v>
      </c>
      <c r="AH81" t="n">
        <v>0</v>
      </c>
      <c r="AI81" t="n">
        <v>0</v>
      </c>
      <c r="AJ81" t="n">
        <v>0</v>
      </c>
      <c r="AK81" t="n">
        <v>0</v>
      </c>
      <c r="AL81" t="n">
        <v>0</v>
      </c>
      <c r="AM81" t="n">
        <v>0</v>
      </c>
      <c r="AN81" t="n">
        <v>0</v>
      </c>
      <c r="AO81" t="n">
        <v>0</v>
      </c>
      <c r="AP81" t="inlineStr">
        <is>
          <t>No</t>
        </is>
      </c>
      <c r="AQ81" t="inlineStr">
        <is>
          <t>No</t>
        </is>
      </c>
      <c r="AS81">
        <f>HYPERLINK("https://creighton-primo.hosted.exlibrisgroup.com/primo-explore/search?tab=default_tab&amp;search_scope=EVERYTHING&amp;vid=01CRU&amp;lang=en_US&amp;offset=0&amp;query=any,contains,991001401319702656","Catalog Record")</f>
        <v/>
      </c>
      <c r="AT81">
        <f>HYPERLINK("http://www.worldcat.org/oclc/18822798","WorldCat Record")</f>
        <v/>
      </c>
      <c r="AU81" t="inlineStr">
        <is>
          <t>1151428626:eng</t>
        </is>
      </c>
      <c r="AV81" t="inlineStr">
        <is>
          <t>18822798</t>
        </is>
      </c>
      <c r="AW81" t="inlineStr">
        <is>
          <t>991001401319702656</t>
        </is>
      </c>
      <c r="AX81" t="inlineStr">
        <is>
          <t>991001401319702656</t>
        </is>
      </c>
      <c r="AY81" t="inlineStr">
        <is>
          <t>2255792240002656</t>
        </is>
      </c>
      <c r="AZ81" t="inlineStr">
        <is>
          <t>BOOK</t>
        </is>
      </c>
      <c r="BC81" t="inlineStr">
        <is>
          <t>32285001229342</t>
        </is>
      </c>
      <c r="BD81" t="inlineStr">
        <is>
          <t>893439113</t>
        </is>
      </c>
    </row>
    <row r="82">
      <c r="A82" t="inlineStr">
        <is>
          <t>No</t>
        </is>
      </c>
      <c r="B82" t="inlineStr">
        <is>
          <t>HG4028.C4 W52</t>
        </is>
      </c>
      <c r="C82" t="inlineStr">
        <is>
          <t>0                      HG 4028000C  4                  W  52</t>
        </is>
      </c>
      <c r="D82" t="inlineStr">
        <is>
          <t>Capital budgeting techniques / F. M. Wilkes.</t>
        </is>
      </c>
      <c r="F82" t="inlineStr">
        <is>
          <t>No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K82" t="inlineStr">
        <is>
          <t>Wilkes, F. M.</t>
        </is>
      </c>
      <c r="L82" t="inlineStr">
        <is>
          <t>London ; New York : Wiley, c1977.</t>
        </is>
      </c>
      <c r="M82" t="inlineStr">
        <is>
          <t>1977</t>
        </is>
      </c>
      <c r="O82" t="inlineStr">
        <is>
          <t>eng</t>
        </is>
      </c>
      <c r="P82" t="inlineStr">
        <is>
          <t>enk</t>
        </is>
      </c>
      <c r="R82" t="inlineStr">
        <is>
          <t xml:space="preserve">HG </t>
        </is>
      </c>
      <c r="S82" t="n">
        <v>1</v>
      </c>
      <c r="T82" t="n">
        <v>1</v>
      </c>
      <c r="U82" t="inlineStr">
        <is>
          <t>1998-08-05</t>
        </is>
      </c>
      <c r="V82" t="inlineStr">
        <is>
          <t>1998-08-05</t>
        </is>
      </c>
      <c r="W82" t="inlineStr">
        <is>
          <t>1997-07-09</t>
        </is>
      </c>
      <c r="X82" t="inlineStr">
        <is>
          <t>1997-07-09</t>
        </is>
      </c>
      <c r="Y82" t="n">
        <v>417</v>
      </c>
      <c r="Z82" t="n">
        <v>313</v>
      </c>
      <c r="AA82" t="n">
        <v>418</v>
      </c>
      <c r="AB82" t="n">
        <v>3</v>
      </c>
      <c r="AC82" t="n">
        <v>3</v>
      </c>
      <c r="AD82" t="n">
        <v>16</v>
      </c>
      <c r="AE82" t="n">
        <v>19</v>
      </c>
      <c r="AF82" t="n">
        <v>6</v>
      </c>
      <c r="AG82" t="n">
        <v>7</v>
      </c>
      <c r="AH82" t="n">
        <v>3</v>
      </c>
      <c r="AI82" t="n">
        <v>4</v>
      </c>
      <c r="AJ82" t="n">
        <v>11</v>
      </c>
      <c r="AK82" t="n">
        <v>14</v>
      </c>
      <c r="AL82" t="n">
        <v>2</v>
      </c>
      <c r="AM82" t="n">
        <v>2</v>
      </c>
      <c r="AN82" t="n">
        <v>0</v>
      </c>
      <c r="AO82" t="n">
        <v>0</v>
      </c>
      <c r="AP82" t="inlineStr">
        <is>
          <t>No</t>
        </is>
      </c>
      <c r="AQ82" t="inlineStr">
        <is>
          <t>Yes</t>
        </is>
      </c>
      <c r="AR82">
        <f>HYPERLINK("http://catalog.hathitrust.org/Record/004500314","HathiTrust Record")</f>
        <v/>
      </c>
      <c r="AS82">
        <f>HYPERLINK("https://creighton-primo.hosted.exlibrisgroup.com/primo-explore/search?tab=default_tab&amp;search_scope=EVERYTHING&amp;vid=01CRU&amp;lang=en_US&amp;offset=0&amp;query=any,contains,991004066379702656","Catalog Record")</f>
        <v/>
      </c>
      <c r="AT82">
        <f>HYPERLINK("http://www.worldcat.org/oclc/2284151","WorldCat Record")</f>
        <v/>
      </c>
      <c r="AU82" t="inlineStr">
        <is>
          <t>4607197:eng</t>
        </is>
      </c>
      <c r="AV82" t="inlineStr">
        <is>
          <t>2284151</t>
        </is>
      </c>
      <c r="AW82" t="inlineStr">
        <is>
          <t>991004066379702656</t>
        </is>
      </c>
      <c r="AX82" t="inlineStr">
        <is>
          <t>991004066379702656</t>
        </is>
      </c>
      <c r="AY82" t="inlineStr">
        <is>
          <t>2266480010002656</t>
        </is>
      </c>
      <c r="AZ82" t="inlineStr">
        <is>
          <t>BOOK</t>
        </is>
      </c>
      <c r="BB82" t="inlineStr">
        <is>
          <t>9780471994169</t>
        </is>
      </c>
      <c r="BC82" t="inlineStr">
        <is>
          <t>32285002909306</t>
        </is>
      </c>
      <c r="BD82" t="inlineStr">
        <is>
          <t>893869234</t>
        </is>
      </c>
    </row>
    <row r="83">
      <c r="A83" t="inlineStr">
        <is>
          <t>No</t>
        </is>
      </c>
      <c r="B83" t="inlineStr">
        <is>
          <t>HG4028.M4 B58 1993</t>
        </is>
      </c>
      <c r="C83" t="inlineStr">
        <is>
          <t>0                      HG 4028000M  4                  B  58          1993</t>
        </is>
      </c>
      <c r="D83" t="inlineStr">
        <is>
          <t>The deal decade handbook / Margaret M. Blair and Girish Uppal.</t>
        </is>
      </c>
      <c r="F83" t="inlineStr">
        <is>
          <t>No</t>
        </is>
      </c>
      <c r="G83" t="inlineStr">
        <is>
          <t>1</t>
        </is>
      </c>
      <c r="H83" t="inlineStr">
        <is>
          <t>No</t>
        </is>
      </c>
      <c r="I83" t="inlineStr">
        <is>
          <t>No</t>
        </is>
      </c>
      <c r="J83" t="inlineStr">
        <is>
          <t>0</t>
        </is>
      </c>
      <c r="K83" t="inlineStr">
        <is>
          <t>Blair, Margaret M., 1950-</t>
        </is>
      </c>
      <c r="L83" t="inlineStr">
        <is>
          <t>Washington, D.C. : Brookings Institution, c1993.</t>
        </is>
      </c>
      <c r="M83" t="inlineStr">
        <is>
          <t>1993</t>
        </is>
      </c>
      <c r="O83" t="inlineStr">
        <is>
          <t>eng</t>
        </is>
      </c>
      <c r="P83" t="inlineStr">
        <is>
          <t>dcu</t>
        </is>
      </c>
      <c r="R83" t="inlineStr">
        <is>
          <t xml:space="preserve">HG </t>
        </is>
      </c>
      <c r="S83" t="n">
        <v>0</v>
      </c>
      <c r="T83" t="n">
        <v>0</v>
      </c>
      <c r="U83" t="inlineStr">
        <is>
          <t>2000-10-09</t>
        </is>
      </c>
      <c r="V83" t="inlineStr">
        <is>
          <t>2000-10-09</t>
        </is>
      </c>
      <c r="W83" t="inlineStr">
        <is>
          <t>1993-09-03</t>
        </is>
      </c>
      <c r="X83" t="inlineStr">
        <is>
          <t>1993-09-03</t>
        </is>
      </c>
      <c r="Y83" t="n">
        <v>313</v>
      </c>
      <c r="Z83" t="n">
        <v>286</v>
      </c>
      <c r="AA83" t="n">
        <v>286</v>
      </c>
      <c r="AB83" t="n">
        <v>3</v>
      </c>
      <c r="AC83" t="n">
        <v>3</v>
      </c>
      <c r="AD83" t="n">
        <v>11</v>
      </c>
      <c r="AE83" t="n">
        <v>11</v>
      </c>
      <c r="AF83" t="n">
        <v>4</v>
      </c>
      <c r="AG83" t="n">
        <v>4</v>
      </c>
      <c r="AH83" t="n">
        <v>2</v>
      </c>
      <c r="AI83" t="n">
        <v>2</v>
      </c>
      <c r="AJ83" t="n">
        <v>6</v>
      </c>
      <c r="AK83" t="n">
        <v>6</v>
      </c>
      <c r="AL83" t="n">
        <v>2</v>
      </c>
      <c r="AM83" t="n">
        <v>2</v>
      </c>
      <c r="AN83" t="n">
        <v>2</v>
      </c>
      <c r="AO83" t="n">
        <v>2</v>
      </c>
      <c r="AP83" t="inlineStr">
        <is>
          <t>No</t>
        </is>
      </c>
      <c r="AQ83" t="inlineStr">
        <is>
          <t>No</t>
        </is>
      </c>
      <c r="AS83">
        <f>HYPERLINK("https://creighton-primo.hosted.exlibrisgroup.com/primo-explore/search?tab=default_tab&amp;search_scope=EVERYTHING&amp;vid=01CRU&amp;lang=en_US&amp;offset=0&amp;query=any,contains,991002135799702656","Catalog Record")</f>
        <v/>
      </c>
      <c r="AT83">
        <f>HYPERLINK("http://www.worldcat.org/oclc/27383018","WorldCat Record")</f>
        <v/>
      </c>
      <c r="AU83" t="inlineStr">
        <is>
          <t>3769107357:eng</t>
        </is>
      </c>
      <c r="AV83" t="inlineStr">
        <is>
          <t>27383018</t>
        </is>
      </c>
      <c r="AW83" t="inlineStr">
        <is>
          <t>991002135799702656</t>
        </is>
      </c>
      <c r="AX83" t="inlineStr">
        <is>
          <t>991002135799702656</t>
        </is>
      </c>
      <c r="AY83" t="inlineStr">
        <is>
          <t>2263454500002656</t>
        </is>
      </c>
      <c r="AZ83" t="inlineStr">
        <is>
          <t>BOOK</t>
        </is>
      </c>
      <c r="BB83" t="inlineStr">
        <is>
          <t>9780815709435</t>
        </is>
      </c>
      <c r="BC83" t="inlineStr">
        <is>
          <t>32285001757151</t>
        </is>
      </c>
      <c r="BD83" t="inlineStr">
        <is>
          <t>893691245</t>
        </is>
      </c>
    </row>
    <row r="84">
      <c r="A84" t="inlineStr">
        <is>
          <t>No</t>
        </is>
      </c>
      <c r="B84" t="inlineStr">
        <is>
          <t>HG4028.M4 N4</t>
        </is>
      </c>
      <c r="C84" t="inlineStr">
        <is>
          <t>0                      HG 4028000M  4                  N  4</t>
        </is>
      </c>
      <c r="D84" t="inlineStr">
        <is>
          <t>Merger movements in American industry, 1895-1956.</t>
        </is>
      </c>
      <c r="F84" t="inlineStr">
        <is>
          <t>No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K84" t="inlineStr">
        <is>
          <t>Nelson, Ralph L. (Ralph Lowell), 1926-</t>
        </is>
      </c>
      <c r="L84" t="inlineStr">
        <is>
          <t>Princeton, Princeton University Press, 1959.</t>
        </is>
      </c>
      <c r="M84" t="inlineStr">
        <is>
          <t>1959</t>
        </is>
      </c>
      <c r="O84" t="inlineStr">
        <is>
          <t>eng</t>
        </is>
      </c>
      <c r="P84" t="inlineStr">
        <is>
          <t>nju</t>
        </is>
      </c>
      <c r="Q84" t="inlineStr">
        <is>
          <t>National Bureau of Economic Research. General series, no. 66</t>
        </is>
      </c>
      <c r="R84" t="inlineStr">
        <is>
          <t xml:space="preserve">HG </t>
        </is>
      </c>
      <c r="S84" t="n">
        <v>0</v>
      </c>
      <c r="T84" t="n">
        <v>0</v>
      </c>
      <c r="U84" t="inlineStr">
        <is>
          <t>2003-09-22</t>
        </is>
      </c>
      <c r="V84" t="inlineStr">
        <is>
          <t>2003-09-22</t>
        </is>
      </c>
      <c r="W84" t="inlineStr">
        <is>
          <t>1997-07-03</t>
        </is>
      </c>
      <c r="X84" t="inlineStr">
        <is>
          <t>1997-07-03</t>
        </is>
      </c>
      <c r="Y84" t="n">
        <v>631</v>
      </c>
      <c r="Z84" t="n">
        <v>516</v>
      </c>
      <c r="AA84" t="n">
        <v>556</v>
      </c>
      <c r="AB84" t="n">
        <v>2</v>
      </c>
      <c r="AC84" t="n">
        <v>2</v>
      </c>
      <c r="AD84" t="n">
        <v>28</v>
      </c>
      <c r="AE84" t="n">
        <v>30</v>
      </c>
      <c r="AF84" t="n">
        <v>10</v>
      </c>
      <c r="AG84" t="n">
        <v>10</v>
      </c>
      <c r="AH84" t="n">
        <v>6</v>
      </c>
      <c r="AI84" t="n">
        <v>6</v>
      </c>
      <c r="AJ84" t="n">
        <v>16</v>
      </c>
      <c r="AK84" t="n">
        <v>16</v>
      </c>
      <c r="AL84" t="n">
        <v>1</v>
      </c>
      <c r="AM84" t="n">
        <v>1</v>
      </c>
      <c r="AN84" t="n">
        <v>3</v>
      </c>
      <c r="AO84" t="n">
        <v>5</v>
      </c>
      <c r="AP84" t="inlineStr">
        <is>
          <t>No</t>
        </is>
      </c>
      <c r="AQ84" t="inlineStr">
        <is>
          <t>No</t>
        </is>
      </c>
      <c r="AS84">
        <f>HYPERLINK("https://creighton-primo.hosted.exlibrisgroup.com/primo-explore/search?tab=default_tab&amp;search_scope=EVERYTHING&amp;vid=01CRU&amp;lang=en_US&amp;offset=0&amp;query=any,contains,991003008709702656","Catalog Record")</f>
        <v/>
      </c>
      <c r="AT84">
        <f>HYPERLINK("http://www.worldcat.org/oclc/576220","WorldCat Record")</f>
        <v/>
      </c>
      <c r="AU84" t="inlineStr">
        <is>
          <t>1705170:eng</t>
        </is>
      </c>
      <c r="AV84" t="inlineStr">
        <is>
          <t>576220</t>
        </is>
      </c>
      <c r="AW84" t="inlineStr">
        <is>
          <t>991003008709702656</t>
        </is>
      </c>
      <c r="AX84" t="inlineStr">
        <is>
          <t>991003008709702656</t>
        </is>
      </c>
      <c r="AY84" t="inlineStr">
        <is>
          <t>2257372810002656</t>
        </is>
      </c>
      <c r="AZ84" t="inlineStr">
        <is>
          <t>BOOK</t>
        </is>
      </c>
      <c r="BC84" t="inlineStr">
        <is>
          <t>32285002909447</t>
        </is>
      </c>
      <c r="BD84" t="inlineStr">
        <is>
          <t>893434558</t>
        </is>
      </c>
    </row>
    <row r="85">
      <c r="A85" t="inlineStr">
        <is>
          <t>No</t>
        </is>
      </c>
      <c r="B85" t="inlineStr">
        <is>
          <t>HG4521 .F685</t>
        </is>
      </c>
      <c r="C85" t="inlineStr">
        <is>
          <t>0                      HG 4521000F  685</t>
        </is>
      </c>
      <c r="D85" t="inlineStr">
        <is>
          <t>Investments, analysis and management.</t>
        </is>
      </c>
      <c r="F85" t="inlineStr">
        <is>
          <t>No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K85" t="inlineStr">
        <is>
          <t>Francis, Jack Clark.</t>
        </is>
      </c>
      <c r="L85" t="inlineStr">
        <is>
          <t>New York : McGraw-Hill, [1972]</t>
        </is>
      </c>
      <c r="M85" t="inlineStr">
        <is>
          <t>1972</t>
        </is>
      </c>
      <c r="O85" t="inlineStr">
        <is>
          <t>eng</t>
        </is>
      </c>
      <c r="P85" t="inlineStr">
        <is>
          <t>nyu</t>
        </is>
      </c>
      <c r="Q85" t="inlineStr">
        <is>
          <t>McGraw-Hill series in finance</t>
        </is>
      </c>
      <c r="R85" t="inlineStr">
        <is>
          <t xml:space="preserve">HG </t>
        </is>
      </c>
      <c r="S85" t="n">
        <v>1</v>
      </c>
      <c r="T85" t="n">
        <v>1</v>
      </c>
      <c r="U85" t="inlineStr">
        <is>
          <t>2002-04-06</t>
        </is>
      </c>
      <c r="V85" t="inlineStr">
        <is>
          <t>2002-04-06</t>
        </is>
      </c>
      <c r="W85" t="inlineStr">
        <is>
          <t>1993-04-27</t>
        </is>
      </c>
      <c r="X85" t="inlineStr">
        <is>
          <t>1993-04-27</t>
        </is>
      </c>
      <c r="Y85" t="n">
        <v>249</v>
      </c>
      <c r="Z85" t="n">
        <v>182</v>
      </c>
      <c r="AA85" t="n">
        <v>464</v>
      </c>
      <c r="AB85" t="n">
        <v>2</v>
      </c>
      <c r="AC85" t="n">
        <v>4</v>
      </c>
      <c r="AD85" t="n">
        <v>4</v>
      </c>
      <c r="AE85" t="n">
        <v>18</v>
      </c>
      <c r="AF85" t="n">
        <v>0</v>
      </c>
      <c r="AG85" t="n">
        <v>9</v>
      </c>
      <c r="AH85" t="n">
        <v>1</v>
      </c>
      <c r="AI85" t="n">
        <v>1</v>
      </c>
      <c r="AJ85" t="n">
        <v>3</v>
      </c>
      <c r="AK85" t="n">
        <v>9</v>
      </c>
      <c r="AL85" t="n">
        <v>1</v>
      </c>
      <c r="AM85" t="n">
        <v>3</v>
      </c>
      <c r="AN85" t="n">
        <v>0</v>
      </c>
      <c r="AO85" t="n">
        <v>0</v>
      </c>
      <c r="AP85" t="inlineStr">
        <is>
          <t>No</t>
        </is>
      </c>
      <c r="AQ85" t="inlineStr">
        <is>
          <t>Yes</t>
        </is>
      </c>
      <c r="AR85">
        <f>HYPERLINK("http://catalog.hathitrust.org/Record/004500589","HathiTrust Record")</f>
        <v/>
      </c>
      <c r="AS85">
        <f>HYPERLINK("https://creighton-primo.hosted.exlibrisgroup.com/primo-explore/search?tab=default_tab&amp;search_scope=EVERYTHING&amp;vid=01CRU&amp;lang=en_US&amp;offset=0&amp;query=any,contains,991001296929702656","Catalog Record")</f>
        <v/>
      </c>
      <c r="AT85">
        <f>HYPERLINK("http://www.worldcat.org/oclc/220246","WorldCat Record")</f>
        <v/>
      </c>
      <c r="AU85" t="inlineStr">
        <is>
          <t>368582854:eng</t>
        </is>
      </c>
      <c r="AV85" t="inlineStr">
        <is>
          <t>220246</t>
        </is>
      </c>
      <c r="AW85" t="inlineStr">
        <is>
          <t>991001296929702656</t>
        </is>
      </c>
      <c r="AX85" t="inlineStr">
        <is>
          <t>991001296929702656</t>
        </is>
      </c>
      <c r="AY85" t="inlineStr">
        <is>
          <t>2261535650002656</t>
        </is>
      </c>
      <c r="AZ85" t="inlineStr">
        <is>
          <t>BOOK</t>
        </is>
      </c>
      <c r="BB85" t="inlineStr">
        <is>
          <t>9780070217850</t>
        </is>
      </c>
      <c r="BC85" t="inlineStr">
        <is>
          <t>32285001627743</t>
        </is>
      </c>
      <c r="BD85" t="inlineStr">
        <is>
          <t>893596393</t>
        </is>
      </c>
    </row>
    <row r="86">
      <c r="A86" t="inlineStr">
        <is>
          <t>No</t>
        </is>
      </c>
      <c r="B86" t="inlineStr">
        <is>
          <t>HG4521 .H38 1966</t>
        </is>
      </c>
      <c r="C86" t="inlineStr">
        <is>
          <t>0                      HG 4521000H  38          1966</t>
        </is>
      </c>
      <c r="D86" t="inlineStr">
        <is>
          <t>Investments; analysis and management [by] Douglas A. Hayes.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K86" t="inlineStr">
        <is>
          <t>Hayes, Douglas A., 1918-2011.</t>
        </is>
      </c>
      <c r="L86" t="inlineStr">
        <is>
          <t>New York, Macmillan [1966]</t>
        </is>
      </c>
      <c r="M86" t="inlineStr">
        <is>
          <t>1966</t>
        </is>
      </c>
      <c r="N86" t="inlineStr">
        <is>
          <t>2d ed.</t>
        </is>
      </c>
      <c r="O86" t="inlineStr">
        <is>
          <t>eng</t>
        </is>
      </c>
      <c r="P86" t="inlineStr">
        <is>
          <t>nyu</t>
        </is>
      </c>
      <c r="R86" t="inlineStr">
        <is>
          <t xml:space="preserve">HG </t>
        </is>
      </c>
      <c r="S86" t="n">
        <v>1</v>
      </c>
      <c r="T86" t="n">
        <v>1</v>
      </c>
      <c r="U86" t="inlineStr">
        <is>
          <t>2009-09-25</t>
        </is>
      </c>
      <c r="V86" t="inlineStr">
        <is>
          <t>2009-09-25</t>
        </is>
      </c>
      <c r="W86" t="inlineStr">
        <is>
          <t>1997-07-23</t>
        </is>
      </c>
      <c r="X86" t="inlineStr">
        <is>
          <t>1997-07-23</t>
        </is>
      </c>
      <c r="Y86" t="n">
        <v>241</v>
      </c>
      <c r="Z86" t="n">
        <v>173</v>
      </c>
      <c r="AA86" t="n">
        <v>372</v>
      </c>
      <c r="AB86" t="n">
        <v>1</v>
      </c>
      <c r="AC86" t="n">
        <v>3</v>
      </c>
      <c r="AD86" t="n">
        <v>4</v>
      </c>
      <c r="AE86" t="n">
        <v>23</v>
      </c>
      <c r="AF86" t="n">
        <v>1</v>
      </c>
      <c r="AG86" t="n">
        <v>10</v>
      </c>
      <c r="AH86" t="n">
        <v>2</v>
      </c>
      <c r="AI86" t="n">
        <v>5</v>
      </c>
      <c r="AJ86" t="n">
        <v>3</v>
      </c>
      <c r="AK86" t="n">
        <v>12</v>
      </c>
      <c r="AL86" t="n">
        <v>0</v>
      </c>
      <c r="AM86" t="n">
        <v>2</v>
      </c>
      <c r="AN86" t="n">
        <v>0</v>
      </c>
      <c r="AO86" t="n">
        <v>0</v>
      </c>
      <c r="AP86" t="inlineStr">
        <is>
          <t>No</t>
        </is>
      </c>
      <c r="AQ86" t="inlineStr">
        <is>
          <t>No</t>
        </is>
      </c>
      <c r="AS86">
        <f>HYPERLINK("https://creighton-primo.hosted.exlibrisgroup.com/primo-explore/search?tab=default_tab&amp;search_scope=EVERYTHING&amp;vid=01CRU&amp;lang=en_US&amp;offset=0&amp;query=any,contains,991001000579702656","Catalog Record")</f>
        <v/>
      </c>
      <c r="AT86">
        <f>HYPERLINK("http://www.worldcat.org/oclc/172016","WorldCat Record")</f>
        <v/>
      </c>
      <c r="AU86" t="inlineStr">
        <is>
          <t>148942743:eng</t>
        </is>
      </c>
      <c r="AV86" t="inlineStr">
        <is>
          <t>172016</t>
        </is>
      </c>
      <c r="AW86" t="inlineStr">
        <is>
          <t>991001000579702656</t>
        </is>
      </c>
      <c r="AX86" t="inlineStr">
        <is>
          <t>991001000579702656</t>
        </is>
      </c>
      <c r="AY86" t="inlineStr">
        <is>
          <t>2270436590002656</t>
        </is>
      </c>
      <c r="AZ86" t="inlineStr">
        <is>
          <t>BOOK</t>
        </is>
      </c>
      <c r="BC86" t="inlineStr">
        <is>
          <t>32285002958063</t>
        </is>
      </c>
      <c r="BD86" t="inlineStr">
        <is>
          <t>893602240</t>
        </is>
      </c>
    </row>
    <row r="87">
      <c r="A87" t="inlineStr">
        <is>
          <t>No</t>
        </is>
      </c>
      <c r="B87" t="inlineStr">
        <is>
          <t>HG4528 .R64 2003</t>
        </is>
      </c>
      <c r="C87" t="inlineStr">
        <is>
          <t>0                      HG 4528000R  64          2003</t>
        </is>
      </c>
      <c r="D87" t="inlineStr">
        <is>
          <t>Investment biker : around the world with Jim Rogers.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No</t>
        </is>
      </c>
      <c r="J87" t="inlineStr">
        <is>
          <t>0</t>
        </is>
      </c>
      <c r="K87" t="inlineStr">
        <is>
          <t>Rogers, Jim, 1942-</t>
        </is>
      </c>
      <c r="L87" t="inlineStr">
        <is>
          <t>New York : Random House Trade Paperbacks, 2003.</t>
        </is>
      </c>
      <c r="M87" t="inlineStr">
        <is>
          <t>2003</t>
        </is>
      </c>
      <c r="N87" t="inlineStr">
        <is>
          <t>2003 Random House Trade pbk. ed.</t>
        </is>
      </c>
      <c r="O87" t="inlineStr">
        <is>
          <t>eng</t>
        </is>
      </c>
      <c r="P87" t="inlineStr">
        <is>
          <t>nyu</t>
        </is>
      </c>
      <c r="R87" t="inlineStr">
        <is>
          <t xml:space="preserve">HG </t>
        </is>
      </c>
      <c r="S87" t="n">
        <v>1</v>
      </c>
      <c r="T87" t="n">
        <v>1</v>
      </c>
      <c r="U87" t="inlineStr">
        <is>
          <t>2010-05-24</t>
        </is>
      </c>
      <c r="V87" t="inlineStr">
        <is>
          <t>2010-05-24</t>
        </is>
      </c>
      <c r="W87" t="inlineStr">
        <is>
          <t>2010-05-24</t>
        </is>
      </c>
      <c r="X87" t="inlineStr">
        <is>
          <t>2010-05-24</t>
        </is>
      </c>
      <c r="Y87" t="n">
        <v>67</v>
      </c>
      <c r="Z87" t="n">
        <v>53</v>
      </c>
      <c r="AA87" t="n">
        <v>614</v>
      </c>
      <c r="AB87" t="n">
        <v>1</v>
      </c>
      <c r="AC87" t="n">
        <v>7</v>
      </c>
      <c r="AD87" t="n">
        <v>2</v>
      </c>
      <c r="AE87" t="n">
        <v>11</v>
      </c>
      <c r="AF87" t="n">
        <v>1</v>
      </c>
      <c r="AG87" t="n">
        <v>3</v>
      </c>
      <c r="AH87" t="n">
        <v>0</v>
      </c>
      <c r="AI87" t="n">
        <v>0</v>
      </c>
      <c r="AJ87" t="n">
        <v>1</v>
      </c>
      <c r="AK87" t="n">
        <v>6</v>
      </c>
      <c r="AL87" t="n">
        <v>0</v>
      </c>
      <c r="AM87" t="n">
        <v>3</v>
      </c>
      <c r="AN87" t="n">
        <v>0</v>
      </c>
      <c r="AO87" t="n">
        <v>0</v>
      </c>
      <c r="AP87" t="inlineStr">
        <is>
          <t>No</t>
        </is>
      </c>
      <c r="AQ87" t="inlineStr">
        <is>
          <t>Yes</t>
        </is>
      </c>
      <c r="AR87">
        <f>HYPERLINK("http://catalog.hathitrust.org/Record/007565101","HathiTrust Record")</f>
        <v/>
      </c>
      <c r="AS87">
        <f>HYPERLINK("https://creighton-primo.hosted.exlibrisgroup.com/primo-explore/search?tab=default_tab&amp;search_scope=EVERYTHING&amp;vid=01CRU&amp;lang=en_US&amp;offset=0&amp;query=any,contains,991005397979702656","Catalog Record")</f>
        <v/>
      </c>
      <c r="AT87">
        <f>HYPERLINK("http://www.worldcat.org/oclc/52465419","WorldCat Record")</f>
        <v/>
      </c>
      <c r="AU87" t="inlineStr">
        <is>
          <t>167108049:eng</t>
        </is>
      </c>
      <c r="AV87" t="inlineStr">
        <is>
          <t>52465419</t>
        </is>
      </c>
      <c r="AW87" t="inlineStr">
        <is>
          <t>991005397979702656</t>
        </is>
      </c>
      <c r="AX87" t="inlineStr">
        <is>
          <t>991005397979702656</t>
        </is>
      </c>
      <c r="AY87" t="inlineStr">
        <is>
          <t>2255349540002656</t>
        </is>
      </c>
      <c r="AZ87" t="inlineStr">
        <is>
          <t>BOOK</t>
        </is>
      </c>
      <c r="BB87" t="inlineStr">
        <is>
          <t>9780812968712</t>
        </is>
      </c>
      <c r="BC87" t="inlineStr">
        <is>
          <t>32285005585285</t>
        </is>
      </c>
      <c r="BD87" t="inlineStr">
        <is>
          <t>893689141</t>
        </is>
      </c>
    </row>
    <row r="88">
      <c r="A88" t="inlineStr">
        <is>
          <t>No</t>
        </is>
      </c>
      <c r="B88" t="inlineStr">
        <is>
          <t>HG4538 .E42 1996</t>
        </is>
      </c>
      <c r="C88" t="inlineStr">
        <is>
          <t>0                      HG 4538000E  42          1996</t>
        </is>
      </c>
      <c r="D88" t="inlineStr">
        <is>
          <t>The effect of Japanese investment on the world economy : a six-country study, 1970-1991 / edited by Leon Hollerman and Ramon H. Myers.</t>
        </is>
      </c>
      <c r="F88" t="inlineStr">
        <is>
          <t>No</t>
        </is>
      </c>
      <c r="G88" t="inlineStr">
        <is>
          <t>1</t>
        </is>
      </c>
      <c r="H88" t="inlineStr">
        <is>
          <t>No</t>
        </is>
      </c>
      <c r="I88" t="inlineStr">
        <is>
          <t>No</t>
        </is>
      </c>
      <c r="J88" t="inlineStr">
        <is>
          <t>0</t>
        </is>
      </c>
      <c r="L88" t="inlineStr">
        <is>
          <t>Stanford, Calif. : Hoover Institution Press, Stanford University, c1996.</t>
        </is>
      </c>
      <c r="M88" t="inlineStr">
        <is>
          <t>1996</t>
        </is>
      </c>
      <c r="O88" t="inlineStr">
        <is>
          <t>eng</t>
        </is>
      </c>
      <c r="P88" t="inlineStr">
        <is>
          <t>cau</t>
        </is>
      </c>
      <c r="Q88" t="inlineStr">
        <is>
          <t>Hoover Press publication ; no. 432</t>
        </is>
      </c>
      <c r="R88" t="inlineStr">
        <is>
          <t xml:space="preserve">HG </t>
        </is>
      </c>
      <c r="S88" t="n">
        <v>1</v>
      </c>
      <c r="T88" t="n">
        <v>1</v>
      </c>
      <c r="U88" t="inlineStr">
        <is>
          <t>2005-04-17</t>
        </is>
      </c>
      <c r="V88" t="inlineStr">
        <is>
          <t>2005-04-17</t>
        </is>
      </c>
      <c r="W88" t="inlineStr">
        <is>
          <t>1997-06-10</t>
        </is>
      </c>
      <c r="X88" t="inlineStr">
        <is>
          <t>1997-06-10</t>
        </is>
      </c>
      <c r="Y88" t="n">
        <v>372</v>
      </c>
      <c r="Z88" t="n">
        <v>301</v>
      </c>
      <c r="AA88" t="n">
        <v>308</v>
      </c>
      <c r="AB88" t="n">
        <v>3</v>
      </c>
      <c r="AC88" t="n">
        <v>3</v>
      </c>
      <c r="AD88" t="n">
        <v>21</v>
      </c>
      <c r="AE88" t="n">
        <v>21</v>
      </c>
      <c r="AF88" t="n">
        <v>7</v>
      </c>
      <c r="AG88" t="n">
        <v>7</v>
      </c>
      <c r="AH88" t="n">
        <v>6</v>
      </c>
      <c r="AI88" t="n">
        <v>6</v>
      </c>
      <c r="AJ88" t="n">
        <v>12</v>
      </c>
      <c r="AK88" t="n">
        <v>12</v>
      </c>
      <c r="AL88" t="n">
        <v>2</v>
      </c>
      <c r="AM88" t="n">
        <v>2</v>
      </c>
      <c r="AN88" t="n">
        <v>0</v>
      </c>
      <c r="AO88" t="n">
        <v>0</v>
      </c>
      <c r="AP88" t="inlineStr">
        <is>
          <t>No</t>
        </is>
      </c>
      <c r="AQ88" t="inlineStr">
        <is>
          <t>Yes</t>
        </is>
      </c>
      <c r="AR88">
        <f>HYPERLINK("http://catalog.hathitrust.org/Record/007132354","HathiTrust Record")</f>
        <v/>
      </c>
      <c r="AS88">
        <f>HYPERLINK("https://creighton-primo.hosted.exlibrisgroup.com/primo-explore/search?tab=default_tab&amp;search_scope=EVERYTHING&amp;vid=01CRU&amp;lang=en_US&amp;offset=0&amp;query=any,contains,991002567069702656","Catalog Record")</f>
        <v/>
      </c>
      <c r="AT88">
        <f>HYPERLINK("http://www.worldcat.org/oclc/33359691","WorldCat Record")</f>
        <v/>
      </c>
      <c r="AU88" t="inlineStr">
        <is>
          <t>368027445:eng</t>
        </is>
      </c>
      <c r="AV88" t="inlineStr">
        <is>
          <t>33359691</t>
        </is>
      </c>
      <c r="AW88" t="inlineStr">
        <is>
          <t>991002567069702656</t>
        </is>
      </c>
      <c r="AX88" t="inlineStr">
        <is>
          <t>991002567069702656</t>
        </is>
      </c>
      <c r="AY88" t="inlineStr">
        <is>
          <t>2263199720002656</t>
        </is>
      </c>
      <c r="AZ88" t="inlineStr">
        <is>
          <t>BOOK</t>
        </is>
      </c>
      <c r="BB88" t="inlineStr">
        <is>
          <t>9780817994013</t>
        </is>
      </c>
      <c r="BC88" t="inlineStr">
        <is>
          <t>32285002751435</t>
        </is>
      </c>
      <c r="BD88" t="inlineStr">
        <is>
          <t>893792617</t>
        </is>
      </c>
    </row>
    <row r="89">
      <c r="A89" t="inlineStr">
        <is>
          <t>No</t>
        </is>
      </c>
      <c r="B89" t="inlineStr">
        <is>
          <t>HG4538 .M38 1985</t>
        </is>
      </c>
      <c r="C89" t="inlineStr">
        <is>
          <t>0                      HG 4538000M  38          1985</t>
        </is>
      </c>
      <c r="D89" t="inlineStr">
        <is>
          <t>OPEC's investments and the international financial system / Richard P. Mattione.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K89" t="inlineStr">
        <is>
          <t>Mattione, Richard P.</t>
        </is>
      </c>
      <c r="L89" t="inlineStr">
        <is>
          <t>Washington, D.C. : Brookings Institution, c1985.</t>
        </is>
      </c>
      <c r="M89" t="inlineStr">
        <is>
          <t>1985</t>
        </is>
      </c>
      <c r="O89" t="inlineStr">
        <is>
          <t>eng</t>
        </is>
      </c>
      <c r="P89" t="inlineStr">
        <is>
          <t>dcu</t>
        </is>
      </c>
      <c r="R89" t="inlineStr">
        <is>
          <t xml:space="preserve">HG </t>
        </is>
      </c>
      <c r="S89" t="n">
        <v>1</v>
      </c>
      <c r="T89" t="n">
        <v>1</v>
      </c>
      <c r="U89" t="inlineStr">
        <is>
          <t>1994-03-11</t>
        </is>
      </c>
      <c r="V89" t="inlineStr">
        <is>
          <t>1994-03-11</t>
        </is>
      </c>
      <c r="W89" t="inlineStr">
        <is>
          <t>1992-07-08</t>
        </is>
      </c>
      <c r="X89" t="inlineStr">
        <is>
          <t>1992-07-08</t>
        </is>
      </c>
      <c r="Y89" t="n">
        <v>713</v>
      </c>
      <c r="Z89" t="n">
        <v>616</v>
      </c>
      <c r="AA89" t="n">
        <v>623</v>
      </c>
      <c r="AB89" t="n">
        <v>6</v>
      </c>
      <c r="AC89" t="n">
        <v>6</v>
      </c>
      <c r="AD89" t="n">
        <v>27</v>
      </c>
      <c r="AE89" t="n">
        <v>27</v>
      </c>
      <c r="AF89" t="n">
        <v>8</v>
      </c>
      <c r="AG89" t="n">
        <v>8</v>
      </c>
      <c r="AH89" t="n">
        <v>9</v>
      </c>
      <c r="AI89" t="n">
        <v>9</v>
      </c>
      <c r="AJ89" t="n">
        <v>15</v>
      </c>
      <c r="AK89" t="n">
        <v>15</v>
      </c>
      <c r="AL89" t="n">
        <v>5</v>
      </c>
      <c r="AM89" t="n">
        <v>5</v>
      </c>
      <c r="AN89" t="n">
        <v>0</v>
      </c>
      <c r="AO89" t="n">
        <v>0</v>
      </c>
      <c r="AP89" t="inlineStr">
        <is>
          <t>No</t>
        </is>
      </c>
      <c r="AQ89" t="inlineStr">
        <is>
          <t>Yes</t>
        </is>
      </c>
      <c r="AR89">
        <f>HYPERLINK("http://catalog.hathitrust.org/Record/000409611","HathiTrust Record")</f>
        <v/>
      </c>
      <c r="AS89">
        <f>HYPERLINK("https://creighton-primo.hosted.exlibrisgroup.com/primo-explore/search?tab=default_tab&amp;search_scope=EVERYTHING&amp;vid=01CRU&amp;lang=en_US&amp;offset=0&amp;query=any,contains,991000540029702656","Catalog Record")</f>
        <v/>
      </c>
      <c r="AT89">
        <f>HYPERLINK("http://www.worldcat.org/oclc/11470223","WorldCat Record")</f>
        <v/>
      </c>
      <c r="AU89" t="inlineStr">
        <is>
          <t>3899698:eng</t>
        </is>
      </c>
      <c r="AV89" t="inlineStr">
        <is>
          <t>11470223</t>
        </is>
      </c>
      <c r="AW89" t="inlineStr">
        <is>
          <t>991000540029702656</t>
        </is>
      </c>
      <c r="AX89" t="inlineStr">
        <is>
          <t>991000540029702656</t>
        </is>
      </c>
      <c r="AY89" t="inlineStr">
        <is>
          <t>2269683110002656</t>
        </is>
      </c>
      <c r="AZ89" t="inlineStr">
        <is>
          <t>BOOK</t>
        </is>
      </c>
      <c r="BB89" t="inlineStr">
        <is>
          <t>9780815755098</t>
        </is>
      </c>
      <c r="BC89" t="inlineStr">
        <is>
          <t>32285001190163</t>
        </is>
      </c>
      <c r="BD89" t="inlineStr">
        <is>
          <t>893521773</t>
        </is>
      </c>
    </row>
    <row r="90">
      <c r="A90" t="inlineStr">
        <is>
          <t>No</t>
        </is>
      </c>
      <c r="B90" t="inlineStr">
        <is>
          <t>HG4538 .S52 2003</t>
        </is>
      </c>
      <c r="C90" t="inlineStr">
        <is>
          <t>0                      HG 4538000S  52          2003</t>
        </is>
      </c>
      <c r="D90" t="inlineStr">
        <is>
          <t>International investments / Bruno Solnik, Dennis McLeavey,</t>
        </is>
      </c>
      <c r="F90" t="inlineStr">
        <is>
          <t>No</t>
        </is>
      </c>
      <c r="G90" t="inlineStr">
        <is>
          <t>1</t>
        </is>
      </c>
      <c r="H90" t="inlineStr">
        <is>
          <t>No</t>
        </is>
      </c>
      <c r="I90" t="inlineStr">
        <is>
          <t>No</t>
        </is>
      </c>
      <c r="J90" t="inlineStr">
        <is>
          <t>0</t>
        </is>
      </c>
      <c r="K90" t="inlineStr">
        <is>
          <t>Solnik, Bruno H., 1946-</t>
        </is>
      </c>
      <c r="L90" t="inlineStr">
        <is>
          <t>Boston, Mass. : Pearson Education, 2003.</t>
        </is>
      </c>
      <c r="M90" t="inlineStr">
        <is>
          <t>2003</t>
        </is>
      </c>
      <c r="N90" t="inlineStr">
        <is>
          <t>5th ed.</t>
        </is>
      </c>
      <c r="O90" t="inlineStr">
        <is>
          <t>eng</t>
        </is>
      </c>
      <c r="P90" t="inlineStr">
        <is>
          <t>mau</t>
        </is>
      </c>
      <c r="Q90" t="inlineStr">
        <is>
          <t>The Addison-Wesley series in finance</t>
        </is>
      </c>
      <c r="R90" t="inlineStr">
        <is>
          <t xml:space="preserve">HG </t>
        </is>
      </c>
      <c r="S90" t="n">
        <v>1</v>
      </c>
      <c r="T90" t="n">
        <v>1</v>
      </c>
      <c r="U90" t="inlineStr">
        <is>
          <t>2006-08-18</t>
        </is>
      </c>
      <c r="V90" t="inlineStr">
        <is>
          <t>2006-08-18</t>
        </is>
      </c>
      <c r="W90" t="inlineStr">
        <is>
          <t>2006-04-13</t>
        </is>
      </c>
      <c r="X90" t="inlineStr">
        <is>
          <t>2006-04-13</t>
        </is>
      </c>
      <c r="Y90" t="n">
        <v>162</v>
      </c>
      <c r="Z90" t="n">
        <v>80</v>
      </c>
      <c r="AA90" t="n">
        <v>393</v>
      </c>
      <c r="AB90" t="n">
        <v>1</v>
      </c>
      <c r="AC90" t="n">
        <v>2</v>
      </c>
      <c r="AD90" t="n">
        <v>6</v>
      </c>
      <c r="AE90" t="n">
        <v>20</v>
      </c>
      <c r="AF90" t="n">
        <v>3</v>
      </c>
      <c r="AG90" t="n">
        <v>8</v>
      </c>
      <c r="AH90" t="n">
        <v>1</v>
      </c>
      <c r="AI90" t="n">
        <v>7</v>
      </c>
      <c r="AJ90" t="n">
        <v>3</v>
      </c>
      <c r="AK90" t="n">
        <v>12</v>
      </c>
      <c r="AL90" t="n">
        <v>0</v>
      </c>
      <c r="AM90" t="n">
        <v>1</v>
      </c>
      <c r="AN90" t="n">
        <v>0</v>
      </c>
      <c r="AO90" t="n">
        <v>0</v>
      </c>
      <c r="AP90" t="inlineStr">
        <is>
          <t>No</t>
        </is>
      </c>
      <c r="AQ90" t="inlineStr">
        <is>
          <t>Yes</t>
        </is>
      </c>
      <c r="AR90">
        <f>HYPERLINK("http://catalog.hathitrust.org/Record/007252136","HathiTrust Record")</f>
        <v/>
      </c>
      <c r="AS90">
        <f>HYPERLINK("https://creighton-primo.hosted.exlibrisgroup.com/primo-explore/search?tab=default_tab&amp;search_scope=EVERYTHING&amp;vid=01CRU&amp;lang=en_US&amp;offset=0&amp;query=any,contains,991004791199702656","Catalog Record")</f>
        <v/>
      </c>
      <c r="AT90">
        <f>HYPERLINK("http://www.worldcat.org/oclc/51861955","WorldCat Record")</f>
        <v/>
      </c>
      <c r="AU90" t="inlineStr">
        <is>
          <t>665749:eng</t>
        </is>
      </c>
      <c r="AV90" t="inlineStr">
        <is>
          <t>51861955</t>
        </is>
      </c>
      <c r="AW90" t="inlineStr">
        <is>
          <t>991004791199702656</t>
        </is>
      </c>
      <c r="AX90" t="inlineStr">
        <is>
          <t>991004791199702656</t>
        </is>
      </c>
      <c r="AY90" t="inlineStr">
        <is>
          <t>2266887190002656</t>
        </is>
      </c>
      <c r="AZ90" t="inlineStr">
        <is>
          <t>BOOK</t>
        </is>
      </c>
      <c r="BB90" t="inlineStr">
        <is>
          <t>9780201785685</t>
        </is>
      </c>
      <c r="BC90" t="inlineStr">
        <is>
          <t>32285005181630</t>
        </is>
      </c>
      <c r="BD90" t="inlineStr">
        <is>
          <t>893782661</t>
        </is>
      </c>
    </row>
    <row r="91">
      <c r="A91" t="inlineStr">
        <is>
          <t>No</t>
        </is>
      </c>
      <c r="B91" t="inlineStr">
        <is>
          <t>HG4572 .C6 1973</t>
        </is>
      </c>
      <c r="C91" t="inlineStr">
        <is>
          <t>0                      HG 4572000C  6           1973</t>
        </is>
      </c>
      <c r="D91" t="inlineStr">
        <is>
          <t>Fifty years in Wall Street.</t>
        </is>
      </c>
      <c r="F91" t="inlineStr">
        <is>
          <t>No</t>
        </is>
      </c>
      <c r="G91" t="inlineStr">
        <is>
          <t>1</t>
        </is>
      </c>
      <c r="H91" t="inlineStr">
        <is>
          <t>No</t>
        </is>
      </c>
      <c r="I91" t="inlineStr">
        <is>
          <t>No</t>
        </is>
      </c>
      <c r="J91" t="inlineStr">
        <is>
          <t>0</t>
        </is>
      </c>
      <c r="K91" t="inlineStr">
        <is>
          <t>Clews, Henry, 1836-1923.</t>
        </is>
      </c>
      <c r="L91" t="inlineStr">
        <is>
          <t>New York, Arno Press, 1973.</t>
        </is>
      </c>
      <c r="M91" t="inlineStr">
        <is>
          <t>1973</t>
        </is>
      </c>
      <c r="O91" t="inlineStr">
        <is>
          <t>eng</t>
        </is>
      </c>
      <c r="P91" t="inlineStr">
        <is>
          <t>nyu</t>
        </is>
      </c>
      <c r="Q91" t="inlineStr">
        <is>
          <t>Big business: economic power in a free society</t>
        </is>
      </c>
      <c r="R91" t="inlineStr">
        <is>
          <t xml:space="preserve">HG </t>
        </is>
      </c>
      <c r="S91" t="n">
        <v>0</v>
      </c>
      <c r="T91" t="n">
        <v>0</v>
      </c>
      <c r="U91" t="inlineStr">
        <is>
          <t>2003-03-11</t>
        </is>
      </c>
      <c r="V91" t="inlineStr">
        <is>
          <t>2003-03-11</t>
        </is>
      </c>
      <c r="W91" t="inlineStr">
        <is>
          <t>1997-07-22</t>
        </is>
      </c>
      <c r="X91" t="inlineStr">
        <is>
          <t>1997-07-22</t>
        </is>
      </c>
      <c r="Y91" t="n">
        <v>124</v>
      </c>
      <c r="Z91" t="n">
        <v>104</v>
      </c>
      <c r="AA91" t="n">
        <v>461</v>
      </c>
      <c r="AB91" t="n">
        <v>1</v>
      </c>
      <c r="AC91" t="n">
        <v>4</v>
      </c>
      <c r="AD91" t="n">
        <v>2</v>
      </c>
      <c r="AE91" t="n">
        <v>12</v>
      </c>
      <c r="AF91" t="n">
        <v>1</v>
      </c>
      <c r="AG91" t="n">
        <v>5</v>
      </c>
      <c r="AH91" t="n">
        <v>0</v>
      </c>
      <c r="AI91" t="n">
        <v>3</v>
      </c>
      <c r="AJ91" t="n">
        <v>1</v>
      </c>
      <c r="AK91" t="n">
        <v>3</v>
      </c>
      <c r="AL91" t="n">
        <v>0</v>
      </c>
      <c r="AM91" t="n">
        <v>3</v>
      </c>
      <c r="AN91" t="n">
        <v>0</v>
      </c>
      <c r="AO91" t="n">
        <v>0</v>
      </c>
      <c r="AP91" t="inlineStr">
        <is>
          <t>No</t>
        </is>
      </c>
      <c r="AQ91" t="inlineStr">
        <is>
          <t>No</t>
        </is>
      </c>
      <c r="AS91">
        <f>HYPERLINK("https://creighton-primo.hosted.exlibrisgroup.com/primo-explore/search?tab=default_tab&amp;search_scope=EVERYTHING&amp;vid=01CRU&amp;lang=en_US&amp;offset=0&amp;query=any,contains,991003061229702656","Catalog Record")</f>
        <v/>
      </c>
      <c r="AT91">
        <f>HYPERLINK("http://www.worldcat.org/oclc/618355","WorldCat Record")</f>
        <v/>
      </c>
      <c r="AU91" t="inlineStr">
        <is>
          <t>1731374:eng</t>
        </is>
      </c>
      <c r="AV91" t="inlineStr">
        <is>
          <t>618355</t>
        </is>
      </c>
      <c r="AW91" t="inlineStr">
        <is>
          <t>991003061229702656</t>
        </is>
      </c>
      <c r="AX91" t="inlineStr">
        <is>
          <t>991003061229702656</t>
        </is>
      </c>
      <c r="AY91" t="inlineStr">
        <is>
          <t>2272207250002656</t>
        </is>
      </c>
      <c r="AZ91" t="inlineStr">
        <is>
          <t>BOOK</t>
        </is>
      </c>
      <c r="BB91" t="inlineStr">
        <is>
          <t>9780405050794</t>
        </is>
      </c>
      <c r="BC91" t="inlineStr">
        <is>
          <t>32285002915857</t>
        </is>
      </c>
      <c r="BD91" t="inlineStr">
        <is>
          <t>893428398</t>
        </is>
      </c>
    </row>
    <row r="92">
      <c r="A92" t="inlineStr">
        <is>
          <t>No</t>
        </is>
      </c>
      <c r="B92" t="inlineStr">
        <is>
          <t>HG4651 .C65 1975</t>
        </is>
      </c>
      <c r="C92" t="inlineStr">
        <is>
          <t>0                      HG 4651000C  65          1975</t>
        </is>
      </c>
      <c r="D92" t="inlineStr">
        <is>
          <t>The work of the bond house / Lawrence Chamberlain.</t>
        </is>
      </c>
      <c r="F92" t="inlineStr">
        <is>
          <t>No</t>
        </is>
      </c>
      <c r="G92" t="inlineStr">
        <is>
          <t>1</t>
        </is>
      </c>
      <c r="H92" t="inlineStr">
        <is>
          <t>No</t>
        </is>
      </c>
      <c r="I92" t="inlineStr">
        <is>
          <t>No</t>
        </is>
      </c>
      <c r="J92" t="inlineStr">
        <is>
          <t>0</t>
        </is>
      </c>
      <c r="K92" t="inlineStr">
        <is>
          <t>Chamberlain, Lawrence, 1878-1961.</t>
        </is>
      </c>
      <c r="L92" t="inlineStr">
        <is>
          <t>New York : Arno Press, 1975 [c1912]</t>
        </is>
      </c>
      <c r="M92" t="inlineStr">
        <is>
          <t>1975</t>
        </is>
      </c>
      <c r="O92" t="inlineStr">
        <is>
          <t>eng</t>
        </is>
      </c>
      <c r="P92" t="inlineStr">
        <is>
          <t>nyu</t>
        </is>
      </c>
      <c r="Q92" t="inlineStr">
        <is>
          <t>Wall Street and the security markets</t>
        </is>
      </c>
      <c r="R92" t="inlineStr">
        <is>
          <t xml:space="preserve">HG </t>
        </is>
      </c>
      <c r="S92" t="n">
        <v>0</v>
      </c>
      <c r="T92" t="n">
        <v>0</v>
      </c>
      <c r="U92" t="inlineStr">
        <is>
          <t>2006-08-23</t>
        </is>
      </c>
      <c r="V92" t="inlineStr">
        <is>
          <t>2006-08-23</t>
        </is>
      </c>
      <c r="W92" t="inlineStr">
        <is>
          <t>1997-07-22</t>
        </is>
      </c>
      <c r="X92" t="inlineStr">
        <is>
          <t>1997-07-22</t>
        </is>
      </c>
      <c r="Y92" t="n">
        <v>76</v>
      </c>
      <c r="Z92" t="n">
        <v>70</v>
      </c>
      <c r="AA92" t="n">
        <v>133</v>
      </c>
      <c r="AB92" t="n">
        <v>3</v>
      </c>
      <c r="AC92" t="n">
        <v>3</v>
      </c>
      <c r="AD92" t="n">
        <v>3</v>
      </c>
      <c r="AE92" t="n">
        <v>5</v>
      </c>
      <c r="AF92" t="n">
        <v>0</v>
      </c>
      <c r="AG92" t="n">
        <v>0</v>
      </c>
      <c r="AH92" t="n">
        <v>1</v>
      </c>
      <c r="AI92" t="n">
        <v>3</v>
      </c>
      <c r="AJ92" t="n">
        <v>1</v>
      </c>
      <c r="AK92" t="n">
        <v>2</v>
      </c>
      <c r="AL92" t="n">
        <v>2</v>
      </c>
      <c r="AM92" t="n">
        <v>2</v>
      </c>
      <c r="AN92" t="n">
        <v>0</v>
      </c>
      <c r="AO92" t="n">
        <v>0</v>
      </c>
      <c r="AP92" t="inlineStr">
        <is>
          <t>No</t>
        </is>
      </c>
      <c r="AQ92" t="inlineStr">
        <is>
          <t>No</t>
        </is>
      </c>
      <c r="AS92">
        <f>HYPERLINK("https://creighton-primo.hosted.exlibrisgroup.com/primo-explore/search?tab=default_tab&amp;search_scope=EVERYTHING&amp;vid=01CRU&amp;lang=en_US&amp;offset=0&amp;query=any,contains,991003635899702656","Catalog Record")</f>
        <v/>
      </c>
      <c r="AT92">
        <f>HYPERLINK("http://www.worldcat.org/oclc/1230529","WorldCat Record")</f>
        <v/>
      </c>
      <c r="AU92" t="inlineStr">
        <is>
          <t>2132086:eng</t>
        </is>
      </c>
      <c r="AV92" t="inlineStr">
        <is>
          <t>1230529</t>
        </is>
      </c>
      <c r="AW92" t="inlineStr">
        <is>
          <t>991003635899702656</t>
        </is>
      </c>
      <c r="AX92" t="inlineStr">
        <is>
          <t>991003635899702656</t>
        </is>
      </c>
      <c r="AY92" t="inlineStr">
        <is>
          <t>2258215080002656</t>
        </is>
      </c>
      <c r="AZ92" t="inlineStr">
        <is>
          <t>BOOK</t>
        </is>
      </c>
      <c r="BB92" t="inlineStr">
        <is>
          <t>9780405069529</t>
        </is>
      </c>
      <c r="BC92" t="inlineStr">
        <is>
          <t>32285002916103</t>
        </is>
      </c>
      <c r="BD92" t="inlineStr">
        <is>
          <t>893234388</t>
        </is>
      </c>
    </row>
    <row r="93">
      <c r="A93" t="inlineStr">
        <is>
          <t>No</t>
        </is>
      </c>
      <c r="B93" t="inlineStr">
        <is>
          <t>HG4661 .H36 2002</t>
        </is>
      </c>
      <c r="C93" t="inlineStr">
        <is>
          <t>0                      HG 4661000H  36          2002</t>
        </is>
      </c>
      <c r="D93" t="inlineStr">
        <is>
          <t>The inefficient stock market : what pays off and why / Robert A. Haugen.</t>
        </is>
      </c>
      <c r="F93" t="inlineStr">
        <is>
          <t>No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K93" t="inlineStr">
        <is>
          <t>Haugen, Robert A.</t>
        </is>
      </c>
      <c r="L93" t="inlineStr">
        <is>
          <t>Upper Saddle River, N.J. : Prentice Hall, c2002.</t>
        </is>
      </c>
      <c r="M93" t="inlineStr">
        <is>
          <t>2002</t>
        </is>
      </c>
      <c r="N93" t="inlineStr">
        <is>
          <t>2nd ed.</t>
        </is>
      </c>
      <c r="O93" t="inlineStr">
        <is>
          <t>eng</t>
        </is>
      </c>
      <c r="P93" t="inlineStr">
        <is>
          <t>nju</t>
        </is>
      </c>
      <c r="R93" t="inlineStr">
        <is>
          <t xml:space="preserve">HG </t>
        </is>
      </c>
      <c r="S93" t="n">
        <v>1</v>
      </c>
      <c r="T93" t="n">
        <v>1</v>
      </c>
      <c r="U93" t="inlineStr">
        <is>
          <t>2010-05-25</t>
        </is>
      </c>
      <c r="V93" t="inlineStr">
        <is>
          <t>2010-05-25</t>
        </is>
      </c>
      <c r="W93" t="inlineStr">
        <is>
          <t>2010-05-25</t>
        </is>
      </c>
      <c r="X93" t="inlineStr">
        <is>
          <t>2010-05-25</t>
        </is>
      </c>
      <c r="Y93" t="n">
        <v>224</v>
      </c>
      <c r="Z93" t="n">
        <v>168</v>
      </c>
      <c r="AA93" t="n">
        <v>282</v>
      </c>
      <c r="AB93" t="n">
        <v>1</v>
      </c>
      <c r="AC93" t="n">
        <v>3</v>
      </c>
      <c r="AD93" t="n">
        <v>11</v>
      </c>
      <c r="AE93" t="n">
        <v>21</v>
      </c>
      <c r="AF93" t="n">
        <v>5</v>
      </c>
      <c r="AG93" t="n">
        <v>9</v>
      </c>
      <c r="AH93" t="n">
        <v>3</v>
      </c>
      <c r="AI93" t="n">
        <v>6</v>
      </c>
      <c r="AJ93" t="n">
        <v>7</v>
      </c>
      <c r="AK93" t="n">
        <v>12</v>
      </c>
      <c r="AL93" t="n">
        <v>0</v>
      </c>
      <c r="AM93" t="n">
        <v>2</v>
      </c>
      <c r="AN93" t="n">
        <v>0</v>
      </c>
      <c r="AO93" t="n">
        <v>0</v>
      </c>
      <c r="AP93" t="inlineStr">
        <is>
          <t>No</t>
        </is>
      </c>
      <c r="AQ93" t="inlineStr">
        <is>
          <t>No</t>
        </is>
      </c>
      <c r="AS93">
        <f>HYPERLINK("https://creighton-primo.hosted.exlibrisgroup.com/primo-explore/search?tab=default_tab&amp;search_scope=EVERYTHING&amp;vid=01CRU&amp;lang=en_US&amp;offset=0&amp;query=any,contains,991005398089702656","Catalog Record")</f>
        <v/>
      </c>
      <c r="AT93">
        <f>HYPERLINK("http://www.worldcat.org/oclc/46314922","WorldCat Record")</f>
        <v/>
      </c>
      <c r="AU93" t="inlineStr">
        <is>
          <t>836988232:eng</t>
        </is>
      </c>
      <c r="AV93" t="inlineStr">
        <is>
          <t>46314922</t>
        </is>
      </c>
      <c r="AW93" t="inlineStr">
        <is>
          <t>991005398089702656</t>
        </is>
      </c>
      <c r="AX93" t="inlineStr">
        <is>
          <t>991005398089702656</t>
        </is>
      </c>
      <c r="AY93" t="inlineStr">
        <is>
          <t>2258696760002656</t>
        </is>
      </c>
      <c r="AZ93" t="inlineStr">
        <is>
          <t>BOOK</t>
        </is>
      </c>
      <c r="BB93" t="inlineStr">
        <is>
          <t>9780130323668</t>
        </is>
      </c>
      <c r="BC93" t="inlineStr">
        <is>
          <t>32285005585913</t>
        </is>
      </c>
      <c r="BD93" t="inlineStr">
        <is>
          <t>893412842</t>
        </is>
      </c>
    </row>
    <row r="94">
      <c r="A94" t="inlineStr">
        <is>
          <t>No</t>
        </is>
      </c>
      <c r="B94" t="inlineStr">
        <is>
          <t>HG4916 .S72</t>
        </is>
      </c>
      <c r="C94" t="inlineStr">
        <is>
          <t>0                      HG 4916000S  72</t>
        </is>
      </c>
      <c r="D94" t="inlineStr">
        <is>
          <t>The new dictionary of stock market charts / chief editor: C. M. Flumiani.</t>
        </is>
      </c>
      <c r="F94" t="inlineStr">
        <is>
          <t>No</t>
        </is>
      </c>
      <c r="G94" t="inlineStr">
        <is>
          <t>1</t>
        </is>
      </c>
      <c r="H94" t="inlineStr">
        <is>
          <t>No</t>
        </is>
      </c>
      <c r="I94" t="inlineStr">
        <is>
          <t>No</t>
        </is>
      </c>
      <c r="J94" t="inlineStr">
        <is>
          <t>0</t>
        </is>
      </c>
      <c r="K94" t="inlineStr">
        <is>
          <t>Stock Market Chartists Club of America.</t>
        </is>
      </c>
      <c r="M94" t="inlineStr">
        <is>
          <t>1971</t>
        </is>
      </c>
      <c r="N94" t="inlineStr">
        <is>
          <t>1st ed.</t>
        </is>
      </c>
      <c r="O94" t="inlineStr">
        <is>
          <t>eng</t>
        </is>
      </c>
      <c r="P94" t="inlineStr">
        <is>
          <t>nmu</t>
        </is>
      </c>
      <c r="R94" t="inlineStr">
        <is>
          <t xml:space="preserve">HG </t>
        </is>
      </c>
      <c r="S94" t="n">
        <v>0</v>
      </c>
      <c r="T94" t="n">
        <v>0</v>
      </c>
      <c r="U94" t="inlineStr">
        <is>
          <t>2004-08-04</t>
        </is>
      </c>
      <c r="V94" t="inlineStr">
        <is>
          <t>2004-08-04</t>
        </is>
      </c>
      <c r="W94" t="inlineStr">
        <is>
          <t>1993-06-16</t>
        </is>
      </c>
      <c r="X94" t="inlineStr">
        <is>
          <t>1993-06-16</t>
        </is>
      </c>
      <c r="Y94" t="n">
        <v>10</v>
      </c>
      <c r="Z94" t="n">
        <v>9</v>
      </c>
      <c r="AA94" t="n">
        <v>9</v>
      </c>
      <c r="AB94" t="n">
        <v>1</v>
      </c>
      <c r="AC94" t="n">
        <v>1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  <c r="AL94" t="n">
        <v>0</v>
      </c>
      <c r="AM94" t="n">
        <v>0</v>
      </c>
      <c r="AN94" t="n">
        <v>0</v>
      </c>
      <c r="AO94" t="n">
        <v>0</v>
      </c>
      <c r="AP94" t="inlineStr">
        <is>
          <t>No</t>
        </is>
      </c>
      <c r="AQ94" t="inlineStr">
        <is>
          <t>No</t>
        </is>
      </c>
      <c r="AS94">
        <f>HYPERLINK("https://creighton-primo.hosted.exlibrisgroup.com/primo-explore/search?tab=default_tab&amp;search_scope=EVERYTHING&amp;vid=01CRU&amp;lang=en_US&amp;offset=0&amp;query=any,contains,991000909529702656","Catalog Record")</f>
        <v/>
      </c>
      <c r="AT94">
        <f>HYPERLINK("http://www.worldcat.org/oclc/159116","WorldCat Record")</f>
        <v/>
      </c>
      <c r="AU94" t="inlineStr">
        <is>
          <t>1259838:eng</t>
        </is>
      </c>
      <c r="AV94" t="inlineStr">
        <is>
          <t>159116</t>
        </is>
      </c>
      <c r="AW94" t="inlineStr">
        <is>
          <t>991000909529702656</t>
        </is>
      </c>
      <c r="AX94" t="inlineStr">
        <is>
          <t>991000909529702656</t>
        </is>
      </c>
      <c r="AY94" t="inlineStr">
        <is>
          <t>2259073860002656</t>
        </is>
      </c>
      <c r="AZ94" t="inlineStr">
        <is>
          <t>BOOK</t>
        </is>
      </c>
      <c r="BB94" t="inlineStr">
        <is>
          <t>9780879370015</t>
        </is>
      </c>
      <c r="BC94" t="inlineStr">
        <is>
          <t>32285001696714</t>
        </is>
      </c>
      <c r="BD94" t="inlineStr">
        <is>
          <t>893407648</t>
        </is>
      </c>
    </row>
    <row r="95">
      <c r="A95" t="inlineStr">
        <is>
          <t>No</t>
        </is>
      </c>
      <c r="B95" t="inlineStr">
        <is>
          <t>HG4936 .R6</t>
        </is>
      </c>
      <c r="C95" t="inlineStr">
        <is>
          <t>0                      HG 4936000R  6</t>
        </is>
      </c>
      <c r="D95" t="inlineStr">
        <is>
          <t>The behavior of interest rates; an application of the efficient market model to U.S. Treasury bills. Foreword by Paul Samuelson.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K95" t="inlineStr">
        <is>
          <t>Roll, Richard.</t>
        </is>
      </c>
      <c r="L95" t="inlineStr">
        <is>
          <t>New York, Basic Books [1970]</t>
        </is>
      </c>
      <c r="M95" t="inlineStr">
        <is>
          <t>1970</t>
        </is>
      </c>
      <c r="O95" t="inlineStr">
        <is>
          <t>eng</t>
        </is>
      </c>
      <c r="P95" t="inlineStr">
        <is>
          <t>nyu</t>
        </is>
      </c>
      <c r="Q95" t="inlineStr">
        <is>
          <t>Irving Fisher award series</t>
        </is>
      </c>
      <c r="R95" t="inlineStr">
        <is>
          <t xml:space="preserve">HG </t>
        </is>
      </c>
      <c r="S95" t="n">
        <v>1</v>
      </c>
      <c r="T95" t="n">
        <v>1</v>
      </c>
      <c r="U95" t="inlineStr">
        <is>
          <t>2007-11-13</t>
        </is>
      </c>
      <c r="V95" t="inlineStr">
        <is>
          <t>2007-11-13</t>
        </is>
      </c>
      <c r="W95" t="inlineStr">
        <is>
          <t>1997-07-22</t>
        </is>
      </c>
      <c r="X95" t="inlineStr">
        <is>
          <t>1997-07-22</t>
        </is>
      </c>
      <c r="Y95" t="n">
        <v>443</v>
      </c>
      <c r="Z95" t="n">
        <v>358</v>
      </c>
      <c r="AA95" t="n">
        <v>364</v>
      </c>
      <c r="AB95" t="n">
        <v>2</v>
      </c>
      <c r="AC95" t="n">
        <v>2</v>
      </c>
      <c r="AD95" t="n">
        <v>20</v>
      </c>
      <c r="AE95" t="n">
        <v>20</v>
      </c>
      <c r="AF95" t="n">
        <v>9</v>
      </c>
      <c r="AG95" t="n">
        <v>9</v>
      </c>
      <c r="AH95" t="n">
        <v>3</v>
      </c>
      <c r="AI95" t="n">
        <v>3</v>
      </c>
      <c r="AJ95" t="n">
        <v>13</v>
      </c>
      <c r="AK95" t="n">
        <v>13</v>
      </c>
      <c r="AL95" t="n">
        <v>1</v>
      </c>
      <c r="AM95" t="n">
        <v>1</v>
      </c>
      <c r="AN95" t="n">
        <v>0</v>
      </c>
      <c r="AO95" t="n">
        <v>0</v>
      </c>
      <c r="AP95" t="inlineStr">
        <is>
          <t>No</t>
        </is>
      </c>
      <c r="AQ95" t="inlineStr">
        <is>
          <t>No</t>
        </is>
      </c>
      <c r="AS95">
        <f>HYPERLINK("https://creighton-primo.hosted.exlibrisgroup.com/primo-explore/search?tab=default_tab&amp;search_scope=EVERYTHING&amp;vid=01CRU&amp;lang=en_US&amp;offset=0&amp;query=any,contains,991000623939702656","Catalog Record")</f>
        <v/>
      </c>
      <c r="AT95">
        <f>HYPERLINK("http://www.worldcat.org/oclc/103367","WorldCat Record")</f>
        <v/>
      </c>
      <c r="AU95" t="inlineStr">
        <is>
          <t>155786866:eng</t>
        </is>
      </c>
      <c r="AV95" t="inlineStr">
        <is>
          <t>103367</t>
        </is>
      </c>
      <c r="AW95" t="inlineStr">
        <is>
          <t>991000623939702656</t>
        </is>
      </c>
      <c r="AX95" t="inlineStr">
        <is>
          <t>991000623939702656</t>
        </is>
      </c>
      <c r="AY95" t="inlineStr">
        <is>
          <t>2260098150002656</t>
        </is>
      </c>
      <c r="AZ95" t="inlineStr">
        <is>
          <t>BOOK</t>
        </is>
      </c>
      <c r="BB95" t="inlineStr">
        <is>
          <t>9780465005970</t>
        </is>
      </c>
      <c r="BC95" t="inlineStr">
        <is>
          <t>32285002916731</t>
        </is>
      </c>
      <c r="BD95" t="inlineStr">
        <is>
          <t>893708541</t>
        </is>
      </c>
    </row>
    <row r="96">
      <c r="A96" t="inlineStr">
        <is>
          <t>No</t>
        </is>
      </c>
      <c r="B96" t="inlineStr">
        <is>
          <t>HG5129.N5 G44 2001</t>
        </is>
      </c>
      <c r="C96" t="inlineStr">
        <is>
          <t>0                      HG 5129000N  5                  G  44          2001</t>
        </is>
      </c>
      <c r="D96" t="inlineStr">
        <is>
          <t>The last partnerships : inside the great Wall Street money dynasties / Charles R. Geisst.</t>
        </is>
      </c>
      <c r="F96" t="inlineStr">
        <is>
          <t>No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K96" t="inlineStr">
        <is>
          <t>Geisst, Charles R.</t>
        </is>
      </c>
      <c r="L96" t="inlineStr">
        <is>
          <t>New York : McGraw-Hill, c2001.</t>
        </is>
      </c>
      <c r="M96" t="inlineStr">
        <is>
          <t>2001</t>
        </is>
      </c>
      <c r="O96" t="inlineStr">
        <is>
          <t>eng</t>
        </is>
      </c>
      <c r="P96" t="inlineStr">
        <is>
          <t>nyu</t>
        </is>
      </c>
      <c r="R96" t="inlineStr">
        <is>
          <t xml:space="preserve">HG </t>
        </is>
      </c>
      <c r="S96" t="n">
        <v>1</v>
      </c>
      <c r="T96" t="n">
        <v>1</v>
      </c>
      <c r="U96" t="inlineStr">
        <is>
          <t>2001-06-19</t>
        </is>
      </c>
      <c r="V96" t="inlineStr">
        <is>
          <t>2001-06-19</t>
        </is>
      </c>
      <c r="W96" t="inlineStr">
        <is>
          <t>2001-06-18</t>
        </is>
      </c>
      <c r="X96" t="inlineStr">
        <is>
          <t>2001-06-18</t>
        </is>
      </c>
      <c r="Y96" t="n">
        <v>502</v>
      </c>
      <c r="Z96" t="n">
        <v>459</v>
      </c>
      <c r="AA96" t="n">
        <v>844</v>
      </c>
      <c r="AB96" t="n">
        <v>3</v>
      </c>
      <c r="AC96" t="n">
        <v>28</v>
      </c>
      <c r="AD96" t="n">
        <v>24</v>
      </c>
      <c r="AE96" t="n">
        <v>42</v>
      </c>
      <c r="AF96" t="n">
        <v>10</v>
      </c>
      <c r="AG96" t="n">
        <v>14</v>
      </c>
      <c r="AH96" t="n">
        <v>6</v>
      </c>
      <c r="AI96" t="n">
        <v>7</v>
      </c>
      <c r="AJ96" t="n">
        <v>10</v>
      </c>
      <c r="AK96" t="n">
        <v>14</v>
      </c>
      <c r="AL96" t="n">
        <v>2</v>
      </c>
      <c r="AM96" t="n">
        <v>13</v>
      </c>
      <c r="AN96" t="n">
        <v>1</v>
      </c>
      <c r="AO96" t="n">
        <v>1</v>
      </c>
      <c r="AP96" t="inlineStr">
        <is>
          <t>No</t>
        </is>
      </c>
      <c r="AQ96" t="inlineStr">
        <is>
          <t>No</t>
        </is>
      </c>
      <c r="AS96">
        <f>HYPERLINK("https://creighton-primo.hosted.exlibrisgroup.com/primo-explore/search?tab=default_tab&amp;search_scope=EVERYTHING&amp;vid=01CRU&amp;lang=en_US&amp;offset=0&amp;query=any,contains,991003537729702656","Catalog Record")</f>
        <v/>
      </c>
      <c r="AT96">
        <f>HYPERLINK("http://www.worldcat.org/oclc/46343343","WorldCat Record")</f>
        <v/>
      </c>
      <c r="AU96" t="inlineStr">
        <is>
          <t>1806248827:eng</t>
        </is>
      </c>
      <c r="AV96" t="inlineStr">
        <is>
          <t>46343343</t>
        </is>
      </c>
      <c r="AW96" t="inlineStr">
        <is>
          <t>991003537729702656</t>
        </is>
      </c>
      <c r="AX96" t="inlineStr">
        <is>
          <t>991003537729702656</t>
        </is>
      </c>
      <c r="AY96" t="inlineStr">
        <is>
          <t>2271328410002656</t>
        </is>
      </c>
      <c r="AZ96" t="inlineStr">
        <is>
          <t>BOOK</t>
        </is>
      </c>
      <c r="BB96" t="inlineStr">
        <is>
          <t>9780071369992</t>
        </is>
      </c>
      <c r="BC96" t="inlineStr">
        <is>
          <t>32285004328018</t>
        </is>
      </c>
      <c r="BD96" t="inlineStr">
        <is>
          <t>893524907</t>
        </is>
      </c>
    </row>
    <row r="97">
      <c r="A97" t="inlineStr">
        <is>
          <t>No</t>
        </is>
      </c>
      <c r="B97" t="inlineStr">
        <is>
          <t>HG538 .B148</t>
        </is>
      </c>
      <c r="C97" t="inlineStr">
        <is>
          <t>0                      HG 0538000B  148</t>
        </is>
      </c>
      <c r="D97" t="inlineStr">
        <is>
          <t>Inflation; a study in economics, ethics, and politics.</t>
        </is>
      </c>
      <c r="F97" t="inlineStr">
        <is>
          <t>No</t>
        </is>
      </c>
      <c r="G97" t="inlineStr">
        <is>
          <t>1</t>
        </is>
      </c>
      <c r="H97" t="inlineStr">
        <is>
          <t>No</t>
        </is>
      </c>
      <c r="I97" t="inlineStr">
        <is>
          <t>No</t>
        </is>
      </c>
      <c r="J97" t="inlineStr">
        <is>
          <t>0</t>
        </is>
      </c>
      <c r="K97" t="inlineStr">
        <is>
          <t>Bach, George Leland, 1915-1994.</t>
        </is>
      </c>
      <c r="L97" t="inlineStr">
        <is>
          <t>Providence, Brown University Press, 1958.</t>
        </is>
      </c>
      <c r="M97" t="inlineStr">
        <is>
          <t>1958</t>
        </is>
      </c>
      <c r="O97" t="inlineStr">
        <is>
          <t>eng</t>
        </is>
      </c>
      <c r="P97" t="inlineStr">
        <is>
          <t>riu</t>
        </is>
      </c>
      <c r="Q97" t="inlineStr">
        <is>
          <t>The Colver lectures in Brown University, 1957</t>
        </is>
      </c>
      <c r="R97" t="inlineStr">
        <is>
          <t xml:space="preserve">HG </t>
        </is>
      </c>
      <c r="S97" t="n">
        <v>1</v>
      </c>
      <c r="T97" t="n">
        <v>1</v>
      </c>
      <c r="U97" t="inlineStr">
        <is>
          <t>2000-09-01</t>
        </is>
      </c>
      <c r="V97" t="inlineStr">
        <is>
          <t>2000-09-01</t>
        </is>
      </c>
      <c r="W97" t="inlineStr">
        <is>
          <t>1997-06-26</t>
        </is>
      </c>
      <c r="X97" t="inlineStr">
        <is>
          <t>1997-06-26</t>
        </is>
      </c>
      <c r="Y97" t="n">
        <v>311</v>
      </c>
      <c r="Z97" t="n">
        <v>241</v>
      </c>
      <c r="AA97" t="n">
        <v>244</v>
      </c>
      <c r="AB97" t="n">
        <v>2</v>
      </c>
      <c r="AC97" t="n">
        <v>2</v>
      </c>
      <c r="AD97" t="n">
        <v>15</v>
      </c>
      <c r="AE97" t="n">
        <v>15</v>
      </c>
      <c r="AF97" t="n">
        <v>5</v>
      </c>
      <c r="AG97" t="n">
        <v>5</v>
      </c>
      <c r="AH97" t="n">
        <v>4</v>
      </c>
      <c r="AI97" t="n">
        <v>4</v>
      </c>
      <c r="AJ97" t="n">
        <v>11</v>
      </c>
      <c r="AK97" t="n">
        <v>11</v>
      </c>
      <c r="AL97" t="n">
        <v>1</v>
      </c>
      <c r="AM97" t="n">
        <v>1</v>
      </c>
      <c r="AN97" t="n">
        <v>0</v>
      </c>
      <c r="AO97" t="n">
        <v>0</v>
      </c>
      <c r="AP97" t="inlineStr">
        <is>
          <t>No</t>
        </is>
      </c>
      <c r="AQ97" t="inlineStr">
        <is>
          <t>No</t>
        </is>
      </c>
      <c r="AR97">
        <f>HYPERLINK("http://catalog.hathitrust.org/Record/001118608","HathiTrust Record")</f>
        <v/>
      </c>
      <c r="AS97">
        <f>HYPERLINK("https://creighton-primo.hosted.exlibrisgroup.com/primo-explore/search?tab=default_tab&amp;search_scope=EVERYTHING&amp;vid=01CRU&amp;lang=en_US&amp;offset=0&amp;query=any,contains,991003864699702656","Catalog Record")</f>
        <v/>
      </c>
      <c r="AT97">
        <f>HYPERLINK("http://www.worldcat.org/oclc/1675471","WorldCat Record")</f>
        <v/>
      </c>
      <c r="AU97" t="inlineStr">
        <is>
          <t>428943284:eng</t>
        </is>
      </c>
      <c r="AV97" t="inlineStr">
        <is>
          <t>1675471</t>
        </is>
      </c>
      <c r="AW97" t="inlineStr">
        <is>
          <t>991003864699702656</t>
        </is>
      </c>
      <c r="AX97" t="inlineStr">
        <is>
          <t>991003864699702656</t>
        </is>
      </c>
      <c r="AY97" t="inlineStr">
        <is>
          <t>2265364350002656</t>
        </is>
      </c>
      <c r="AZ97" t="inlineStr">
        <is>
          <t>BOOK</t>
        </is>
      </c>
      <c r="BC97" t="inlineStr">
        <is>
          <t>32285002858966</t>
        </is>
      </c>
      <c r="BD97" t="inlineStr">
        <is>
          <t>893330912</t>
        </is>
      </c>
    </row>
    <row r="98">
      <c r="A98" t="inlineStr">
        <is>
          <t>No</t>
        </is>
      </c>
      <c r="B98" t="inlineStr">
        <is>
          <t>HG538 .M38</t>
        </is>
      </c>
      <c r="C98" t="inlineStr">
        <is>
          <t>0                      HG 0538000M  38</t>
        </is>
      </c>
      <c r="D98" t="inlineStr">
        <is>
          <t>Monetary policy in the United States.</t>
        </is>
      </c>
      <c r="F98" t="inlineStr">
        <is>
          <t>No</t>
        </is>
      </c>
      <c r="G98" t="inlineStr">
        <is>
          <t>1</t>
        </is>
      </c>
      <c r="H98" t="inlineStr">
        <is>
          <t>No</t>
        </is>
      </c>
      <c r="I98" t="inlineStr">
        <is>
          <t>No</t>
        </is>
      </c>
      <c r="J98" t="inlineStr">
        <is>
          <t>0</t>
        </is>
      </c>
      <c r="K98" t="inlineStr">
        <is>
          <t>Mayer, Thomas, 1927-2015.</t>
        </is>
      </c>
      <c r="L98" t="inlineStr">
        <is>
          <t>New York : Random House, [1968]</t>
        </is>
      </c>
      <c r="M98" t="inlineStr">
        <is>
          <t>1968</t>
        </is>
      </c>
      <c r="O98" t="inlineStr">
        <is>
          <t>eng</t>
        </is>
      </c>
      <c r="P98" t="inlineStr">
        <is>
          <t>nyu</t>
        </is>
      </c>
      <c r="R98" t="inlineStr">
        <is>
          <t xml:space="preserve">HG </t>
        </is>
      </c>
      <c r="S98" t="n">
        <v>1</v>
      </c>
      <c r="T98" t="n">
        <v>1</v>
      </c>
      <c r="U98" t="inlineStr">
        <is>
          <t>2007-03-21</t>
        </is>
      </c>
      <c r="V98" t="inlineStr">
        <is>
          <t>2007-03-21</t>
        </is>
      </c>
      <c r="W98" t="inlineStr">
        <is>
          <t>1995-05-06</t>
        </is>
      </c>
      <c r="X98" t="inlineStr">
        <is>
          <t>1995-05-06</t>
        </is>
      </c>
      <c r="Y98" t="n">
        <v>661</v>
      </c>
      <c r="Z98" t="n">
        <v>558</v>
      </c>
      <c r="AA98" t="n">
        <v>565</v>
      </c>
      <c r="AB98" t="n">
        <v>3</v>
      </c>
      <c r="AC98" t="n">
        <v>3</v>
      </c>
      <c r="AD98" t="n">
        <v>30</v>
      </c>
      <c r="AE98" t="n">
        <v>30</v>
      </c>
      <c r="AF98" t="n">
        <v>9</v>
      </c>
      <c r="AG98" t="n">
        <v>9</v>
      </c>
      <c r="AH98" t="n">
        <v>7</v>
      </c>
      <c r="AI98" t="n">
        <v>7</v>
      </c>
      <c r="AJ98" t="n">
        <v>18</v>
      </c>
      <c r="AK98" t="n">
        <v>18</v>
      </c>
      <c r="AL98" t="n">
        <v>2</v>
      </c>
      <c r="AM98" t="n">
        <v>2</v>
      </c>
      <c r="AN98" t="n">
        <v>0</v>
      </c>
      <c r="AO98" t="n">
        <v>0</v>
      </c>
      <c r="AP98" t="inlineStr">
        <is>
          <t>No</t>
        </is>
      </c>
      <c r="AQ98" t="inlineStr">
        <is>
          <t>Yes</t>
        </is>
      </c>
      <c r="AR98">
        <f>HYPERLINK("http://catalog.hathitrust.org/Record/001126623","HathiTrust Record")</f>
        <v/>
      </c>
      <c r="AS98">
        <f>HYPERLINK("https://creighton-primo.hosted.exlibrisgroup.com/primo-explore/search?tab=default_tab&amp;search_scope=EVERYTHING&amp;vid=01CRU&amp;lang=en_US&amp;offset=0&amp;query=any,contains,991001925299702656","Catalog Record")</f>
        <v/>
      </c>
      <c r="AT98">
        <f>HYPERLINK("http://www.worldcat.org/oclc/246235","WorldCat Record")</f>
        <v/>
      </c>
      <c r="AU98" t="inlineStr">
        <is>
          <t>145136258:eng</t>
        </is>
      </c>
      <c r="AV98" t="inlineStr">
        <is>
          <t>246235</t>
        </is>
      </c>
      <c r="AW98" t="inlineStr">
        <is>
          <t>991001925299702656</t>
        </is>
      </c>
      <c r="AX98" t="inlineStr">
        <is>
          <t>991001925299702656</t>
        </is>
      </c>
      <c r="AY98" t="inlineStr">
        <is>
          <t>2257399730002656</t>
        </is>
      </c>
      <c r="AZ98" t="inlineStr">
        <is>
          <t>BOOK</t>
        </is>
      </c>
      <c r="BC98" t="inlineStr">
        <is>
          <t>32285002032463</t>
        </is>
      </c>
      <c r="BD98" t="inlineStr">
        <is>
          <t>893885645</t>
        </is>
      </c>
    </row>
    <row r="99">
      <c r="A99" t="inlineStr">
        <is>
          <t>No</t>
        </is>
      </c>
      <c r="B99" t="inlineStr">
        <is>
          <t>HG538 .M855</t>
        </is>
      </c>
      <c r="C99" t="inlineStr">
        <is>
          <t>0                      HG 0538000M  855</t>
        </is>
      </c>
      <c r="D99" t="inlineStr">
        <is>
          <t>Inflation can be stopped; what is inflation, its history in the U.S., its various causes , incorrect beliefs about it, how it can be stopped, and why it should be stopped, by Robert S. Morrison.</t>
        </is>
      </c>
      <c r="F99" t="inlineStr">
        <is>
          <t>No</t>
        </is>
      </c>
      <c r="G99" t="inlineStr">
        <is>
          <t>1</t>
        </is>
      </c>
      <c r="H99" t="inlineStr">
        <is>
          <t>No</t>
        </is>
      </c>
      <c r="I99" t="inlineStr">
        <is>
          <t>No</t>
        </is>
      </c>
      <c r="J99" t="inlineStr">
        <is>
          <t>0</t>
        </is>
      </c>
      <c r="K99" t="inlineStr">
        <is>
          <t>Morrison, Robert S., 1909-2002.</t>
        </is>
      </c>
      <c r="L99" t="inlineStr">
        <is>
          <t>Cleveland, Ohio, Western Reserve Press [1973]</t>
        </is>
      </c>
      <c r="M99" t="inlineStr">
        <is>
          <t>1973</t>
        </is>
      </c>
      <c r="N99" t="inlineStr">
        <is>
          <t>[1st ed.]</t>
        </is>
      </c>
      <c r="O99" t="inlineStr">
        <is>
          <t>eng</t>
        </is>
      </c>
      <c r="P99" t="inlineStr">
        <is>
          <t>ohu</t>
        </is>
      </c>
      <c r="R99" t="inlineStr">
        <is>
          <t xml:space="preserve">HG </t>
        </is>
      </c>
      <c r="S99" t="n">
        <v>1</v>
      </c>
      <c r="T99" t="n">
        <v>1</v>
      </c>
      <c r="U99" t="inlineStr">
        <is>
          <t>2000-09-01</t>
        </is>
      </c>
      <c r="V99" t="inlineStr">
        <is>
          <t>2000-09-01</t>
        </is>
      </c>
      <c r="W99" t="inlineStr">
        <is>
          <t>1997-06-26</t>
        </is>
      </c>
      <c r="X99" t="inlineStr">
        <is>
          <t>1997-06-26</t>
        </is>
      </c>
      <c r="Y99" t="n">
        <v>291</v>
      </c>
      <c r="Z99" t="n">
        <v>258</v>
      </c>
      <c r="AA99" t="n">
        <v>263</v>
      </c>
      <c r="AB99" t="n">
        <v>1</v>
      </c>
      <c r="AC99" t="n">
        <v>1</v>
      </c>
      <c r="AD99" t="n">
        <v>6</v>
      </c>
      <c r="AE99" t="n">
        <v>6</v>
      </c>
      <c r="AF99" t="n">
        <v>4</v>
      </c>
      <c r="AG99" t="n">
        <v>4</v>
      </c>
      <c r="AH99" t="n">
        <v>1</v>
      </c>
      <c r="AI99" t="n">
        <v>1</v>
      </c>
      <c r="AJ99" t="n">
        <v>2</v>
      </c>
      <c r="AK99" t="n">
        <v>2</v>
      </c>
      <c r="AL99" t="n">
        <v>0</v>
      </c>
      <c r="AM99" t="n">
        <v>0</v>
      </c>
      <c r="AN99" t="n">
        <v>0</v>
      </c>
      <c r="AO99" t="n">
        <v>0</v>
      </c>
      <c r="AP99" t="inlineStr">
        <is>
          <t>No</t>
        </is>
      </c>
      <c r="AQ99" t="inlineStr">
        <is>
          <t>No</t>
        </is>
      </c>
      <c r="AS99">
        <f>HYPERLINK("https://creighton-primo.hosted.exlibrisgroup.com/primo-explore/search?tab=default_tab&amp;search_scope=EVERYTHING&amp;vid=01CRU&amp;lang=en_US&amp;offset=0&amp;query=any,contains,991003316859702656","Catalog Record")</f>
        <v/>
      </c>
      <c r="AT99">
        <f>HYPERLINK("http://www.worldcat.org/oclc/841482","WorldCat Record")</f>
        <v/>
      </c>
      <c r="AU99" t="inlineStr">
        <is>
          <t>508924736:eng</t>
        </is>
      </c>
      <c r="AV99" t="inlineStr">
        <is>
          <t>841482</t>
        </is>
      </c>
      <c r="AW99" t="inlineStr">
        <is>
          <t>991003316859702656</t>
        </is>
      </c>
      <c r="AX99" t="inlineStr">
        <is>
          <t>991003316859702656</t>
        </is>
      </c>
      <c r="AY99" t="inlineStr">
        <is>
          <t>2265082110002656</t>
        </is>
      </c>
      <c r="AZ99" t="inlineStr">
        <is>
          <t>BOOK</t>
        </is>
      </c>
      <c r="BC99" t="inlineStr">
        <is>
          <t>32285002859287</t>
        </is>
      </c>
      <c r="BD99" t="inlineStr">
        <is>
          <t>893348550</t>
        </is>
      </c>
    </row>
    <row r="100">
      <c r="A100" t="inlineStr">
        <is>
          <t>No</t>
        </is>
      </c>
      <c r="B100" t="inlineStr">
        <is>
          <t>HG538 .M86</t>
        </is>
      </c>
      <c r="C100" t="inlineStr">
        <is>
          <t>0                      HG 0538000M  86</t>
        </is>
      </c>
      <c r="D100" t="inlineStr">
        <is>
          <t>Can inflation be controlled?</t>
        </is>
      </c>
      <c r="F100" t="inlineStr">
        <is>
          <t>No</t>
        </is>
      </c>
      <c r="G100" t="inlineStr">
        <is>
          <t>1</t>
        </is>
      </c>
      <c r="H100" t="inlineStr">
        <is>
          <t>No</t>
        </is>
      </c>
      <c r="I100" t="inlineStr">
        <is>
          <t>No</t>
        </is>
      </c>
      <c r="J100" t="inlineStr">
        <is>
          <t>0</t>
        </is>
      </c>
      <c r="K100" t="inlineStr">
        <is>
          <t>Moulton, Harold Glenn, 1883-1965.</t>
        </is>
      </c>
      <c r="L100" t="inlineStr">
        <is>
          <t>Washington, Anderson Kramer Associates, 1958.</t>
        </is>
      </c>
      <c r="M100" t="inlineStr">
        <is>
          <t>1958</t>
        </is>
      </c>
      <c r="O100" t="inlineStr">
        <is>
          <t>eng</t>
        </is>
      </c>
      <c r="P100" t="inlineStr">
        <is>
          <t>dcu</t>
        </is>
      </c>
      <c r="R100" t="inlineStr">
        <is>
          <t xml:space="preserve">HG </t>
        </is>
      </c>
      <c r="S100" t="n">
        <v>1</v>
      </c>
      <c r="T100" t="n">
        <v>1</v>
      </c>
      <c r="U100" t="inlineStr">
        <is>
          <t>2000-09-01</t>
        </is>
      </c>
      <c r="V100" t="inlineStr">
        <is>
          <t>2000-09-01</t>
        </is>
      </c>
      <c r="W100" t="inlineStr">
        <is>
          <t>1997-06-26</t>
        </is>
      </c>
      <c r="X100" t="inlineStr">
        <is>
          <t>1997-06-26</t>
        </is>
      </c>
      <c r="Y100" t="n">
        <v>434</v>
      </c>
      <c r="Z100" t="n">
        <v>374</v>
      </c>
      <c r="AA100" t="n">
        <v>392</v>
      </c>
      <c r="AB100" t="n">
        <v>5</v>
      </c>
      <c r="AC100" t="n">
        <v>5</v>
      </c>
      <c r="AD100" t="n">
        <v>21</v>
      </c>
      <c r="AE100" t="n">
        <v>22</v>
      </c>
      <c r="AF100" t="n">
        <v>2</v>
      </c>
      <c r="AG100" t="n">
        <v>3</v>
      </c>
      <c r="AH100" t="n">
        <v>4</v>
      </c>
      <c r="AI100" t="n">
        <v>4</v>
      </c>
      <c r="AJ100" t="n">
        <v>13</v>
      </c>
      <c r="AK100" t="n">
        <v>14</v>
      </c>
      <c r="AL100" t="n">
        <v>4</v>
      </c>
      <c r="AM100" t="n">
        <v>4</v>
      </c>
      <c r="AN100" t="n">
        <v>1</v>
      </c>
      <c r="AO100" t="n">
        <v>1</v>
      </c>
      <c r="AP100" t="inlineStr">
        <is>
          <t>Yes</t>
        </is>
      </c>
      <c r="AQ100" t="inlineStr">
        <is>
          <t>No</t>
        </is>
      </c>
      <c r="AR100">
        <f>HYPERLINK("http://catalog.hathitrust.org/Record/001126269","HathiTrust Record")</f>
        <v/>
      </c>
      <c r="AS100">
        <f>HYPERLINK("https://creighton-primo.hosted.exlibrisgroup.com/primo-explore/search?tab=default_tab&amp;search_scope=EVERYTHING&amp;vid=01CRU&amp;lang=en_US&amp;offset=0&amp;query=any,contains,991002374669702656","Catalog Record")</f>
        <v/>
      </c>
      <c r="AT100">
        <f>HYPERLINK("http://www.worldcat.org/oclc/327314","WorldCat Record")</f>
        <v/>
      </c>
      <c r="AU100" t="inlineStr">
        <is>
          <t>1418883:eng</t>
        </is>
      </c>
      <c r="AV100" t="inlineStr">
        <is>
          <t>327314</t>
        </is>
      </c>
      <c r="AW100" t="inlineStr">
        <is>
          <t>991002374669702656</t>
        </is>
      </c>
      <c r="AX100" t="inlineStr">
        <is>
          <t>991002374669702656</t>
        </is>
      </c>
      <c r="AY100" t="inlineStr">
        <is>
          <t>2272784690002656</t>
        </is>
      </c>
      <c r="AZ100" t="inlineStr">
        <is>
          <t>BOOK</t>
        </is>
      </c>
      <c r="BC100" t="inlineStr">
        <is>
          <t>32285002859295</t>
        </is>
      </c>
      <c r="BD100" t="inlineStr">
        <is>
          <t>893892475</t>
        </is>
      </c>
    </row>
    <row r="101">
      <c r="A101" t="inlineStr">
        <is>
          <t>No</t>
        </is>
      </c>
      <c r="B101" t="inlineStr">
        <is>
          <t>HG5681.W3 B72 2003</t>
        </is>
      </c>
      <c r="C101" t="inlineStr">
        <is>
          <t>0                      HG 5681000W  3                  B  72          2003</t>
        </is>
      </c>
      <c r="D101" t="inlineStr">
        <is>
          <t>Essentials of payroll : management and accounting / Steven M. Bragg.</t>
        </is>
      </c>
      <c r="F101" t="inlineStr">
        <is>
          <t>No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K101" t="inlineStr">
        <is>
          <t>Bragg, Steven M.</t>
        </is>
      </c>
      <c r="L101" t="inlineStr">
        <is>
          <t>Hoboken, N.J. : J. Wiley &amp; Sons, 2003.</t>
        </is>
      </c>
      <c r="M101" t="inlineStr">
        <is>
          <t>2003</t>
        </is>
      </c>
      <c r="O101" t="inlineStr">
        <is>
          <t>eng</t>
        </is>
      </c>
      <c r="P101" t="inlineStr">
        <is>
          <t>nju</t>
        </is>
      </c>
      <c r="Q101" t="inlineStr">
        <is>
          <t>Essentials series</t>
        </is>
      </c>
      <c r="R101" t="inlineStr">
        <is>
          <t xml:space="preserve">HG </t>
        </is>
      </c>
      <c r="S101" t="n">
        <v>1</v>
      </c>
      <c r="T101" t="n">
        <v>1</v>
      </c>
      <c r="U101" t="inlineStr">
        <is>
          <t>2003-04-02</t>
        </is>
      </c>
      <c r="V101" t="inlineStr">
        <is>
          <t>2003-04-02</t>
        </is>
      </c>
      <c r="W101" t="inlineStr">
        <is>
          <t>2003-04-02</t>
        </is>
      </c>
      <c r="X101" t="inlineStr">
        <is>
          <t>2003-04-02</t>
        </is>
      </c>
      <c r="Y101" t="n">
        <v>229</v>
      </c>
      <c r="Z101" t="n">
        <v>190</v>
      </c>
      <c r="AA101" t="n">
        <v>1067</v>
      </c>
      <c r="AB101" t="n">
        <v>4</v>
      </c>
      <c r="AC101" t="n">
        <v>28</v>
      </c>
      <c r="AD101" t="n">
        <v>8</v>
      </c>
      <c r="AE101" t="n">
        <v>26</v>
      </c>
      <c r="AF101" t="n">
        <v>1</v>
      </c>
      <c r="AG101" t="n">
        <v>4</v>
      </c>
      <c r="AH101" t="n">
        <v>2</v>
      </c>
      <c r="AI101" t="n">
        <v>5</v>
      </c>
      <c r="AJ101" t="n">
        <v>4</v>
      </c>
      <c r="AK101" t="n">
        <v>7</v>
      </c>
      <c r="AL101" t="n">
        <v>3</v>
      </c>
      <c r="AM101" t="n">
        <v>13</v>
      </c>
      <c r="AN101" t="n">
        <v>0</v>
      </c>
      <c r="AO101" t="n">
        <v>0</v>
      </c>
      <c r="AP101" t="inlineStr">
        <is>
          <t>No</t>
        </is>
      </c>
      <c r="AQ101" t="inlineStr">
        <is>
          <t>No</t>
        </is>
      </c>
      <c r="AS101">
        <f>HYPERLINK("https://creighton-primo.hosted.exlibrisgroup.com/primo-explore/search?tab=default_tab&amp;search_scope=EVERYTHING&amp;vid=01CRU&amp;lang=en_US&amp;offset=0&amp;query=any,contains,991003997919702656","Catalog Record")</f>
        <v/>
      </c>
      <c r="AT101">
        <f>HYPERLINK("http://www.worldcat.org/oclc/50919963","WorldCat Record")</f>
        <v/>
      </c>
      <c r="AU101" t="inlineStr">
        <is>
          <t>800413803:eng</t>
        </is>
      </c>
      <c r="AV101" t="inlineStr">
        <is>
          <t>50919963</t>
        </is>
      </c>
      <c r="AW101" t="inlineStr">
        <is>
          <t>991003997919702656</t>
        </is>
      </c>
      <c r="AX101" t="inlineStr">
        <is>
          <t>991003997919702656</t>
        </is>
      </c>
      <c r="AY101" t="inlineStr">
        <is>
          <t>2266755170002656</t>
        </is>
      </c>
      <c r="AZ101" t="inlineStr">
        <is>
          <t>BOOK</t>
        </is>
      </c>
      <c r="BB101" t="inlineStr">
        <is>
          <t>9780471264965</t>
        </is>
      </c>
      <c r="BC101" t="inlineStr">
        <is>
          <t>32285004689047</t>
        </is>
      </c>
      <c r="BD101" t="inlineStr">
        <is>
          <t>893423258</t>
        </is>
      </c>
    </row>
    <row r="102">
      <c r="A102" t="inlineStr">
        <is>
          <t>No</t>
        </is>
      </c>
      <c r="B102" t="inlineStr">
        <is>
          <t>HG591 .G64 2003</t>
        </is>
      </c>
      <c r="C102" t="inlineStr">
        <is>
          <t>0                      HG 0591000G  64          2003</t>
        </is>
      </c>
      <c r="D102" t="inlineStr">
        <is>
          <t>Greenback : the almighty dollar and the invention of America / Jason Goodwin.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No</t>
        </is>
      </c>
      <c r="J102" t="inlineStr">
        <is>
          <t>0</t>
        </is>
      </c>
      <c r="K102" t="inlineStr">
        <is>
          <t>Goodwin, Jason, 1964-</t>
        </is>
      </c>
      <c r="L102" t="inlineStr">
        <is>
          <t>New York : Henry Holt, 2003.</t>
        </is>
      </c>
      <c r="M102" t="inlineStr">
        <is>
          <t>2003</t>
        </is>
      </c>
      <c r="N102" t="inlineStr">
        <is>
          <t>1st ed.</t>
        </is>
      </c>
      <c r="O102" t="inlineStr">
        <is>
          <t>eng</t>
        </is>
      </c>
      <c r="P102" t="inlineStr">
        <is>
          <t>nyu</t>
        </is>
      </c>
      <c r="R102" t="inlineStr">
        <is>
          <t xml:space="preserve">HG </t>
        </is>
      </c>
      <c r="S102" t="n">
        <v>1</v>
      </c>
      <c r="T102" t="n">
        <v>1</v>
      </c>
      <c r="U102" t="inlineStr">
        <is>
          <t>2003-03-26</t>
        </is>
      </c>
      <c r="V102" t="inlineStr">
        <is>
          <t>2003-03-26</t>
        </is>
      </c>
      <c r="W102" t="inlineStr">
        <is>
          <t>2003-03-26</t>
        </is>
      </c>
      <c r="X102" t="inlineStr">
        <is>
          <t>2003-03-26</t>
        </is>
      </c>
      <c r="Y102" t="n">
        <v>981</v>
      </c>
      <c r="Z102" t="n">
        <v>937</v>
      </c>
      <c r="AA102" t="n">
        <v>989</v>
      </c>
      <c r="AB102" t="n">
        <v>5</v>
      </c>
      <c r="AC102" t="n">
        <v>6</v>
      </c>
      <c r="AD102" t="n">
        <v>22</v>
      </c>
      <c r="AE102" t="n">
        <v>24</v>
      </c>
      <c r="AF102" t="n">
        <v>11</v>
      </c>
      <c r="AG102" t="n">
        <v>12</v>
      </c>
      <c r="AH102" t="n">
        <v>4</v>
      </c>
      <c r="AI102" t="n">
        <v>4</v>
      </c>
      <c r="AJ102" t="n">
        <v>11</v>
      </c>
      <c r="AK102" t="n">
        <v>11</v>
      </c>
      <c r="AL102" t="n">
        <v>3</v>
      </c>
      <c r="AM102" t="n">
        <v>4</v>
      </c>
      <c r="AN102" t="n">
        <v>0</v>
      </c>
      <c r="AO102" t="n">
        <v>0</v>
      </c>
      <c r="AP102" t="inlineStr">
        <is>
          <t>No</t>
        </is>
      </c>
      <c r="AQ102" t="inlineStr">
        <is>
          <t>No</t>
        </is>
      </c>
      <c r="AS102">
        <f>HYPERLINK("https://creighton-primo.hosted.exlibrisgroup.com/primo-explore/search?tab=default_tab&amp;search_scope=EVERYTHING&amp;vid=01CRU&amp;lang=en_US&amp;offset=0&amp;query=any,contains,991004004329702656","Catalog Record")</f>
        <v/>
      </c>
      <c r="AT102">
        <f>HYPERLINK("http://www.worldcat.org/oclc/50034876","WorldCat Record")</f>
        <v/>
      </c>
      <c r="AU102" t="inlineStr">
        <is>
          <t>676384:eng</t>
        </is>
      </c>
      <c r="AV102" t="inlineStr">
        <is>
          <t>50034876</t>
        </is>
      </c>
      <c r="AW102" t="inlineStr">
        <is>
          <t>991004004329702656</t>
        </is>
      </c>
      <c r="AX102" t="inlineStr">
        <is>
          <t>991004004329702656</t>
        </is>
      </c>
      <c r="AY102" t="inlineStr">
        <is>
          <t>2264064770002656</t>
        </is>
      </c>
      <c r="AZ102" t="inlineStr">
        <is>
          <t>BOOK</t>
        </is>
      </c>
      <c r="BB102" t="inlineStr">
        <is>
          <t>9780805064070</t>
        </is>
      </c>
      <c r="BC102" t="inlineStr">
        <is>
          <t>32285004687454</t>
        </is>
      </c>
      <c r="BD102" t="inlineStr">
        <is>
          <t>893331095</t>
        </is>
      </c>
    </row>
    <row r="103">
      <c r="A103" t="inlineStr">
        <is>
          <t>No</t>
        </is>
      </c>
      <c r="B103" t="inlineStr">
        <is>
          <t>HG604 .U5</t>
        </is>
      </c>
      <c r="C103" t="inlineStr">
        <is>
          <t>0                      HG 0604000U  5</t>
        </is>
      </c>
      <c r="D103" t="inlineStr">
        <is>
          <t>The greenback era : a social and political history of American finance, 1865-1879.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K103" t="inlineStr">
        <is>
          <t>Unger, Irwin.</t>
        </is>
      </c>
      <c r="L103" t="inlineStr">
        <is>
          <t>Princeton, N.J., Princeton University Press, 1964.</t>
        </is>
      </c>
      <c r="M103" t="inlineStr">
        <is>
          <t>1964</t>
        </is>
      </c>
      <c r="O103" t="inlineStr">
        <is>
          <t>eng</t>
        </is>
      </c>
      <c r="P103" t="inlineStr">
        <is>
          <t>nju</t>
        </is>
      </c>
      <c r="R103" t="inlineStr">
        <is>
          <t xml:space="preserve">HG </t>
        </is>
      </c>
      <c r="S103" t="n">
        <v>1</v>
      </c>
      <c r="T103" t="n">
        <v>1</v>
      </c>
      <c r="U103" t="inlineStr">
        <is>
          <t>2008-12-05</t>
        </is>
      </c>
      <c r="V103" t="inlineStr">
        <is>
          <t>2008-12-05</t>
        </is>
      </c>
      <c r="W103" t="inlineStr">
        <is>
          <t>1996-11-13</t>
        </is>
      </c>
      <c r="X103" t="inlineStr">
        <is>
          <t>1996-11-13</t>
        </is>
      </c>
      <c r="Y103" t="n">
        <v>1260</v>
      </c>
      <c r="Z103" t="n">
        <v>1142</v>
      </c>
      <c r="AA103" t="n">
        <v>1345</v>
      </c>
      <c r="AB103" t="n">
        <v>10</v>
      </c>
      <c r="AC103" t="n">
        <v>10</v>
      </c>
      <c r="AD103" t="n">
        <v>43</v>
      </c>
      <c r="AE103" t="n">
        <v>51</v>
      </c>
      <c r="AF103" t="n">
        <v>17</v>
      </c>
      <c r="AG103" t="n">
        <v>21</v>
      </c>
      <c r="AH103" t="n">
        <v>8</v>
      </c>
      <c r="AI103" t="n">
        <v>10</v>
      </c>
      <c r="AJ103" t="n">
        <v>21</v>
      </c>
      <c r="AK103" t="n">
        <v>24</v>
      </c>
      <c r="AL103" t="n">
        <v>9</v>
      </c>
      <c r="AM103" t="n">
        <v>9</v>
      </c>
      <c r="AN103" t="n">
        <v>0</v>
      </c>
      <c r="AO103" t="n">
        <v>0</v>
      </c>
      <c r="AP103" t="inlineStr">
        <is>
          <t>No</t>
        </is>
      </c>
      <c r="AQ103" t="inlineStr">
        <is>
          <t>No</t>
        </is>
      </c>
      <c r="AS103">
        <f>HYPERLINK("https://creighton-primo.hosted.exlibrisgroup.com/primo-explore/search?tab=default_tab&amp;search_scope=EVERYTHING&amp;vid=01CRU&amp;lang=en_US&amp;offset=0&amp;query=any,contains,991003176959702656","Catalog Record")</f>
        <v/>
      </c>
      <c r="AT103">
        <f>HYPERLINK("http://www.worldcat.org/oclc/710949","WorldCat Record")</f>
        <v/>
      </c>
      <c r="AU103" t="inlineStr">
        <is>
          <t>1655008:eng</t>
        </is>
      </c>
      <c r="AV103" t="inlineStr">
        <is>
          <t>710949</t>
        </is>
      </c>
      <c r="AW103" t="inlineStr">
        <is>
          <t>991003176959702656</t>
        </is>
      </c>
      <c r="AX103" t="inlineStr">
        <is>
          <t>991003176959702656</t>
        </is>
      </c>
      <c r="AY103" t="inlineStr">
        <is>
          <t>2262451580002656</t>
        </is>
      </c>
      <c r="AZ103" t="inlineStr">
        <is>
          <t>BOOK</t>
        </is>
      </c>
      <c r="BC103" t="inlineStr">
        <is>
          <t>32285002390911</t>
        </is>
      </c>
      <c r="BD103" t="inlineStr">
        <is>
          <t>893330041</t>
        </is>
      </c>
    </row>
    <row r="104">
      <c r="A104" t="inlineStr">
        <is>
          <t>No</t>
        </is>
      </c>
      <c r="B104" t="inlineStr">
        <is>
          <t>HG6041 .D35 1971</t>
        </is>
      </c>
      <c r="C104" t="inlineStr">
        <is>
          <t>0                      HG 6041000D  35          1971</t>
        </is>
      </c>
      <c r="D104" t="inlineStr">
        <is>
          <t>The new How I made $2,000,000 in the stock market.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No</t>
        </is>
      </c>
      <c r="J104" t="inlineStr">
        <is>
          <t>0</t>
        </is>
      </c>
      <c r="K104" t="inlineStr">
        <is>
          <t>Darvas, Nicholas.</t>
        </is>
      </c>
      <c r="L104" t="inlineStr">
        <is>
          <t>New York, L. Stuart [1971, c1960]</t>
        </is>
      </c>
      <c r="M104" t="inlineStr">
        <is>
          <t>1971</t>
        </is>
      </c>
      <c r="O104" t="inlineStr">
        <is>
          <t>eng</t>
        </is>
      </c>
      <c r="P104" t="inlineStr">
        <is>
          <t>nyu</t>
        </is>
      </c>
      <c r="R104" t="inlineStr">
        <is>
          <t xml:space="preserve">HG </t>
        </is>
      </c>
      <c r="S104" t="n">
        <v>0</v>
      </c>
      <c r="T104" t="n">
        <v>0</v>
      </c>
      <c r="U104" t="inlineStr">
        <is>
          <t>2001-01-11</t>
        </is>
      </c>
      <c r="V104" t="inlineStr">
        <is>
          <t>2001-01-11</t>
        </is>
      </c>
      <c r="W104" t="inlineStr">
        <is>
          <t>1997-07-22</t>
        </is>
      </c>
      <c r="X104" t="inlineStr">
        <is>
          <t>1997-07-22</t>
        </is>
      </c>
      <c r="Y104" t="n">
        <v>59</v>
      </c>
      <c r="Z104" t="n">
        <v>55</v>
      </c>
      <c r="AA104" t="n">
        <v>62</v>
      </c>
      <c r="AB104" t="n">
        <v>1</v>
      </c>
      <c r="AC104" t="n">
        <v>1</v>
      </c>
      <c r="AD104" t="n">
        <v>0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  <c r="AL104" t="n">
        <v>0</v>
      </c>
      <c r="AM104" t="n">
        <v>0</v>
      </c>
      <c r="AN104" t="n">
        <v>0</v>
      </c>
      <c r="AO104" t="n">
        <v>0</v>
      </c>
      <c r="AP104" t="inlineStr">
        <is>
          <t>No</t>
        </is>
      </c>
      <c r="AQ104" t="inlineStr">
        <is>
          <t>No</t>
        </is>
      </c>
      <c r="AS104">
        <f>HYPERLINK("https://creighton-primo.hosted.exlibrisgroup.com/primo-explore/search?tab=default_tab&amp;search_scope=EVERYTHING&amp;vid=01CRU&amp;lang=en_US&amp;offset=0&amp;query=any,contains,991002429719702656","Catalog Record")</f>
        <v/>
      </c>
      <c r="AT104">
        <f>HYPERLINK("http://www.worldcat.org/oclc/346422","WorldCat Record")</f>
        <v/>
      </c>
      <c r="AU104" t="inlineStr">
        <is>
          <t>3943894317:eng</t>
        </is>
      </c>
      <c r="AV104" t="inlineStr">
        <is>
          <t>346422</t>
        </is>
      </c>
      <c r="AW104" t="inlineStr">
        <is>
          <t>991002429719702656</t>
        </is>
      </c>
      <c r="AX104" t="inlineStr">
        <is>
          <t>991002429719702656</t>
        </is>
      </c>
      <c r="AY104" t="inlineStr">
        <is>
          <t>2272017040002656</t>
        </is>
      </c>
      <c r="AZ104" t="inlineStr">
        <is>
          <t>BOOK</t>
        </is>
      </c>
      <c r="BC104" t="inlineStr">
        <is>
          <t>32285002917168</t>
        </is>
      </c>
      <c r="BD104" t="inlineStr">
        <is>
          <t>893798581</t>
        </is>
      </c>
    </row>
    <row r="105">
      <c r="A105" t="inlineStr">
        <is>
          <t>No</t>
        </is>
      </c>
      <c r="B105" t="inlineStr">
        <is>
          <t>HG6046 .R4</t>
        </is>
      </c>
      <c r="C105" t="inlineStr">
        <is>
          <t>0                      HG 6046000R  4</t>
        </is>
      </c>
      <c r="D105" t="inlineStr">
        <is>
          <t>Readings in futures markets / editor, Anne E. Peck.</t>
        </is>
      </c>
      <c r="E105" t="inlineStr">
        <is>
          <t>V.5</t>
        </is>
      </c>
      <c r="F105" t="inlineStr">
        <is>
          <t>Yes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L105" t="inlineStr">
        <is>
          <t>[Chicago] : Chicago Board of Trade, c1977-c1985.</t>
        </is>
      </c>
      <c r="M105" t="inlineStr">
        <is>
          <t>1900</t>
        </is>
      </c>
      <c r="O105" t="inlineStr">
        <is>
          <t>eng</t>
        </is>
      </c>
      <c r="P105" t="inlineStr">
        <is>
          <t>ilu</t>
        </is>
      </c>
      <c r="R105" t="inlineStr">
        <is>
          <t xml:space="preserve">HG </t>
        </is>
      </c>
      <c r="S105" t="n">
        <v>0</v>
      </c>
      <c r="T105" t="n">
        <v>1</v>
      </c>
      <c r="V105" t="inlineStr">
        <is>
          <t>1996-09-15</t>
        </is>
      </c>
      <c r="W105" t="inlineStr">
        <is>
          <t>1992-07-10</t>
        </is>
      </c>
      <c r="X105" t="inlineStr">
        <is>
          <t>1992-07-10</t>
        </is>
      </c>
      <c r="Y105" t="n">
        <v>86</v>
      </c>
      <c r="Z105" t="n">
        <v>78</v>
      </c>
      <c r="AA105" t="n">
        <v>88</v>
      </c>
      <c r="AB105" t="n">
        <v>2</v>
      </c>
      <c r="AC105" t="n">
        <v>2</v>
      </c>
      <c r="AD105" t="n">
        <v>3</v>
      </c>
      <c r="AE105" t="n">
        <v>3</v>
      </c>
      <c r="AF105" t="n">
        <v>0</v>
      </c>
      <c r="AG105" t="n">
        <v>0</v>
      </c>
      <c r="AH105" t="n">
        <v>1</v>
      </c>
      <c r="AI105" t="n">
        <v>1</v>
      </c>
      <c r="AJ105" t="n">
        <v>1</v>
      </c>
      <c r="AK105" t="n">
        <v>1</v>
      </c>
      <c r="AL105" t="n">
        <v>1</v>
      </c>
      <c r="AM105" t="n">
        <v>1</v>
      </c>
      <c r="AN105" t="n">
        <v>0</v>
      </c>
      <c r="AO105" t="n">
        <v>0</v>
      </c>
      <c r="AP105" t="inlineStr">
        <is>
          <t>No</t>
        </is>
      </c>
      <c r="AQ105" t="inlineStr">
        <is>
          <t>Yes</t>
        </is>
      </c>
      <c r="AR105">
        <f>HYPERLINK("http://catalog.hathitrust.org/Record/010620934","HathiTrust Record")</f>
        <v/>
      </c>
      <c r="AS105">
        <f>HYPERLINK("https://creighton-primo.hosted.exlibrisgroup.com/primo-explore/search?tab=default_tab&amp;search_scope=EVERYTHING&amp;vid=01CRU&amp;lang=en_US&amp;offset=0&amp;query=any,contains,991004483099702656","Catalog Record")</f>
        <v/>
      </c>
      <c r="AT105">
        <f>HYPERLINK("http://www.worldcat.org/oclc/3630919","WorldCat Record")</f>
        <v/>
      </c>
      <c r="AU105" t="inlineStr">
        <is>
          <t>9093497529:eng</t>
        </is>
      </c>
      <c r="AV105" t="inlineStr">
        <is>
          <t>3630919</t>
        </is>
      </c>
      <c r="AW105" t="inlineStr">
        <is>
          <t>991004483099702656</t>
        </is>
      </c>
      <c r="AX105" t="inlineStr">
        <is>
          <t>991004483099702656</t>
        </is>
      </c>
      <c r="AY105" t="inlineStr">
        <is>
          <t>2258599020002656</t>
        </is>
      </c>
      <c r="AZ105" t="inlineStr">
        <is>
          <t>BOOK</t>
        </is>
      </c>
      <c r="BC105" t="inlineStr">
        <is>
          <t>32285001190866</t>
        </is>
      </c>
      <c r="BD105" t="inlineStr">
        <is>
          <t>893411603</t>
        </is>
      </c>
    </row>
    <row r="106">
      <c r="A106" t="inlineStr">
        <is>
          <t>No</t>
        </is>
      </c>
      <c r="B106" t="inlineStr">
        <is>
          <t>HG6046 .R4</t>
        </is>
      </c>
      <c r="C106" t="inlineStr">
        <is>
          <t>0                      HG 6046000R  4</t>
        </is>
      </c>
      <c r="D106" t="inlineStr">
        <is>
          <t>Readings in futures markets / editor, Anne E. Peck.</t>
        </is>
      </c>
      <c r="E106" t="inlineStr">
        <is>
          <t>V.2</t>
        </is>
      </c>
      <c r="F106" t="inlineStr">
        <is>
          <t>Yes</t>
        </is>
      </c>
      <c r="G106" t="inlineStr">
        <is>
          <t>1</t>
        </is>
      </c>
      <c r="H106" t="inlineStr">
        <is>
          <t>No</t>
        </is>
      </c>
      <c r="I106" t="inlineStr">
        <is>
          <t>No</t>
        </is>
      </c>
      <c r="J106" t="inlineStr">
        <is>
          <t>0</t>
        </is>
      </c>
      <c r="L106" t="inlineStr">
        <is>
          <t>[Chicago] : Chicago Board of Trade, c1977-c1985.</t>
        </is>
      </c>
      <c r="M106" t="inlineStr">
        <is>
          <t>1900</t>
        </is>
      </c>
      <c r="O106" t="inlineStr">
        <is>
          <t>eng</t>
        </is>
      </c>
      <c r="P106" t="inlineStr">
        <is>
          <t>ilu</t>
        </is>
      </c>
      <c r="R106" t="inlineStr">
        <is>
          <t xml:space="preserve">HG </t>
        </is>
      </c>
      <c r="S106" t="n">
        <v>0</v>
      </c>
      <c r="T106" t="n">
        <v>1</v>
      </c>
      <c r="V106" t="inlineStr">
        <is>
          <t>1996-09-15</t>
        </is>
      </c>
      <c r="W106" t="inlineStr">
        <is>
          <t>1992-07-10</t>
        </is>
      </c>
      <c r="X106" t="inlineStr">
        <is>
          <t>1992-07-10</t>
        </is>
      </c>
      <c r="Y106" t="n">
        <v>86</v>
      </c>
      <c r="Z106" t="n">
        <v>78</v>
      </c>
      <c r="AA106" t="n">
        <v>88</v>
      </c>
      <c r="AB106" t="n">
        <v>2</v>
      </c>
      <c r="AC106" t="n">
        <v>2</v>
      </c>
      <c r="AD106" t="n">
        <v>3</v>
      </c>
      <c r="AE106" t="n">
        <v>3</v>
      </c>
      <c r="AF106" t="n">
        <v>0</v>
      </c>
      <c r="AG106" t="n">
        <v>0</v>
      </c>
      <c r="AH106" t="n">
        <v>1</v>
      </c>
      <c r="AI106" t="n">
        <v>1</v>
      </c>
      <c r="AJ106" t="n">
        <v>1</v>
      </c>
      <c r="AK106" t="n">
        <v>1</v>
      </c>
      <c r="AL106" t="n">
        <v>1</v>
      </c>
      <c r="AM106" t="n">
        <v>1</v>
      </c>
      <c r="AN106" t="n">
        <v>0</v>
      </c>
      <c r="AO106" t="n">
        <v>0</v>
      </c>
      <c r="AP106" t="inlineStr">
        <is>
          <t>No</t>
        </is>
      </c>
      <c r="AQ106" t="inlineStr">
        <is>
          <t>Yes</t>
        </is>
      </c>
      <c r="AR106">
        <f>HYPERLINK("http://catalog.hathitrust.org/Record/010620934","HathiTrust Record")</f>
        <v/>
      </c>
      <c r="AS106">
        <f>HYPERLINK("https://creighton-primo.hosted.exlibrisgroup.com/primo-explore/search?tab=default_tab&amp;search_scope=EVERYTHING&amp;vid=01CRU&amp;lang=en_US&amp;offset=0&amp;query=any,contains,991004483099702656","Catalog Record")</f>
        <v/>
      </c>
      <c r="AT106">
        <f>HYPERLINK("http://www.worldcat.org/oclc/3630919","WorldCat Record")</f>
        <v/>
      </c>
      <c r="AU106" t="inlineStr">
        <is>
          <t>9093497529:eng</t>
        </is>
      </c>
      <c r="AV106" t="inlineStr">
        <is>
          <t>3630919</t>
        </is>
      </c>
      <c r="AW106" t="inlineStr">
        <is>
          <t>991004483099702656</t>
        </is>
      </c>
      <c r="AX106" t="inlineStr">
        <is>
          <t>991004483099702656</t>
        </is>
      </c>
      <c r="AY106" t="inlineStr">
        <is>
          <t>2258599020002656</t>
        </is>
      </c>
      <c r="AZ106" t="inlineStr">
        <is>
          <t>BOOK</t>
        </is>
      </c>
      <c r="BC106" t="inlineStr">
        <is>
          <t>32285001190833</t>
        </is>
      </c>
      <c r="BD106" t="inlineStr">
        <is>
          <t>893442664</t>
        </is>
      </c>
    </row>
    <row r="107">
      <c r="A107" t="inlineStr">
        <is>
          <t>No</t>
        </is>
      </c>
      <c r="B107" t="inlineStr">
        <is>
          <t>HG6046 .R4</t>
        </is>
      </c>
      <c r="C107" t="inlineStr">
        <is>
          <t>0                      HG 6046000R  4</t>
        </is>
      </c>
      <c r="D107" t="inlineStr">
        <is>
          <t>Readings in futures markets / editor, Anne E. Peck.</t>
        </is>
      </c>
      <c r="E107" t="inlineStr">
        <is>
          <t>V.3</t>
        </is>
      </c>
      <c r="F107" t="inlineStr">
        <is>
          <t>Yes</t>
        </is>
      </c>
      <c r="G107" t="inlineStr">
        <is>
          <t>1</t>
        </is>
      </c>
      <c r="H107" t="inlineStr">
        <is>
          <t>No</t>
        </is>
      </c>
      <c r="I107" t="inlineStr">
        <is>
          <t>No</t>
        </is>
      </c>
      <c r="J107" t="inlineStr">
        <is>
          <t>0</t>
        </is>
      </c>
      <c r="L107" t="inlineStr">
        <is>
          <t>[Chicago] : Chicago Board of Trade, c1977-c1985.</t>
        </is>
      </c>
      <c r="M107" t="inlineStr">
        <is>
          <t>1900</t>
        </is>
      </c>
      <c r="O107" t="inlineStr">
        <is>
          <t>eng</t>
        </is>
      </c>
      <c r="P107" t="inlineStr">
        <is>
          <t>ilu</t>
        </is>
      </c>
      <c r="R107" t="inlineStr">
        <is>
          <t xml:space="preserve">HG </t>
        </is>
      </c>
      <c r="S107" t="n">
        <v>0</v>
      </c>
      <c r="T107" t="n">
        <v>1</v>
      </c>
      <c r="V107" t="inlineStr">
        <is>
          <t>1996-09-15</t>
        </is>
      </c>
      <c r="W107" t="inlineStr">
        <is>
          <t>1992-07-10</t>
        </is>
      </c>
      <c r="X107" t="inlineStr">
        <is>
          <t>1992-07-10</t>
        </is>
      </c>
      <c r="Y107" t="n">
        <v>86</v>
      </c>
      <c r="Z107" t="n">
        <v>78</v>
      </c>
      <c r="AA107" t="n">
        <v>88</v>
      </c>
      <c r="AB107" t="n">
        <v>2</v>
      </c>
      <c r="AC107" t="n">
        <v>2</v>
      </c>
      <c r="AD107" t="n">
        <v>3</v>
      </c>
      <c r="AE107" t="n">
        <v>3</v>
      </c>
      <c r="AF107" t="n">
        <v>0</v>
      </c>
      <c r="AG107" t="n">
        <v>0</v>
      </c>
      <c r="AH107" t="n">
        <v>1</v>
      </c>
      <c r="AI107" t="n">
        <v>1</v>
      </c>
      <c r="AJ107" t="n">
        <v>1</v>
      </c>
      <c r="AK107" t="n">
        <v>1</v>
      </c>
      <c r="AL107" t="n">
        <v>1</v>
      </c>
      <c r="AM107" t="n">
        <v>1</v>
      </c>
      <c r="AN107" t="n">
        <v>0</v>
      </c>
      <c r="AO107" t="n">
        <v>0</v>
      </c>
      <c r="AP107" t="inlineStr">
        <is>
          <t>No</t>
        </is>
      </c>
      <c r="AQ107" t="inlineStr">
        <is>
          <t>Yes</t>
        </is>
      </c>
      <c r="AR107">
        <f>HYPERLINK("http://catalog.hathitrust.org/Record/010620934","HathiTrust Record")</f>
        <v/>
      </c>
      <c r="AS107">
        <f>HYPERLINK("https://creighton-primo.hosted.exlibrisgroup.com/primo-explore/search?tab=default_tab&amp;search_scope=EVERYTHING&amp;vid=01CRU&amp;lang=en_US&amp;offset=0&amp;query=any,contains,991004483099702656","Catalog Record")</f>
        <v/>
      </c>
      <c r="AT107">
        <f>HYPERLINK("http://www.worldcat.org/oclc/3630919","WorldCat Record")</f>
        <v/>
      </c>
      <c r="AU107" t="inlineStr">
        <is>
          <t>9093497529:eng</t>
        </is>
      </c>
      <c r="AV107" t="inlineStr">
        <is>
          <t>3630919</t>
        </is>
      </c>
      <c r="AW107" t="inlineStr">
        <is>
          <t>991004483099702656</t>
        </is>
      </c>
      <c r="AX107" t="inlineStr">
        <is>
          <t>991004483099702656</t>
        </is>
      </c>
      <c r="AY107" t="inlineStr">
        <is>
          <t>2258599020002656</t>
        </is>
      </c>
      <c r="AZ107" t="inlineStr">
        <is>
          <t>BOOK</t>
        </is>
      </c>
      <c r="BC107" t="inlineStr">
        <is>
          <t>32285001190841</t>
        </is>
      </c>
      <c r="BD107" t="inlineStr">
        <is>
          <t>893423865</t>
        </is>
      </c>
    </row>
    <row r="108">
      <c r="A108" t="inlineStr">
        <is>
          <t>No</t>
        </is>
      </c>
      <c r="B108" t="inlineStr">
        <is>
          <t>HG6046 .R4</t>
        </is>
      </c>
      <c r="C108" t="inlineStr">
        <is>
          <t>0                      HG 6046000R  4</t>
        </is>
      </c>
      <c r="D108" t="inlineStr">
        <is>
          <t>Readings in futures markets / editor, Anne E. Peck.</t>
        </is>
      </c>
      <c r="E108" t="inlineStr">
        <is>
          <t>V.4</t>
        </is>
      </c>
      <c r="F108" t="inlineStr">
        <is>
          <t>Yes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L108" t="inlineStr">
        <is>
          <t>[Chicago] : Chicago Board of Trade, c1977-c1985.</t>
        </is>
      </c>
      <c r="M108" t="inlineStr">
        <is>
          <t>1900</t>
        </is>
      </c>
      <c r="O108" t="inlineStr">
        <is>
          <t>eng</t>
        </is>
      </c>
      <c r="P108" t="inlineStr">
        <is>
          <t>ilu</t>
        </is>
      </c>
      <c r="R108" t="inlineStr">
        <is>
          <t xml:space="preserve">HG </t>
        </is>
      </c>
      <c r="S108" t="n">
        <v>0</v>
      </c>
      <c r="T108" t="n">
        <v>1</v>
      </c>
      <c r="V108" t="inlineStr">
        <is>
          <t>1996-09-15</t>
        </is>
      </c>
      <c r="W108" t="inlineStr">
        <is>
          <t>1992-07-10</t>
        </is>
      </c>
      <c r="X108" t="inlineStr">
        <is>
          <t>1992-07-10</t>
        </is>
      </c>
      <c r="Y108" t="n">
        <v>86</v>
      </c>
      <c r="Z108" t="n">
        <v>78</v>
      </c>
      <c r="AA108" t="n">
        <v>88</v>
      </c>
      <c r="AB108" t="n">
        <v>2</v>
      </c>
      <c r="AC108" t="n">
        <v>2</v>
      </c>
      <c r="AD108" t="n">
        <v>3</v>
      </c>
      <c r="AE108" t="n">
        <v>3</v>
      </c>
      <c r="AF108" t="n">
        <v>0</v>
      </c>
      <c r="AG108" t="n">
        <v>0</v>
      </c>
      <c r="AH108" t="n">
        <v>1</v>
      </c>
      <c r="AI108" t="n">
        <v>1</v>
      </c>
      <c r="AJ108" t="n">
        <v>1</v>
      </c>
      <c r="AK108" t="n">
        <v>1</v>
      </c>
      <c r="AL108" t="n">
        <v>1</v>
      </c>
      <c r="AM108" t="n">
        <v>1</v>
      </c>
      <c r="AN108" t="n">
        <v>0</v>
      </c>
      <c r="AO108" t="n">
        <v>0</v>
      </c>
      <c r="AP108" t="inlineStr">
        <is>
          <t>No</t>
        </is>
      </c>
      <c r="AQ108" t="inlineStr">
        <is>
          <t>Yes</t>
        </is>
      </c>
      <c r="AR108">
        <f>HYPERLINK("http://catalog.hathitrust.org/Record/010620934","HathiTrust Record")</f>
        <v/>
      </c>
      <c r="AS108">
        <f>HYPERLINK("https://creighton-primo.hosted.exlibrisgroup.com/primo-explore/search?tab=default_tab&amp;search_scope=EVERYTHING&amp;vid=01CRU&amp;lang=en_US&amp;offset=0&amp;query=any,contains,991004483099702656","Catalog Record")</f>
        <v/>
      </c>
      <c r="AT108">
        <f>HYPERLINK("http://www.worldcat.org/oclc/3630919","WorldCat Record")</f>
        <v/>
      </c>
      <c r="AU108" t="inlineStr">
        <is>
          <t>9093497529:eng</t>
        </is>
      </c>
      <c r="AV108" t="inlineStr">
        <is>
          <t>3630919</t>
        </is>
      </c>
      <c r="AW108" t="inlineStr">
        <is>
          <t>991004483099702656</t>
        </is>
      </c>
      <c r="AX108" t="inlineStr">
        <is>
          <t>991004483099702656</t>
        </is>
      </c>
      <c r="AY108" t="inlineStr">
        <is>
          <t>2258599020002656</t>
        </is>
      </c>
      <c r="AZ108" t="inlineStr">
        <is>
          <t>BOOK</t>
        </is>
      </c>
      <c r="BC108" t="inlineStr">
        <is>
          <t>32285001190858</t>
        </is>
      </c>
      <c r="BD108" t="inlineStr">
        <is>
          <t>893446242</t>
        </is>
      </c>
    </row>
    <row r="109">
      <c r="A109" t="inlineStr">
        <is>
          <t>No</t>
        </is>
      </c>
      <c r="B109" t="inlineStr">
        <is>
          <t>HG665 .M49 1996</t>
        </is>
      </c>
      <c r="C109" t="inlineStr">
        <is>
          <t>0                      HG 0665000M  49          1996</t>
        </is>
      </c>
      <c r="D109" t="inlineStr">
        <is>
          <t>The Mexican peso crisis : international perspectives / edited by Riordan Roett.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No</t>
        </is>
      </c>
      <c r="J109" t="inlineStr">
        <is>
          <t>0</t>
        </is>
      </c>
      <c r="L109" t="inlineStr">
        <is>
          <t>Boulder, Colo. : Lynne Rienner Publishers, 1996.</t>
        </is>
      </c>
      <c r="M109" t="inlineStr">
        <is>
          <t>1996</t>
        </is>
      </c>
      <c r="O109" t="inlineStr">
        <is>
          <t>eng</t>
        </is>
      </c>
      <c r="P109" t="inlineStr">
        <is>
          <t>cou</t>
        </is>
      </c>
      <c r="R109" t="inlineStr">
        <is>
          <t xml:space="preserve">HG </t>
        </is>
      </c>
      <c r="S109" t="n">
        <v>1</v>
      </c>
      <c r="T109" t="n">
        <v>1</v>
      </c>
      <c r="U109" t="inlineStr">
        <is>
          <t>1997-11-09</t>
        </is>
      </c>
      <c r="V109" t="inlineStr">
        <is>
          <t>1997-11-09</t>
        </is>
      </c>
      <c r="W109" t="inlineStr">
        <is>
          <t>1997-04-22</t>
        </is>
      </c>
      <c r="X109" t="inlineStr">
        <is>
          <t>1997-04-22</t>
        </is>
      </c>
      <c r="Y109" t="n">
        <v>467</v>
      </c>
      <c r="Z109" t="n">
        <v>405</v>
      </c>
      <c r="AA109" t="n">
        <v>410</v>
      </c>
      <c r="AB109" t="n">
        <v>4</v>
      </c>
      <c r="AC109" t="n">
        <v>4</v>
      </c>
      <c r="AD109" t="n">
        <v>21</v>
      </c>
      <c r="AE109" t="n">
        <v>21</v>
      </c>
      <c r="AF109" t="n">
        <v>6</v>
      </c>
      <c r="AG109" t="n">
        <v>6</v>
      </c>
      <c r="AH109" t="n">
        <v>5</v>
      </c>
      <c r="AI109" t="n">
        <v>5</v>
      </c>
      <c r="AJ109" t="n">
        <v>11</v>
      </c>
      <c r="AK109" t="n">
        <v>11</v>
      </c>
      <c r="AL109" t="n">
        <v>3</v>
      </c>
      <c r="AM109" t="n">
        <v>3</v>
      </c>
      <c r="AN109" t="n">
        <v>2</v>
      </c>
      <c r="AO109" t="n">
        <v>2</v>
      </c>
      <c r="AP109" t="inlineStr">
        <is>
          <t>No</t>
        </is>
      </c>
      <c r="AQ109" t="inlineStr">
        <is>
          <t>No</t>
        </is>
      </c>
      <c r="AS109">
        <f>HYPERLINK("https://creighton-primo.hosted.exlibrisgroup.com/primo-explore/search?tab=default_tab&amp;search_scope=EVERYTHING&amp;vid=01CRU&amp;lang=en_US&amp;offset=0&amp;query=any,contains,991002654019702656","Catalog Record")</f>
        <v/>
      </c>
      <c r="AT109">
        <f>HYPERLINK("http://www.worldcat.org/oclc/34704890","WorldCat Record")</f>
        <v/>
      </c>
      <c r="AU109" t="inlineStr">
        <is>
          <t>836959525:eng</t>
        </is>
      </c>
      <c r="AV109" t="inlineStr">
        <is>
          <t>34704890</t>
        </is>
      </c>
      <c r="AW109" t="inlineStr">
        <is>
          <t>991002654019702656</t>
        </is>
      </c>
      <c r="AX109" t="inlineStr">
        <is>
          <t>991002654019702656</t>
        </is>
      </c>
      <c r="AY109" t="inlineStr">
        <is>
          <t>2264912650002656</t>
        </is>
      </c>
      <c r="AZ109" t="inlineStr">
        <is>
          <t>BOOK</t>
        </is>
      </c>
      <c r="BB109" t="inlineStr">
        <is>
          <t>9781555876678</t>
        </is>
      </c>
      <c r="BC109" t="inlineStr">
        <is>
          <t>32285002499431</t>
        </is>
      </c>
      <c r="BD109" t="inlineStr">
        <is>
          <t>893239337</t>
        </is>
      </c>
    </row>
    <row r="110">
      <c r="A110" t="inlineStr">
        <is>
          <t>No</t>
        </is>
      </c>
      <c r="B110" t="inlineStr">
        <is>
          <t>HG8051 .A82 1969</t>
        </is>
      </c>
      <c r="C110" t="inlineStr">
        <is>
          <t>0                      HG 8051000A  82          1969</t>
        </is>
      </c>
      <c r="D110" t="inlineStr">
        <is>
          <t>Risk and insurance [by] James L. Athearn.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Yes</t>
        </is>
      </c>
      <c r="J110" t="inlineStr">
        <is>
          <t>0</t>
        </is>
      </c>
      <c r="K110" t="inlineStr">
        <is>
          <t>Athearn, James L.</t>
        </is>
      </c>
      <c r="L110" t="inlineStr">
        <is>
          <t>New York, Appleton-Century-Crofts [1969]</t>
        </is>
      </c>
      <c r="M110" t="inlineStr">
        <is>
          <t>1969</t>
        </is>
      </c>
      <c r="N110" t="inlineStr">
        <is>
          <t>2d ed.</t>
        </is>
      </c>
      <c r="O110" t="inlineStr">
        <is>
          <t>eng</t>
        </is>
      </c>
      <c r="P110" t="inlineStr">
        <is>
          <t>nyu</t>
        </is>
      </c>
      <c r="Q110" t="inlineStr">
        <is>
          <t>Risk and insurance series</t>
        </is>
      </c>
      <c r="R110" t="inlineStr">
        <is>
          <t xml:space="preserve">HG </t>
        </is>
      </c>
      <c r="S110" t="n">
        <v>1</v>
      </c>
      <c r="T110" t="n">
        <v>1</v>
      </c>
      <c r="U110" t="inlineStr">
        <is>
          <t>1992-12-04</t>
        </is>
      </c>
      <c r="V110" t="inlineStr">
        <is>
          <t>1992-12-04</t>
        </is>
      </c>
      <c r="W110" t="inlineStr">
        <is>
          <t>1992-04-13</t>
        </is>
      </c>
      <c r="X110" t="inlineStr">
        <is>
          <t>1992-04-13</t>
        </is>
      </c>
      <c r="Y110" t="n">
        <v>179</v>
      </c>
      <c r="Z110" t="n">
        <v>155</v>
      </c>
      <c r="AA110" t="n">
        <v>498</v>
      </c>
      <c r="AB110" t="n">
        <v>2</v>
      </c>
      <c r="AC110" t="n">
        <v>5</v>
      </c>
      <c r="AD110" t="n">
        <v>6</v>
      </c>
      <c r="AE110" t="n">
        <v>26</v>
      </c>
      <c r="AF110" t="n">
        <v>1</v>
      </c>
      <c r="AG110" t="n">
        <v>6</v>
      </c>
      <c r="AH110" t="n">
        <v>1</v>
      </c>
      <c r="AI110" t="n">
        <v>4</v>
      </c>
      <c r="AJ110" t="n">
        <v>0</v>
      </c>
      <c r="AK110" t="n">
        <v>5</v>
      </c>
      <c r="AL110" t="n">
        <v>1</v>
      </c>
      <c r="AM110" t="n">
        <v>2</v>
      </c>
      <c r="AN110" t="n">
        <v>3</v>
      </c>
      <c r="AO110" t="n">
        <v>12</v>
      </c>
      <c r="AP110" t="inlineStr">
        <is>
          <t>No</t>
        </is>
      </c>
      <c r="AQ110" t="inlineStr">
        <is>
          <t>Yes</t>
        </is>
      </c>
      <c r="AR110">
        <f>HYPERLINK("http://catalog.hathitrust.org/Record/102001412","HathiTrust Record")</f>
        <v/>
      </c>
      <c r="AS110">
        <f>HYPERLINK("https://creighton-primo.hosted.exlibrisgroup.com/primo-explore/search?tab=default_tab&amp;search_scope=EVERYTHING&amp;vid=01CRU&amp;lang=en_US&amp;offset=0&amp;query=any,contains,991000053969702656","Catalog Record")</f>
        <v/>
      </c>
      <c r="AT110">
        <f>HYPERLINK("http://www.worldcat.org/oclc/23179","WorldCat Record")</f>
        <v/>
      </c>
      <c r="AU110" t="inlineStr">
        <is>
          <t>1145342:eng</t>
        </is>
      </c>
      <c r="AV110" t="inlineStr">
        <is>
          <t>23179</t>
        </is>
      </c>
      <c r="AW110" t="inlineStr">
        <is>
          <t>991000053969702656</t>
        </is>
      </c>
      <c r="AX110" t="inlineStr">
        <is>
          <t>991000053969702656</t>
        </is>
      </c>
      <c r="AY110" t="inlineStr">
        <is>
          <t>2265480740002656</t>
        </is>
      </c>
      <c r="AZ110" t="inlineStr">
        <is>
          <t>BOOK</t>
        </is>
      </c>
      <c r="BB110" t="inlineStr">
        <is>
          <t>9780390039101</t>
        </is>
      </c>
      <c r="BC110" t="inlineStr">
        <is>
          <t>32285001052892</t>
        </is>
      </c>
      <c r="BD110" t="inlineStr">
        <is>
          <t>893890355</t>
        </is>
      </c>
    </row>
    <row r="111">
      <c r="A111" t="inlineStr">
        <is>
          <t>No</t>
        </is>
      </c>
      <c r="B111" t="inlineStr">
        <is>
          <t>HG817 .W5 1969</t>
        </is>
      </c>
      <c r="C111" t="inlineStr">
        <is>
          <t>0                      HG 0817000W  5           1969</t>
        </is>
      </c>
      <c r="D111" t="inlineStr">
        <is>
          <t>Argentine international trade under inconvertible paper money, 1880-1900, by John H. Williams.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K111" t="inlineStr">
        <is>
          <t>Williams, John H. (John Henry), 1887-1980.</t>
        </is>
      </c>
      <c r="L111" t="inlineStr">
        <is>
          <t>New York, Greenwood Press [1969]</t>
        </is>
      </c>
      <c r="M111" t="inlineStr">
        <is>
          <t>1969</t>
        </is>
      </c>
      <c r="O111" t="inlineStr">
        <is>
          <t>eng</t>
        </is>
      </c>
      <c r="P111" t="inlineStr">
        <is>
          <t>nyu</t>
        </is>
      </c>
      <c r="R111" t="inlineStr">
        <is>
          <t xml:space="preserve">HG </t>
        </is>
      </c>
      <c r="S111" t="n">
        <v>1</v>
      </c>
      <c r="T111" t="n">
        <v>1</v>
      </c>
      <c r="U111" t="inlineStr">
        <is>
          <t>2004-02-04</t>
        </is>
      </c>
      <c r="V111" t="inlineStr">
        <is>
          <t>2004-02-04</t>
        </is>
      </c>
      <c r="W111" t="inlineStr">
        <is>
          <t>1997-06-26</t>
        </is>
      </c>
      <c r="X111" t="inlineStr">
        <is>
          <t>1997-06-26</t>
        </is>
      </c>
      <c r="Y111" t="n">
        <v>131</v>
      </c>
      <c r="Z111" t="n">
        <v>118</v>
      </c>
      <c r="AA111" t="n">
        <v>310</v>
      </c>
      <c r="AB111" t="n">
        <v>1</v>
      </c>
      <c r="AC111" t="n">
        <v>2</v>
      </c>
      <c r="AD111" t="n">
        <v>7</v>
      </c>
      <c r="AE111" t="n">
        <v>14</v>
      </c>
      <c r="AF111" t="n">
        <v>1</v>
      </c>
      <c r="AG111" t="n">
        <v>3</v>
      </c>
      <c r="AH111" t="n">
        <v>3</v>
      </c>
      <c r="AI111" t="n">
        <v>4</v>
      </c>
      <c r="AJ111" t="n">
        <v>6</v>
      </c>
      <c r="AK111" t="n">
        <v>10</v>
      </c>
      <c r="AL111" t="n">
        <v>0</v>
      </c>
      <c r="AM111" t="n">
        <v>1</v>
      </c>
      <c r="AN111" t="n">
        <v>0</v>
      </c>
      <c r="AO111" t="n">
        <v>0</v>
      </c>
      <c r="AP111" t="inlineStr">
        <is>
          <t>No</t>
        </is>
      </c>
      <c r="AQ111" t="inlineStr">
        <is>
          <t>Yes</t>
        </is>
      </c>
      <c r="AR111">
        <f>HYPERLINK("http://catalog.hathitrust.org/Record/009984375","HathiTrust Record")</f>
        <v/>
      </c>
      <c r="AS111">
        <f>HYPERLINK("https://creighton-primo.hosted.exlibrisgroup.com/primo-explore/search?tab=default_tab&amp;search_scope=EVERYTHING&amp;vid=01CRU&amp;lang=en_US&amp;offset=0&amp;query=any,contains,991000003519702656","Catalog Record")</f>
        <v/>
      </c>
      <c r="AT111">
        <f>HYPERLINK("http://www.worldcat.org/oclc/12142","WorldCat Record")</f>
        <v/>
      </c>
      <c r="AU111" t="inlineStr">
        <is>
          <t>195615235:eng</t>
        </is>
      </c>
      <c r="AV111" t="inlineStr">
        <is>
          <t>12142</t>
        </is>
      </c>
      <c r="AW111" t="inlineStr">
        <is>
          <t>991000003519702656</t>
        </is>
      </c>
      <c r="AX111" t="inlineStr">
        <is>
          <t>991000003519702656</t>
        </is>
      </c>
      <c r="AY111" t="inlineStr">
        <is>
          <t>2264774900002656</t>
        </is>
      </c>
      <c r="AZ111" t="inlineStr">
        <is>
          <t>BOOK</t>
        </is>
      </c>
      <c r="BB111" t="inlineStr">
        <is>
          <t>9780837110509</t>
        </is>
      </c>
      <c r="BC111" t="inlineStr">
        <is>
          <t>32285002859618</t>
        </is>
      </c>
      <c r="BD111" t="inlineStr">
        <is>
          <t>893613788</t>
        </is>
      </c>
    </row>
    <row r="112">
      <c r="A112" t="inlineStr">
        <is>
          <t>No</t>
        </is>
      </c>
      <c r="B112" t="inlineStr">
        <is>
          <t>HG8535 .K55</t>
        </is>
      </c>
      <c r="C112" t="inlineStr">
        <is>
          <t>0                      HG 8535000K  55</t>
        </is>
      </c>
      <c r="D112" t="inlineStr">
        <is>
          <t>Insurance, government, and social policy; studies in insurance regulation. Edited by Spencer L. Kimball and Herbert S. Denenberg.</t>
        </is>
      </c>
      <c r="F112" t="inlineStr">
        <is>
          <t>No</t>
        </is>
      </c>
      <c r="G112" t="inlineStr">
        <is>
          <t>1</t>
        </is>
      </c>
      <c r="H112" t="inlineStr">
        <is>
          <t>Yes</t>
        </is>
      </c>
      <c r="I112" t="inlineStr">
        <is>
          <t>No</t>
        </is>
      </c>
      <c r="J112" t="inlineStr">
        <is>
          <t>0</t>
        </is>
      </c>
      <c r="K112" t="inlineStr">
        <is>
          <t>Kimball, Spencer L.</t>
        </is>
      </c>
      <c r="L112" t="inlineStr">
        <is>
          <t>Homewood, Ill., Published for the S. S. Huebner Foundation for Insurance Education, University of Pennsylvania, by R. D. Irwin [1969]</t>
        </is>
      </c>
      <c r="M112" t="inlineStr">
        <is>
          <t>1969</t>
        </is>
      </c>
      <c r="O112" t="inlineStr">
        <is>
          <t>eng</t>
        </is>
      </c>
      <c r="P112" t="inlineStr">
        <is>
          <t>pau</t>
        </is>
      </c>
      <c r="Q112" t="inlineStr">
        <is>
          <t>S. S. Huebner Foundation for Insurance Education. Lectures</t>
        </is>
      </c>
      <c r="R112" t="inlineStr">
        <is>
          <t xml:space="preserve">HG </t>
        </is>
      </c>
      <c r="S112" t="n">
        <v>0</v>
      </c>
      <c r="T112" t="n">
        <v>4</v>
      </c>
      <c r="V112" t="inlineStr">
        <is>
          <t>2008-11-25</t>
        </is>
      </c>
      <c r="W112" t="inlineStr">
        <is>
          <t>1997-07-22</t>
        </is>
      </c>
      <c r="X112" t="inlineStr">
        <is>
          <t>1997-07-22</t>
        </is>
      </c>
      <c r="Y112" t="n">
        <v>351</v>
      </c>
      <c r="Z112" t="n">
        <v>309</v>
      </c>
      <c r="AA112" t="n">
        <v>312</v>
      </c>
      <c r="AB112" t="n">
        <v>5</v>
      </c>
      <c r="AC112" t="n">
        <v>5</v>
      </c>
      <c r="AD112" t="n">
        <v>22</v>
      </c>
      <c r="AE112" t="n">
        <v>22</v>
      </c>
      <c r="AF112" t="n">
        <v>4</v>
      </c>
      <c r="AG112" t="n">
        <v>4</v>
      </c>
      <c r="AH112" t="n">
        <v>2</v>
      </c>
      <c r="AI112" t="n">
        <v>2</v>
      </c>
      <c r="AJ112" t="n">
        <v>7</v>
      </c>
      <c r="AK112" t="n">
        <v>7</v>
      </c>
      <c r="AL112" t="n">
        <v>2</v>
      </c>
      <c r="AM112" t="n">
        <v>2</v>
      </c>
      <c r="AN112" t="n">
        <v>10</v>
      </c>
      <c r="AO112" t="n">
        <v>10</v>
      </c>
      <c r="AP112" t="inlineStr">
        <is>
          <t>No</t>
        </is>
      </c>
      <c r="AQ112" t="inlineStr">
        <is>
          <t>Yes</t>
        </is>
      </c>
      <c r="AR112">
        <f>HYPERLINK("http://catalog.hathitrust.org/Record/000000337","HathiTrust Record")</f>
        <v/>
      </c>
      <c r="AS112">
        <f>HYPERLINK("https://creighton-primo.hosted.exlibrisgroup.com/primo-explore/search?tab=default_tab&amp;search_scope=EVERYTHING&amp;vid=01CRU&amp;lang=en_US&amp;offset=0&amp;query=any,contains,991001635179702656","Catalog Record")</f>
        <v/>
      </c>
      <c r="AT112">
        <f>HYPERLINK("http://www.worldcat.org/oclc/32464","WorldCat Record")</f>
        <v/>
      </c>
      <c r="AU112" t="inlineStr">
        <is>
          <t>132983900:eng</t>
        </is>
      </c>
      <c r="AV112" t="inlineStr">
        <is>
          <t>32464</t>
        </is>
      </c>
      <c r="AW112" t="inlineStr">
        <is>
          <t>991001635179702656</t>
        </is>
      </c>
      <c r="AX112" t="inlineStr">
        <is>
          <t>991001635179702656</t>
        </is>
      </c>
      <c r="AY112" t="inlineStr">
        <is>
          <t>2258369900002656</t>
        </is>
      </c>
      <c r="AZ112" t="inlineStr">
        <is>
          <t>BOOK</t>
        </is>
      </c>
      <c r="BC112" t="inlineStr">
        <is>
          <t>32285002917655</t>
        </is>
      </c>
      <c r="BD112" t="inlineStr">
        <is>
          <t>893891690</t>
        </is>
      </c>
    </row>
    <row r="113">
      <c r="A113" t="inlineStr">
        <is>
          <t>No</t>
        </is>
      </c>
      <c r="B113" t="inlineStr">
        <is>
          <t>HG8850 .M28</t>
        </is>
      </c>
      <c r="C113" t="inlineStr">
        <is>
          <t>0                      HG 8850000M  28</t>
        </is>
      </c>
      <c r="D113" t="inlineStr">
        <is>
          <t>Investment of life insurance funds.</t>
        </is>
      </c>
      <c r="F113" t="inlineStr">
        <is>
          <t>No</t>
        </is>
      </c>
      <c r="G113" t="inlineStr">
        <is>
          <t>1</t>
        </is>
      </c>
      <c r="H113" t="inlineStr">
        <is>
          <t>Yes</t>
        </is>
      </c>
      <c r="I113" t="inlineStr">
        <is>
          <t>No</t>
        </is>
      </c>
      <c r="J113" t="inlineStr">
        <is>
          <t>0</t>
        </is>
      </c>
      <c r="K113" t="inlineStr">
        <is>
          <t>McCahan, David, 1897-, editor.</t>
        </is>
      </c>
      <c r="L113" t="inlineStr">
        <is>
          <t>Philadelphia : University of Pennsylvania Press, 1953.</t>
        </is>
      </c>
      <c r="M113" t="inlineStr">
        <is>
          <t>1953</t>
        </is>
      </c>
      <c r="O113" t="inlineStr">
        <is>
          <t>eng</t>
        </is>
      </c>
      <c r="P113" t="inlineStr">
        <is>
          <t>pau</t>
        </is>
      </c>
      <c r="Q113" t="inlineStr">
        <is>
          <t>The Huebner (S. S.) Foundation for Insurance Education. Lectures</t>
        </is>
      </c>
      <c r="R113" t="inlineStr">
        <is>
          <t xml:space="preserve">HG </t>
        </is>
      </c>
      <c r="S113" t="n">
        <v>1</v>
      </c>
      <c r="T113" t="n">
        <v>1</v>
      </c>
      <c r="U113" t="inlineStr">
        <is>
          <t>1994-03-21</t>
        </is>
      </c>
      <c r="V113" t="inlineStr">
        <is>
          <t>1994-03-21</t>
        </is>
      </c>
      <c r="W113" t="inlineStr">
        <is>
          <t>1993-11-09</t>
        </is>
      </c>
      <c r="X113" t="inlineStr">
        <is>
          <t>1993-11-09</t>
        </is>
      </c>
      <c r="Y113" t="n">
        <v>274</v>
      </c>
      <c r="Z113" t="n">
        <v>230</v>
      </c>
      <c r="AA113" t="n">
        <v>461</v>
      </c>
      <c r="AB113" t="n">
        <v>3</v>
      </c>
      <c r="AC113" t="n">
        <v>3</v>
      </c>
      <c r="AD113" t="n">
        <v>12</v>
      </c>
      <c r="AE113" t="n">
        <v>25</v>
      </c>
      <c r="AF113" t="n">
        <v>0</v>
      </c>
      <c r="AG113" t="n">
        <v>7</v>
      </c>
      <c r="AH113" t="n">
        <v>2</v>
      </c>
      <c r="AI113" t="n">
        <v>5</v>
      </c>
      <c r="AJ113" t="n">
        <v>8</v>
      </c>
      <c r="AK113" t="n">
        <v>12</v>
      </c>
      <c r="AL113" t="n">
        <v>1</v>
      </c>
      <c r="AM113" t="n">
        <v>1</v>
      </c>
      <c r="AN113" t="n">
        <v>2</v>
      </c>
      <c r="AO113" t="n">
        <v>5</v>
      </c>
      <c r="AP113" t="inlineStr">
        <is>
          <t>Yes</t>
        </is>
      </c>
      <c r="AQ113" t="inlineStr">
        <is>
          <t>No</t>
        </is>
      </c>
      <c r="AR113">
        <f>HYPERLINK("http://catalog.hathitrust.org/Record/001129204","HathiTrust Record")</f>
        <v/>
      </c>
      <c r="AS113">
        <f>HYPERLINK("https://creighton-primo.hosted.exlibrisgroup.com/primo-explore/search?tab=default_tab&amp;search_scope=EVERYTHING&amp;vid=01CRU&amp;lang=en_US&amp;offset=0&amp;query=any,contains,991001631699702656","Catalog Record")</f>
        <v/>
      </c>
      <c r="AT113">
        <f>HYPERLINK("http://www.worldcat.org/oclc/362306","WorldCat Record")</f>
        <v/>
      </c>
      <c r="AU113" t="inlineStr">
        <is>
          <t>1416443:eng</t>
        </is>
      </c>
      <c r="AV113" t="inlineStr">
        <is>
          <t>362306</t>
        </is>
      </c>
      <c r="AW113" t="inlineStr">
        <is>
          <t>991001631699702656</t>
        </is>
      </c>
      <c r="AX113" t="inlineStr">
        <is>
          <t>991001631699702656</t>
        </is>
      </c>
      <c r="AY113" t="inlineStr">
        <is>
          <t>2262459490002656</t>
        </is>
      </c>
      <c r="AZ113" t="inlineStr">
        <is>
          <t>BOOK</t>
        </is>
      </c>
      <c r="BC113" t="inlineStr">
        <is>
          <t>32285001797728</t>
        </is>
      </c>
      <c r="BD113" t="inlineStr">
        <is>
          <t>893684441</t>
        </is>
      </c>
    </row>
    <row r="114">
      <c r="A114" t="inlineStr">
        <is>
          <t>No</t>
        </is>
      </c>
      <c r="B114" t="inlineStr">
        <is>
          <t>HG8963.P82 M3</t>
        </is>
      </c>
      <c r="C114" t="inlineStr">
        <is>
          <t>0                      HG 8963000P  82                 M  3</t>
        </is>
      </c>
      <c r="D114" t="inlineStr">
        <is>
          <t>The Prudential ; a story of human security / by Earl Chapin May and Will Oursler. Illus. by E. Stanley Turnbull.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No</t>
        </is>
      </c>
      <c r="J114" t="inlineStr">
        <is>
          <t>0</t>
        </is>
      </c>
      <c r="K114" t="inlineStr">
        <is>
          <t>May, Earl Chapin, 1873-1960.</t>
        </is>
      </c>
      <c r="L114" t="inlineStr">
        <is>
          <t>Garden City, N.Y. : Doubleday, 1950.</t>
        </is>
      </c>
      <c r="M114" t="inlineStr">
        <is>
          <t>1950</t>
        </is>
      </c>
      <c r="N114" t="inlineStr">
        <is>
          <t>[1st ed.]</t>
        </is>
      </c>
      <c r="O114" t="inlineStr">
        <is>
          <t>eng</t>
        </is>
      </c>
      <c r="P114" t="inlineStr">
        <is>
          <t>nyu</t>
        </is>
      </c>
      <c r="R114" t="inlineStr">
        <is>
          <t xml:space="preserve">HG </t>
        </is>
      </c>
      <c r="S114" t="n">
        <v>1</v>
      </c>
      <c r="T114" t="n">
        <v>1</v>
      </c>
      <c r="U114" t="inlineStr">
        <is>
          <t>2001-09-24</t>
        </is>
      </c>
      <c r="V114" t="inlineStr">
        <is>
          <t>2001-09-24</t>
        </is>
      </c>
      <c r="W114" t="inlineStr">
        <is>
          <t>1997-07-23</t>
        </is>
      </c>
      <c r="X114" t="inlineStr">
        <is>
          <t>1997-07-23</t>
        </is>
      </c>
      <c r="Y114" t="n">
        <v>619</v>
      </c>
      <c r="Z114" t="n">
        <v>571</v>
      </c>
      <c r="AA114" t="n">
        <v>574</v>
      </c>
      <c r="AB114" t="n">
        <v>6</v>
      </c>
      <c r="AC114" t="n">
        <v>6</v>
      </c>
      <c r="AD114" t="n">
        <v>29</v>
      </c>
      <c r="AE114" t="n">
        <v>29</v>
      </c>
      <c r="AF114" t="n">
        <v>8</v>
      </c>
      <c r="AG114" t="n">
        <v>8</v>
      </c>
      <c r="AH114" t="n">
        <v>5</v>
      </c>
      <c r="AI114" t="n">
        <v>5</v>
      </c>
      <c r="AJ114" t="n">
        <v>15</v>
      </c>
      <c r="AK114" t="n">
        <v>15</v>
      </c>
      <c r="AL114" t="n">
        <v>5</v>
      </c>
      <c r="AM114" t="n">
        <v>5</v>
      </c>
      <c r="AN114" t="n">
        <v>0</v>
      </c>
      <c r="AO114" t="n">
        <v>0</v>
      </c>
      <c r="AP114" t="inlineStr">
        <is>
          <t>No</t>
        </is>
      </c>
      <c r="AQ114" t="inlineStr">
        <is>
          <t>Yes</t>
        </is>
      </c>
      <c r="AR114">
        <f>HYPERLINK("http://catalog.hathitrust.org/Record/010108572","HathiTrust Record")</f>
        <v/>
      </c>
      <c r="AS114">
        <f>HYPERLINK("https://creighton-primo.hosted.exlibrisgroup.com/primo-explore/search?tab=default_tab&amp;search_scope=EVERYTHING&amp;vid=01CRU&amp;lang=en_US&amp;offset=0&amp;query=any,contains,991004689779702656","Catalog Record")</f>
        <v/>
      </c>
      <c r="AT114">
        <f>HYPERLINK("http://www.worldcat.org/oclc/4601254","WorldCat Record")</f>
        <v/>
      </c>
      <c r="AU114" t="inlineStr">
        <is>
          <t>309265077:eng</t>
        </is>
      </c>
      <c r="AV114" t="inlineStr">
        <is>
          <t>4601254</t>
        </is>
      </c>
      <c r="AW114" t="inlineStr">
        <is>
          <t>991004689779702656</t>
        </is>
      </c>
      <c r="AX114" t="inlineStr">
        <is>
          <t>991004689779702656</t>
        </is>
      </c>
      <c r="AY114" t="inlineStr">
        <is>
          <t>2270318320002656</t>
        </is>
      </c>
      <c r="AZ114" t="inlineStr">
        <is>
          <t>BOOK</t>
        </is>
      </c>
      <c r="BC114" t="inlineStr">
        <is>
          <t>32285002918356</t>
        </is>
      </c>
      <c r="BD114" t="inlineStr">
        <is>
          <t>893526397</t>
        </is>
      </c>
    </row>
    <row r="115">
      <c r="A115" t="inlineStr">
        <is>
          <t>No</t>
        </is>
      </c>
      <c r="B115" t="inlineStr">
        <is>
          <t>HG930.5 .C67 1972</t>
        </is>
      </c>
      <c r="C115" t="inlineStr">
        <is>
          <t>0                      HG 0930500C  67          1972</t>
        </is>
      </c>
      <c r="D115" t="inlineStr">
        <is>
          <t>European monetary unification and its meaning for the United States. Lawrence B. Krause and Walter S. Salant, editors. Papers by Arthur I. Bloomfield [and others]</t>
        </is>
      </c>
      <c r="F115" t="inlineStr">
        <is>
          <t>No</t>
        </is>
      </c>
      <c r="G115" t="inlineStr">
        <is>
          <t>1</t>
        </is>
      </c>
      <c r="H115" t="inlineStr">
        <is>
          <t>Yes</t>
        </is>
      </c>
      <c r="I115" t="inlineStr">
        <is>
          <t>No</t>
        </is>
      </c>
      <c r="J115" t="inlineStr">
        <is>
          <t>0</t>
        </is>
      </c>
      <c r="K115" t="inlineStr">
        <is>
          <t>Conference on the Implications of European Monetary Integration for the United States (1972 : Brookings Institution)</t>
        </is>
      </c>
      <c r="L115" t="inlineStr">
        <is>
          <t>Washington, Brookings Institution [1974, c1973]</t>
        </is>
      </c>
      <c r="M115" t="inlineStr">
        <is>
          <t>1974</t>
        </is>
      </c>
      <c r="O115" t="inlineStr">
        <is>
          <t>eng</t>
        </is>
      </c>
      <c r="P115" t="inlineStr">
        <is>
          <t>dcu</t>
        </is>
      </c>
      <c r="R115" t="inlineStr">
        <is>
          <t xml:space="preserve">HG </t>
        </is>
      </c>
      <c r="S115" t="n">
        <v>1</v>
      </c>
      <c r="T115" t="n">
        <v>1</v>
      </c>
      <c r="U115" t="inlineStr">
        <is>
          <t>2010-03-30</t>
        </is>
      </c>
      <c r="V115" t="inlineStr">
        <is>
          <t>2010-03-30</t>
        </is>
      </c>
      <c r="W115" t="inlineStr">
        <is>
          <t>1997-06-26</t>
        </is>
      </c>
      <c r="X115" t="inlineStr">
        <is>
          <t>1997-06-26</t>
        </is>
      </c>
      <c r="Y115" t="n">
        <v>700</v>
      </c>
      <c r="Z115" t="n">
        <v>604</v>
      </c>
      <c r="AA115" t="n">
        <v>623</v>
      </c>
      <c r="AB115" t="n">
        <v>5</v>
      </c>
      <c r="AC115" t="n">
        <v>5</v>
      </c>
      <c r="AD115" t="n">
        <v>33</v>
      </c>
      <c r="AE115" t="n">
        <v>33</v>
      </c>
      <c r="AF115" t="n">
        <v>11</v>
      </c>
      <c r="AG115" t="n">
        <v>11</v>
      </c>
      <c r="AH115" t="n">
        <v>7</v>
      </c>
      <c r="AI115" t="n">
        <v>7</v>
      </c>
      <c r="AJ115" t="n">
        <v>15</v>
      </c>
      <c r="AK115" t="n">
        <v>15</v>
      </c>
      <c r="AL115" t="n">
        <v>3</v>
      </c>
      <c r="AM115" t="n">
        <v>3</v>
      </c>
      <c r="AN115" t="n">
        <v>4</v>
      </c>
      <c r="AO115" t="n">
        <v>4</v>
      </c>
      <c r="AP115" t="inlineStr">
        <is>
          <t>No</t>
        </is>
      </c>
      <c r="AQ115" t="inlineStr">
        <is>
          <t>No</t>
        </is>
      </c>
      <c r="AS115">
        <f>HYPERLINK("https://creighton-primo.hosted.exlibrisgroup.com/primo-explore/search?tab=default_tab&amp;search_scope=EVERYTHING&amp;vid=01CRU&amp;lang=en_US&amp;offset=0&amp;query=any,contains,991001670359702656","Catalog Record")</f>
        <v/>
      </c>
      <c r="AT115">
        <f>HYPERLINK("http://www.worldcat.org/oclc/701573","WorldCat Record")</f>
        <v/>
      </c>
      <c r="AU115" t="inlineStr">
        <is>
          <t>510107877:eng</t>
        </is>
      </c>
      <c r="AV115" t="inlineStr">
        <is>
          <t>701573</t>
        </is>
      </c>
      <c r="AW115" t="inlineStr">
        <is>
          <t>991001670359702656</t>
        </is>
      </c>
      <c r="AX115" t="inlineStr">
        <is>
          <t>991001670359702656</t>
        </is>
      </c>
      <c r="AY115" t="inlineStr">
        <is>
          <t>2254918440002656</t>
        </is>
      </c>
      <c r="AZ115" t="inlineStr">
        <is>
          <t>BOOK</t>
        </is>
      </c>
      <c r="BB115" t="inlineStr">
        <is>
          <t>9780815750321</t>
        </is>
      </c>
      <c r="BC115" t="inlineStr">
        <is>
          <t>32285002859659</t>
        </is>
      </c>
      <c r="BD115" t="inlineStr">
        <is>
          <t>893414388</t>
        </is>
      </c>
    </row>
    <row r="116">
      <c r="A116" t="inlineStr">
        <is>
          <t>No</t>
        </is>
      </c>
      <c r="B116" t="inlineStr">
        <is>
          <t>HG930.5.Z8 H63 1974</t>
        </is>
      </c>
      <c r="C116" t="inlineStr">
        <is>
          <t>0                      HG 0930500Z  8                  H  63          1974</t>
        </is>
      </c>
      <c r="D116" t="inlineStr">
        <is>
          <t>National monetary policies and international monetary cooperation [by] Donald R. Hodgman.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0</t>
        </is>
      </c>
      <c r="K116" t="inlineStr">
        <is>
          <t>Hodgman, Donald R.</t>
        </is>
      </c>
      <c r="L116" t="inlineStr">
        <is>
          <t>Boston, Little, Brown [1974]</t>
        </is>
      </c>
      <c r="M116" t="inlineStr">
        <is>
          <t>1974</t>
        </is>
      </c>
      <c r="O116" t="inlineStr">
        <is>
          <t>eng</t>
        </is>
      </c>
      <c r="P116" t="inlineStr">
        <is>
          <t>mau</t>
        </is>
      </c>
      <c r="Q116" t="inlineStr">
        <is>
          <t>Little, Brown series in economics</t>
        </is>
      </c>
      <c r="R116" t="inlineStr">
        <is>
          <t xml:space="preserve">HG </t>
        </is>
      </c>
      <c r="S116" t="n">
        <v>1</v>
      </c>
      <c r="T116" t="n">
        <v>1</v>
      </c>
      <c r="U116" t="inlineStr">
        <is>
          <t>2000-10-03</t>
        </is>
      </c>
      <c r="V116" t="inlineStr">
        <is>
          <t>2000-10-03</t>
        </is>
      </c>
      <c r="W116" t="inlineStr">
        <is>
          <t>1997-06-26</t>
        </is>
      </c>
      <c r="X116" t="inlineStr">
        <is>
          <t>1997-06-26</t>
        </is>
      </c>
      <c r="Y116" t="n">
        <v>491</v>
      </c>
      <c r="Z116" t="n">
        <v>390</v>
      </c>
      <c r="AA116" t="n">
        <v>393</v>
      </c>
      <c r="AB116" t="n">
        <v>3</v>
      </c>
      <c r="AC116" t="n">
        <v>3</v>
      </c>
      <c r="AD116" t="n">
        <v>21</v>
      </c>
      <c r="AE116" t="n">
        <v>21</v>
      </c>
      <c r="AF116" t="n">
        <v>8</v>
      </c>
      <c r="AG116" t="n">
        <v>8</v>
      </c>
      <c r="AH116" t="n">
        <v>5</v>
      </c>
      <c r="AI116" t="n">
        <v>5</v>
      </c>
      <c r="AJ116" t="n">
        <v>9</v>
      </c>
      <c r="AK116" t="n">
        <v>9</v>
      </c>
      <c r="AL116" t="n">
        <v>2</v>
      </c>
      <c r="AM116" t="n">
        <v>2</v>
      </c>
      <c r="AN116" t="n">
        <v>2</v>
      </c>
      <c r="AO116" t="n">
        <v>2</v>
      </c>
      <c r="AP116" t="inlineStr">
        <is>
          <t>No</t>
        </is>
      </c>
      <c r="AQ116" t="inlineStr">
        <is>
          <t>Yes</t>
        </is>
      </c>
      <c r="AR116">
        <f>HYPERLINK("http://catalog.hathitrust.org/Record/001126746","HathiTrust Record")</f>
        <v/>
      </c>
      <c r="AS116">
        <f>HYPERLINK("https://creighton-primo.hosted.exlibrisgroup.com/primo-explore/search?tab=default_tab&amp;search_scope=EVERYTHING&amp;vid=01CRU&amp;lang=en_US&amp;offset=0&amp;query=any,contains,991003274939702656","Catalog Record")</f>
        <v/>
      </c>
      <c r="AT116">
        <f>HYPERLINK("http://www.worldcat.org/oclc/799556","WorldCat Record")</f>
        <v/>
      </c>
      <c r="AU116" t="inlineStr">
        <is>
          <t>1782214:eng</t>
        </is>
      </c>
      <c r="AV116" t="inlineStr">
        <is>
          <t>799556</t>
        </is>
      </c>
      <c r="AW116" t="inlineStr">
        <is>
          <t>991003274939702656</t>
        </is>
      </c>
      <c r="AX116" t="inlineStr">
        <is>
          <t>991003274939702656</t>
        </is>
      </c>
      <c r="AY116" t="inlineStr">
        <is>
          <t>2266895200002656</t>
        </is>
      </c>
      <c r="AZ116" t="inlineStr">
        <is>
          <t>BOOK</t>
        </is>
      </c>
      <c r="BC116" t="inlineStr">
        <is>
          <t>32285002859667</t>
        </is>
      </c>
      <c r="BD116" t="inlineStr">
        <is>
          <t>893887307</t>
        </is>
      </c>
    </row>
    <row r="117">
      <c r="A117" t="inlineStr">
        <is>
          <t>No</t>
        </is>
      </c>
      <c r="B117" t="inlineStr">
        <is>
          <t>HG999 .P37</t>
        </is>
      </c>
      <c r="C117" t="inlineStr">
        <is>
          <t>0                      HG 0999000P  37</t>
        </is>
      </c>
      <c r="D117" t="inlineStr">
        <is>
          <t>Dying of money; lessons of the great German and American inflations [by] Jens O. Parsson.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K117" t="inlineStr">
        <is>
          <t>Parsson, Jens O.</t>
        </is>
      </c>
      <c r="L117" t="inlineStr">
        <is>
          <t>Boston, Wellspring Press, 1974.</t>
        </is>
      </c>
      <c r="M117" t="inlineStr">
        <is>
          <t>1974</t>
        </is>
      </c>
      <c r="O117" t="inlineStr">
        <is>
          <t>eng</t>
        </is>
      </c>
      <c r="P117" t="inlineStr">
        <is>
          <t>mau</t>
        </is>
      </c>
      <c r="R117" t="inlineStr">
        <is>
          <t xml:space="preserve">HG </t>
        </is>
      </c>
      <c r="S117" t="n">
        <v>1</v>
      </c>
      <c r="T117" t="n">
        <v>1</v>
      </c>
      <c r="U117" t="inlineStr">
        <is>
          <t>2005-04-20</t>
        </is>
      </c>
      <c r="V117" t="inlineStr">
        <is>
          <t>2005-04-20</t>
        </is>
      </c>
      <c r="W117" t="inlineStr">
        <is>
          <t>1997-06-30</t>
        </is>
      </c>
      <c r="X117" t="inlineStr">
        <is>
          <t>1997-06-30</t>
        </is>
      </c>
      <c r="Y117" t="n">
        <v>315</v>
      </c>
      <c r="Z117" t="n">
        <v>289</v>
      </c>
      <c r="AA117" t="n">
        <v>292</v>
      </c>
      <c r="AB117" t="n">
        <v>3</v>
      </c>
      <c r="AC117" t="n">
        <v>3</v>
      </c>
      <c r="AD117" t="n">
        <v>14</v>
      </c>
      <c r="AE117" t="n">
        <v>14</v>
      </c>
      <c r="AF117" t="n">
        <v>5</v>
      </c>
      <c r="AG117" t="n">
        <v>5</v>
      </c>
      <c r="AH117" t="n">
        <v>3</v>
      </c>
      <c r="AI117" t="n">
        <v>3</v>
      </c>
      <c r="AJ117" t="n">
        <v>6</v>
      </c>
      <c r="AK117" t="n">
        <v>6</v>
      </c>
      <c r="AL117" t="n">
        <v>2</v>
      </c>
      <c r="AM117" t="n">
        <v>2</v>
      </c>
      <c r="AN117" t="n">
        <v>1</v>
      </c>
      <c r="AO117" t="n">
        <v>1</v>
      </c>
      <c r="AP117" t="inlineStr">
        <is>
          <t>No</t>
        </is>
      </c>
      <c r="AQ117" t="inlineStr">
        <is>
          <t>No</t>
        </is>
      </c>
      <c r="AS117">
        <f>HYPERLINK("https://creighton-primo.hosted.exlibrisgroup.com/primo-explore/search?tab=default_tab&amp;search_scope=EVERYTHING&amp;vid=01CRU&amp;lang=en_US&amp;offset=0&amp;query=any,contains,991003376799702656","Catalog Record")</f>
        <v/>
      </c>
      <c r="AT117">
        <f>HYPERLINK("http://www.worldcat.org/oclc/913840","WorldCat Record")</f>
        <v/>
      </c>
      <c r="AU117" t="inlineStr">
        <is>
          <t>376020796:eng</t>
        </is>
      </c>
      <c r="AV117" t="inlineStr">
        <is>
          <t>913840</t>
        </is>
      </c>
      <c r="AW117" t="inlineStr">
        <is>
          <t>991003376799702656</t>
        </is>
      </c>
      <c r="AX117" t="inlineStr">
        <is>
          <t>991003376799702656</t>
        </is>
      </c>
      <c r="AY117" t="inlineStr">
        <is>
          <t>2265652650002656</t>
        </is>
      </c>
      <c r="AZ117" t="inlineStr">
        <is>
          <t>BOOK</t>
        </is>
      </c>
      <c r="BC117" t="inlineStr">
        <is>
          <t>32285002859881</t>
        </is>
      </c>
      <c r="BD117" t="inlineStr">
        <is>
          <t>893531132</t>
        </is>
      </c>
    </row>
    <row r="118">
      <c r="A118" t="inlineStr">
        <is>
          <t>No</t>
        </is>
      </c>
      <c r="B118" t="inlineStr">
        <is>
          <t>HJ1000.5 .C65 1993</t>
        </is>
      </c>
      <c r="C118" t="inlineStr">
        <is>
          <t>0                      HJ 1000500C  65          1993</t>
        </is>
      </c>
      <c r="D118" t="inlineStr">
        <is>
          <t>Competitive disinflation : the mark and budgetary politics in Europe / by J.-P. Fitoussi ... [et al.].</t>
        </is>
      </c>
      <c r="F118" t="inlineStr">
        <is>
          <t>No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L118" t="inlineStr">
        <is>
          <t>Oxford [England] ; New York : Oxford University Press, 1993.</t>
        </is>
      </c>
      <c r="M118" t="inlineStr">
        <is>
          <t>1993</t>
        </is>
      </c>
      <c r="O118" t="inlineStr">
        <is>
          <t>eng</t>
        </is>
      </c>
      <c r="P118" t="inlineStr">
        <is>
          <t>enk</t>
        </is>
      </c>
      <c r="R118" t="inlineStr">
        <is>
          <t xml:space="preserve">HJ </t>
        </is>
      </c>
      <c r="S118" t="n">
        <v>4</v>
      </c>
      <c r="T118" t="n">
        <v>4</v>
      </c>
      <c r="U118" t="inlineStr">
        <is>
          <t>1995-10-24</t>
        </is>
      </c>
      <c r="V118" t="inlineStr">
        <is>
          <t>1995-10-24</t>
        </is>
      </c>
      <c r="W118" t="inlineStr">
        <is>
          <t>1993-09-09</t>
        </is>
      </c>
      <c r="X118" t="inlineStr">
        <is>
          <t>1993-09-09</t>
        </is>
      </c>
      <c r="Y118" t="n">
        <v>251</v>
      </c>
      <c r="Z118" t="n">
        <v>144</v>
      </c>
      <c r="AA118" t="n">
        <v>150</v>
      </c>
      <c r="AB118" t="n">
        <v>2</v>
      </c>
      <c r="AC118" t="n">
        <v>2</v>
      </c>
      <c r="AD118" t="n">
        <v>10</v>
      </c>
      <c r="AE118" t="n">
        <v>10</v>
      </c>
      <c r="AF118" t="n">
        <v>1</v>
      </c>
      <c r="AG118" t="n">
        <v>1</v>
      </c>
      <c r="AH118" t="n">
        <v>4</v>
      </c>
      <c r="AI118" t="n">
        <v>4</v>
      </c>
      <c r="AJ118" t="n">
        <v>7</v>
      </c>
      <c r="AK118" t="n">
        <v>7</v>
      </c>
      <c r="AL118" t="n">
        <v>1</v>
      </c>
      <c r="AM118" t="n">
        <v>1</v>
      </c>
      <c r="AN118" t="n">
        <v>0</v>
      </c>
      <c r="AO118" t="n">
        <v>0</v>
      </c>
      <c r="AP118" t="inlineStr">
        <is>
          <t>No</t>
        </is>
      </c>
      <c r="AQ118" t="inlineStr">
        <is>
          <t>Yes</t>
        </is>
      </c>
      <c r="AR118">
        <f>HYPERLINK("http://catalog.hathitrust.org/Record/002630863","HathiTrust Record")</f>
        <v/>
      </c>
      <c r="AS118">
        <f>HYPERLINK("https://creighton-primo.hosted.exlibrisgroup.com/primo-explore/search?tab=default_tab&amp;search_scope=EVERYTHING&amp;vid=01CRU&amp;lang=en_US&amp;offset=0&amp;query=any,contains,991002124939702656","Catalog Record")</f>
        <v/>
      </c>
      <c r="AT118">
        <f>HYPERLINK("http://www.worldcat.org/oclc/27222719","WorldCat Record")</f>
        <v/>
      </c>
      <c r="AU118" t="inlineStr">
        <is>
          <t>807217760:eng</t>
        </is>
      </c>
      <c r="AV118" t="inlineStr">
        <is>
          <t>27222719</t>
        </is>
      </c>
      <c r="AW118" t="inlineStr">
        <is>
          <t>991002124939702656</t>
        </is>
      </c>
      <c r="AX118" t="inlineStr">
        <is>
          <t>991002124939702656</t>
        </is>
      </c>
      <c r="AY118" t="inlineStr">
        <is>
          <t>2268080490002656</t>
        </is>
      </c>
      <c r="AZ118" t="inlineStr">
        <is>
          <t>BOOK</t>
        </is>
      </c>
      <c r="BB118" t="inlineStr">
        <is>
          <t>9780198773627</t>
        </is>
      </c>
      <c r="BC118" t="inlineStr">
        <is>
          <t>32285001765436</t>
        </is>
      </c>
      <c r="BD118" t="inlineStr">
        <is>
          <t>893341057</t>
        </is>
      </c>
    </row>
    <row r="119">
      <c r="A119" t="inlineStr">
        <is>
          <t>No</t>
        </is>
      </c>
      <c r="B119" t="inlineStr">
        <is>
          <t>HJ1119 .R47</t>
        </is>
      </c>
      <c r="C119" t="inlineStr">
        <is>
          <t>0                      HJ 1119000R  47</t>
        </is>
      </c>
      <c r="D119" t="inlineStr">
        <is>
          <t>Fiscal policy for growth without inflation; the German experiment.</t>
        </is>
      </c>
      <c r="F119" t="inlineStr">
        <is>
          <t>No</t>
        </is>
      </c>
      <c r="G119" t="inlineStr">
        <is>
          <t>1</t>
        </is>
      </c>
      <c r="H119" t="inlineStr">
        <is>
          <t>No</t>
        </is>
      </c>
      <c r="I119" t="inlineStr">
        <is>
          <t>No</t>
        </is>
      </c>
      <c r="J119" t="inlineStr">
        <is>
          <t>0</t>
        </is>
      </c>
      <c r="K119" t="inlineStr">
        <is>
          <t>Reuss, Frederick G.</t>
        </is>
      </c>
      <c r="L119" t="inlineStr">
        <is>
          <t>[Baltimore] Johns Hopkins Press, 1963.</t>
        </is>
      </c>
      <c r="M119" t="inlineStr">
        <is>
          <t>1963</t>
        </is>
      </c>
      <c r="O119" t="inlineStr">
        <is>
          <t>eng</t>
        </is>
      </c>
      <c r="P119" t="inlineStr">
        <is>
          <t>mdu</t>
        </is>
      </c>
      <c r="Q119" t="inlineStr">
        <is>
          <t>The Goucher College series</t>
        </is>
      </c>
      <c r="R119" t="inlineStr">
        <is>
          <t xml:space="preserve">HJ </t>
        </is>
      </c>
      <c r="S119" t="n">
        <v>1</v>
      </c>
      <c r="T119" t="n">
        <v>1</v>
      </c>
      <c r="U119" t="inlineStr">
        <is>
          <t>2005-04-20</t>
        </is>
      </c>
      <c r="V119" t="inlineStr">
        <is>
          <t>2005-04-20</t>
        </is>
      </c>
      <c r="W119" t="inlineStr">
        <is>
          <t>1997-07-24</t>
        </is>
      </c>
      <c r="X119" t="inlineStr">
        <is>
          <t>1997-07-24</t>
        </is>
      </c>
      <c r="Y119" t="n">
        <v>554</v>
      </c>
      <c r="Z119" t="n">
        <v>430</v>
      </c>
      <c r="AA119" t="n">
        <v>437</v>
      </c>
      <c r="AB119" t="n">
        <v>2</v>
      </c>
      <c r="AC119" t="n">
        <v>2</v>
      </c>
      <c r="AD119" t="n">
        <v>24</v>
      </c>
      <c r="AE119" t="n">
        <v>24</v>
      </c>
      <c r="AF119" t="n">
        <v>9</v>
      </c>
      <c r="AG119" t="n">
        <v>9</v>
      </c>
      <c r="AH119" t="n">
        <v>6</v>
      </c>
      <c r="AI119" t="n">
        <v>6</v>
      </c>
      <c r="AJ119" t="n">
        <v>13</v>
      </c>
      <c r="AK119" t="n">
        <v>13</v>
      </c>
      <c r="AL119" t="n">
        <v>1</v>
      </c>
      <c r="AM119" t="n">
        <v>1</v>
      </c>
      <c r="AN119" t="n">
        <v>0</v>
      </c>
      <c r="AO119" t="n">
        <v>0</v>
      </c>
      <c r="AP119" t="inlineStr">
        <is>
          <t>No</t>
        </is>
      </c>
      <c r="AQ119" t="inlineStr">
        <is>
          <t>Yes</t>
        </is>
      </c>
      <c r="AR119">
        <f>HYPERLINK("http://catalog.hathitrust.org/Record/001107157","HathiTrust Record")</f>
        <v/>
      </c>
      <c r="AS119">
        <f>HYPERLINK("https://creighton-primo.hosted.exlibrisgroup.com/primo-explore/search?tab=default_tab&amp;search_scope=EVERYTHING&amp;vid=01CRU&amp;lang=en_US&amp;offset=0&amp;query=any,contains,991002023249702656","Catalog Record")</f>
        <v/>
      </c>
      <c r="AT119">
        <f>HYPERLINK("http://www.worldcat.org/oclc/259546","WorldCat Record")</f>
        <v/>
      </c>
      <c r="AU119" t="inlineStr">
        <is>
          <t>376499323:eng</t>
        </is>
      </c>
      <c r="AV119" t="inlineStr">
        <is>
          <t>259546</t>
        </is>
      </c>
      <c r="AW119" t="inlineStr">
        <is>
          <t>991002023249702656</t>
        </is>
      </c>
      <c r="AX119" t="inlineStr">
        <is>
          <t>991002023249702656</t>
        </is>
      </c>
      <c r="AY119" t="inlineStr">
        <is>
          <t>2272759730002656</t>
        </is>
      </c>
      <c r="AZ119" t="inlineStr">
        <is>
          <t>BOOK</t>
        </is>
      </c>
      <c r="BC119" t="inlineStr">
        <is>
          <t>32285003005062</t>
        </is>
      </c>
      <c r="BD119" t="inlineStr">
        <is>
          <t>893497639</t>
        </is>
      </c>
    </row>
    <row r="120">
      <c r="A120" t="inlineStr">
        <is>
          <t>No</t>
        </is>
      </c>
      <c r="B120" t="inlineStr">
        <is>
          <t>HJ141 .D44 1987</t>
        </is>
      </c>
      <c r="C120" t="inlineStr">
        <is>
          <t>0                      HJ 0141000D  44          1987</t>
        </is>
      </c>
      <c r="D120" t="inlineStr">
        <is>
          <t>Deficits / edited by James M. Buchanan, Charles K. Rowley, and Robert D. Tollison.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No</t>
        </is>
      </c>
      <c r="J120" t="inlineStr">
        <is>
          <t>0</t>
        </is>
      </c>
      <c r="L120" t="inlineStr">
        <is>
          <t>Oxford, OX, UK ; New York, NY, USA : Basil Blackwell, 1987, c1986.</t>
        </is>
      </c>
      <c r="M120" t="inlineStr">
        <is>
          <t>1987</t>
        </is>
      </c>
      <c r="O120" t="inlineStr">
        <is>
          <t>eng</t>
        </is>
      </c>
      <c r="P120" t="inlineStr">
        <is>
          <t>enk</t>
        </is>
      </c>
      <c r="R120" t="inlineStr">
        <is>
          <t xml:space="preserve">HJ </t>
        </is>
      </c>
      <c r="S120" t="n">
        <v>4</v>
      </c>
      <c r="T120" t="n">
        <v>4</v>
      </c>
      <c r="U120" t="inlineStr">
        <is>
          <t>1993-03-03</t>
        </is>
      </c>
      <c r="V120" t="inlineStr">
        <is>
          <t>1993-03-03</t>
        </is>
      </c>
      <c r="W120" t="inlineStr">
        <is>
          <t>1992-04-27</t>
        </is>
      </c>
      <c r="X120" t="inlineStr">
        <is>
          <t>1992-04-27</t>
        </is>
      </c>
      <c r="Y120" t="n">
        <v>635</v>
      </c>
      <c r="Z120" t="n">
        <v>500</v>
      </c>
      <c r="AA120" t="n">
        <v>513</v>
      </c>
      <c r="AB120" t="n">
        <v>1</v>
      </c>
      <c r="AC120" t="n">
        <v>1</v>
      </c>
      <c r="AD120" t="n">
        <v>25</v>
      </c>
      <c r="AE120" t="n">
        <v>26</v>
      </c>
      <c r="AF120" t="n">
        <v>10</v>
      </c>
      <c r="AG120" t="n">
        <v>11</v>
      </c>
      <c r="AH120" t="n">
        <v>9</v>
      </c>
      <c r="AI120" t="n">
        <v>9</v>
      </c>
      <c r="AJ120" t="n">
        <v>13</v>
      </c>
      <c r="AK120" t="n">
        <v>14</v>
      </c>
      <c r="AL120" t="n">
        <v>0</v>
      </c>
      <c r="AM120" t="n">
        <v>0</v>
      </c>
      <c r="AN120" t="n">
        <v>0</v>
      </c>
      <c r="AO120" t="n">
        <v>0</v>
      </c>
      <c r="AP120" t="inlineStr">
        <is>
          <t>No</t>
        </is>
      </c>
      <c r="AQ120" t="inlineStr">
        <is>
          <t>No</t>
        </is>
      </c>
      <c r="AS120">
        <f>HYPERLINK("https://creighton-primo.hosted.exlibrisgroup.com/primo-explore/search?tab=default_tab&amp;search_scope=EVERYTHING&amp;vid=01CRU&amp;lang=en_US&amp;offset=0&amp;query=any,contains,991000897369702656","Catalog Record")</f>
        <v/>
      </c>
      <c r="AT120">
        <f>HYPERLINK("http://www.worldcat.org/oclc/14001434","WorldCat Record")</f>
        <v/>
      </c>
      <c r="AU120" t="inlineStr">
        <is>
          <t>365149450:eng</t>
        </is>
      </c>
      <c r="AV120" t="inlineStr">
        <is>
          <t>14001434</t>
        </is>
      </c>
      <c r="AW120" t="inlineStr">
        <is>
          <t>991000897369702656</t>
        </is>
      </c>
      <c r="AX120" t="inlineStr">
        <is>
          <t>991000897369702656</t>
        </is>
      </c>
      <c r="AY120" t="inlineStr">
        <is>
          <t>2258963660002656</t>
        </is>
      </c>
      <c r="AZ120" t="inlineStr">
        <is>
          <t>BOOK</t>
        </is>
      </c>
      <c r="BB120" t="inlineStr">
        <is>
          <t>9780631149187</t>
        </is>
      </c>
      <c r="BC120" t="inlineStr">
        <is>
          <t>32285001089241</t>
        </is>
      </c>
      <c r="BD120" t="inlineStr">
        <is>
          <t>893884858</t>
        </is>
      </c>
    </row>
    <row r="121">
      <c r="A121" t="inlineStr">
        <is>
          <t>No</t>
        </is>
      </c>
      <c r="B121" t="inlineStr">
        <is>
          <t>HJ141 .P4 1979</t>
        </is>
      </c>
      <c r="C121" t="inlineStr">
        <is>
          <t>0                      HJ 0141000P  4           1979</t>
        </is>
      </c>
      <c r="D121" t="inlineStr">
        <is>
          <t>The economic analysis of government, and related themes / Alan Peacock.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No</t>
        </is>
      </c>
      <c r="J121" t="inlineStr">
        <is>
          <t>0</t>
        </is>
      </c>
      <c r="K121" t="inlineStr">
        <is>
          <t>Peacock, Alan T., 1922-2014.</t>
        </is>
      </c>
      <c r="L121" t="inlineStr">
        <is>
          <t>New York : St. Martin's Press, 1979.</t>
        </is>
      </c>
      <c r="M121" t="inlineStr">
        <is>
          <t>1979</t>
        </is>
      </c>
      <c r="O121" t="inlineStr">
        <is>
          <t>eng</t>
        </is>
      </c>
      <c r="P121" t="inlineStr">
        <is>
          <t>nyu</t>
        </is>
      </c>
      <c r="R121" t="inlineStr">
        <is>
          <t xml:space="preserve">HJ </t>
        </is>
      </c>
      <c r="S121" t="n">
        <v>3</v>
      </c>
      <c r="T121" t="n">
        <v>3</v>
      </c>
      <c r="U121" t="inlineStr">
        <is>
          <t>1993-09-30</t>
        </is>
      </c>
      <c r="V121" t="inlineStr">
        <is>
          <t>1993-09-30</t>
        </is>
      </c>
      <c r="W121" t="inlineStr">
        <is>
          <t>1992-07-13</t>
        </is>
      </c>
      <c r="X121" t="inlineStr">
        <is>
          <t>1992-07-13</t>
        </is>
      </c>
      <c r="Y121" t="n">
        <v>261</v>
      </c>
      <c r="Z121" t="n">
        <v>213</v>
      </c>
      <c r="AA121" t="n">
        <v>244</v>
      </c>
      <c r="AB121" t="n">
        <v>1</v>
      </c>
      <c r="AC121" t="n">
        <v>2</v>
      </c>
      <c r="AD121" t="n">
        <v>6</v>
      </c>
      <c r="AE121" t="n">
        <v>7</v>
      </c>
      <c r="AF121" t="n">
        <v>2</v>
      </c>
      <c r="AG121" t="n">
        <v>2</v>
      </c>
      <c r="AH121" t="n">
        <v>2</v>
      </c>
      <c r="AI121" t="n">
        <v>2</v>
      </c>
      <c r="AJ121" t="n">
        <v>4</v>
      </c>
      <c r="AK121" t="n">
        <v>4</v>
      </c>
      <c r="AL121" t="n">
        <v>0</v>
      </c>
      <c r="AM121" t="n">
        <v>1</v>
      </c>
      <c r="AN121" t="n">
        <v>0</v>
      </c>
      <c r="AO121" t="n">
        <v>0</v>
      </c>
      <c r="AP121" t="inlineStr">
        <is>
          <t>No</t>
        </is>
      </c>
      <c r="AQ121" t="inlineStr">
        <is>
          <t>No</t>
        </is>
      </c>
      <c r="AS121">
        <f>HYPERLINK("https://creighton-primo.hosted.exlibrisgroup.com/primo-explore/search?tab=default_tab&amp;search_scope=EVERYTHING&amp;vid=01CRU&amp;lang=en_US&amp;offset=0&amp;query=any,contains,991004776299702656","Catalog Record")</f>
        <v/>
      </c>
      <c r="AT121">
        <f>HYPERLINK("http://www.worldcat.org/oclc/5101325","WorldCat Record")</f>
        <v/>
      </c>
      <c r="AU121" t="inlineStr">
        <is>
          <t>442233:eng</t>
        </is>
      </c>
      <c r="AV121" t="inlineStr">
        <is>
          <t>5101325</t>
        </is>
      </c>
      <c r="AW121" t="inlineStr">
        <is>
          <t>991004776299702656</t>
        </is>
      </c>
      <c r="AX121" t="inlineStr">
        <is>
          <t>991004776299702656</t>
        </is>
      </c>
      <c r="AY121" t="inlineStr">
        <is>
          <t>2259255380002656</t>
        </is>
      </c>
      <c r="AZ121" t="inlineStr">
        <is>
          <t>BOOK</t>
        </is>
      </c>
      <c r="BB121" t="inlineStr">
        <is>
          <t>9780312226787</t>
        </is>
      </c>
      <c r="BC121" t="inlineStr">
        <is>
          <t>32285001191260</t>
        </is>
      </c>
      <c r="BD121" t="inlineStr">
        <is>
          <t>893810683</t>
        </is>
      </c>
    </row>
    <row r="122">
      <c r="A122" t="inlineStr">
        <is>
          <t>No</t>
        </is>
      </c>
      <c r="B122" t="inlineStr">
        <is>
          <t>HJ192 .G53 1979</t>
        </is>
      </c>
      <c r="C122" t="inlineStr">
        <is>
          <t>0                      HJ 0192000G  53          1979</t>
        </is>
      </c>
      <c r="D122" t="inlineStr">
        <is>
          <t>Public economics : politicians, property rights, and exchange / Adam Gifford, Jr., Gary J. Santoni.</t>
        </is>
      </c>
      <c r="F122" t="inlineStr">
        <is>
          <t>No</t>
        </is>
      </c>
      <c r="G122" t="inlineStr">
        <is>
          <t>1</t>
        </is>
      </c>
      <c r="H122" t="inlineStr">
        <is>
          <t>No</t>
        </is>
      </c>
      <c r="I122" t="inlineStr">
        <is>
          <t>No</t>
        </is>
      </c>
      <c r="J122" t="inlineStr">
        <is>
          <t>0</t>
        </is>
      </c>
      <c r="K122" t="inlineStr">
        <is>
          <t>Gifford, Adam, 1946-</t>
        </is>
      </c>
      <c r="L122" t="inlineStr">
        <is>
          <t>Hinsdale, Ill. : Dryden Press, c1979.</t>
        </is>
      </c>
      <c r="M122" t="inlineStr">
        <is>
          <t>1979</t>
        </is>
      </c>
      <c r="O122" t="inlineStr">
        <is>
          <t>eng</t>
        </is>
      </c>
      <c r="P122" t="inlineStr">
        <is>
          <t>ilu</t>
        </is>
      </c>
      <c r="R122" t="inlineStr">
        <is>
          <t xml:space="preserve">HJ </t>
        </is>
      </c>
      <c r="S122" t="n">
        <v>3</v>
      </c>
      <c r="T122" t="n">
        <v>3</v>
      </c>
      <c r="U122" t="inlineStr">
        <is>
          <t>1994-09-22</t>
        </is>
      </c>
      <c r="V122" t="inlineStr">
        <is>
          <t>1994-09-22</t>
        </is>
      </c>
      <c r="W122" t="inlineStr">
        <is>
          <t>1992-07-13</t>
        </is>
      </c>
      <c r="X122" t="inlineStr">
        <is>
          <t>1992-07-13</t>
        </is>
      </c>
      <c r="Y122" t="n">
        <v>199</v>
      </c>
      <c r="Z122" t="n">
        <v>132</v>
      </c>
      <c r="AA122" t="n">
        <v>137</v>
      </c>
      <c r="AB122" t="n">
        <v>3</v>
      </c>
      <c r="AC122" t="n">
        <v>3</v>
      </c>
      <c r="AD122" t="n">
        <v>4</v>
      </c>
      <c r="AE122" t="n">
        <v>4</v>
      </c>
      <c r="AF122" t="n">
        <v>0</v>
      </c>
      <c r="AG122" t="n">
        <v>0</v>
      </c>
      <c r="AH122" t="n">
        <v>0</v>
      </c>
      <c r="AI122" t="n">
        <v>0</v>
      </c>
      <c r="AJ122" t="n">
        <v>1</v>
      </c>
      <c r="AK122" t="n">
        <v>1</v>
      </c>
      <c r="AL122" t="n">
        <v>2</v>
      </c>
      <c r="AM122" t="n">
        <v>2</v>
      </c>
      <c r="AN122" t="n">
        <v>1</v>
      </c>
      <c r="AO122" t="n">
        <v>1</v>
      </c>
      <c r="AP122" t="inlineStr">
        <is>
          <t>No</t>
        </is>
      </c>
      <c r="AQ122" t="inlineStr">
        <is>
          <t>No</t>
        </is>
      </c>
      <c r="AS122">
        <f>HYPERLINK("https://creighton-primo.hosted.exlibrisgroup.com/primo-explore/search?tab=default_tab&amp;search_scope=EVERYTHING&amp;vid=01CRU&amp;lang=en_US&amp;offset=0&amp;query=any,contains,991004772199702656","Catalog Record")</f>
        <v/>
      </c>
      <c r="AT122">
        <f>HYPERLINK("http://www.worldcat.org/oclc/5077156","WorldCat Record")</f>
        <v/>
      </c>
      <c r="AU122" t="inlineStr">
        <is>
          <t>793987835:eng</t>
        </is>
      </c>
      <c r="AV122" t="inlineStr">
        <is>
          <t>5077156</t>
        </is>
      </c>
      <c r="AW122" t="inlineStr">
        <is>
          <t>991004772199702656</t>
        </is>
      </c>
      <c r="AX122" t="inlineStr">
        <is>
          <t>991004772199702656</t>
        </is>
      </c>
      <c r="AY122" t="inlineStr">
        <is>
          <t>2262906750002656</t>
        </is>
      </c>
      <c r="AZ122" t="inlineStr">
        <is>
          <t>BOOK</t>
        </is>
      </c>
      <c r="BB122" t="inlineStr">
        <is>
          <t>9780030216466</t>
        </is>
      </c>
      <c r="BC122" t="inlineStr">
        <is>
          <t>32285001191278</t>
        </is>
      </c>
      <c r="BD122" t="inlineStr">
        <is>
          <t>893789088</t>
        </is>
      </c>
    </row>
    <row r="123">
      <c r="A123" t="inlineStr">
        <is>
          <t>No</t>
        </is>
      </c>
      <c r="B123" t="inlineStr">
        <is>
          <t>HJ192 .O19 1991</t>
        </is>
      </c>
      <c r="C123" t="inlineStr">
        <is>
          <t>0                      HJ 0192000O  19          1991</t>
        </is>
      </c>
      <c r="D123" t="inlineStr">
        <is>
          <t>Studies in fiscal federalism / Wallace E. Oates.</t>
        </is>
      </c>
      <c r="F123" t="inlineStr">
        <is>
          <t>No</t>
        </is>
      </c>
      <c r="G123" t="inlineStr">
        <is>
          <t>1</t>
        </is>
      </c>
      <c r="H123" t="inlineStr">
        <is>
          <t>No</t>
        </is>
      </c>
      <c r="I123" t="inlineStr">
        <is>
          <t>No</t>
        </is>
      </c>
      <c r="J123" t="inlineStr">
        <is>
          <t>0</t>
        </is>
      </c>
      <c r="K123" t="inlineStr">
        <is>
          <t>Oates, Wallace E.</t>
        </is>
      </c>
      <c r="L123" t="inlineStr">
        <is>
          <t>Aldershot, Hants, England ; Brookfield, Vt., USA : E. Elgar, c1991.</t>
        </is>
      </c>
      <c r="M123" t="inlineStr">
        <is>
          <t>1991</t>
        </is>
      </c>
      <c r="O123" t="inlineStr">
        <is>
          <t>eng</t>
        </is>
      </c>
      <c r="P123" t="inlineStr">
        <is>
          <t>enk</t>
        </is>
      </c>
      <c r="Q123" t="inlineStr">
        <is>
          <t>Economists of the twentieth century</t>
        </is>
      </c>
      <c r="R123" t="inlineStr">
        <is>
          <t xml:space="preserve">HJ </t>
        </is>
      </c>
      <c r="S123" t="n">
        <v>14</v>
      </c>
      <c r="T123" t="n">
        <v>14</v>
      </c>
      <c r="U123" t="inlineStr">
        <is>
          <t>2002-05-01</t>
        </is>
      </c>
      <c r="V123" t="inlineStr">
        <is>
          <t>2002-05-01</t>
        </is>
      </c>
      <c r="W123" t="inlineStr">
        <is>
          <t>1992-06-10</t>
        </is>
      </c>
      <c r="X123" t="inlineStr">
        <is>
          <t>1992-06-10</t>
        </is>
      </c>
      <c r="Y123" t="n">
        <v>248</v>
      </c>
      <c r="Z123" t="n">
        <v>132</v>
      </c>
      <c r="AA123" t="n">
        <v>139</v>
      </c>
      <c r="AB123" t="n">
        <v>4</v>
      </c>
      <c r="AC123" t="n">
        <v>4</v>
      </c>
      <c r="AD123" t="n">
        <v>9</v>
      </c>
      <c r="AE123" t="n">
        <v>9</v>
      </c>
      <c r="AF123" t="n">
        <v>2</v>
      </c>
      <c r="AG123" t="n">
        <v>2</v>
      </c>
      <c r="AH123" t="n">
        <v>1</v>
      </c>
      <c r="AI123" t="n">
        <v>1</v>
      </c>
      <c r="AJ123" t="n">
        <v>5</v>
      </c>
      <c r="AK123" t="n">
        <v>5</v>
      </c>
      <c r="AL123" t="n">
        <v>3</v>
      </c>
      <c r="AM123" t="n">
        <v>3</v>
      </c>
      <c r="AN123" t="n">
        <v>0</v>
      </c>
      <c r="AO123" t="n">
        <v>0</v>
      </c>
      <c r="AP123" t="inlineStr">
        <is>
          <t>No</t>
        </is>
      </c>
      <c r="AQ123" t="inlineStr">
        <is>
          <t>Yes</t>
        </is>
      </c>
      <c r="AR123">
        <f>HYPERLINK("http://catalog.hathitrust.org/Record/002482118","HathiTrust Record")</f>
        <v/>
      </c>
      <c r="AS123">
        <f>HYPERLINK("https://creighton-primo.hosted.exlibrisgroup.com/primo-explore/search?tab=default_tab&amp;search_scope=EVERYTHING&amp;vid=01CRU&amp;lang=en_US&amp;offset=0&amp;query=any,contains,991005413329702656","Catalog Record")</f>
        <v/>
      </c>
      <c r="AT123">
        <f>HYPERLINK("http://www.worldcat.org/oclc/23384164","WorldCat Record")</f>
        <v/>
      </c>
      <c r="AU123" t="inlineStr">
        <is>
          <t>3856722700:eng</t>
        </is>
      </c>
      <c r="AV123" t="inlineStr">
        <is>
          <t>23384164</t>
        </is>
      </c>
      <c r="AW123" t="inlineStr">
        <is>
          <t>991005413329702656</t>
        </is>
      </c>
      <c r="AX123" t="inlineStr">
        <is>
          <t>991005413329702656</t>
        </is>
      </c>
      <c r="AY123" t="inlineStr">
        <is>
          <t>2267790960002656</t>
        </is>
      </c>
      <c r="AZ123" t="inlineStr">
        <is>
          <t>BOOK</t>
        </is>
      </c>
      <c r="BB123" t="inlineStr">
        <is>
          <t>9781852785208</t>
        </is>
      </c>
      <c r="BC123" t="inlineStr">
        <is>
          <t>32285001127470</t>
        </is>
      </c>
      <c r="BD123" t="inlineStr">
        <is>
          <t>893248882</t>
        </is>
      </c>
    </row>
    <row r="124">
      <c r="A124" t="inlineStr">
        <is>
          <t>No</t>
        </is>
      </c>
      <c r="B124" t="inlineStr">
        <is>
          <t>HJ2009 .W54</t>
        </is>
      </c>
      <c r="C124" t="inlineStr">
        <is>
          <t>0                      HJ 2009000W  54</t>
        </is>
      </c>
      <c r="D124" t="inlineStr">
        <is>
          <t>Budgeting : a comparative theory of budgetary processes / Aaron Wildavsky.</t>
        </is>
      </c>
      <c r="F124" t="inlineStr">
        <is>
          <t>No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K124" t="inlineStr">
        <is>
          <t>Wildavsky, Aaron B.</t>
        </is>
      </c>
      <c r="L124" t="inlineStr">
        <is>
          <t>Boston : Little, Brown, c1975.</t>
        </is>
      </c>
      <c r="M124" t="inlineStr">
        <is>
          <t>1975</t>
        </is>
      </c>
      <c r="O124" t="inlineStr">
        <is>
          <t>eng</t>
        </is>
      </c>
      <c r="P124" t="inlineStr">
        <is>
          <t>mau</t>
        </is>
      </c>
      <c r="R124" t="inlineStr">
        <is>
          <t xml:space="preserve">HJ </t>
        </is>
      </c>
      <c r="S124" t="n">
        <v>21</v>
      </c>
      <c r="T124" t="n">
        <v>21</v>
      </c>
      <c r="U124" t="inlineStr">
        <is>
          <t>2006-05-02</t>
        </is>
      </c>
      <c r="V124" t="inlineStr">
        <is>
          <t>2006-05-02</t>
        </is>
      </c>
      <c r="W124" t="inlineStr">
        <is>
          <t>1993-04-23</t>
        </is>
      </c>
      <c r="X124" t="inlineStr">
        <is>
          <t>1993-04-23</t>
        </is>
      </c>
      <c r="Y124" t="n">
        <v>541</v>
      </c>
      <c r="Z124" t="n">
        <v>436</v>
      </c>
      <c r="AA124" t="n">
        <v>569</v>
      </c>
      <c r="AB124" t="n">
        <v>3</v>
      </c>
      <c r="AC124" t="n">
        <v>4</v>
      </c>
      <c r="AD124" t="n">
        <v>19</v>
      </c>
      <c r="AE124" t="n">
        <v>25</v>
      </c>
      <c r="AF124" t="n">
        <v>7</v>
      </c>
      <c r="AG124" t="n">
        <v>7</v>
      </c>
      <c r="AH124" t="n">
        <v>4</v>
      </c>
      <c r="AI124" t="n">
        <v>7</v>
      </c>
      <c r="AJ124" t="n">
        <v>7</v>
      </c>
      <c r="AK124" t="n">
        <v>10</v>
      </c>
      <c r="AL124" t="n">
        <v>2</v>
      </c>
      <c r="AM124" t="n">
        <v>3</v>
      </c>
      <c r="AN124" t="n">
        <v>2</v>
      </c>
      <c r="AO124" t="n">
        <v>2</v>
      </c>
      <c r="AP124" t="inlineStr">
        <is>
          <t>No</t>
        </is>
      </c>
      <c r="AQ124" t="inlineStr">
        <is>
          <t>No</t>
        </is>
      </c>
      <c r="AS124">
        <f>HYPERLINK("https://creighton-primo.hosted.exlibrisgroup.com/primo-explore/search?tab=default_tab&amp;search_scope=EVERYTHING&amp;vid=01CRU&amp;lang=en_US&amp;offset=0&amp;query=any,contains,991003898629702656","Catalog Record")</f>
        <v/>
      </c>
      <c r="AT124">
        <f>HYPERLINK("http://www.worldcat.org/oclc/1818159","WorldCat Record")</f>
        <v/>
      </c>
      <c r="AU124" t="inlineStr">
        <is>
          <t>2632505:eng</t>
        </is>
      </c>
      <c r="AV124" t="inlineStr">
        <is>
          <t>1818159</t>
        </is>
      </c>
      <c r="AW124" t="inlineStr">
        <is>
          <t>991003898629702656</t>
        </is>
      </c>
      <c r="AX124" t="inlineStr">
        <is>
          <t>991003898629702656</t>
        </is>
      </c>
      <c r="AY124" t="inlineStr">
        <is>
          <t>2267543090002656</t>
        </is>
      </c>
      <c r="AZ124" t="inlineStr">
        <is>
          <t>BOOK</t>
        </is>
      </c>
      <c r="BC124" t="inlineStr">
        <is>
          <t>32285001623304</t>
        </is>
      </c>
      <c r="BD124" t="inlineStr">
        <is>
          <t>893318548</t>
        </is>
      </c>
    </row>
    <row r="125">
      <c r="A125" t="inlineStr">
        <is>
          <t>No</t>
        </is>
      </c>
      <c r="B125" t="inlineStr">
        <is>
          <t>HJ2031 .A83</t>
        </is>
      </c>
      <c r="C125" t="inlineStr">
        <is>
          <t>0                      HJ 2031000A  83</t>
        </is>
      </c>
      <c r="D125" t="inlineStr">
        <is>
          <t>Zero-base budgeting : a decision package manual / L. Allan Austin and Logan M. Cheek.</t>
        </is>
      </c>
      <c r="F125" t="inlineStr">
        <is>
          <t>No</t>
        </is>
      </c>
      <c r="G125" t="inlineStr">
        <is>
          <t>1</t>
        </is>
      </c>
      <c r="H125" t="inlineStr">
        <is>
          <t>No</t>
        </is>
      </c>
      <c r="I125" t="inlineStr">
        <is>
          <t>No</t>
        </is>
      </c>
      <c r="J125" t="inlineStr">
        <is>
          <t>0</t>
        </is>
      </c>
      <c r="K125" t="inlineStr">
        <is>
          <t>Austin, L. Allan.</t>
        </is>
      </c>
      <c r="L125" t="inlineStr">
        <is>
          <t>New York : AMACOM, c1979.</t>
        </is>
      </c>
      <c r="M125" t="inlineStr">
        <is>
          <t>1979</t>
        </is>
      </c>
      <c r="O125" t="inlineStr">
        <is>
          <t>eng</t>
        </is>
      </c>
      <c r="P125" t="inlineStr">
        <is>
          <t>nyu</t>
        </is>
      </c>
      <c r="R125" t="inlineStr">
        <is>
          <t xml:space="preserve">HJ </t>
        </is>
      </c>
      <c r="S125" t="n">
        <v>1</v>
      </c>
      <c r="T125" t="n">
        <v>1</v>
      </c>
      <c r="U125" t="inlineStr">
        <is>
          <t>1994-04-11</t>
        </is>
      </c>
      <c r="V125" t="inlineStr">
        <is>
          <t>1994-04-11</t>
        </is>
      </c>
      <c r="W125" t="inlineStr">
        <is>
          <t>1992-07-14</t>
        </is>
      </c>
      <c r="X125" t="inlineStr">
        <is>
          <t>1992-07-14</t>
        </is>
      </c>
      <c r="Y125" t="n">
        <v>384</v>
      </c>
      <c r="Z125" t="n">
        <v>311</v>
      </c>
      <c r="AA125" t="n">
        <v>311</v>
      </c>
      <c r="AB125" t="n">
        <v>3</v>
      </c>
      <c r="AC125" t="n">
        <v>3</v>
      </c>
      <c r="AD125" t="n">
        <v>14</v>
      </c>
      <c r="AE125" t="n">
        <v>14</v>
      </c>
      <c r="AF125" t="n">
        <v>4</v>
      </c>
      <c r="AG125" t="n">
        <v>4</v>
      </c>
      <c r="AH125" t="n">
        <v>3</v>
      </c>
      <c r="AI125" t="n">
        <v>3</v>
      </c>
      <c r="AJ125" t="n">
        <v>11</v>
      </c>
      <c r="AK125" t="n">
        <v>11</v>
      </c>
      <c r="AL125" t="n">
        <v>2</v>
      </c>
      <c r="AM125" t="n">
        <v>2</v>
      </c>
      <c r="AN125" t="n">
        <v>0</v>
      </c>
      <c r="AO125" t="n">
        <v>0</v>
      </c>
      <c r="AP125" t="inlineStr">
        <is>
          <t>No</t>
        </is>
      </c>
      <c r="AQ125" t="inlineStr">
        <is>
          <t>No</t>
        </is>
      </c>
      <c r="AS125">
        <f>HYPERLINK("https://creighton-primo.hosted.exlibrisgroup.com/primo-explore/search?tab=default_tab&amp;search_scope=EVERYTHING&amp;vid=01CRU&amp;lang=en_US&amp;offset=0&amp;query=any,contains,991004749889702656","Catalog Record")</f>
        <v/>
      </c>
      <c r="AT125">
        <f>HYPERLINK("http://www.worldcat.org/oclc/4933097","WorldCat Record")</f>
        <v/>
      </c>
      <c r="AU125" t="inlineStr">
        <is>
          <t>10627831335:eng</t>
        </is>
      </c>
      <c r="AV125" t="inlineStr">
        <is>
          <t>4933097</t>
        </is>
      </c>
      <c r="AW125" t="inlineStr">
        <is>
          <t>991004749889702656</t>
        </is>
      </c>
      <c r="AX125" t="inlineStr">
        <is>
          <t>991004749889702656</t>
        </is>
      </c>
      <c r="AY125" t="inlineStr">
        <is>
          <t>2269017690002656</t>
        </is>
      </c>
      <c r="AZ125" t="inlineStr">
        <is>
          <t>BOOK</t>
        </is>
      </c>
      <c r="BB125" t="inlineStr">
        <is>
          <t>9780814455135</t>
        </is>
      </c>
      <c r="BC125" t="inlineStr">
        <is>
          <t>32285001191708</t>
        </is>
      </c>
      <c r="BD125" t="inlineStr">
        <is>
          <t>893905058</t>
        </is>
      </c>
    </row>
    <row r="126">
      <c r="A126" t="inlineStr">
        <is>
          <t>No</t>
        </is>
      </c>
      <c r="B126" t="inlineStr">
        <is>
          <t>HJ2050 .B7</t>
        </is>
      </c>
      <c r="C126" t="inlineStr">
        <is>
          <t>0                      HJ 2050000B  7</t>
        </is>
      </c>
      <c r="D126" t="inlineStr">
        <is>
          <t>The Federal budgeting and appropriations process / by William J. Brown.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No</t>
        </is>
      </c>
      <c r="J126" t="inlineStr">
        <is>
          <t>0</t>
        </is>
      </c>
      <c r="K126" t="inlineStr">
        <is>
          <t>Brown, William James, 1923-</t>
        </is>
      </c>
      <c r="L126" t="inlineStr">
        <is>
          <t>New York : Dept. of Economics and Research, American Bankers Association, [1967]</t>
        </is>
      </c>
      <c r="M126" t="inlineStr">
        <is>
          <t>1967</t>
        </is>
      </c>
      <c r="O126" t="inlineStr">
        <is>
          <t>eng</t>
        </is>
      </c>
      <c r="P126" t="inlineStr">
        <is>
          <t>nyu</t>
        </is>
      </c>
      <c r="R126" t="inlineStr">
        <is>
          <t xml:space="preserve">HJ </t>
        </is>
      </c>
      <c r="S126" t="n">
        <v>0</v>
      </c>
      <c r="T126" t="n">
        <v>0</v>
      </c>
      <c r="U126" t="inlineStr">
        <is>
          <t>2006-11-20</t>
        </is>
      </c>
      <c r="V126" t="inlineStr">
        <is>
          <t>2006-11-20</t>
        </is>
      </c>
      <c r="W126" t="inlineStr">
        <is>
          <t>1993-04-21</t>
        </is>
      </c>
      <c r="X126" t="inlineStr">
        <is>
          <t>1993-04-21</t>
        </is>
      </c>
      <c r="Y126" t="n">
        <v>107</v>
      </c>
      <c r="Z126" t="n">
        <v>101</v>
      </c>
      <c r="AA126" t="n">
        <v>102</v>
      </c>
      <c r="AB126" t="n">
        <v>1</v>
      </c>
      <c r="AC126" t="n">
        <v>1</v>
      </c>
      <c r="AD126" t="n">
        <v>4</v>
      </c>
      <c r="AE126" t="n">
        <v>4</v>
      </c>
      <c r="AF126" t="n">
        <v>0</v>
      </c>
      <c r="AG126" t="n">
        <v>0</v>
      </c>
      <c r="AH126" t="n">
        <v>0</v>
      </c>
      <c r="AI126" t="n">
        <v>0</v>
      </c>
      <c r="AJ126" t="n">
        <v>3</v>
      </c>
      <c r="AK126" t="n">
        <v>3</v>
      </c>
      <c r="AL126" t="n">
        <v>0</v>
      </c>
      <c r="AM126" t="n">
        <v>0</v>
      </c>
      <c r="AN126" t="n">
        <v>1</v>
      </c>
      <c r="AO126" t="n">
        <v>1</v>
      </c>
      <c r="AP126" t="inlineStr">
        <is>
          <t>No</t>
        </is>
      </c>
      <c r="AQ126" t="inlineStr">
        <is>
          <t>No</t>
        </is>
      </c>
      <c r="AS126">
        <f>HYPERLINK("https://creighton-primo.hosted.exlibrisgroup.com/primo-explore/search?tab=default_tab&amp;search_scope=EVERYTHING&amp;vid=01CRU&amp;lang=en_US&amp;offset=0&amp;query=any,contains,991003559359702656","Catalog Record")</f>
        <v/>
      </c>
      <c r="AT126">
        <f>HYPERLINK("http://www.worldcat.org/oclc/1129524","WorldCat Record")</f>
        <v/>
      </c>
      <c r="AU126" t="inlineStr">
        <is>
          <t>2042770:eng</t>
        </is>
      </c>
      <c r="AV126" t="inlineStr">
        <is>
          <t>1129524</t>
        </is>
      </c>
      <c r="AW126" t="inlineStr">
        <is>
          <t>991003559359702656</t>
        </is>
      </c>
      <c r="AX126" t="inlineStr">
        <is>
          <t>991003559359702656</t>
        </is>
      </c>
      <c r="AY126" t="inlineStr">
        <is>
          <t>2272396470002656</t>
        </is>
      </c>
      <c r="AZ126" t="inlineStr">
        <is>
          <t>BOOK</t>
        </is>
      </c>
      <c r="BC126" t="inlineStr">
        <is>
          <t>32285001622074</t>
        </is>
      </c>
      <c r="BD126" t="inlineStr">
        <is>
          <t>893234290</t>
        </is>
      </c>
    </row>
    <row r="127">
      <c r="A127" t="inlineStr">
        <is>
          <t>No</t>
        </is>
      </c>
      <c r="B127" t="inlineStr">
        <is>
          <t>HJ2050 .G6 1975</t>
        </is>
      </c>
      <c r="C127" t="inlineStr">
        <is>
          <t>0                      HJ 2050000G  6           1975</t>
        </is>
      </c>
      <c r="D127" t="inlineStr">
        <is>
          <t>Public budgeting and finance : readings in theory and practice / edited by Robert T. Golembiewski, Jack Rabin.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K127" t="inlineStr">
        <is>
          <t>Golembiewski, Robert T. compiler.</t>
        </is>
      </c>
      <c r="L127" t="inlineStr">
        <is>
          <t>Itasca, Ill. : F. E. Peacock Publishers, [1975]</t>
        </is>
      </c>
      <c r="M127" t="inlineStr">
        <is>
          <t>1975</t>
        </is>
      </c>
      <c r="N127" t="inlineStr">
        <is>
          <t>2d ed.</t>
        </is>
      </c>
      <c r="O127" t="inlineStr">
        <is>
          <t>eng</t>
        </is>
      </c>
      <c r="P127" t="inlineStr">
        <is>
          <t>ilu</t>
        </is>
      </c>
      <c r="R127" t="inlineStr">
        <is>
          <t xml:space="preserve">HJ </t>
        </is>
      </c>
      <c r="S127" t="n">
        <v>1</v>
      </c>
      <c r="T127" t="n">
        <v>1</v>
      </c>
      <c r="U127" t="inlineStr">
        <is>
          <t>2005-11-06</t>
        </is>
      </c>
      <c r="V127" t="inlineStr">
        <is>
          <t>2005-11-06</t>
        </is>
      </c>
      <c r="W127" t="inlineStr">
        <is>
          <t>1997-07-24</t>
        </is>
      </c>
      <c r="X127" t="inlineStr">
        <is>
          <t>1997-07-24</t>
        </is>
      </c>
      <c r="Y127" t="n">
        <v>284</v>
      </c>
      <c r="Z127" t="n">
        <v>239</v>
      </c>
      <c r="AA127" t="n">
        <v>464</v>
      </c>
      <c r="AB127" t="n">
        <v>3</v>
      </c>
      <c r="AC127" t="n">
        <v>5</v>
      </c>
      <c r="AD127" t="n">
        <v>12</v>
      </c>
      <c r="AE127" t="n">
        <v>21</v>
      </c>
      <c r="AF127" t="n">
        <v>4</v>
      </c>
      <c r="AG127" t="n">
        <v>6</v>
      </c>
      <c r="AH127" t="n">
        <v>2</v>
      </c>
      <c r="AI127" t="n">
        <v>3</v>
      </c>
      <c r="AJ127" t="n">
        <v>5</v>
      </c>
      <c r="AK127" t="n">
        <v>10</v>
      </c>
      <c r="AL127" t="n">
        <v>2</v>
      </c>
      <c r="AM127" t="n">
        <v>4</v>
      </c>
      <c r="AN127" t="n">
        <v>0</v>
      </c>
      <c r="AO127" t="n">
        <v>1</v>
      </c>
      <c r="AP127" t="inlineStr">
        <is>
          <t>No</t>
        </is>
      </c>
      <c r="AQ127" t="inlineStr">
        <is>
          <t>Yes</t>
        </is>
      </c>
      <c r="AR127">
        <f>HYPERLINK("http://catalog.hathitrust.org/Record/000035249","HathiTrust Record")</f>
        <v/>
      </c>
      <c r="AS127">
        <f>HYPERLINK("https://creighton-primo.hosted.exlibrisgroup.com/primo-explore/search?tab=default_tab&amp;search_scope=EVERYTHING&amp;vid=01CRU&amp;lang=en_US&amp;offset=0&amp;query=any,contains,991003785689702656","Catalog Record")</f>
        <v/>
      </c>
      <c r="AT127">
        <f>HYPERLINK("http://www.worldcat.org/oclc/1501875","WorldCat Record")</f>
        <v/>
      </c>
      <c r="AU127" t="inlineStr">
        <is>
          <t>359396997:eng</t>
        </is>
      </c>
      <c r="AV127" t="inlineStr">
        <is>
          <t>1501875</t>
        </is>
      </c>
      <c r="AW127" t="inlineStr">
        <is>
          <t>991003785689702656</t>
        </is>
      </c>
      <c r="AX127" t="inlineStr">
        <is>
          <t>991003785689702656</t>
        </is>
      </c>
      <c r="AY127" t="inlineStr">
        <is>
          <t>2263314810002656</t>
        </is>
      </c>
      <c r="AZ127" t="inlineStr">
        <is>
          <t>BOOK</t>
        </is>
      </c>
      <c r="BC127" t="inlineStr">
        <is>
          <t>32285003005146</t>
        </is>
      </c>
      <c r="BD127" t="inlineStr">
        <is>
          <t>893240606</t>
        </is>
      </c>
    </row>
    <row r="128">
      <c r="A128" t="inlineStr">
        <is>
          <t>No</t>
        </is>
      </c>
      <c r="B128" t="inlineStr">
        <is>
          <t>HJ2051 .B4</t>
        </is>
      </c>
      <c r="C128" t="inlineStr">
        <is>
          <t>0                      HJ 2051000B  4</t>
        </is>
      </c>
      <c r="D128" t="inlineStr">
        <is>
          <t>Government spending : trends and issues / Morris Beck.</t>
        </is>
      </c>
      <c r="F128" t="inlineStr">
        <is>
          <t>No</t>
        </is>
      </c>
      <c r="G128" t="inlineStr">
        <is>
          <t>1</t>
        </is>
      </c>
      <c r="H128" t="inlineStr">
        <is>
          <t>No</t>
        </is>
      </c>
      <c r="I128" t="inlineStr">
        <is>
          <t>No</t>
        </is>
      </c>
      <c r="J128" t="inlineStr">
        <is>
          <t>0</t>
        </is>
      </c>
      <c r="K128" t="inlineStr">
        <is>
          <t>Beck, Morris, 1922-</t>
        </is>
      </c>
      <c r="L128" t="inlineStr">
        <is>
          <t>New York, N.Y. : Praeger, 1981.</t>
        </is>
      </c>
      <c r="M128" t="inlineStr">
        <is>
          <t>1981</t>
        </is>
      </c>
      <c r="O128" t="inlineStr">
        <is>
          <t>eng</t>
        </is>
      </c>
      <c r="P128" t="inlineStr">
        <is>
          <t>nyu</t>
        </is>
      </c>
      <c r="R128" t="inlineStr">
        <is>
          <t xml:space="preserve">HJ </t>
        </is>
      </c>
      <c r="S128" t="n">
        <v>3</v>
      </c>
      <c r="T128" t="n">
        <v>3</v>
      </c>
      <c r="U128" t="inlineStr">
        <is>
          <t>1993-04-17</t>
        </is>
      </c>
      <c r="V128" t="inlineStr">
        <is>
          <t>1993-04-17</t>
        </is>
      </c>
      <c r="W128" t="inlineStr">
        <is>
          <t>1990-03-28</t>
        </is>
      </c>
      <c r="X128" t="inlineStr">
        <is>
          <t>1990-03-28</t>
        </is>
      </c>
      <c r="Y128" t="n">
        <v>434</v>
      </c>
      <c r="Z128" t="n">
        <v>351</v>
      </c>
      <c r="AA128" t="n">
        <v>352</v>
      </c>
      <c r="AB128" t="n">
        <v>2</v>
      </c>
      <c r="AC128" t="n">
        <v>2</v>
      </c>
      <c r="AD128" t="n">
        <v>11</v>
      </c>
      <c r="AE128" t="n">
        <v>11</v>
      </c>
      <c r="AF128" t="n">
        <v>4</v>
      </c>
      <c r="AG128" t="n">
        <v>4</v>
      </c>
      <c r="AH128" t="n">
        <v>3</v>
      </c>
      <c r="AI128" t="n">
        <v>3</v>
      </c>
      <c r="AJ128" t="n">
        <v>4</v>
      </c>
      <c r="AK128" t="n">
        <v>4</v>
      </c>
      <c r="AL128" t="n">
        <v>1</v>
      </c>
      <c r="AM128" t="n">
        <v>1</v>
      </c>
      <c r="AN128" t="n">
        <v>0</v>
      </c>
      <c r="AO128" t="n">
        <v>0</v>
      </c>
      <c r="AP128" t="inlineStr">
        <is>
          <t>No</t>
        </is>
      </c>
      <c r="AQ128" t="inlineStr">
        <is>
          <t>Yes</t>
        </is>
      </c>
      <c r="AR128">
        <f>HYPERLINK("http://catalog.hathitrust.org/Record/000139979","HathiTrust Record")</f>
        <v/>
      </c>
      <c r="AS128">
        <f>HYPERLINK("https://creighton-primo.hosted.exlibrisgroup.com/primo-explore/search?tab=default_tab&amp;search_scope=EVERYTHING&amp;vid=01CRU&amp;lang=en_US&amp;offset=0&amp;query=any,contains,991005094879702656","Catalog Record")</f>
        <v/>
      </c>
      <c r="AT128">
        <f>HYPERLINK("http://www.worldcat.org/oclc/7271869","WorldCat Record")</f>
        <v/>
      </c>
      <c r="AU128" t="inlineStr">
        <is>
          <t>796653544:eng</t>
        </is>
      </c>
      <c r="AV128" t="inlineStr">
        <is>
          <t>7271869</t>
        </is>
      </c>
      <c r="AW128" t="inlineStr">
        <is>
          <t>991005094879702656</t>
        </is>
      </c>
      <c r="AX128" t="inlineStr">
        <is>
          <t>991005094879702656</t>
        </is>
      </c>
      <c r="AY128" t="inlineStr">
        <is>
          <t>2259455330002656</t>
        </is>
      </c>
      <c r="AZ128" t="inlineStr">
        <is>
          <t>BOOK</t>
        </is>
      </c>
      <c r="BB128" t="inlineStr">
        <is>
          <t>9780030586293</t>
        </is>
      </c>
      <c r="BC128" t="inlineStr">
        <is>
          <t>32285000105758</t>
        </is>
      </c>
      <c r="BD128" t="inlineStr">
        <is>
          <t>893895854</t>
        </is>
      </c>
    </row>
    <row r="129">
      <c r="A129" t="inlineStr">
        <is>
          <t>No</t>
        </is>
      </c>
      <c r="B129" t="inlineStr">
        <is>
          <t>HJ2051 .B77</t>
        </is>
      </c>
      <c r="C129" t="inlineStr">
        <is>
          <t>0                      HJ 2051000B  77</t>
        </is>
      </c>
      <c r="D129" t="inlineStr">
        <is>
          <t>Budget concepts for economic analysis. Wilfred Lewis, Jr. editor.</t>
        </is>
      </c>
      <c r="F129" t="inlineStr">
        <is>
          <t>No</t>
        </is>
      </c>
      <c r="G129" t="inlineStr">
        <is>
          <t>1</t>
        </is>
      </c>
      <c r="H129" t="inlineStr">
        <is>
          <t>Yes</t>
        </is>
      </c>
      <c r="I129" t="inlineStr">
        <is>
          <t>No</t>
        </is>
      </c>
      <c r="J129" t="inlineStr">
        <is>
          <t>0</t>
        </is>
      </c>
      <c r="L129" t="inlineStr">
        <is>
          <t>Washington, Brookings Institution [1968]</t>
        </is>
      </c>
      <c r="M129" t="inlineStr">
        <is>
          <t>1968</t>
        </is>
      </c>
      <c r="O129" t="inlineStr">
        <is>
          <t>eng</t>
        </is>
      </c>
      <c r="P129" t="inlineStr">
        <is>
          <t>dcu</t>
        </is>
      </c>
      <c r="Q129" t="inlineStr">
        <is>
          <t>Studies of government finance</t>
        </is>
      </c>
      <c r="R129" t="inlineStr">
        <is>
          <t xml:space="preserve">HJ </t>
        </is>
      </c>
      <c r="S129" t="n">
        <v>1</v>
      </c>
      <c r="T129" t="n">
        <v>1</v>
      </c>
      <c r="U129" t="inlineStr">
        <is>
          <t>2000-07-19</t>
        </is>
      </c>
      <c r="V129" t="inlineStr">
        <is>
          <t>2000-07-19</t>
        </is>
      </c>
      <c r="W129" t="inlineStr">
        <is>
          <t>1997-07-24</t>
        </is>
      </c>
      <c r="X129" t="inlineStr">
        <is>
          <t>1997-07-24</t>
        </is>
      </c>
      <c r="Y129" t="n">
        <v>588</v>
      </c>
      <c r="Z129" t="n">
        <v>475</v>
      </c>
      <c r="AA129" t="n">
        <v>484</v>
      </c>
      <c r="AB129" t="n">
        <v>5</v>
      </c>
      <c r="AC129" t="n">
        <v>5</v>
      </c>
      <c r="AD129" t="n">
        <v>29</v>
      </c>
      <c r="AE129" t="n">
        <v>29</v>
      </c>
      <c r="AF129" t="n">
        <v>9</v>
      </c>
      <c r="AG129" t="n">
        <v>9</v>
      </c>
      <c r="AH129" t="n">
        <v>5</v>
      </c>
      <c r="AI129" t="n">
        <v>5</v>
      </c>
      <c r="AJ129" t="n">
        <v>18</v>
      </c>
      <c r="AK129" t="n">
        <v>18</v>
      </c>
      <c r="AL129" t="n">
        <v>3</v>
      </c>
      <c r="AM129" t="n">
        <v>3</v>
      </c>
      <c r="AN129" t="n">
        <v>3</v>
      </c>
      <c r="AO129" t="n">
        <v>3</v>
      </c>
      <c r="AP129" t="inlineStr">
        <is>
          <t>No</t>
        </is>
      </c>
      <c r="AQ129" t="inlineStr">
        <is>
          <t>Yes</t>
        </is>
      </c>
      <c r="AR129">
        <f>HYPERLINK("http://catalog.hathitrust.org/Record/000959509","HathiTrust Record")</f>
        <v/>
      </c>
      <c r="AS129">
        <f>HYPERLINK("https://creighton-primo.hosted.exlibrisgroup.com/primo-explore/search?tab=default_tab&amp;search_scope=EVERYTHING&amp;vid=01CRU&amp;lang=en_US&amp;offset=0&amp;query=any,contains,991001617419702656","Catalog Record")</f>
        <v/>
      </c>
      <c r="AT129">
        <f>HYPERLINK("http://www.worldcat.org/oclc/252957","WorldCat Record")</f>
        <v/>
      </c>
      <c r="AU129" t="inlineStr">
        <is>
          <t>147017850:eng</t>
        </is>
      </c>
      <c r="AV129" t="inlineStr">
        <is>
          <t>252957</t>
        </is>
      </c>
      <c r="AW129" t="inlineStr">
        <is>
          <t>991001617419702656</t>
        </is>
      </c>
      <c r="AX129" t="inlineStr">
        <is>
          <t>991001617419702656</t>
        </is>
      </c>
      <c r="AY129" t="inlineStr">
        <is>
          <t>2270103450002656</t>
        </is>
      </c>
      <c r="AZ129" t="inlineStr">
        <is>
          <t>BOOK</t>
        </is>
      </c>
      <c r="BC129" t="inlineStr">
        <is>
          <t>32285003005161</t>
        </is>
      </c>
      <c r="BD129" t="inlineStr">
        <is>
          <t>893315889</t>
        </is>
      </c>
    </row>
    <row r="130">
      <c r="A130" t="inlineStr">
        <is>
          <t>No</t>
        </is>
      </c>
      <c r="B130" t="inlineStr">
        <is>
          <t>HJ2051 .C64 1983</t>
        </is>
      </c>
      <c r="C130" t="inlineStr">
        <is>
          <t>0                      HJ 2051000C  64          1983</t>
        </is>
      </c>
      <c r="D130" t="inlineStr">
        <is>
          <t>Strengthening the federal budget process : a requirement for effective fiscal control / a statement by the Research and Policy Committee of the Committee for Economic Development.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No</t>
        </is>
      </c>
      <c r="J130" t="inlineStr">
        <is>
          <t>0</t>
        </is>
      </c>
      <c r="K130" t="inlineStr">
        <is>
          <t>Committee for Economic Development. Research and Policy Committee.</t>
        </is>
      </c>
      <c r="L130" t="inlineStr">
        <is>
          <t>New York : CED, 1983.</t>
        </is>
      </c>
      <c r="M130" t="inlineStr">
        <is>
          <t>1983</t>
        </is>
      </c>
      <c r="O130" t="inlineStr">
        <is>
          <t>eng</t>
        </is>
      </c>
      <c r="P130" t="inlineStr">
        <is>
          <t>nyu</t>
        </is>
      </c>
      <c r="R130" t="inlineStr">
        <is>
          <t xml:space="preserve">HJ </t>
        </is>
      </c>
      <c r="S130" t="n">
        <v>3</v>
      </c>
      <c r="T130" t="n">
        <v>3</v>
      </c>
      <c r="U130" t="inlineStr">
        <is>
          <t>1999-11-01</t>
        </is>
      </c>
      <c r="V130" t="inlineStr">
        <is>
          <t>1999-11-01</t>
        </is>
      </c>
      <c r="W130" t="inlineStr">
        <is>
          <t>1992-07-14</t>
        </is>
      </c>
      <c r="X130" t="inlineStr">
        <is>
          <t>1992-07-14</t>
        </is>
      </c>
      <c r="Y130" t="n">
        <v>369</v>
      </c>
      <c r="Z130" t="n">
        <v>354</v>
      </c>
      <c r="AA130" t="n">
        <v>356</v>
      </c>
      <c r="AB130" t="n">
        <v>6</v>
      </c>
      <c r="AC130" t="n">
        <v>6</v>
      </c>
      <c r="AD130" t="n">
        <v>24</v>
      </c>
      <c r="AE130" t="n">
        <v>24</v>
      </c>
      <c r="AF130" t="n">
        <v>10</v>
      </c>
      <c r="AG130" t="n">
        <v>10</v>
      </c>
      <c r="AH130" t="n">
        <v>5</v>
      </c>
      <c r="AI130" t="n">
        <v>5</v>
      </c>
      <c r="AJ130" t="n">
        <v>10</v>
      </c>
      <c r="AK130" t="n">
        <v>10</v>
      </c>
      <c r="AL130" t="n">
        <v>5</v>
      </c>
      <c r="AM130" t="n">
        <v>5</v>
      </c>
      <c r="AN130" t="n">
        <v>1</v>
      </c>
      <c r="AO130" t="n">
        <v>1</v>
      </c>
      <c r="AP130" t="inlineStr">
        <is>
          <t>No</t>
        </is>
      </c>
      <c r="AQ130" t="inlineStr">
        <is>
          <t>Yes</t>
        </is>
      </c>
      <c r="AR130">
        <f>HYPERLINK("http://catalog.hathitrust.org/Record/009496265","HathiTrust Record")</f>
        <v/>
      </c>
      <c r="AS130">
        <f>HYPERLINK("https://creighton-primo.hosted.exlibrisgroup.com/primo-explore/search?tab=default_tab&amp;search_scope=EVERYTHING&amp;vid=01CRU&amp;lang=en_US&amp;offset=0&amp;query=any,contains,991000253789702656","Catalog Record")</f>
        <v/>
      </c>
      <c r="AT130">
        <f>HYPERLINK("http://www.worldcat.org/oclc/9762080","WorldCat Record")</f>
        <v/>
      </c>
      <c r="AU130" t="inlineStr">
        <is>
          <t>1053101976:eng</t>
        </is>
      </c>
      <c r="AV130" t="inlineStr">
        <is>
          <t>9762080</t>
        </is>
      </c>
      <c r="AW130" t="inlineStr">
        <is>
          <t>991000253789702656</t>
        </is>
      </c>
      <c r="AX130" t="inlineStr">
        <is>
          <t>991000253789702656</t>
        </is>
      </c>
      <c r="AY130" t="inlineStr">
        <is>
          <t>2260258290002656</t>
        </is>
      </c>
      <c r="AZ130" t="inlineStr">
        <is>
          <t>BOOK</t>
        </is>
      </c>
      <c r="BB130" t="inlineStr">
        <is>
          <t>9780871867773</t>
        </is>
      </c>
      <c r="BC130" t="inlineStr">
        <is>
          <t>32285001191724</t>
        </is>
      </c>
      <c r="BD130" t="inlineStr">
        <is>
          <t>893777815</t>
        </is>
      </c>
    </row>
    <row r="131">
      <c r="A131" t="inlineStr">
        <is>
          <t>No</t>
        </is>
      </c>
      <c r="B131" t="inlineStr">
        <is>
          <t>HJ2051 .C64 1984</t>
        </is>
      </c>
      <c r="C131" t="inlineStr">
        <is>
          <t>0                      HJ 2051000C  64          1984</t>
        </is>
      </c>
      <c r="D131" t="inlineStr">
        <is>
          <t>Fighting federal deficits : the time for hard choices, a statement / by the Research and Policy Committee of the Committee for Economic Development.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No</t>
        </is>
      </c>
      <c r="J131" t="inlineStr">
        <is>
          <t>0</t>
        </is>
      </c>
      <c r="K131" t="inlineStr">
        <is>
          <t>Committee for Economic Development. Research and Policy Committee.</t>
        </is>
      </c>
      <c r="L131" t="inlineStr">
        <is>
          <t>New York : Committee for Economic Development, [1984]</t>
        </is>
      </c>
      <c r="M131" t="inlineStr">
        <is>
          <t>1984</t>
        </is>
      </c>
      <c r="O131" t="inlineStr">
        <is>
          <t>eng</t>
        </is>
      </c>
      <c r="P131" t="inlineStr">
        <is>
          <t>nyu</t>
        </is>
      </c>
      <c r="R131" t="inlineStr">
        <is>
          <t xml:space="preserve">HJ </t>
        </is>
      </c>
      <c r="S131" t="n">
        <v>6</v>
      </c>
      <c r="T131" t="n">
        <v>6</v>
      </c>
      <c r="U131" t="inlineStr">
        <is>
          <t>2003-11-01</t>
        </is>
      </c>
      <c r="V131" t="inlineStr">
        <is>
          <t>2003-11-01</t>
        </is>
      </c>
      <c r="W131" t="inlineStr">
        <is>
          <t>1992-07-14</t>
        </is>
      </c>
      <c r="X131" t="inlineStr">
        <is>
          <t>1992-07-14</t>
        </is>
      </c>
      <c r="Y131" t="n">
        <v>362</v>
      </c>
      <c r="Z131" t="n">
        <v>346</v>
      </c>
      <c r="AA131" t="n">
        <v>354</v>
      </c>
      <c r="AB131" t="n">
        <v>6</v>
      </c>
      <c r="AC131" t="n">
        <v>6</v>
      </c>
      <c r="AD131" t="n">
        <v>24</v>
      </c>
      <c r="AE131" t="n">
        <v>24</v>
      </c>
      <c r="AF131" t="n">
        <v>12</v>
      </c>
      <c r="AG131" t="n">
        <v>12</v>
      </c>
      <c r="AH131" t="n">
        <v>4</v>
      </c>
      <c r="AI131" t="n">
        <v>4</v>
      </c>
      <c r="AJ131" t="n">
        <v>9</v>
      </c>
      <c r="AK131" t="n">
        <v>9</v>
      </c>
      <c r="AL131" t="n">
        <v>5</v>
      </c>
      <c r="AM131" t="n">
        <v>5</v>
      </c>
      <c r="AN131" t="n">
        <v>1</v>
      </c>
      <c r="AO131" t="n">
        <v>1</v>
      </c>
      <c r="AP131" t="inlineStr">
        <is>
          <t>No</t>
        </is>
      </c>
      <c r="AQ131" t="inlineStr">
        <is>
          <t>Yes</t>
        </is>
      </c>
      <c r="AR131">
        <f>HYPERLINK("http://catalog.hathitrust.org/Record/006241486","HathiTrust Record")</f>
        <v/>
      </c>
      <c r="AS131">
        <f>HYPERLINK("https://creighton-primo.hosted.exlibrisgroup.com/primo-explore/search?tab=default_tab&amp;search_scope=EVERYTHING&amp;vid=01CRU&amp;lang=en_US&amp;offset=0&amp;query=any,contains,991000495039702656","Catalog Record")</f>
        <v/>
      </c>
      <c r="AT131">
        <f>HYPERLINK("http://www.worldcat.org/oclc/11133290","WorldCat Record")</f>
        <v/>
      </c>
      <c r="AU131" t="inlineStr">
        <is>
          <t>4035338:eng</t>
        </is>
      </c>
      <c r="AV131" t="inlineStr">
        <is>
          <t>11133290</t>
        </is>
      </c>
      <c r="AW131" t="inlineStr">
        <is>
          <t>991000495039702656</t>
        </is>
      </c>
      <c r="AX131" t="inlineStr">
        <is>
          <t>991000495039702656</t>
        </is>
      </c>
      <c r="AY131" t="inlineStr">
        <is>
          <t>2256473470002656</t>
        </is>
      </c>
      <c r="AZ131" t="inlineStr">
        <is>
          <t>BOOK</t>
        </is>
      </c>
      <c r="BB131" t="inlineStr">
        <is>
          <t>9780871867797</t>
        </is>
      </c>
      <c r="BC131" t="inlineStr">
        <is>
          <t>32285001191732</t>
        </is>
      </c>
      <c r="BD131" t="inlineStr">
        <is>
          <t>893796701</t>
        </is>
      </c>
    </row>
    <row r="132">
      <c r="A132" t="inlineStr">
        <is>
          <t>No</t>
        </is>
      </c>
      <c r="B132" t="inlineStr">
        <is>
          <t>HJ2051 .C665 1984</t>
        </is>
      </c>
      <c r="C132" t="inlineStr">
        <is>
          <t>0                      HJ 2051000C  665         1984</t>
        </is>
      </c>
      <c r="D132" t="inlineStr">
        <is>
          <t>Congressional budgeting : politics, process, and power / edited by W. Thomas Wander, F. Ted Hebert, and Gary W. Copeland.</t>
        </is>
      </c>
      <c r="F132" t="inlineStr">
        <is>
          <t>No</t>
        </is>
      </c>
      <c r="G132" t="inlineStr">
        <is>
          <t>1</t>
        </is>
      </c>
      <c r="H132" t="inlineStr">
        <is>
          <t>No</t>
        </is>
      </c>
      <c r="I132" t="inlineStr">
        <is>
          <t>No</t>
        </is>
      </c>
      <c r="J132" t="inlineStr">
        <is>
          <t>0</t>
        </is>
      </c>
      <c r="L132" t="inlineStr">
        <is>
          <t>Baltimore : Johns Hopkins University Press, c1984.</t>
        </is>
      </c>
      <c r="M132" t="inlineStr">
        <is>
          <t>1984</t>
        </is>
      </c>
      <c r="O132" t="inlineStr">
        <is>
          <t>eng</t>
        </is>
      </c>
      <c r="P132" t="inlineStr">
        <is>
          <t>mdu</t>
        </is>
      </c>
      <c r="R132" t="inlineStr">
        <is>
          <t xml:space="preserve">HJ </t>
        </is>
      </c>
      <c r="S132" t="n">
        <v>2</v>
      </c>
      <c r="T132" t="n">
        <v>2</v>
      </c>
      <c r="U132" t="inlineStr">
        <is>
          <t>1993-04-17</t>
        </is>
      </c>
      <c r="V132" t="inlineStr">
        <is>
          <t>1993-04-17</t>
        </is>
      </c>
      <c r="W132" t="inlineStr">
        <is>
          <t>1992-07-14</t>
        </is>
      </c>
      <c r="X132" t="inlineStr">
        <is>
          <t>1992-07-14</t>
        </is>
      </c>
      <c r="Y132" t="n">
        <v>423</v>
      </c>
      <c r="Z132" t="n">
        <v>362</v>
      </c>
      <c r="AA132" t="n">
        <v>368</v>
      </c>
      <c r="AB132" t="n">
        <v>5</v>
      </c>
      <c r="AC132" t="n">
        <v>5</v>
      </c>
      <c r="AD132" t="n">
        <v>18</v>
      </c>
      <c r="AE132" t="n">
        <v>18</v>
      </c>
      <c r="AF132" t="n">
        <v>5</v>
      </c>
      <c r="AG132" t="n">
        <v>5</v>
      </c>
      <c r="AH132" t="n">
        <v>4</v>
      </c>
      <c r="AI132" t="n">
        <v>4</v>
      </c>
      <c r="AJ132" t="n">
        <v>9</v>
      </c>
      <c r="AK132" t="n">
        <v>9</v>
      </c>
      <c r="AL132" t="n">
        <v>3</v>
      </c>
      <c r="AM132" t="n">
        <v>3</v>
      </c>
      <c r="AN132" t="n">
        <v>3</v>
      </c>
      <c r="AO132" t="n">
        <v>3</v>
      </c>
      <c r="AP132" t="inlineStr">
        <is>
          <t>No</t>
        </is>
      </c>
      <c r="AQ132" t="inlineStr">
        <is>
          <t>Yes</t>
        </is>
      </c>
      <c r="AR132">
        <f>HYPERLINK("http://catalog.hathitrust.org/Record/000363822","HathiTrust Record")</f>
        <v/>
      </c>
      <c r="AS132">
        <f>HYPERLINK("https://creighton-primo.hosted.exlibrisgroup.com/primo-explore/search?tab=default_tab&amp;search_scope=EVERYTHING&amp;vid=01CRU&amp;lang=en_US&amp;offset=0&amp;query=any,contains,991000422619702656","Catalog Record")</f>
        <v/>
      </c>
      <c r="AT132">
        <f>HYPERLINK("http://www.worldcat.org/oclc/10751325","WorldCat Record")</f>
        <v/>
      </c>
      <c r="AU132" t="inlineStr">
        <is>
          <t>817728842:eng</t>
        </is>
      </c>
      <c r="AV132" t="inlineStr">
        <is>
          <t>10751325</t>
        </is>
      </c>
      <c r="AW132" t="inlineStr">
        <is>
          <t>991000422619702656</t>
        </is>
      </c>
      <c r="AX132" t="inlineStr">
        <is>
          <t>991000422619702656</t>
        </is>
      </c>
      <c r="AY132" t="inlineStr">
        <is>
          <t>2266218190002656</t>
        </is>
      </c>
      <c r="AZ132" t="inlineStr">
        <is>
          <t>BOOK</t>
        </is>
      </c>
      <c r="BB132" t="inlineStr">
        <is>
          <t>9780801823961</t>
        </is>
      </c>
      <c r="BC132" t="inlineStr">
        <is>
          <t>32285001191757</t>
        </is>
      </c>
      <c r="BD132" t="inlineStr">
        <is>
          <t>893407166</t>
        </is>
      </c>
    </row>
    <row r="133">
      <c r="A133" t="inlineStr">
        <is>
          <t>No</t>
        </is>
      </c>
      <c r="B133" t="inlineStr">
        <is>
          <t>HJ2051 .E37 1986</t>
        </is>
      </c>
      <c r="C133" t="inlineStr">
        <is>
          <t>0                      HJ 2051000E  37          1986</t>
        </is>
      </c>
      <c r="D133" t="inlineStr">
        <is>
          <t>How real is the federal deficit? / Robert Eisner.</t>
        </is>
      </c>
      <c r="F133" t="inlineStr">
        <is>
          <t>No</t>
        </is>
      </c>
      <c r="G133" t="inlineStr">
        <is>
          <t>1</t>
        </is>
      </c>
      <c r="H133" t="inlineStr">
        <is>
          <t>No</t>
        </is>
      </c>
      <c r="I133" t="inlineStr">
        <is>
          <t>No</t>
        </is>
      </c>
      <c r="J133" t="inlineStr">
        <is>
          <t>0</t>
        </is>
      </c>
      <c r="K133" t="inlineStr">
        <is>
          <t>Eisner, Robert.</t>
        </is>
      </c>
      <c r="L133" t="inlineStr">
        <is>
          <t>New York : Free Press ; London : Collier Macmillan, c1986.</t>
        </is>
      </c>
      <c r="M133" t="inlineStr">
        <is>
          <t>1986</t>
        </is>
      </c>
      <c r="O133" t="inlineStr">
        <is>
          <t>eng</t>
        </is>
      </c>
      <c r="P133" t="inlineStr">
        <is>
          <t>nyu</t>
        </is>
      </c>
      <c r="R133" t="inlineStr">
        <is>
          <t xml:space="preserve">HJ </t>
        </is>
      </c>
      <c r="S133" t="n">
        <v>14</v>
      </c>
      <c r="T133" t="n">
        <v>14</v>
      </c>
      <c r="U133" t="inlineStr">
        <is>
          <t>2004-09-12</t>
        </is>
      </c>
      <c r="V133" t="inlineStr">
        <is>
          <t>2004-09-12</t>
        </is>
      </c>
      <c r="W133" t="inlineStr">
        <is>
          <t>1990-04-25</t>
        </is>
      </c>
      <c r="X133" t="inlineStr">
        <is>
          <t>1990-04-25</t>
        </is>
      </c>
      <c r="Y133" t="n">
        <v>860</v>
      </c>
      <c r="Z133" t="n">
        <v>777</v>
      </c>
      <c r="AA133" t="n">
        <v>792</v>
      </c>
      <c r="AB133" t="n">
        <v>9</v>
      </c>
      <c r="AC133" t="n">
        <v>9</v>
      </c>
      <c r="AD133" t="n">
        <v>34</v>
      </c>
      <c r="AE133" t="n">
        <v>34</v>
      </c>
      <c r="AF133" t="n">
        <v>11</v>
      </c>
      <c r="AG133" t="n">
        <v>11</v>
      </c>
      <c r="AH133" t="n">
        <v>8</v>
      </c>
      <c r="AI133" t="n">
        <v>8</v>
      </c>
      <c r="AJ133" t="n">
        <v>17</v>
      </c>
      <c r="AK133" t="n">
        <v>17</v>
      </c>
      <c r="AL133" t="n">
        <v>6</v>
      </c>
      <c r="AM133" t="n">
        <v>6</v>
      </c>
      <c r="AN133" t="n">
        <v>0</v>
      </c>
      <c r="AO133" t="n">
        <v>0</v>
      </c>
      <c r="AP133" t="inlineStr">
        <is>
          <t>No</t>
        </is>
      </c>
      <c r="AQ133" t="inlineStr">
        <is>
          <t>No</t>
        </is>
      </c>
      <c r="AS133">
        <f>HYPERLINK("https://creighton-primo.hosted.exlibrisgroup.com/primo-explore/search?tab=default_tab&amp;search_scope=EVERYTHING&amp;vid=01CRU&amp;lang=en_US&amp;offset=0&amp;query=any,contains,991000780479702656","Catalog Record")</f>
        <v/>
      </c>
      <c r="AT133">
        <f>HYPERLINK("http://www.worldcat.org/oclc/13095382","WorldCat Record")</f>
        <v/>
      </c>
      <c r="AU133" t="inlineStr">
        <is>
          <t>5855074:eng</t>
        </is>
      </c>
      <c r="AV133" t="inlineStr">
        <is>
          <t>13095382</t>
        </is>
      </c>
      <c r="AW133" t="inlineStr">
        <is>
          <t>991000780479702656</t>
        </is>
      </c>
      <c r="AX133" t="inlineStr">
        <is>
          <t>991000780479702656</t>
        </is>
      </c>
      <c r="AY133" t="inlineStr">
        <is>
          <t>2255619030002656</t>
        </is>
      </c>
      <c r="AZ133" t="inlineStr">
        <is>
          <t>BOOK</t>
        </is>
      </c>
      <c r="BB133" t="inlineStr">
        <is>
          <t>9780029094303</t>
        </is>
      </c>
      <c r="BC133" t="inlineStr">
        <is>
          <t>32285000133008</t>
        </is>
      </c>
      <c r="BD133" t="inlineStr">
        <is>
          <t>893315225</t>
        </is>
      </c>
    </row>
    <row r="134">
      <c r="A134" t="inlineStr">
        <is>
          <t>No</t>
        </is>
      </c>
      <c r="B134" t="inlineStr">
        <is>
          <t>HJ2051 .H325 1997</t>
        </is>
      </c>
      <c r="C134" t="inlineStr">
        <is>
          <t>0                      HJ 2051000H  325         1997</t>
        </is>
      </c>
      <c r="D134" t="inlineStr">
        <is>
          <t>Mirage : why neither Democrats nor Republicans can balance the budget, end the deficit, and satisfy the public / George Hager and Eric Pianin.</t>
        </is>
      </c>
      <c r="F134" t="inlineStr">
        <is>
          <t>No</t>
        </is>
      </c>
      <c r="G134" t="inlineStr">
        <is>
          <t>1</t>
        </is>
      </c>
      <c r="H134" t="inlineStr">
        <is>
          <t>No</t>
        </is>
      </c>
      <c r="I134" t="inlineStr">
        <is>
          <t>No</t>
        </is>
      </c>
      <c r="J134" t="inlineStr">
        <is>
          <t>0</t>
        </is>
      </c>
      <c r="K134" t="inlineStr">
        <is>
          <t>Hager, George.</t>
        </is>
      </c>
      <c r="L134" t="inlineStr">
        <is>
          <t>New York : Times Books, c1997.</t>
        </is>
      </c>
      <c r="M134" t="inlineStr">
        <is>
          <t>1997</t>
        </is>
      </c>
      <c r="N134" t="inlineStr">
        <is>
          <t>1st ed.</t>
        </is>
      </c>
      <c r="O134" t="inlineStr">
        <is>
          <t>eng</t>
        </is>
      </c>
      <c r="P134" t="inlineStr">
        <is>
          <t>nyu</t>
        </is>
      </c>
      <c r="R134" t="inlineStr">
        <is>
          <t xml:space="preserve">HJ </t>
        </is>
      </c>
      <c r="S134" t="n">
        <v>2</v>
      </c>
      <c r="T134" t="n">
        <v>2</v>
      </c>
      <c r="U134" t="inlineStr">
        <is>
          <t>2002-03-08</t>
        </is>
      </c>
      <c r="V134" t="inlineStr">
        <is>
          <t>2002-03-08</t>
        </is>
      </c>
      <c r="W134" t="inlineStr">
        <is>
          <t>1997-06-16</t>
        </is>
      </c>
      <c r="X134" t="inlineStr">
        <is>
          <t>1997-06-16</t>
        </is>
      </c>
      <c r="Y134" t="n">
        <v>539</v>
      </c>
      <c r="Z134" t="n">
        <v>513</v>
      </c>
      <c r="AA134" t="n">
        <v>514</v>
      </c>
      <c r="AB134" t="n">
        <v>3</v>
      </c>
      <c r="AC134" t="n">
        <v>3</v>
      </c>
      <c r="AD134" t="n">
        <v>17</v>
      </c>
      <c r="AE134" t="n">
        <v>17</v>
      </c>
      <c r="AF134" t="n">
        <v>4</v>
      </c>
      <c r="AG134" t="n">
        <v>4</v>
      </c>
      <c r="AH134" t="n">
        <v>5</v>
      </c>
      <c r="AI134" t="n">
        <v>5</v>
      </c>
      <c r="AJ134" t="n">
        <v>9</v>
      </c>
      <c r="AK134" t="n">
        <v>9</v>
      </c>
      <c r="AL134" t="n">
        <v>2</v>
      </c>
      <c r="AM134" t="n">
        <v>2</v>
      </c>
      <c r="AN134" t="n">
        <v>0</v>
      </c>
      <c r="AO134" t="n">
        <v>0</v>
      </c>
      <c r="AP134" t="inlineStr">
        <is>
          <t>No</t>
        </is>
      </c>
      <c r="AQ134" t="inlineStr">
        <is>
          <t>No</t>
        </is>
      </c>
      <c r="AS134">
        <f>HYPERLINK("https://creighton-primo.hosted.exlibrisgroup.com/primo-explore/search?tab=default_tab&amp;search_scope=EVERYTHING&amp;vid=01CRU&amp;lang=en_US&amp;offset=0&amp;query=any,contains,991002712419702656","Catalog Record")</f>
        <v/>
      </c>
      <c r="AT134">
        <f>HYPERLINK("http://www.worldcat.org/oclc/35566202","WorldCat Record")</f>
        <v/>
      </c>
      <c r="AU134" t="inlineStr">
        <is>
          <t>368394857:eng</t>
        </is>
      </c>
      <c r="AV134" t="inlineStr">
        <is>
          <t>35566202</t>
        </is>
      </c>
      <c r="AW134" t="inlineStr">
        <is>
          <t>991002712419702656</t>
        </is>
      </c>
      <c r="AX134" t="inlineStr">
        <is>
          <t>991002712419702656</t>
        </is>
      </c>
      <c r="AY134" t="inlineStr">
        <is>
          <t>2257954550002656</t>
        </is>
      </c>
      <c r="AZ134" t="inlineStr">
        <is>
          <t>BOOK</t>
        </is>
      </c>
      <c r="BB134" t="inlineStr">
        <is>
          <t>9780812924527</t>
        </is>
      </c>
      <c r="BC134" t="inlineStr">
        <is>
          <t>32285002751674</t>
        </is>
      </c>
      <c r="BD134" t="inlineStr">
        <is>
          <t>893610185</t>
        </is>
      </c>
    </row>
    <row r="135">
      <c r="A135" t="inlineStr">
        <is>
          <t>No</t>
        </is>
      </c>
      <c r="B135" t="inlineStr">
        <is>
          <t>HJ2051 .K66 1992</t>
        </is>
      </c>
      <c r="C135" t="inlineStr">
        <is>
          <t>0                      HJ 2051000K  66          1992</t>
        </is>
      </c>
      <c r="D135" t="inlineStr">
        <is>
          <t>Generational accounting : knowing who pays, and when, for what we spend / Laurence J. Kotlikoff.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K135" t="inlineStr">
        <is>
          <t>Kotlikoff, Laurence J.</t>
        </is>
      </c>
      <c r="L135" t="inlineStr">
        <is>
          <t>New York : Free Press ; Toronto : Maxwell Macmillan Canada ; New York : Maxwell Macmillan International, c1992.</t>
        </is>
      </c>
      <c r="M135" t="inlineStr">
        <is>
          <t>1992</t>
        </is>
      </c>
      <c r="O135" t="inlineStr">
        <is>
          <t>eng</t>
        </is>
      </c>
      <c r="P135" t="inlineStr">
        <is>
          <t>nyu</t>
        </is>
      </c>
      <c r="R135" t="inlineStr">
        <is>
          <t xml:space="preserve">HJ </t>
        </is>
      </c>
      <c r="S135" t="n">
        <v>2</v>
      </c>
      <c r="T135" t="n">
        <v>2</v>
      </c>
      <c r="U135" t="inlineStr">
        <is>
          <t>1995-04-07</t>
        </is>
      </c>
      <c r="V135" t="inlineStr">
        <is>
          <t>1995-04-07</t>
        </is>
      </c>
      <c r="W135" t="inlineStr">
        <is>
          <t>1994-04-21</t>
        </is>
      </c>
      <c r="X135" t="inlineStr">
        <is>
          <t>1994-04-21</t>
        </is>
      </c>
      <c r="Y135" t="n">
        <v>486</v>
      </c>
      <c r="Z135" t="n">
        <v>422</v>
      </c>
      <c r="AA135" t="n">
        <v>487</v>
      </c>
      <c r="AB135" t="n">
        <v>5</v>
      </c>
      <c r="AC135" t="n">
        <v>6</v>
      </c>
      <c r="AD135" t="n">
        <v>22</v>
      </c>
      <c r="AE135" t="n">
        <v>25</v>
      </c>
      <c r="AF135" t="n">
        <v>8</v>
      </c>
      <c r="AG135" t="n">
        <v>10</v>
      </c>
      <c r="AH135" t="n">
        <v>6</v>
      </c>
      <c r="AI135" t="n">
        <v>6</v>
      </c>
      <c r="AJ135" t="n">
        <v>9</v>
      </c>
      <c r="AK135" t="n">
        <v>10</v>
      </c>
      <c r="AL135" t="n">
        <v>4</v>
      </c>
      <c r="AM135" t="n">
        <v>5</v>
      </c>
      <c r="AN135" t="n">
        <v>1</v>
      </c>
      <c r="AO135" t="n">
        <v>1</v>
      </c>
      <c r="AP135" t="inlineStr">
        <is>
          <t>No</t>
        </is>
      </c>
      <c r="AQ135" t="inlineStr">
        <is>
          <t>No</t>
        </is>
      </c>
      <c r="AS135">
        <f>HYPERLINK("https://creighton-primo.hosted.exlibrisgroup.com/primo-explore/search?tab=default_tab&amp;search_scope=EVERYTHING&amp;vid=01CRU&amp;lang=en_US&amp;offset=0&amp;query=any,contains,991001976989702656","Catalog Record")</f>
        <v/>
      </c>
      <c r="AT135">
        <f>HYPERLINK("http://www.worldcat.org/oclc/25051329","WorldCat Record")</f>
        <v/>
      </c>
      <c r="AU135" t="inlineStr">
        <is>
          <t>865582511:eng</t>
        </is>
      </c>
      <c r="AV135" t="inlineStr">
        <is>
          <t>25051329</t>
        </is>
      </c>
      <c r="AW135" t="inlineStr">
        <is>
          <t>991001976989702656</t>
        </is>
      </c>
      <c r="AX135" t="inlineStr">
        <is>
          <t>991001976989702656</t>
        </is>
      </c>
      <c r="AY135" t="inlineStr">
        <is>
          <t>2268964720002656</t>
        </is>
      </c>
      <c r="AZ135" t="inlineStr">
        <is>
          <t>BOOK</t>
        </is>
      </c>
      <c r="BB135" t="inlineStr">
        <is>
          <t>9780029184639</t>
        </is>
      </c>
      <c r="BC135" t="inlineStr">
        <is>
          <t>32285001876381</t>
        </is>
      </c>
      <c r="BD135" t="inlineStr">
        <is>
          <t>893334785</t>
        </is>
      </c>
    </row>
    <row r="136">
      <c r="A136" t="inlineStr">
        <is>
          <t>No</t>
        </is>
      </c>
      <c r="B136" t="inlineStr">
        <is>
          <t>HJ2051 .M65 1986</t>
        </is>
      </c>
      <c r="C136" t="inlineStr">
        <is>
          <t>0                      HJ 2051000M  65          1986</t>
        </is>
      </c>
      <c r="D136" t="inlineStr">
        <is>
          <t>The federal budget and financial system : a management perspective / Joseph F. Moraglio and Harry D. Kerrigan.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K136" t="inlineStr">
        <is>
          <t>Moraglio, Joseph F.</t>
        </is>
      </c>
      <c r="L136" t="inlineStr">
        <is>
          <t>Westport, Conn. : Quorum Books, 1986.</t>
        </is>
      </c>
      <c r="M136" t="inlineStr">
        <is>
          <t>1986</t>
        </is>
      </c>
      <c r="O136" t="inlineStr">
        <is>
          <t>eng</t>
        </is>
      </c>
      <c r="P136" t="inlineStr">
        <is>
          <t>ctu</t>
        </is>
      </c>
      <c r="R136" t="inlineStr">
        <is>
          <t xml:space="preserve">HJ </t>
        </is>
      </c>
      <c r="S136" t="n">
        <v>6</v>
      </c>
      <c r="T136" t="n">
        <v>6</v>
      </c>
      <c r="U136" t="inlineStr">
        <is>
          <t>2002-01-27</t>
        </is>
      </c>
      <c r="V136" t="inlineStr">
        <is>
          <t>2002-01-27</t>
        </is>
      </c>
      <c r="W136" t="inlineStr">
        <is>
          <t>1990-03-28</t>
        </is>
      </c>
      <c r="X136" t="inlineStr">
        <is>
          <t>1990-03-28</t>
        </is>
      </c>
      <c r="Y136" t="n">
        <v>432</v>
      </c>
      <c r="Z136" t="n">
        <v>402</v>
      </c>
      <c r="AA136" t="n">
        <v>420</v>
      </c>
      <c r="AB136" t="n">
        <v>3</v>
      </c>
      <c r="AC136" t="n">
        <v>3</v>
      </c>
      <c r="AD136" t="n">
        <v>18</v>
      </c>
      <c r="AE136" t="n">
        <v>18</v>
      </c>
      <c r="AF136" t="n">
        <v>7</v>
      </c>
      <c r="AG136" t="n">
        <v>7</v>
      </c>
      <c r="AH136" t="n">
        <v>3</v>
      </c>
      <c r="AI136" t="n">
        <v>3</v>
      </c>
      <c r="AJ136" t="n">
        <v>11</v>
      </c>
      <c r="AK136" t="n">
        <v>11</v>
      </c>
      <c r="AL136" t="n">
        <v>2</v>
      </c>
      <c r="AM136" t="n">
        <v>2</v>
      </c>
      <c r="AN136" t="n">
        <v>1</v>
      </c>
      <c r="AO136" t="n">
        <v>1</v>
      </c>
      <c r="AP136" t="inlineStr">
        <is>
          <t>No</t>
        </is>
      </c>
      <c r="AQ136" t="inlineStr">
        <is>
          <t>Yes</t>
        </is>
      </c>
      <c r="AR136">
        <f>HYPERLINK("http://catalog.hathitrust.org/Record/000623204","HathiTrust Record")</f>
        <v/>
      </c>
      <c r="AS136">
        <f>HYPERLINK("https://creighton-primo.hosted.exlibrisgroup.com/primo-explore/search?tab=default_tab&amp;search_scope=EVERYTHING&amp;vid=01CRU&amp;lang=en_US&amp;offset=0&amp;query=any,contains,991000656409702656","Catalog Record")</f>
        <v/>
      </c>
      <c r="AT136">
        <f>HYPERLINK("http://www.worldcat.org/oclc/12215640","WorldCat Record")</f>
        <v/>
      </c>
      <c r="AU136" t="inlineStr">
        <is>
          <t>356099559:eng</t>
        </is>
      </c>
      <c r="AV136" t="inlineStr">
        <is>
          <t>12215640</t>
        </is>
      </c>
      <c r="AW136" t="inlineStr">
        <is>
          <t>991000656409702656</t>
        </is>
      </c>
      <c r="AX136" t="inlineStr">
        <is>
          <t>991000656409702656</t>
        </is>
      </c>
      <c r="AY136" t="inlineStr">
        <is>
          <t>2265513880002656</t>
        </is>
      </c>
      <c r="AZ136" t="inlineStr">
        <is>
          <t>BOOK</t>
        </is>
      </c>
      <c r="BB136" t="inlineStr">
        <is>
          <t>9780899301273</t>
        </is>
      </c>
      <c r="BC136" t="inlineStr">
        <is>
          <t>32285000105766</t>
        </is>
      </c>
      <c r="BD136" t="inlineStr">
        <is>
          <t>893327473</t>
        </is>
      </c>
    </row>
    <row r="137">
      <c r="A137" t="inlineStr">
        <is>
          <t>No</t>
        </is>
      </c>
      <c r="B137" t="inlineStr">
        <is>
          <t>HJ2051 .P464 1988</t>
        </is>
      </c>
      <c r="C137" t="inlineStr">
        <is>
          <t>0                      HJ 2051000P  464         1988</t>
        </is>
      </c>
      <c r="D137" t="inlineStr">
        <is>
          <t>Broken purse strings : Congressional budgeting 1974 to 1988 / Rudolph G. Penner, Alan J. Abramson.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K137" t="inlineStr">
        <is>
          <t>Penner, Rudolph Gerhard, 1936-</t>
        </is>
      </c>
      <c r="L137" t="inlineStr">
        <is>
          <t>Ann Arbor : Gerald R. Ford Foundation ; Washington, D.C. : Urban Institute, 1988.</t>
        </is>
      </c>
      <c r="M137" t="inlineStr">
        <is>
          <t>1988</t>
        </is>
      </c>
      <c r="O137" t="inlineStr">
        <is>
          <t>eng</t>
        </is>
      </c>
      <c r="P137" t="inlineStr">
        <is>
          <t>miu</t>
        </is>
      </c>
      <c r="R137" t="inlineStr">
        <is>
          <t xml:space="preserve">HJ </t>
        </is>
      </c>
      <c r="S137" t="n">
        <v>1</v>
      </c>
      <c r="T137" t="n">
        <v>1</v>
      </c>
      <c r="U137" t="inlineStr">
        <is>
          <t>1994-04-09</t>
        </is>
      </c>
      <c r="V137" t="inlineStr">
        <is>
          <t>1994-04-09</t>
        </is>
      </c>
      <c r="W137" t="inlineStr">
        <is>
          <t>1989-11-07</t>
        </is>
      </c>
      <c r="X137" t="inlineStr">
        <is>
          <t>1989-11-07</t>
        </is>
      </c>
      <c r="Y137" t="n">
        <v>468</v>
      </c>
      <c r="Z137" t="n">
        <v>435</v>
      </c>
      <c r="AA137" t="n">
        <v>442</v>
      </c>
      <c r="AB137" t="n">
        <v>4</v>
      </c>
      <c r="AC137" t="n">
        <v>4</v>
      </c>
      <c r="AD137" t="n">
        <v>22</v>
      </c>
      <c r="AE137" t="n">
        <v>22</v>
      </c>
      <c r="AF137" t="n">
        <v>7</v>
      </c>
      <c r="AG137" t="n">
        <v>7</v>
      </c>
      <c r="AH137" t="n">
        <v>7</v>
      </c>
      <c r="AI137" t="n">
        <v>7</v>
      </c>
      <c r="AJ137" t="n">
        <v>9</v>
      </c>
      <c r="AK137" t="n">
        <v>9</v>
      </c>
      <c r="AL137" t="n">
        <v>3</v>
      </c>
      <c r="AM137" t="n">
        <v>3</v>
      </c>
      <c r="AN137" t="n">
        <v>2</v>
      </c>
      <c r="AO137" t="n">
        <v>2</v>
      </c>
      <c r="AP137" t="inlineStr">
        <is>
          <t>No</t>
        </is>
      </c>
      <c r="AQ137" t="inlineStr">
        <is>
          <t>Yes</t>
        </is>
      </c>
      <c r="AR137">
        <f>HYPERLINK("http://catalog.hathitrust.org/Record/001295201","HathiTrust Record")</f>
        <v/>
      </c>
      <c r="AS137">
        <f>HYPERLINK("https://creighton-primo.hosted.exlibrisgroup.com/primo-explore/search?tab=default_tab&amp;search_scope=EVERYTHING&amp;vid=01CRU&amp;lang=en_US&amp;offset=0&amp;query=any,contains,991001360819702656","Catalog Record")</f>
        <v/>
      </c>
      <c r="AT137">
        <f>HYPERLINK("http://www.worldcat.org/oclc/18521071","WorldCat Record")</f>
        <v/>
      </c>
      <c r="AU137" t="inlineStr">
        <is>
          <t>141448045:eng</t>
        </is>
      </c>
      <c r="AV137" t="inlineStr">
        <is>
          <t>18521071</t>
        </is>
      </c>
      <c r="AW137" t="inlineStr">
        <is>
          <t>991001360819702656</t>
        </is>
      </c>
      <c r="AX137" t="inlineStr">
        <is>
          <t>991001360819702656</t>
        </is>
      </c>
      <c r="AY137" t="inlineStr">
        <is>
          <t>2268111220002656</t>
        </is>
      </c>
      <c r="AZ137" t="inlineStr">
        <is>
          <t>BOOK</t>
        </is>
      </c>
      <c r="BB137" t="inlineStr">
        <is>
          <t>9780877664246</t>
        </is>
      </c>
      <c r="BC137" t="inlineStr">
        <is>
          <t>32285000012202</t>
        </is>
      </c>
      <c r="BD137" t="inlineStr">
        <is>
          <t>893785049</t>
        </is>
      </c>
    </row>
    <row r="138">
      <c r="A138" t="inlineStr">
        <is>
          <t>No</t>
        </is>
      </c>
      <c r="B138" t="inlineStr">
        <is>
          <t>HJ2051 .R82 2003</t>
        </is>
      </c>
      <c r="C138" t="inlineStr">
        <is>
          <t>0                      HJ 2051000R  82          2003</t>
        </is>
      </c>
      <c r="D138" t="inlineStr">
        <is>
          <t>Balancing the federal budget : eating the seed corn or trimming the herds? / Irene S. Rubin.</t>
        </is>
      </c>
      <c r="F138" t="inlineStr">
        <is>
          <t>No</t>
        </is>
      </c>
      <c r="G138" t="inlineStr">
        <is>
          <t>1</t>
        </is>
      </c>
      <c r="H138" t="inlineStr">
        <is>
          <t>No</t>
        </is>
      </c>
      <c r="I138" t="inlineStr">
        <is>
          <t>No</t>
        </is>
      </c>
      <c r="J138" t="inlineStr">
        <is>
          <t>0</t>
        </is>
      </c>
      <c r="K138" t="inlineStr">
        <is>
          <t>Rubin, Irene.</t>
        </is>
      </c>
      <c r="L138" t="inlineStr">
        <is>
          <t>New York : Chatham House Publishers/Seven Bridges Press, c2003.</t>
        </is>
      </c>
      <c r="M138" t="inlineStr">
        <is>
          <t>2003</t>
        </is>
      </c>
      <c r="O138" t="inlineStr">
        <is>
          <t>eng</t>
        </is>
      </c>
      <c r="P138" t="inlineStr">
        <is>
          <t>nyu</t>
        </is>
      </c>
      <c r="R138" t="inlineStr">
        <is>
          <t xml:space="preserve">HJ </t>
        </is>
      </c>
      <c r="S138" t="n">
        <v>1</v>
      </c>
      <c r="T138" t="n">
        <v>1</v>
      </c>
      <c r="U138" t="inlineStr">
        <is>
          <t>2003-04-08</t>
        </is>
      </c>
      <c r="V138" t="inlineStr">
        <is>
          <t>2003-04-08</t>
        </is>
      </c>
      <c r="W138" t="inlineStr">
        <is>
          <t>2003-04-08</t>
        </is>
      </c>
      <c r="X138" t="inlineStr">
        <is>
          <t>2003-04-08</t>
        </is>
      </c>
      <c r="Y138" t="n">
        <v>257</v>
      </c>
      <c r="Z138" t="n">
        <v>235</v>
      </c>
      <c r="AA138" t="n">
        <v>913</v>
      </c>
      <c r="AB138" t="n">
        <v>3</v>
      </c>
      <c r="AC138" t="n">
        <v>28</v>
      </c>
      <c r="AD138" t="n">
        <v>10</v>
      </c>
      <c r="AE138" t="n">
        <v>32</v>
      </c>
      <c r="AF138" t="n">
        <v>2</v>
      </c>
      <c r="AG138" t="n">
        <v>10</v>
      </c>
      <c r="AH138" t="n">
        <v>3</v>
      </c>
      <c r="AI138" t="n">
        <v>5</v>
      </c>
      <c r="AJ138" t="n">
        <v>6</v>
      </c>
      <c r="AK138" t="n">
        <v>10</v>
      </c>
      <c r="AL138" t="n">
        <v>2</v>
      </c>
      <c r="AM138" t="n">
        <v>13</v>
      </c>
      <c r="AN138" t="n">
        <v>0</v>
      </c>
      <c r="AO138" t="n">
        <v>0</v>
      </c>
      <c r="AP138" t="inlineStr">
        <is>
          <t>No</t>
        </is>
      </c>
      <c r="AQ138" t="inlineStr">
        <is>
          <t>Yes</t>
        </is>
      </c>
      <c r="AR138">
        <f>HYPERLINK("http://catalog.hathitrust.org/Record/004300855","HathiTrust Record")</f>
        <v/>
      </c>
      <c r="AS138">
        <f>HYPERLINK("https://creighton-primo.hosted.exlibrisgroup.com/primo-explore/search?tab=default_tab&amp;search_scope=EVERYTHING&amp;vid=01CRU&amp;lang=en_US&amp;offset=0&amp;query=any,contains,991004015849702656","Catalog Record")</f>
        <v/>
      </c>
      <c r="AT138">
        <f>HYPERLINK("http://www.worldcat.org/oclc/48390632","WorldCat Record")</f>
        <v/>
      </c>
      <c r="AU138" t="inlineStr">
        <is>
          <t>199051527:eng</t>
        </is>
      </c>
      <c r="AV138" t="inlineStr">
        <is>
          <t>48390632</t>
        </is>
      </c>
      <c r="AW138" t="inlineStr">
        <is>
          <t>991004015849702656</t>
        </is>
      </c>
      <c r="AX138" t="inlineStr">
        <is>
          <t>991004015849702656</t>
        </is>
      </c>
      <c r="AY138" t="inlineStr">
        <is>
          <t>2256381550002656</t>
        </is>
      </c>
      <c r="AZ138" t="inlineStr">
        <is>
          <t>BOOK</t>
        </is>
      </c>
      <c r="BB138" t="inlineStr">
        <is>
          <t>9781889119625</t>
        </is>
      </c>
      <c r="BC138" t="inlineStr">
        <is>
          <t>32285004689898</t>
        </is>
      </c>
      <c r="BD138" t="inlineStr">
        <is>
          <t>893259212</t>
        </is>
      </c>
    </row>
    <row r="139">
      <c r="A139" t="inlineStr">
        <is>
          <t>No</t>
        </is>
      </c>
      <c r="B139" t="inlineStr">
        <is>
          <t>HJ2051 .S342 1986</t>
        </is>
      </c>
      <c r="C139" t="inlineStr">
        <is>
          <t>0                      HJ 2051000S  342         1986</t>
        </is>
      </c>
      <c r="D139" t="inlineStr">
        <is>
          <t>Crisis in the budget process : exercising political choice / by Allen Schick ; with papers by David Stockman ... [et al.].</t>
        </is>
      </c>
      <c r="F139" t="inlineStr">
        <is>
          <t>No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K139" t="inlineStr">
        <is>
          <t>Schick, Allen.</t>
        </is>
      </c>
      <c r="L139" t="inlineStr">
        <is>
          <t>Washington, D.C. : American Enterprise Institute for Public Policy Research, c1986.</t>
        </is>
      </c>
      <c r="M139" t="inlineStr">
        <is>
          <t>1986</t>
        </is>
      </c>
      <c r="O139" t="inlineStr">
        <is>
          <t>eng</t>
        </is>
      </c>
      <c r="P139" t="inlineStr">
        <is>
          <t>dcu</t>
        </is>
      </c>
      <c r="Q139" t="inlineStr">
        <is>
          <t>AEI studies ; 438</t>
        </is>
      </c>
      <c r="R139" t="inlineStr">
        <is>
          <t xml:space="preserve">HJ </t>
        </is>
      </c>
      <c r="S139" t="n">
        <v>2</v>
      </c>
      <c r="T139" t="n">
        <v>2</v>
      </c>
      <c r="U139" t="inlineStr">
        <is>
          <t>1993-07-02</t>
        </is>
      </c>
      <c r="V139" t="inlineStr">
        <is>
          <t>1993-07-02</t>
        </is>
      </c>
      <c r="W139" t="inlineStr">
        <is>
          <t>1992-07-14</t>
        </is>
      </c>
      <c r="X139" t="inlineStr">
        <is>
          <t>1992-07-14</t>
        </is>
      </c>
      <c r="Y139" t="n">
        <v>252</v>
      </c>
      <c r="Z139" t="n">
        <v>217</v>
      </c>
      <c r="AA139" t="n">
        <v>244</v>
      </c>
      <c r="AB139" t="n">
        <v>3</v>
      </c>
      <c r="AC139" t="n">
        <v>3</v>
      </c>
      <c r="AD139" t="n">
        <v>9</v>
      </c>
      <c r="AE139" t="n">
        <v>9</v>
      </c>
      <c r="AF139" t="n">
        <v>2</v>
      </c>
      <c r="AG139" t="n">
        <v>2</v>
      </c>
      <c r="AH139" t="n">
        <v>2</v>
      </c>
      <c r="AI139" t="n">
        <v>2</v>
      </c>
      <c r="AJ139" t="n">
        <v>6</v>
      </c>
      <c r="AK139" t="n">
        <v>6</v>
      </c>
      <c r="AL139" t="n">
        <v>2</v>
      </c>
      <c r="AM139" t="n">
        <v>2</v>
      </c>
      <c r="AN139" t="n">
        <v>1</v>
      </c>
      <c r="AO139" t="n">
        <v>1</v>
      </c>
      <c r="AP139" t="inlineStr">
        <is>
          <t>No</t>
        </is>
      </c>
      <c r="AQ139" t="inlineStr">
        <is>
          <t>Yes</t>
        </is>
      </c>
      <c r="AR139">
        <f>HYPERLINK("http://catalog.hathitrust.org/Record/006235360","HathiTrust Record")</f>
        <v/>
      </c>
      <c r="AS139">
        <f>HYPERLINK("https://creighton-primo.hosted.exlibrisgroup.com/primo-explore/search?tab=default_tab&amp;search_scope=EVERYTHING&amp;vid=01CRU&amp;lang=en_US&amp;offset=0&amp;query=any,contains,991000749589702656","Catalog Record")</f>
        <v/>
      </c>
      <c r="AT139">
        <f>HYPERLINK("http://www.worldcat.org/oclc/12907571","WorldCat Record")</f>
        <v/>
      </c>
      <c r="AU139" t="inlineStr">
        <is>
          <t>347128810:eng</t>
        </is>
      </c>
      <c r="AV139" t="inlineStr">
        <is>
          <t>12907571</t>
        </is>
      </c>
      <c r="AW139" t="inlineStr">
        <is>
          <t>991000749589702656</t>
        </is>
      </c>
      <c r="AX139" t="inlineStr">
        <is>
          <t>991000749589702656</t>
        </is>
      </c>
      <c r="AY139" t="inlineStr">
        <is>
          <t>2257651900002656</t>
        </is>
      </c>
      <c r="AZ139" t="inlineStr">
        <is>
          <t>BOOK</t>
        </is>
      </c>
      <c r="BB139" t="inlineStr">
        <is>
          <t>9780844735962</t>
        </is>
      </c>
      <c r="BC139" t="inlineStr">
        <is>
          <t>32285001191823</t>
        </is>
      </c>
      <c r="BD139" t="inlineStr">
        <is>
          <t>893231382</t>
        </is>
      </c>
    </row>
    <row r="140">
      <c r="A140" t="inlineStr">
        <is>
          <t>No</t>
        </is>
      </c>
      <c r="B140" t="inlineStr">
        <is>
          <t>HJ2051 .S472 1997</t>
        </is>
      </c>
      <c r="C140" t="inlineStr">
        <is>
          <t>0                      HJ 2051000S  472         1997</t>
        </is>
      </c>
      <c r="D140" t="inlineStr">
        <is>
          <t>Setting national priorities : budget choices for the next century / Henry J. Aaron ... [et al.] ; Robert D. Reischauer, editor.</t>
        </is>
      </c>
      <c r="F140" t="inlineStr">
        <is>
          <t>No</t>
        </is>
      </c>
      <c r="G140" t="inlineStr">
        <is>
          <t>1</t>
        </is>
      </c>
      <c r="H140" t="inlineStr">
        <is>
          <t>No</t>
        </is>
      </c>
      <c r="I140" t="inlineStr">
        <is>
          <t>No</t>
        </is>
      </c>
      <c r="J140" t="inlineStr">
        <is>
          <t>0</t>
        </is>
      </c>
      <c r="L140" t="inlineStr">
        <is>
          <t>Washington, D.C. : Brookings Institution Press, c1997.</t>
        </is>
      </c>
      <c r="M140" t="inlineStr">
        <is>
          <t>1997</t>
        </is>
      </c>
      <c r="O140" t="inlineStr">
        <is>
          <t>eng</t>
        </is>
      </c>
      <c r="P140" t="inlineStr">
        <is>
          <t>dcu</t>
        </is>
      </c>
      <c r="R140" t="inlineStr">
        <is>
          <t xml:space="preserve">HJ </t>
        </is>
      </c>
      <c r="S140" t="n">
        <v>3</v>
      </c>
      <c r="T140" t="n">
        <v>3</v>
      </c>
      <c r="U140" t="inlineStr">
        <is>
          <t>2000-05-03</t>
        </is>
      </c>
      <c r="V140" t="inlineStr">
        <is>
          <t>2000-05-03</t>
        </is>
      </c>
      <c r="W140" t="inlineStr">
        <is>
          <t>1997-03-26</t>
        </is>
      </c>
      <c r="X140" t="inlineStr">
        <is>
          <t>1997-03-26</t>
        </is>
      </c>
      <c r="Y140" t="n">
        <v>662</v>
      </c>
      <c r="Z140" t="n">
        <v>604</v>
      </c>
      <c r="AA140" t="n">
        <v>608</v>
      </c>
      <c r="AB140" t="n">
        <v>5</v>
      </c>
      <c r="AC140" t="n">
        <v>5</v>
      </c>
      <c r="AD140" t="n">
        <v>33</v>
      </c>
      <c r="AE140" t="n">
        <v>33</v>
      </c>
      <c r="AF140" t="n">
        <v>12</v>
      </c>
      <c r="AG140" t="n">
        <v>12</v>
      </c>
      <c r="AH140" t="n">
        <v>6</v>
      </c>
      <c r="AI140" t="n">
        <v>6</v>
      </c>
      <c r="AJ140" t="n">
        <v>17</v>
      </c>
      <c r="AK140" t="n">
        <v>17</v>
      </c>
      <c r="AL140" t="n">
        <v>4</v>
      </c>
      <c r="AM140" t="n">
        <v>4</v>
      </c>
      <c r="AN140" t="n">
        <v>3</v>
      </c>
      <c r="AO140" t="n">
        <v>3</v>
      </c>
      <c r="AP140" t="inlineStr">
        <is>
          <t>No</t>
        </is>
      </c>
      <c r="AQ140" t="inlineStr">
        <is>
          <t>No</t>
        </is>
      </c>
      <c r="AS140">
        <f>HYPERLINK("https://creighton-primo.hosted.exlibrisgroup.com/primo-explore/search?tab=default_tab&amp;search_scope=EVERYTHING&amp;vid=01CRU&amp;lang=en_US&amp;offset=0&amp;query=any,contains,991002732419702656","Catalog Record")</f>
        <v/>
      </c>
      <c r="AT140">
        <f>HYPERLINK("http://www.worldcat.org/oclc/35842596","WorldCat Record")</f>
        <v/>
      </c>
      <c r="AU140" t="inlineStr">
        <is>
          <t>180995397:eng</t>
        </is>
      </c>
      <c r="AV140" t="inlineStr">
        <is>
          <t>35842596</t>
        </is>
      </c>
      <c r="AW140" t="inlineStr">
        <is>
          <t>991002732419702656</t>
        </is>
      </c>
      <c r="AX140" t="inlineStr">
        <is>
          <t>991002732419702656</t>
        </is>
      </c>
      <c r="AY140" t="inlineStr">
        <is>
          <t>2268689210002656</t>
        </is>
      </c>
      <c r="AZ140" t="inlineStr">
        <is>
          <t>BOOK</t>
        </is>
      </c>
      <c r="BB140" t="inlineStr">
        <is>
          <t>9780815773979</t>
        </is>
      </c>
      <c r="BC140" t="inlineStr">
        <is>
          <t>32285002476579</t>
        </is>
      </c>
      <c r="BD140" t="inlineStr">
        <is>
          <t>893691935</t>
        </is>
      </c>
    </row>
    <row r="141">
      <c r="A141" t="inlineStr">
        <is>
          <t>No</t>
        </is>
      </c>
      <c r="B141" t="inlineStr">
        <is>
          <t>HJ2051 .W45 1991</t>
        </is>
      </c>
      <c r="C141" t="inlineStr">
        <is>
          <t>0                      HJ 2051000W  45          1991</t>
        </is>
      </c>
      <c r="D141" t="inlineStr">
        <is>
          <t>The deficit and the public interest : the search for responsible budgeting in the 1980s / Joseph White and Aaron Wildavsky.</t>
        </is>
      </c>
      <c r="F141" t="inlineStr">
        <is>
          <t>No</t>
        </is>
      </c>
      <c r="G141" t="inlineStr">
        <is>
          <t>1</t>
        </is>
      </c>
      <c r="H141" t="inlineStr">
        <is>
          <t>No</t>
        </is>
      </c>
      <c r="I141" t="inlineStr">
        <is>
          <t>No</t>
        </is>
      </c>
      <c r="J141" t="inlineStr">
        <is>
          <t>0</t>
        </is>
      </c>
      <c r="K141" t="inlineStr">
        <is>
          <t>White, Joseph, 1952-</t>
        </is>
      </c>
      <c r="L141" t="inlineStr">
        <is>
          <t>Berkeley ; Oxford : University of California Press, 1991, c1989.</t>
        </is>
      </c>
      <c r="M141" t="inlineStr">
        <is>
          <t>1991</t>
        </is>
      </c>
      <c r="O141" t="inlineStr">
        <is>
          <t>eng</t>
        </is>
      </c>
      <c r="P141" t="inlineStr">
        <is>
          <t>enk</t>
        </is>
      </c>
      <c r="R141" t="inlineStr">
        <is>
          <t xml:space="preserve">HJ </t>
        </is>
      </c>
      <c r="S141" t="n">
        <v>5</v>
      </c>
      <c r="T141" t="n">
        <v>5</v>
      </c>
      <c r="U141" t="inlineStr">
        <is>
          <t>1994-03-31</t>
        </is>
      </c>
      <c r="V141" t="inlineStr">
        <is>
          <t>1994-03-31</t>
        </is>
      </c>
      <c r="W141" t="inlineStr">
        <is>
          <t>1993-01-21</t>
        </is>
      </c>
      <c r="X141" t="inlineStr">
        <is>
          <t>1993-01-21</t>
        </is>
      </c>
      <c r="Y141" t="n">
        <v>652</v>
      </c>
      <c r="Z141" t="n">
        <v>545</v>
      </c>
      <c r="AA141" t="n">
        <v>723</v>
      </c>
      <c r="AB141" t="n">
        <v>3</v>
      </c>
      <c r="AC141" t="n">
        <v>4</v>
      </c>
      <c r="AD141" t="n">
        <v>29</v>
      </c>
      <c r="AE141" t="n">
        <v>30</v>
      </c>
      <c r="AF141" t="n">
        <v>10</v>
      </c>
      <c r="AG141" t="n">
        <v>11</v>
      </c>
      <c r="AH141" t="n">
        <v>8</v>
      </c>
      <c r="AI141" t="n">
        <v>8</v>
      </c>
      <c r="AJ141" t="n">
        <v>13</v>
      </c>
      <c r="AK141" t="n">
        <v>13</v>
      </c>
      <c r="AL141" t="n">
        <v>2</v>
      </c>
      <c r="AM141" t="n">
        <v>2</v>
      </c>
      <c r="AN141" t="n">
        <v>3</v>
      </c>
      <c r="AO141" t="n">
        <v>3</v>
      </c>
      <c r="AP141" t="inlineStr">
        <is>
          <t>No</t>
        </is>
      </c>
      <c r="AQ141" t="inlineStr">
        <is>
          <t>No</t>
        </is>
      </c>
      <c r="AS141">
        <f>HYPERLINK("https://creighton-primo.hosted.exlibrisgroup.com/primo-explore/search?tab=default_tab&amp;search_scope=EVERYTHING&amp;vid=01CRU&amp;lang=en_US&amp;offset=0&amp;query=any,contains,991002059549702656","Catalog Record")</f>
        <v/>
      </c>
      <c r="AT141">
        <f>HYPERLINK("http://www.worldcat.org/oclc/19980954","WorldCat Record")</f>
        <v/>
      </c>
      <c r="AU141" t="inlineStr">
        <is>
          <t>1022573:eng</t>
        </is>
      </c>
      <c r="AV141" t="inlineStr">
        <is>
          <t>19980954</t>
        </is>
      </c>
      <c r="AW141" t="inlineStr">
        <is>
          <t>991002059549702656</t>
        </is>
      </c>
      <c r="AX141" t="inlineStr">
        <is>
          <t>991002059549702656</t>
        </is>
      </c>
      <c r="AY141" t="inlineStr">
        <is>
          <t>2267803440002656</t>
        </is>
      </c>
      <c r="AZ141" t="inlineStr">
        <is>
          <t>BOOK</t>
        </is>
      </c>
      <c r="BB141" t="inlineStr">
        <is>
          <t>9780520076501</t>
        </is>
      </c>
      <c r="BC141" t="inlineStr">
        <is>
          <t>32285001447142</t>
        </is>
      </c>
      <c r="BD141" t="inlineStr">
        <is>
          <t>893433440</t>
        </is>
      </c>
    </row>
    <row r="142">
      <c r="A142" t="inlineStr">
        <is>
          <t>No</t>
        </is>
      </c>
      <c r="B142" t="inlineStr">
        <is>
          <t>HJ2052 .C646</t>
        </is>
      </c>
      <c r="C142" t="inlineStr">
        <is>
          <t>0                      HJ 2052000C  646</t>
        </is>
      </c>
      <c r="D142" t="inlineStr">
        <is>
          <t>The Constitution and the budget : are constitutional limits on tax, spending, and budget powers desirable at the Federal level? / edited by W. S. Moore and Rudolph G. Penner.</t>
        </is>
      </c>
      <c r="F142" t="inlineStr">
        <is>
          <t>No</t>
        </is>
      </c>
      <c r="G142" t="inlineStr">
        <is>
          <t>1</t>
        </is>
      </c>
      <c r="H142" t="inlineStr">
        <is>
          <t>No</t>
        </is>
      </c>
      <c r="I142" t="inlineStr">
        <is>
          <t>No</t>
        </is>
      </c>
      <c r="J142" t="inlineStr">
        <is>
          <t>0</t>
        </is>
      </c>
      <c r="L142" t="inlineStr">
        <is>
          <t>Washington, D.C. : American Enterprise Institute for Public Policy Research, c1980.</t>
        </is>
      </c>
      <c r="M142" t="inlineStr">
        <is>
          <t>1980</t>
        </is>
      </c>
      <c r="O142" t="inlineStr">
        <is>
          <t>eng</t>
        </is>
      </c>
      <c r="P142" t="inlineStr">
        <is>
          <t>dcu</t>
        </is>
      </c>
      <c r="Q142" t="inlineStr">
        <is>
          <t>AEI symposia ; 80B</t>
        </is>
      </c>
      <c r="R142" t="inlineStr">
        <is>
          <t xml:space="preserve">HJ </t>
        </is>
      </c>
      <c r="S142" t="n">
        <v>7</v>
      </c>
      <c r="T142" t="n">
        <v>7</v>
      </c>
      <c r="U142" t="inlineStr">
        <is>
          <t>1996-04-11</t>
        </is>
      </c>
      <c r="V142" t="inlineStr">
        <is>
          <t>1996-04-11</t>
        </is>
      </c>
      <c r="W142" t="inlineStr">
        <is>
          <t>1991-11-25</t>
        </is>
      </c>
      <c r="X142" t="inlineStr">
        <is>
          <t>1991-11-25</t>
        </is>
      </c>
      <c r="Y142" t="n">
        <v>635</v>
      </c>
      <c r="Z142" t="n">
        <v>588</v>
      </c>
      <c r="AA142" t="n">
        <v>606</v>
      </c>
      <c r="AB142" t="n">
        <v>7</v>
      </c>
      <c r="AC142" t="n">
        <v>7</v>
      </c>
      <c r="AD142" t="n">
        <v>37</v>
      </c>
      <c r="AE142" t="n">
        <v>38</v>
      </c>
      <c r="AF142" t="n">
        <v>7</v>
      </c>
      <c r="AG142" t="n">
        <v>7</v>
      </c>
      <c r="AH142" t="n">
        <v>8</v>
      </c>
      <c r="AI142" t="n">
        <v>8</v>
      </c>
      <c r="AJ142" t="n">
        <v>12</v>
      </c>
      <c r="AK142" t="n">
        <v>12</v>
      </c>
      <c r="AL142" t="n">
        <v>5</v>
      </c>
      <c r="AM142" t="n">
        <v>5</v>
      </c>
      <c r="AN142" t="n">
        <v>11</v>
      </c>
      <c r="AO142" t="n">
        <v>12</v>
      </c>
      <c r="AP142" t="inlineStr">
        <is>
          <t>No</t>
        </is>
      </c>
      <c r="AQ142" t="inlineStr">
        <is>
          <t>Yes</t>
        </is>
      </c>
      <c r="AR142">
        <f>HYPERLINK("http://catalog.hathitrust.org/Record/000734933","HathiTrust Record")</f>
        <v/>
      </c>
      <c r="AS142">
        <f>HYPERLINK("https://creighton-primo.hosted.exlibrisgroup.com/primo-explore/search?tab=default_tab&amp;search_scope=EVERYTHING&amp;vid=01CRU&amp;lang=en_US&amp;offset=0&amp;query=any,contains,991004999459702656","Catalog Record")</f>
        <v/>
      </c>
      <c r="AT142">
        <f>HYPERLINK("http://www.worldcat.org/oclc/6533289","WorldCat Record")</f>
        <v/>
      </c>
      <c r="AU142" t="inlineStr">
        <is>
          <t>350327368:eng</t>
        </is>
      </c>
      <c r="AV142" t="inlineStr">
        <is>
          <t>6533289</t>
        </is>
      </c>
      <c r="AW142" t="inlineStr">
        <is>
          <t>991004999459702656</t>
        </is>
      </c>
      <c r="AX142" t="inlineStr">
        <is>
          <t>991004999459702656</t>
        </is>
      </c>
      <c r="AY142" t="inlineStr">
        <is>
          <t>2263976020002656</t>
        </is>
      </c>
      <c r="AZ142" t="inlineStr">
        <is>
          <t>BOOK</t>
        </is>
      </c>
      <c r="BB142" t="inlineStr">
        <is>
          <t>9780844721798</t>
        </is>
      </c>
      <c r="BC142" t="inlineStr">
        <is>
          <t>32285000845122</t>
        </is>
      </c>
      <c r="BD142" t="inlineStr">
        <is>
          <t>893319871</t>
        </is>
      </c>
    </row>
    <row r="143">
      <c r="A143" t="inlineStr">
        <is>
          <t>No</t>
        </is>
      </c>
      <c r="B143" t="inlineStr">
        <is>
          <t>HJ2052 .G68 1984</t>
        </is>
      </c>
      <c r="C143" t="inlineStr">
        <is>
          <t>0                      HJ 2052000G  68          1984</t>
        </is>
      </c>
      <c r="D143" t="inlineStr">
        <is>
          <t>Burning money : the waste of your tax dollars / J. Peter Grace.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No</t>
        </is>
      </c>
      <c r="J143" t="inlineStr">
        <is>
          <t>0</t>
        </is>
      </c>
      <c r="K143" t="inlineStr">
        <is>
          <t>Grace, J. Peter (Joseph Peter)</t>
        </is>
      </c>
      <c r="L143" t="inlineStr">
        <is>
          <t>New York : Macmillan, 1984.</t>
        </is>
      </c>
      <c r="M143" t="inlineStr">
        <is>
          <t>1984</t>
        </is>
      </c>
      <c r="O143" t="inlineStr">
        <is>
          <t>eng</t>
        </is>
      </c>
      <c r="P143" t="inlineStr">
        <is>
          <t>nyu</t>
        </is>
      </c>
      <c r="R143" t="inlineStr">
        <is>
          <t xml:space="preserve">HJ </t>
        </is>
      </c>
      <c r="S143" t="n">
        <v>3</v>
      </c>
      <c r="T143" t="n">
        <v>3</v>
      </c>
      <c r="U143" t="inlineStr">
        <is>
          <t>1993-11-08</t>
        </is>
      </c>
      <c r="V143" t="inlineStr">
        <is>
          <t>1993-11-08</t>
        </is>
      </c>
      <c r="W143" t="inlineStr">
        <is>
          <t>1992-07-16</t>
        </is>
      </c>
      <c r="X143" t="inlineStr">
        <is>
          <t>1992-07-16</t>
        </is>
      </c>
      <c r="Y143" t="n">
        <v>930</v>
      </c>
      <c r="Z143" t="n">
        <v>893</v>
      </c>
      <c r="AA143" t="n">
        <v>898</v>
      </c>
      <c r="AB143" t="n">
        <v>5</v>
      </c>
      <c r="AC143" t="n">
        <v>5</v>
      </c>
      <c r="AD143" t="n">
        <v>23</v>
      </c>
      <c r="AE143" t="n">
        <v>23</v>
      </c>
      <c r="AF143" t="n">
        <v>10</v>
      </c>
      <c r="AG143" t="n">
        <v>10</v>
      </c>
      <c r="AH143" t="n">
        <v>5</v>
      </c>
      <c r="AI143" t="n">
        <v>5</v>
      </c>
      <c r="AJ143" t="n">
        <v>10</v>
      </c>
      <c r="AK143" t="n">
        <v>10</v>
      </c>
      <c r="AL143" t="n">
        <v>4</v>
      </c>
      <c r="AM143" t="n">
        <v>4</v>
      </c>
      <c r="AN143" t="n">
        <v>1</v>
      </c>
      <c r="AO143" t="n">
        <v>1</v>
      </c>
      <c r="AP143" t="inlineStr">
        <is>
          <t>No</t>
        </is>
      </c>
      <c r="AQ143" t="inlineStr">
        <is>
          <t>No</t>
        </is>
      </c>
      <c r="AS143">
        <f>HYPERLINK("https://creighton-primo.hosted.exlibrisgroup.com/primo-explore/search?tab=default_tab&amp;search_scope=EVERYTHING&amp;vid=01CRU&amp;lang=en_US&amp;offset=0&amp;query=any,contains,991000497239702656","Catalog Record")</f>
        <v/>
      </c>
      <c r="AT143">
        <f>HYPERLINK("http://www.worldcat.org/oclc/11156303","WorldCat Record")</f>
        <v/>
      </c>
      <c r="AU143" t="inlineStr">
        <is>
          <t>902242957:eng</t>
        </is>
      </c>
      <c r="AV143" t="inlineStr">
        <is>
          <t>11156303</t>
        </is>
      </c>
      <c r="AW143" t="inlineStr">
        <is>
          <t>991000497239702656</t>
        </is>
      </c>
      <c r="AX143" t="inlineStr">
        <is>
          <t>991000497239702656</t>
        </is>
      </c>
      <c r="AY143" t="inlineStr">
        <is>
          <t>2256943840002656</t>
        </is>
      </c>
      <c r="AZ143" t="inlineStr">
        <is>
          <t>BOOK</t>
        </is>
      </c>
      <c r="BB143" t="inlineStr">
        <is>
          <t>9780025449305</t>
        </is>
      </c>
      <c r="BC143" t="inlineStr">
        <is>
          <t>32285001191880</t>
        </is>
      </c>
      <c r="BD143" t="inlineStr">
        <is>
          <t>893890741</t>
        </is>
      </c>
    </row>
    <row r="144">
      <c r="A144" t="inlineStr">
        <is>
          <t>No</t>
        </is>
      </c>
      <c r="B144" t="inlineStr">
        <is>
          <t>HJ2052 .M43 1971</t>
        </is>
      </c>
      <c r="C144" t="inlineStr">
        <is>
          <t>0                      HJ 2052000M  43          1971</t>
        </is>
      </c>
      <c r="D144" t="inlineStr">
        <is>
          <t>The budget's new clothes : a critique of planning-programming-budgeting and benefit-cost analysis / Leonard Merewitz and Stephen H. Sosnick.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No</t>
        </is>
      </c>
      <c r="J144" t="inlineStr">
        <is>
          <t>0</t>
        </is>
      </c>
      <c r="K144" t="inlineStr">
        <is>
          <t>Merewitz, Leonard.</t>
        </is>
      </c>
      <c r="L144" t="inlineStr">
        <is>
          <t>Chicago : Markham Pub. Co., c1971.</t>
        </is>
      </c>
      <c r="M144" t="inlineStr">
        <is>
          <t>1971</t>
        </is>
      </c>
      <c r="O144" t="inlineStr">
        <is>
          <t>eng</t>
        </is>
      </c>
      <c r="P144" t="inlineStr">
        <is>
          <t>ilu</t>
        </is>
      </c>
      <c r="Q144" t="inlineStr">
        <is>
          <t>Markham series in public policy analysis</t>
        </is>
      </c>
      <c r="R144" t="inlineStr">
        <is>
          <t xml:space="preserve">HJ </t>
        </is>
      </c>
      <c r="S144" t="n">
        <v>1</v>
      </c>
      <c r="T144" t="n">
        <v>1</v>
      </c>
      <c r="U144" t="inlineStr">
        <is>
          <t>1993-08-29</t>
        </is>
      </c>
      <c r="V144" t="inlineStr">
        <is>
          <t>1993-08-29</t>
        </is>
      </c>
      <c r="W144" t="inlineStr">
        <is>
          <t>1992-07-16</t>
        </is>
      </c>
      <c r="X144" t="inlineStr">
        <is>
          <t>1992-07-16</t>
        </is>
      </c>
      <c r="Y144" t="n">
        <v>459</v>
      </c>
      <c r="Z144" t="n">
        <v>360</v>
      </c>
      <c r="AA144" t="n">
        <v>373</v>
      </c>
      <c r="AB144" t="n">
        <v>3</v>
      </c>
      <c r="AC144" t="n">
        <v>3</v>
      </c>
      <c r="AD144" t="n">
        <v>19</v>
      </c>
      <c r="AE144" t="n">
        <v>19</v>
      </c>
      <c r="AF144" t="n">
        <v>4</v>
      </c>
      <c r="AG144" t="n">
        <v>4</v>
      </c>
      <c r="AH144" t="n">
        <v>5</v>
      </c>
      <c r="AI144" t="n">
        <v>5</v>
      </c>
      <c r="AJ144" t="n">
        <v>12</v>
      </c>
      <c r="AK144" t="n">
        <v>12</v>
      </c>
      <c r="AL144" t="n">
        <v>2</v>
      </c>
      <c r="AM144" t="n">
        <v>2</v>
      </c>
      <c r="AN144" t="n">
        <v>0</v>
      </c>
      <c r="AO144" t="n">
        <v>0</v>
      </c>
      <c r="AP144" t="inlineStr">
        <is>
          <t>No</t>
        </is>
      </c>
      <c r="AQ144" t="inlineStr">
        <is>
          <t>Yes</t>
        </is>
      </c>
      <c r="AR144">
        <f>HYPERLINK("http://catalog.hathitrust.org/Record/000004005","HathiTrust Record")</f>
        <v/>
      </c>
      <c r="AS144">
        <f>HYPERLINK("https://creighton-primo.hosted.exlibrisgroup.com/primo-explore/search?tab=default_tab&amp;search_scope=EVERYTHING&amp;vid=01CRU&amp;lang=en_US&amp;offset=0&amp;query=any,contains,991002179159702656","Catalog Record")</f>
        <v/>
      </c>
      <c r="AT144">
        <f>HYPERLINK("http://www.worldcat.org/oclc/278473","WorldCat Record")</f>
        <v/>
      </c>
      <c r="AU144" t="inlineStr">
        <is>
          <t>1420067:eng</t>
        </is>
      </c>
      <c r="AV144" t="inlineStr">
        <is>
          <t>278473</t>
        </is>
      </c>
      <c r="AW144" t="inlineStr">
        <is>
          <t>991002179159702656</t>
        </is>
      </c>
      <c r="AX144" t="inlineStr">
        <is>
          <t>991002179159702656</t>
        </is>
      </c>
      <c r="AY144" t="inlineStr">
        <is>
          <t>2258232680002656</t>
        </is>
      </c>
      <c r="AZ144" t="inlineStr">
        <is>
          <t>BOOK</t>
        </is>
      </c>
      <c r="BB144" t="inlineStr">
        <is>
          <t>9780841009134</t>
        </is>
      </c>
      <c r="BC144" t="inlineStr">
        <is>
          <t>32285001191906</t>
        </is>
      </c>
      <c r="BD144" t="inlineStr">
        <is>
          <t>893804312</t>
        </is>
      </c>
    </row>
    <row r="145">
      <c r="A145" t="inlineStr">
        <is>
          <t>No</t>
        </is>
      </c>
      <c r="B145" t="inlineStr">
        <is>
          <t>HJ2052 .O8 1977</t>
        </is>
      </c>
      <c r="C145" t="inlineStr">
        <is>
          <t>0                      HJ 2052000O  8           1977</t>
        </is>
      </c>
      <c r="D145" t="inlineStr">
        <is>
          <t>Federal budget policy / David J. Ott and Attiat F. Ott.</t>
        </is>
      </c>
      <c r="F145" t="inlineStr">
        <is>
          <t>No</t>
        </is>
      </c>
      <c r="G145" t="inlineStr">
        <is>
          <t>1</t>
        </is>
      </c>
      <c r="H145" t="inlineStr">
        <is>
          <t>Yes</t>
        </is>
      </c>
      <c r="I145" t="inlineStr">
        <is>
          <t>No</t>
        </is>
      </c>
      <c r="J145" t="inlineStr">
        <is>
          <t>0</t>
        </is>
      </c>
      <c r="K145" t="inlineStr">
        <is>
          <t>Ott, David J.</t>
        </is>
      </c>
      <c r="L145" t="inlineStr">
        <is>
          <t>Washington : Brookings Institution, c1977.</t>
        </is>
      </c>
      <c r="M145" t="inlineStr">
        <is>
          <t>1977</t>
        </is>
      </c>
      <c r="N145" t="inlineStr">
        <is>
          <t>3d ed.</t>
        </is>
      </c>
      <c r="O145" t="inlineStr">
        <is>
          <t>eng</t>
        </is>
      </c>
      <c r="P145" t="inlineStr">
        <is>
          <t>dcu</t>
        </is>
      </c>
      <c r="Q145" t="inlineStr">
        <is>
          <t>Studies of government finance ; 2d ser.</t>
        </is>
      </c>
      <c r="R145" t="inlineStr">
        <is>
          <t xml:space="preserve">HJ </t>
        </is>
      </c>
      <c r="S145" t="n">
        <v>2</v>
      </c>
      <c r="T145" t="n">
        <v>2</v>
      </c>
      <c r="U145" t="inlineStr">
        <is>
          <t>2008-04-24</t>
        </is>
      </c>
      <c r="V145" t="inlineStr">
        <is>
          <t>2008-04-24</t>
        </is>
      </c>
      <c r="W145" t="inlineStr">
        <is>
          <t>1991-05-20</t>
        </is>
      </c>
      <c r="X145" t="inlineStr">
        <is>
          <t>1991-08-14</t>
        </is>
      </c>
      <c r="Y145" t="n">
        <v>729</v>
      </c>
      <c r="Z145" t="n">
        <v>632</v>
      </c>
      <c r="AA145" t="n">
        <v>930</v>
      </c>
      <c r="AB145" t="n">
        <v>4</v>
      </c>
      <c r="AC145" t="n">
        <v>6</v>
      </c>
      <c r="AD145" t="n">
        <v>35</v>
      </c>
      <c r="AE145" t="n">
        <v>49</v>
      </c>
      <c r="AF145" t="n">
        <v>11</v>
      </c>
      <c r="AG145" t="n">
        <v>13</v>
      </c>
      <c r="AH145" t="n">
        <v>7</v>
      </c>
      <c r="AI145" t="n">
        <v>9</v>
      </c>
      <c r="AJ145" t="n">
        <v>18</v>
      </c>
      <c r="AK145" t="n">
        <v>23</v>
      </c>
      <c r="AL145" t="n">
        <v>2</v>
      </c>
      <c r="AM145" t="n">
        <v>4</v>
      </c>
      <c r="AN145" t="n">
        <v>8</v>
      </c>
      <c r="AO145" t="n">
        <v>12</v>
      </c>
      <c r="AP145" t="inlineStr">
        <is>
          <t>No</t>
        </is>
      </c>
      <c r="AQ145" t="inlineStr">
        <is>
          <t>Yes</t>
        </is>
      </c>
      <c r="AR145">
        <f>HYPERLINK("http://catalog.hathitrust.org/Record/000833970","HathiTrust Record")</f>
        <v/>
      </c>
      <c r="AS145">
        <f>HYPERLINK("https://creighton-primo.hosted.exlibrisgroup.com/primo-explore/search?tab=default_tab&amp;search_scope=EVERYTHING&amp;vid=01CRU&amp;lang=en_US&amp;offset=0&amp;query=any,contains,991001778809702656","Catalog Record")</f>
        <v/>
      </c>
      <c r="AT145">
        <f>HYPERLINK("http://www.worldcat.org/oclc/3089497","WorldCat Record")</f>
        <v/>
      </c>
      <c r="AU145" t="inlineStr">
        <is>
          <t>478109:eng</t>
        </is>
      </c>
      <c r="AV145" t="inlineStr">
        <is>
          <t>3089497</t>
        </is>
      </c>
      <c r="AW145" t="inlineStr">
        <is>
          <t>991001778809702656</t>
        </is>
      </c>
      <c r="AX145" t="inlineStr">
        <is>
          <t>991001778809702656</t>
        </is>
      </c>
      <c r="AY145" t="inlineStr">
        <is>
          <t>2262872590002656</t>
        </is>
      </c>
      <c r="AZ145" t="inlineStr">
        <is>
          <t>BOOK</t>
        </is>
      </c>
      <c r="BB145" t="inlineStr">
        <is>
          <t>9780815767107</t>
        </is>
      </c>
      <c r="BC145" t="inlineStr">
        <is>
          <t>32285000597467</t>
        </is>
      </c>
      <c r="BD145" t="inlineStr">
        <is>
          <t>893516481</t>
        </is>
      </c>
    </row>
    <row r="146">
      <c r="A146" t="inlineStr">
        <is>
          <t>No</t>
        </is>
      </c>
      <c r="B146" t="inlineStr">
        <is>
          <t>HJ2052 .P52</t>
        </is>
      </c>
      <c r="C146" t="inlineStr">
        <is>
          <t>0                      HJ 2052000P  52</t>
        </is>
      </c>
      <c r="D146" t="inlineStr">
        <is>
          <t>The President, the budget, and Congress : impoundment and the 1974 Budget act / James P. Pfiffner.</t>
        </is>
      </c>
      <c r="F146" t="inlineStr">
        <is>
          <t>No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0</t>
        </is>
      </c>
      <c r="K146" t="inlineStr">
        <is>
          <t>Pfiffner, James P.</t>
        </is>
      </c>
      <c r="L146" t="inlineStr">
        <is>
          <t>Boulder, Colo. : Westview Press, 1979.</t>
        </is>
      </c>
      <c r="M146" t="inlineStr">
        <is>
          <t>1979</t>
        </is>
      </c>
      <c r="O146" t="inlineStr">
        <is>
          <t>eng</t>
        </is>
      </c>
      <c r="P146" t="inlineStr">
        <is>
          <t>cou</t>
        </is>
      </c>
      <c r="Q146" t="inlineStr">
        <is>
          <t>Westview special studies in public policy and public systems management</t>
        </is>
      </c>
      <c r="R146" t="inlineStr">
        <is>
          <t xml:space="preserve">HJ </t>
        </is>
      </c>
      <c r="S146" t="n">
        <v>1</v>
      </c>
      <c r="T146" t="n">
        <v>1</v>
      </c>
      <c r="U146" t="inlineStr">
        <is>
          <t>2008-04-24</t>
        </is>
      </c>
      <c r="V146" t="inlineStr">
        <is>
          <t>2008-04-24</t>
        </is>
      </c>
      <c r="W146" t="inlineStr">
        <is>
          <t>1992-07-16</t>
        </is>
      </c>
      <c r="X146" t="inlineStr">
        <is>
          <t>1992-07-16</t>
        </is>
      </c>
      <c r="Y146" t="n">
        <v>451</v>
      </c>
      <c r="Z146" t="n">
        <v>405</v>
      </c>
      <c r="AA146" t="n">
        <v>407</v>
      </c>
      <c r="AB146" t="n">
        <v>5</v>
      </c>
      <c r="AC146" t="n">
        <v>5</v>
      </c>
      <c r="AD146" t="n">
        <v>24</v>
      </c>
      <c r="AE146" t="n">
        <v>24</v>
      </c>
      <c r="AF146" t="n">
        <v>6</v>
      </c>
      <c r="AG146" t="n">
        <v>6</v>
      </c>
      <c r="AH146" t="n">
        <v>6</v>
      </c>
      <c r="AI146" t="n">
        <v>6</v>
      </c>
      <c r="AJ146" t="n">
        <v>11</v>
      </c>
      <c r="AK146" t="n">
        <v>11</v>
      </c>
      <c r="AL146" t="n">
        <v>4</v>
      </c>
      <c r="AM146" t="n">
        <v>4</v>
      </c>
      <c r="AN146" t="n">
        <v>2</v>
      </c>
      <c r="AO146" t="n">
        <v>2</v>
      </c>
      <c r="AP146" t="inlineStr">
        <is>
          <t>No</t>
        </is>
      </c>
      <c r="AQ146" t="inlineStr">
        <is>
          <t>Yes</t>
        </is>
      </c>
      <c r="AR146">
        <f>HYPERLINK("http://catalog.hathitrust.org/Record/000733893","HathiTrust Record")</f>
        <v/>
      </c>
      <c r="AS146">
        <f>HYPERLINK("https://creighton-primo.hosted.exlibrisgroup.com/primo-explore/search?tab=default_tab&amp;search_scope=EVERYTHING&amp;vid=01CRU&amp;lang=en_US&amp;offset=0&amp;query=any,contains,991004695249702656","Catalog Record")</f>
        <v/>
      </c>
      <c r="AT146">
        <f>HYPERLINK("http://www.worldcat.org/oclc/4638875","WorldCat Record")</f>
        <v/>
      </c>
      <c r="AU146" t="inlineStr">
        <is>
          <t>199043169:eng</t>
        </is>
      </c>
      <c r="AV146" t="inlineStr">
        <is>
          <t>4638875</t>
        </is>
      </c>
      <c r="AW146" t="inlineStr">
        <is>
          <t>991004695249702656</t>
        </is>
      </c>
      <c r="AX146" t="inlineStr">
        <is>
          <t>991004695249702656</t>
        </is>
      </c>
      <c r="AY146" t="inlineStr">
        <is>
          <t>2255901010002656</t>
        </is>
      </c>
      <c r="AZ146" t="inlineStr">
        <is>
          <t>BOOK</t>
        </is>
      </c>
      <c r="BB146" t="inlineStr">
        <is>
          <t>9780891584681</t>
        </is>
      </c>
      <c r="BC146" t="inlineStr">
        <is>
          <t>32285001191922</t>
        </is>
      </c>
      <c r="BD146" t="inlineStr">
        <is>
          <t>893424092</t>
        </is>
      </c>
    </row>
    <row r="147">
      <c r="A147" t="inlineStr">
        <is>
          <t>No</t>
        </is>
      </c>
      <c r="B147" t="inlineStr">
        <is>
          <t>HJ2052 .R83 1985</t>
        </is>
      </c>
      <c r="C147" t="inlineStr">
        <is>
          <t>0                      HJ 2052000R  83          1985</t>
        </is>
      </c>
      <c r="D147" t="inlineStr">
        <is>
          <t>Shrinking the federal government : the effect of cutbacks on five federal agencies / Irene S. Rubin.</t>
        </is>
      </c>
      <c r="F147" t="inlineStr">
        <is>
          <t>No</t>
        </is>
      </c>
      <c r="G147" t="inlineStr">
        <is>
          <t>1</t>
        </is>
      </c>
      <c r="H147" t="inlineStr">
        <is>
          <t>No</t>
        </is>
      </c>
      <c r="I147" t="inlineStr">
        <is>
          <t>No</t>
        </is>
      </c>
      <c r="J147" t="inlineStr">
        <is>
          <t>0</t>
        </is>
      </c>
      <c r="K147" t="inlineStr">
        <is>
          <t>Rubin, Irene.</t>
        </is>
      </c>
      <c r="L147" t="inlineStr">
        <is>
          <t>New York : Longman, c1985.</t>
        </is>
      </c>
      <c r="M147" t="inlineStr">
        <is>
          <t>1985</t>
        </is>
      </c>
      <c r="O147" t="inlineStr">
        <is>
          <t>eng</t>
        </is>
      </c>
      <c r="P147" t="inlineStr">
        <is>
          <t>nyu</t>
        </is>
      </c>
      <c r="R147" t="inlineStr">
        <is>
          <t xml:space="preserve">HJ </t>
        </is>
      </c>
      <c r="S147" t="n">
        <v>1</v>
      </c>
      <c r="T147" t="n">
        <v>1</v>
      </c>
      <c r="U147" t="inlineStr">
        <is>
          <t>1993-07-28</t>
        </is>
      </c>
      <c r="V147" t="inlineStr">
        <is>
          <t>1993-07-28</t>
        </is>
      </c>
      <c r="W147" t="inlineStr">
        <is>
          <t>1992-07-16</t>
        </is>
      </c>
      <c r="X147" t="inlineStr">
        <is>
          <t>1992-07-16</t>
        </is>
      </c>
      <c r="Y147" t="n">
        <v>381</v>
      </c>
      <c r="Z147" t="n">
        <v>362</v>
      </c>
      <c r="AA147" t="n">
        <v>364</v>
      </c>
      <c r="AB147" t="n">
        <v>5</v>
      </c>
      <c r="AC147" t="n">
        <v>5</v>
      </c>
      <c r="AD147" t="n">
        <v>19</v>
      </c>
      <c r="AE147" t="n">
        <v>19</v>
      </c>
      <c r="AF147" t="n">
        <v>6</v>
      </c>
      <c r="AG147" t="n">
        <v>6</v>
      </c>
      <c r="AH147" t="n">
        <v>5</v>
      </c>
      <c r="AI147" t="n">
        <v>5</v>
      </c>
      <c r="AJ147" t="n">
        <v>10</v>
      </c>
      <c r="AK147" t="n">
        <v>10</v>
      </c>
      <c r="AL147" t="n">
        <v>4</v>
      </c>
      <c r="AM147" t="n">
        <v>4</v>
      </c>
      <c r="AN147" t="n">
        <v>0</v>
      </c>
      <c r="AO147" t="n">
        <v>0</v>
      </c>
      <c r="AP147" t="inlineStr">
        <is>
          <t>No</t>
        </is>
      </c>
      <c r="AQ147" t="inlineStr">
        <is>
          <t>Yes</t>
        </is>
      </c>
      <c r="AR147">
        <f>HYPERLINK("http://catalog.hathitrust.org/Record/000352098","HathiTrust Record")</f>
        <v/>
      </c>
      <c r="AS147">
        <f>HYPERLINK("https://creighton-primo.hosted.exlibrisgroup.com/primo-explore/search?tab=default_tab&amp;search_scope=EVERYTHING&amp;vid=01CRU&amp;lang=en_US&amp;offset=0&amp;query=any,contains,991000545229702656","Catalog Record")</f>
        <v/>
      </c>
      <c r="AT147">
        <f>HYPERLINK("http://www.worldcat.org/oclc/11517721","WorldCat Record")</f>
        <v/>
      </c>
      <c r="AU147" t="inlineStr">
        <is>
          <t>308765375:eng</t>
        </is>
      </c>
      <c r="AV147" t="inlineStr">
        <is>
          <t>11517721</t>
        </is>
      </c>
      <c r="AW147" t="inlineStr">
        <is>
          <t>991000545229702656</t>
        </is>
      </c>
      <c r="AX147" t="inlineStr">
        <is>
          <t>991000545229702656</t>
        </is>
      </c>
      <c r="AY147" t="inlineStr">
        <is>
          <t>2268892300002656</t>
        </is>
      </c>
      <c r="AZ147" t="inlineStr">
        <is>
          <t>BOOK</t>
        </is>
      </c>
      <c r="BB147" t="inlineStr">
        <is>
          <t>9780582284739</t>
        </is>
      </c>
      <c r="BC147" t="inlineStr">
        <is>
          <t>32285001191930</t>
        </is>
      </c>
      <c r="BD147" t="inlineStr">
        <is>
          <t>893790624</t>
        </is>
      </c>
    </row>
    <row r="148">
      <c r="A148" t="inlineStr">
        <is>
          <t>No</t>
        </is>
      </c>
      <c r="B148" t="inlineStr">
        <is>
          <t>HJ2052 .S3</t>
        </is>
      </c>
      <c r="C148" t="inlineStr">
        <is>
          <t>0                      HJ 2052000S  3</t>
        </is>
      </c>
      <c r="D148" t="inlineStr">
        <is>
          <t>Congress and money : budgeting, spending and taxing / Allen Schick.</t>
        </is>
      </c>
      <c r="F148" t="inlineStr">
        <is>
          <t>No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0</t>
        </is>
      </c>
      <c r="K148" t="inlineStr">
        <is>
          <t>Schick, Allen.</t>
        </is>
      </c>
      <c r="L148" t="inlineStr">
        <is>
          <t>Washington, D.C. : Urban Institute, c1980.</t>
        </is>
      </c>
      <c r="M148" t="inlineStr">
        <is>
          <t>1980</t>
        </is>
      </c>
      <c r="O148" t="inlineStr">
        <is>
          <t>eng</t>
        </is>
      </c>
      <c r="P148" t="inlineStr">
        <is>
          <t>dcu</t>
        </is>
      </c>
      <c r="R148" t="inlineStr">
        <is>
          <t xml:space="preserve">HJ </t>
        </is>
      </c>
      <c r="S148" t="n">
        <v>3</v>
      </c>
      <c r="T148" t="n">
        <v>3</v>
      </c>
      <c r="U148" t="inlineStr">
        <is>
          <t>1993-04-30</t>
        </is>
      </c>
      <c r="V148" t="inlineStr">
        <is>
          <t>1993-04-30</t>
        </is>
      </c>
      <c r="W148" t="inlineStr">
        <is>
          <t>1992-07-16</t>
        </is>
      </c>
      <c r="X148" t="inlineStr">
        <is>
          <t>1992-07-16</t>
        </is>
      </c>
      <c r="Y148" t="n">
        <v>858</v>
      </c>
      <c r="Z148" t="n">
        <v>792</v>
      </c>
      <c r="AA148" t="n">
        <v>793</v>
      </c>
      <c r="AB148" t="n">
        <v>5</v>
      </c>
      <c r="AC148" t="n">
        <v>5</v>
      </c>
      <c r="AD148" t="n">
        <v>45</v>
      </c>
      <c r="AE148" t="n">
        <v>45</v>
      </c>
      <c r="AF148" t="n">
        <v>13</v>
      </c>
      <c r="AG148" t="n">
        <v>13</v>
      </c>
      <c r="AH148" t="n">
        <v>8</v>
      </c>
      <c r="AI148" t="n">
        <v>8</v>
      </c>
      <c r="AJ148" t="n">
        <v>21</v>
      </c>
      <c r="AK148" t="n">
        <v>21</v>
      </c>
      <c r="AL148" t="n">
        <v>4</v>
      </c>
      <c r="AM148" t="n">
        <v>4</v>
      </c>
      <c r="AN148" t="n">
        <v>11</v>
      </c>
      <c r="AO148" t="n">
        <v>11</v>
      </c>
      <c r="AP148" t="inlineStr">
        <is>
          <t>No</t>
        </is>
      </c>
      <c r="AQ148" t="inlineStr">
        <is>
          <t>No</t>
        </is>
      </c>
      <c r="AS148">
        <f>HYPERLINK("https://creighton-primo.hosted.exlibrisgroup.com/primo-explore/search?tab=default_tab&amp;search_scope=EVERYTHING&amp;vid=01CRU&amp;lang=en_US&amp;offset=0&amp;query=any,contains,991005057239702656","Catalog Record")</f>
        <v/>
      </c>
      <c r="AT148">
        <f>HYPERLINK("http://www.worldcat.org/oclc/6906716","WorldCat Record")</f>
        <v/>
      </c>
      <c r="AU148" t="inlineStr">
        <is>
          <t>536601:eng</t>
        </is>
      </c>
      <c r="AV148" t="inlineStr">
        <is>
          <t>6906716</t>
        </is>
      </c>
      <c r="AW148" t="inlineStr">
        <is>
          <t>991005057239702656</t>
        </is>
      </c>
      <c r="AX148" t="inlineStr">
        <is>
          <t>991005057239702656</t>
        </is>
      </c>
      <c r="AY148" t="inlineStr">
        <is>
          <t>2260497380002656</t>
        </is>
      </c>
      <c r="AZ148" t="inlineStr">
        <is>
          <t>BOOK</t>
        </is>
      </c>
      <c r="BB148" t="inlineStr">
        <is>
          <t>9780877662785</t>
        </is>
      </c>
      <c r="BC148" t="inlineStr">
        <is>
          <t>32285001191948</t>
        </is>
      </c>
      <c r="BD148" t="inlineStr">
        <is>
          <t>893230144</t>
        </is>
      </c>
    </row>
    <row r="149">
      <c r="A149" t="inlineStr">
        <is>
          <t>No</t>
        </is>
      </c>
      <c r="B149" t="inlineStr">
        <is>
          <t>HJ2052 .S36</t>
        </is>
      </c>
      <c r="C149" t="inlineStr">
        <is>
          <t>0                      HJ 2052000S  36</t>
        </is>
      </c>
      <c r="D149" t="inlineStr">
        <is>
          <t>The politics and economics of public spending [by] Charles L. Schultze.</t>
        </is>
      </c>
      <c r="F149" t="inlineStr">
        <is>
          <t>No</t>
        </is>
      </c>
      <c r="G149" t="inlineStr">
        <is>
          <t>1</t>
        </is>
      </c>
      <c r="H149" t="inlineStr">
        <is>
          <t>No</t>
        </is>
      </c>
      <c r="I149" t="inlineStr">
        <is>
          <t>No</t>
        </is>
      </c>
      <c r="J149" t="inlineStr">
        <is>
          <t>0</t>
        </is>
      </c>
      <c r="K149" t="inlineStr">
        <is>
          <t>Schultze, Charles L.</t>
        </is>
      </c>
      <c r="L149" t="inlineStr">
        <is>
          <t>Washington, Brookings Institution [c1968]</t>
        </is>
      </c>
      <c r="M149" t="inlineStr">
        <is>
          <t>1968</t>
        </is>
      </c>
      <c r="O149" t="inlineStr">
        <is>
          <t>eng</t>
        </is>
      </c>
      <c r="P149" t="inlineStr">
        <is>
          <t>dcu</t>
        </is>
      </c>
      <c r="Q149" t="inlineStr">
        <is>
          <t>The H. Rowan Gaither lectures in systems science</t>
        </is>
      </c>
      <c r="R149" t="inlineStr">
        <is>
          <t xml:space="preserve">HJ </t>
        </is>
      </c>
      <c r="S149" t="n">
        <v>4</v>
      </c>
      <c r="T149" t="n">
        <v>4</v>
      </c>
      <c r="U149" t="inlineStr">
        <is>
          <t>2000-07-19</t>
        </is>
      </c>
      <c r="V149" t="inlineStr">
        <is>
          <t>2000-07-19</t>
        </is>
      </c>
      <c r="W149" t="inlineStr">
        <is>
          <t>1997-07-24</t>
        </is>
      </c>
      <c r="X149" t="inlineStr">
        <is>
          <t>1997-07-24</t>
        </is>
      </c>
      <c r="Y149" t="n">
        <v>951</v>
      </c>
      <c r="Z149" t="n">
        <v>790</v>
      </c>
      <c r="AA149" t="n">
        <v>800</v>
      </c>
      <c r="AB149" t="n">
        <v>6</v>
      </c>
      <c r="AC149" t="n">
        <v>6</v>
      </c>
      <c r="AD149" t="n">
        <v>36</v>
      </c>
      <c r="AE149" t="n">
        <v>36</v>
      </c>
      <c r="AF149" t="n">
        <v>12</v>
      </c>
      <c r="AG149" t="n">
        <v>12</v>
      </c>
      <c r="AH149" t="n">
        <v>6</v>
      </c>
      <c r="AI149" t="n">
        <v>6</v>
      </c>
      <c r="AJ149" t="n">
        <v>20</v>
      </c>
      <c r="AK149" t="n">
        <v>20</v>
      </c>
      <c r="AL149" t="n">
        <v>5</v>
      </c>
      <c r="AM149" t="n">
        <v>5</v>
      </c>
      <c r="AN149" t="n">
        <v>3</v>
      </c>
      <c r="AO149" t="n">
        <v>3</v>
      </c>
      <c r="AP149" t="inlineStr">
        <is>
          <t>No</t>
        </is>
      </c>
      <c r="AQ149" t="inlineStr">
        <is>
          <t>Yes</t>
        </is>
      </c>
      <c r="AR149">
        <f>HYPERLINK("http://catalog.hathitrust.org/Record/001340412","HathiTrust Record")</f>
        <v/>
      </c>
      <c r="AS149">
        <f>HYPERLINK("https://creighton-primo.hosted.exlibrisgroup.com/primo-explore/search?tab=default_tab&amp;search_scope=EVERYTHING&amp;vid=01CRU&amp;lang=en_US&amp;offset=0&amp;query=any,contains,991005438949702656","Catalog Record")</f>
        <v/>
      </c>
      <c r="AT149">
        <f>HYPERLINK("http://www.worldcat.org/oclc/6209","WorldCat Record")</f>
        <v/>
      </c>
      <c r="AU149" t="inlineStr">
        <is>
          <t>1129459:eng</t>
        </is>
      </c>
      <c r="AV149" t="inlineStr">
        <is>
          <t>6209</t>
        </is>
      </c>
      <c r="AW149" t="inlineStr">
        <is>
          <t>991005438949702656</t>
        </is>
      </c>
      <c r="AX149" t="inlineStr">
        <is>
          <t>991005438949702656</t>
        </is>
      </c>
      <c r="AY149" t="inlineStr">
        <is>
          <t>2265148620002656</t>
        </is>
      </c>
      <c r="AZ149" t="inlineStr">
        <is>
          <t>BOOK</t>
        </is>
      </c>
      <c r="BC149" t="inlineStr">
        <is>
          <t>32285003005302</t>
        </is>
      </c>
      <c r="BD149" t="inlineStr">
        <is>
          <t>893613724</t>
        </is>
      </c>
    </row>
    <row r="150">
      <c r="A150" t="inlineStr">
        <is>
          <t>No</t>
        </is>
      </c>
      <c r="B150" t="inlineStr">
        <is>
          <t>HJ2052 .W54</t>
        </is>
      </c>
      <c r="C150" t="inlineStr">
        <is>
          <t>0                      HJ 2052000W  54</t>
        </is>
      </c>
      <c r="D150" t="inlineStr">
        <is>
          <t>How to limit government spending ... / Aaron Wildavsky.</t>
        </is>
      </c>
      <c r="F150" t="inlineStr">
        <is>
          <t>No</t>
        </is>
      </c>
      <c r="G150" t="inlineStr">
        <is>
          <t>1</t>
        </is>
      </c>
      <c r="H150" t="inlineStr">
        <is>
          <t>Yes</t>
        </is>
      </c>
      <c r="I150" t="inlineStr">
        <is>
          <t>No</t>
        </is>
      </c>
      <c r="J150" t="inlineStr">
        <is>
          <t>0</t>
        </is>
      </c>
      <c r="K150" t="inlineStr">
        <is>
          <t>Wildavsky, Aaron B.</t>
        </is>
      </c>
      <c r="L150" t="inlineStr">
        <is>
          <t>Berkeley : University of California Press, c1980.</t>
        </is>
      </c>
      <c r="M150" t="inlineStr">
        <is>
          <t>1980</t>
        </is>
      </c>
      <c r="O150" t="inlineStr">
        <is>
          <t>eng</t>
        </is>
      </c>
      <c r="P150" t="inlineStr">
        <is>
          <t xml:space="preserve">xx </t>
        </is>
      </c>
      <c r="R150" t="inlineStr">
        <is>
          <t xml:space="preserve">HJ </t>
        </is>
      </c>
      <c r="S150" t="n">
        <v>4</v>
      </c>
      <c r="T150" t="n">
        <v>4</v>
      </c>
      <c r="U150" t="inlineStr">
        <is>
          <t>1999-11-05</t>
        </is>
      </c>
      <c r="V150" t="inlineStr">
        <is>
          <t>1999-11-05</t>
        </is>
      </c>
      <c r="W150" t="inlineStr">
        <is>
          <t>1992-05-05</t>
        </is>
      </c>
      <c r="X150" t="inlineStr">
        <is>
          <t>1992-05-05</t>
        </is>
      </c>
      <c r="Y150" t="n">
        <v>683</v>
      </c>
      <c r="Z150" t="n">
        <v>576</v>
      </c>
      <c r="AA150" t="n">
        <v>577</v>
      </c>
      <c r="AB150" t="n">
        <v>4</v>
      </c>
      <c r="AC150" t="n">
        <v>4</v>
      </c>
      <c r="AD150" t="n">
        <v>24</v>
      </c>
      <c r="AE150" t="n">
        <v>24</v>
      </c>
      <c r="AF150" t="n">
        <v>7</v>
      </c>
      <c r="AG150" t="n">
        <v>7</v>
      </c>
      <c r="AH150" t="n">
        <v>6</v>
      </c>
      <c r="AI150" t="n">
        <v>6</v>
      </c>
      <c r="AJ150" t="n">
        <v>10</v>
      </c>
      <c r="AK150" t="n">
        <v>10</v>
      </c>
      <c r="AL150" t="n">
        <v>2</v>
      </c>
      <c r="AM150" t="n">
        <v>2</v>
      </c>
      <c r="AN150" t="n">
        <v>3</v>
      </c>
      <c r="AO150" t="n">
        <v>3</v>
      </c>
      <c r="AP150" t="inlineStr">
        <is>
          <t>No</t>
        </is>
      </c>
      <c r="AQ150" t="inlineStr">
        <is>
          <t>No</t>
        </is>
      </c>
      <c r="AS150">
        <f>HYPERLINK("https://creighton-primo.hosted.exlibrisgroup.com/primo-explore/search?tab=default_tab&amp;search_scope=EVERYTHING&amp;vid=01CRU&amp;lang=en_US&amp;offset=0&amp;query=any,contains,991001617289702656","Catalog Record")</f>
        <v/>
      </c>
      <c r="AT150">
        <f>HYPERLINK("http://www.worldcat.org/oclc/6560400","WorldCat Record")</f>
        <v/>
      </c>
      <c r="AU150" t="inlineStr">
        <is>
          <t>351911132:eng</t>
        </is>
      </c>
      <c r="AV150" t="inlineStr">
        <is>
          <t>6560400</t>
        </is>
      </c>
      <c r="AW150" t="inlineStr">
        <is>
          <t>991001617289702656</t>
        </is>
      </c>
      <c r="AX150" t="inlineStr">
        <is>
          <t>991001617289702656</t>
        </is>
      </c>
      <c r="AY150" t="inlineStr">
        <is>
          <t>2270687110002656</t>
        </is>
      </c>
      <c r="AZ150" t="inlineStr">
        <is>
          <t>BOOK</t>
        </is>
      </c>
      <c r="BB150" t="inlineStr">
        <is>
          <t>9780520042278</t>
        </is>
      </c>
      <c r="BC150" t="inlineStr">
        <is>
          <t>32285001092997</t>
        </is>
      </c>
      <c r="BD150" t="inlineStr">
        <is>
          <t>893529043</t>
        </is>
      </c>
    </row>
    <row r="151">
      <c r="A151" t="inlineStr">
        <is>
          <t>No</t>
        </is>
      </c>
      <c r="B151" t="inlineStr">
        <is>
          <t>HJ2305 .E27</t>
        </is>
      </c>
      <c r="C151" t="inlineStr">
        <is>
          <t>0                      HJ 2305000E  27</t>
        </is>
      </c>
      <c r="D151" t="inlineStr">
        <is>
          <t>The Economics of taxation / Henry J. Aaron and Michael J. Boskin, editors.</t>
        </is>
      </c>
      <c r="F151" t="inlineStr">
        <is>
          <t>No</t>
        </is>
      </c>
      <c r="G151" t="inlineStr">
        <is>
          <t>1</t>
        </is>
      </c>
      <c r="H151" t="inlineStr">
        <is>
          <t>Yes</t>
        </is>
      </c>
      <c r="I151" t="inlineStr">
        <is>
          <t>No</t>
        </is>
      </c>
      <c r="J151" t="inlineStr">
        <is>
          <t>0</t>
        </is>
      </c>
      <c r="L151" t="inlineStr">
        <is>
          <t>Washington, D.C. : Brookings Institution, c1980.</t>
        </is>
      </c>
      <c r="M151" t="inlineStr">
        <is>
          <t>1980</t>
        </is>
      </c>
      <c r="O151" t="inlineStr">
        <is>
          <t>eng</t>
        </is>
      </c>
      <c r="P151" t="inlineStr">
        <is>
          <t>dcu</t>
        </is>
      </c>
      <c r="Q151" t="inlineStr">
        <is>
          <t>Studies of government finance. Second series</t>
        </is>
      </c>
      <c r="R151" t="inlineStr">
        <is>
          <t xml:space="preserve">HJ </t>
        </is>
      </c>
      <c r="S151" t="n">
        <v>2</v>
      </c>
      <c r="T151" t="n">
        <v>2</v>
      </c>
      <c r="U151" t="inlineStr">
        <is>
          <t>1993-07-02</t>
        </is>
      </c>
      <c r="V151" t="inlineStr">
        <is>
          <t>1993-07-02</t>
        </is>
      </c>
      <c r="W151" t="inlineStr">
        <is>
          <t>1992-07-16</t>
        </is>
      </c>
      <c r="X151" t="inlineStr">
        <is>
          <t>1995-09-26</t>
        </is>
      </c>
      <c r="Y151" t="n">
        <v>935</v>
      </c>
      <c r="Z151" t="n">
        <v>776</v>
      </c>
      <c r="AA151" t="n">
        <v>781</v>
      </c>
      <c r="AB151" t="n">
        <v>5</v>
      </c>
      <c r="AC151" t="n">
        <v>5</v>
      </c>
      <c r="AD151" t="n">
        <v>45</v>
      </c>
      <c r="AE151" t="n">
        <v>45</v>
      </c>
      <c r="AF151" t="n">
        <v>12</v>
      </c>
      <c r="AG151" t="n">
        <v>12</v>
      </c>
      <c r="AH151" t="n">
        <v>8</v>
      </c>
      <c r="AI151" t="n">
        <v>8</v>
      </c>
      <c r="AJ151" t="n">
        <v>19</v>
      </c>
      <c r="AK151" t="n">
        <v>19</v>
      </c>
      <c r="AL151" t="n">
        <v>3</v>
      </c>
      <c r="AM151" t="n">
        <v>3</v>
      </c>
      <c r="AN151" t="n">
        <v>14</v>
      </c>
      <c r="AO151" t="n">
        <v>14</v>
      </c>
      <c r="AP151" t="inlineStr">
        <is>
          <t>No</t>
        </is>
      </c>
      <c r="AQ151" t="inlineStr">
        <is>
          <t>No</t>
        </is>
      </c>
      <c r="AS151">
        <f>HYPERLINK("https://creighton-primo.hosted.exlibrisgroup.com/primo-explore/search?tab=default_tab&amp;search_scope=EVERYTHING&amp;vid=01CRU&amp;lang=en_US&amp;offset=0&amp;query=any,contains,991001813359702656","Catalog Record")</f>
        <v/>
      </c>
      <c r="AT151">
        <f>HYPERLINK("http://www.worldcat.org/oclc/6041004","WorldCat Record")</f>
        <v/>
      </c>
      <c r="AU151" t="inlineStr">
        <is>
          <t>351997716:eng</t>
        </is>
      </c>
      <c r="AV151" t="inlineStr">
        <is>
          <t>6041004</t>
        </is>
      </c>
      <c r="AW151" t="inlineStr">
        <is>
          <t>991001813359702656</t>
        </is>
      </c>
      <c r="AX151" t="inlineStr">
        <is>
          <t>991001813359702656</t>
        </is>
      </c>
      <c r="AY151" t="inlineStr">
        <is>
          <t>2258788320002656</t>
        </is>
      </c>
      <c r="AZ151" t="inlineStr">
        <is>
          <t>BOOK</t>
        </is>
      </c>
      <c r="BB151" t="inlineStr">
        <is>
          <t>9780815700135</t>
        </is>
      </c>
      <c r="BC151" t="inlineStr">
        <is>
          <t>32285001191971</t>
        </is>
      </c>
      <c r="BD151" t="inlineStr">
        <is>
          <t>893516525</t>
        </is>
      </c>
    </row>
    <row r="152">
      <c r="A152" t="inlineStr">
        <is>
          <t>No</t>
        </is>
      </c>
      <c r="B152" t="inlineStr">
        <is>
          <t>HJ2305 .E29 1987</t>
        </is>
      </c>
      <c r="C152" t="inlineStr">
        <is>
          <t>0                      HJ 2305000E  29          1987</t>
        </is>
      </c>
      <c r="D152" t="inlineStr">
        <is>
          <t>The Effects of taxation on capital accumulation / edited by Martin Feldstein.</t>
        </is>
      </c>
      <c r="F152" t="inlineStr">
        <is>
          <t>No</t>
        </is>
      </c>
      <c r="G152" t="inlineStr">
        <is>
          <t>1</t>
        </is>
      </c>
      <c r="H152" t="inlineStr">
        <is>
          <t>No</t>
        </is>
      </c>
      <c r="I152" t="inlineStr">
        <is>
          <t>No</t>
        </is>
      </c>
      <c r="J152" t="inlineStr">
        <is>
          <t>0</t>
        </is>
      </c>
      <c r="L152" t="inlineStr">
        <is>
          <t>Chicago : University of Chicago Press, 1987.</t>
        </is>
      </c>
      <c r="M152" t="inlineStr">
        <is>
          <t>1987</t>
        </is>
      </c>
      <c r="O152" t="inlineStr">
        <is>
          <t>eng</t>
        </is>
      </c>
      <c r="P152" t="inlineStr">
        <is>
          <t>ilu</t>
        </is>
      </c>
      <c r="Q152" t="inlineStr">
        <is>
          <t>Project report (National Bureau of Economic Research)</t>
        </is>
      </c>
      <c r="R152" t="inlineStr">
        <is>
          <t xml:space="preserve">HJ </t>
        </is>
      </c>
      <c r="S152" t="n">
        <v>2</v>
      </c>
      <c r="T152" t="n">
        <v>2</v>
      </c>
      <c r="U152" t="inlineStr">
        <is>
          <t>1993-07-02</t>
        </is>
      </c>
      <c r="V152" t="inlineStr">
        <is>
          <t>1993-07-02</t>
        </is>
      </c>
      <c r="W152" t="inlineStr">
        <is>
          <t>1991-11-12</t>
        </is>
      </c>
      <c r="X152" t="inlineStr">
        <is>
          <t>1991-11-12</t>
        </is>
      </c>
      <c r="Y152" t="n">
        <v>572</v>
      </c>
      <c r="Z152" t="n">
        <v>471</v>
      </c>
      <c r="AA152" t="n">
        <v>650</v>
      </c>
      <c r="AB152" t="n">
        <v>2</v>
      </c>
      <c r="AC152" t="n">
        <v>6</v>
      </c>
      <c r="AD152" t="n">
        <v>21</v>
      </c>
      <c r="AE152" t="n">
        <v>29</v>
      </c>
      <c r="AF152" t="n">
        <v>4</v>
      </c>
      <c r="AG152" t="n">
        <v>7</v>
      </c>
      <c r="AH152" t="n">
        <v>4</v>
      </c>
      <c r="AI152" t="n">
        <v>7</v>
      </c>
      <c r="AJ152" t="n">
        <v>10</v>
      </c>
      <c r="AK152" t="n">
        <v>11</v>
      </c>
      <c r="AL152" t="n">
        <v>1</v>
      </c>
      <c r="AM152" t="n">
        <v>4</v>
      </c>
      <c r="AN152" t="n">
        <v>5</v>
      </c>
      <c r="AO152" t="n">
        <v>5</v>
      </c>
      <c r="AP152" t="inlineStr">
        <is>
          <t>No</t>
        </is>
      </c>
      <c r="AQ152" t="inlineStr">
        <is>
          <t>No</t>
        </is>
      </c>
      <c r="AS152">
        <f>HYPERLINK("https://creighton-primo.hosted.exlibrisgroup.com/primo-explore/search?tab=default_tab&amp;search_scope=EVERYTHING&amp;vid=01CRU&amp;lang=en_US&amp;offset=0&amp;query=any,contains,991000940739702656","Catalog Record")</f>
        <v/>
      </c>
      <c r="AT152">
        <f>HYPERLINK("http://www.worldcat.org/oclc/14411799","WorldCat Record")</f>
        <v/>
      </c>
      <c r="AU152" t="inlineStr">
        <is>
          <t>1076175927:eng</t>
        </is>
      </c>
      <c r="AV152" t="inlineStr">
        <is>
          <t>14411799</t>
        </is>
      </c>
      <c r="AW152" t="inlineStr">
        <is>
          <t>991000940739702656</t>
        </is>
      </c>
      <c r="AX152" t="inlineStr">
        <is>
          <t>991000940739702656</t>
        </is>
      </c>
      <c r="AY152" t="inlineStr">
        <is>
          <t>2262013190002656</t>
        </is>
      </c>
      <c r="AZ152" t="inlineStr">
        <is>
          <t>BOOK</t>
        </is>
      </c>
      <c r="BB152" t="inlineStr">
        <is>
          <t>9780226240886</t>
        </is>
      </c>
      <c r="BC152" t="inlineStr">
        <is>
          <t>32285000821305</t>
        </is>
      </c>
      <c r="BD152" t="inlineStr">
        <is>
          <t>893696311</t>
        </is>
      </c>
    </row>
    <row r="153">
      <c r="A153" t="inlineStr">
        <is>
          <t>No</t>
        </is>
      </c>
      <c r="B153" t="inlineStr">
        <is>
          <t>HJ2305 .S88 1985</t>
        </is>
      </c>
      <c r="C153" t="inlineStr">
        <is>
          <t>0                      HJ 2305000S  88          1985</t>
        </is>
      </c>
      <c r="D153" t="inlineStr">
        <is>
          <t>Tax expenditures / Stanley S. Surrey and Paul R. McDaniel.</t>
        </is>
      </c>
      <c r="F153" t="inlineStr">
        <is>
          <t>No</t>
        </is>
      </c>
      <c r="G153" t="inlineStr">
        <is>
          <t>1</t>
        </is>
      </c>
      <c r="H153" t="inlineStr">
        <is>
          <t>Yes</t>
        </is>
      </c>
      <c r="I153" t="inlineStr">
        <is>
          <t>No</t>
        </is>
      </c>
      <c r="J153" t="inlineStr">
        <is>
          <t>0</t>
        </is>
      </c>
      <c r="K153" t="inlineStr">
        <is>
          <t>Surrey, Stanley S.</t>
        </is>
      </c>
      <c r="L153" t="inlineStr">
        <is>
          <t>Cambridge, Mass. : Harvard University Press, 1985.</t>
        </is>
      </c>
      <c r="M153" t="inlineStr">
        <is>
          <t>1985</t>
        </is>
      </c>
      <c r="O153" t="inlineStr">
        <is>
          <t>eng</t>
        </is>
      </c>
      <c r="P153" t="inlineStr">
        <is>
          <t>mau</t>
        </is>
      </c>
      <c r="R153" t="inlineStr">
        <is>
          <t xml:space="preserve">HJ </t>
        </is>
      </c>
      <c r="S153" t="n">
        <v>0</v>
      </c>
      <c r="T153" t="n">
        <v>4</v>
      </c>
      <c r="V153" t="inlineStr">
        <is>
          <t>2003-11-25</t>
        </is>
      </c>
      <c r="W153" t="inlineStr">
        <is>
          <t>1993-11-18</t>
        </is>
      </c>
      <c r="X153" t="inlineStr">
        <is>
          <t>1993-11-18</t>
        </is>
      </c>
      <c r="Y153" t="n">
        <v>653</v>
      </c>
      <c r="Z153" t="n">
        <v>563</v>
      </c>
      <c r="AA153" t="n">
        <v>574</v>
      </c>
      <c r="AB153" t="n">
        <v>8</v>
      </c>
      <c r="AC153" t="n">
        <v>8</v>
      </c>
      <c r="AD153" t="n">
        <v>38</v>
      </c>
      <c r="AE153" t="n">
        <v>38</v>
      </c>
      <c r="AF153" t="n">
        <v>9</v>
      </c>
      <c r="AG153" t="n">
        <v>9</v>
      </c>
      <c r="AH153" t="n">
        <v>5</v>
      </c>
      <c r="AI153" t="n">
        <v>5</v>
      </c>
      <c r="AJ153" t="n">
        <v>12</v>
      </c>
      <c r="AK153" t="n">
        <v>12</v>
      </c>
      <c r="AL153" t="n">
        <v>5</v>
      </c>
      <c r="AM153" t="n">
        <v>5</v>
      </c>
      <c r="AN153" t="n">
        <v>13</v>
      </c>
      <c r="AO153" t="n">
        <v>13</v>
      </c>
      <c r="AP153" t="inlineStr">
        <is>
          <t>No</t>
        </is>
      </c>
      <c r="AQ153" t="inlineStr">
        <is>
          <t>Yes</t>
        </is>
      </c>
      <c r="AR153">
        <f>HYPERLINK("http://catalog.hathitrust.org/Record/000605044","HathiTrust Record")</f>
        <v/>
      </c>
      <c r="AS153">
        <f>HYPERLINK("https://creighton-primo.hosted.exlibrisgroup.com/primo-explore/search?tab=default_tab&amp;search_scope=EVERYTHING&amp;vid=01CRU&amp;lang=en_US&amp;offset=0&amp;query=any,contains,991001628649702656","Catalog Record")</f>
        <v/>
      </c>
      <c r="AT153">
        <f>HYPERLINK("http://www.worldcat.org/oclc/11113238","WorldCat Record")</f>
        <v/>
      </c>
      <c r="AU153" t="inlineStr">
        <is>
          <t>3804818:eng</t>
        </is>
      </c>
      <c r="AV153" t="inlineStr">
        <is>
          <t>11113238</t>
        </is>
      </c>
      <c r="AW153" t="inlineStr">
        <is>
          <t>991001628649702656</t>
        </is>
      </c>
      <c r="AX153" t="inlineStr">
        <is>
          <t>991001628649702656</t>
        </is>
      </c>
      <c r="AY153" t="inlineStr">
        <is>
          <t>2258248360002656</t>
        </is>
      </c>
      <c r="AZ153" t="inlineStr">
        <is>
          <t>BOOK</t>
        </is>
      </c>
      <c r="BB153" t="inlineStr">
        <is>
          <t>9780674868328</t>
        </is>
      </c>
      <c r="BC153" t="inlineStr">
        <is>
          <t>32285001799815</t>
        </is>
      </c>
      <c r="BD153" t="inlineStr">
        <is>
          <t>893803725</t>
        </is>
      </c>
    </row>
    <row r="154">
      <c r="A154" t="inlineStr">
        <is>
          <t>No</t>
        </is>
      </c>
      <c r="B154" t="inlineStr">
        <is>
          <t>HJ2306 .P19</t>
        </is>
      </c>
      <c r="C154" t="inlineStr">
        <is>
          <t>0                      HJ 2306000P  19</t>
        </is>
      </c>
      <c r="D154" t="inlineStr">
        <is>
          <t>The law and the profits / illustrated by Robert C. Osborn.</t>
        </is>
      </c>
      <c r="F154" t="inlineStr">
        <is>
          <t>No</t>
        </is>
      </c>
      <c r="G154" t="inlineStr">
        <is>
          <t>1</t>
        </is>
      </c>
      <c r="H154" t="inlineStr">
        <is>
          <t>No</t>
        </is>
      </c>
      <c r="I154" t="inlineStr">
        <is>
          <t>No</t>
        </is>
      </c>
      <c r="J154" t="inlineStr">
        <is>
          <t>0</t>
        </is>
      </c>
      <c r="K154" t="inlineStr">
        <is>
          <t>Parkinson, C. Northcote (Cyril Northcote), 1909-1993.</t>
        </is>
      </c>
      <c r="L154" t="inlineStr">
        <is>
          <t>Boston : Houghton Mifflin, 1960.</t>
        </is>
      </c>
      <c r="M154" t="inlineStr">
        <is>
          <t>1960</t>
        </is>
      </c>
      <c r="O154" t="inlineStr">
        <is>
          <t>eng</t>
        </is>
      </c>
      <c r="P154" t="inlineStr">
        <is>
          <t>mau</t>
        </is>
      </c>
      <c r="R154" t="inlineStr">
        <is>
          <t xml:space="preserve">HJ </t>
        </is>
      </c>
      <c r="S154" t="n">
        <v>5</v>
      </c>
      <c r="T154" t="n">
        <v>5</v>
      </c>
      <c r="U154" t="inlineStr">
        <is>
          <t>1996-11-25</t>
        </is>
      </c>
      <c r="V154" t="inlineStr">
        <is>
          <t>1996-11-25</t>
        </is>
      </c>
      <c r="W154" t="inlineStr">
        <is>
          <t>1991-03-11</t>
        </is>
      </c>
      <c r="X154" t="inlineStr">
        <is>
          <t>1991-03-11</t>
        </is>
      </c>
      <c r="Y154" t="n">
        <v>855</v>
      </c>
      <c r="Z154" t="n">
        <v>781</v>
      </c>
      <c r="AA154" t="n">
        <v>829</v>
      </c>
      <c r="AB154" t="n">
        <v>3</v>
      </c>
      <c r="AC154" t="n">
        <v>3</v>
      </c>
      <c r="AD154" t="n">
        <v>34</v>
      </c>
      <c r="AE154" t="n">
        <v>35</v>
      </c>
      <c r="AF154" t="n">
        <v>10</v>
      </c>
      <c r="AG154" t="n">
        <v>11</v>
      </c>
      <c r="AH154" t="n">
        <v>6</v>
      </c>
      <c r="AI154" t="n">
        <v>6</v>
      </c>
      <c r="AJ154" t="n">
        <v>19</v>
      </c>
      <c r="AK154" t="n">
        <v>20</v>
      </c>
      <c r="AL154" t="n">
        <v>1</v>
      </c>
      <c r="AM154" t="n">
        <v>1</v>
      </c>
      <c r="AN154" t="n">
        <v>8</v>
      </c>
      <c r="AO154" t="n">
        <v>8</v>
      </c>
      <c r="AP154" t="inlineStr">
        <is>
          <t>No</t>
        </is>
      </c>
      <c r="AQ154" t="inlineStr">
        <is>
          <t>No</t>
        </is>
      </c>
      <c r="AS154">
        <f>HYPERLINK("https://creighton-primo.hosted.exlibrisgroup.com/primo-explore/search?tab=default_tab&amp;search_scope=EVERYTHING&amp;vid=01CRU&amp;lang=en_US&amp;offset=0&amp;query=any,contains,991001953169702656","Catalog Record")</f>
        <v/>
      </c>
      <c r="AT154">
        <f>HYPERLINK("http://www.worldcat.org/oclc/252807","WorldCat Record")</f>
        <v/>
      </c>
      <c r="AU154" t="inlineStr">
        <is>
          <t>119320758:eng</t>
        </is>
      </c>
      <c r="AV154" t="inlineStr">
        <is>
          <t>252807</t>
        </is>
      </c>
      <c r="AW154" t="inlineStr">
        <is>
          <t>991001953169702656</t>
        </is>
      </c>
      <c r="AX154" t="inlineStr">
        <is>
          <t>991001953169702656</t>
        </is>
      </c>
      <c r="AY154" t="inlineStr">
        <is>
          <t>2270131900002656</t>
        </is>
      </c>
      <c r="AZ154" t="inlineStr">
        <is>
          <t>BOOK</t>
        </is>
      </c>
      <c r="BC154" t="inlineStr">
        <is>
          <t>32285000545714</t>
        </is>
      </c>
      <c r="BD154" t="inlineStr">
        <is>
          <t>893439600</t>
        </is>
      </c>
    </row>
    <row r="155">
      <c r="A155" t="inlineStr">
        <is>
          <t>No</t>
        </is>
      </c>
      <c r="B155" t="inlineStr">
        <is>
          <t>HJ2321 .A66</t>
        </is>
      </c>
      <c r="C155" t="inlineStr">
        <is>
          <t>0                      HJ 2321000A  66</t>
        </is>
      </c>
      <c r="D155" t="inlineStr">
        <is>
          <t>A theory of inequality and taxation / Patricia Apps.</t>
        </is>
      </c>
      <c r="F155" t="inlineStr">
        <is>
          <t>No</t>
        </is>
      </c>
      <c r="G155" t="inlineStr">
        <is>
          <t>1</t>
        </is>
      </c>
      <c r="H155" t="inlineStr">
        <is>
          <t>No</t>
        </is>
      </c>
      <c r="I155" t="inlineStr">
        <is>
          <t>No</t>
        </is>
      </c>
      <c r="J155" t="inlineStr">
        <is>
          <t>0</t>
        </is>
      </c>
      <c r="K155" t="inlineStr">
        <is>
          <t>Apps, Patricia.</t>
        </is>
      </c>
      <c r="L155" t="inlineStr">
        <is>
          <t>Cambridge [Cambridgeshire] ; New York : Cambridge University Press, 1981.</t>
        </is>
      </c>
      <c r="M155" t="inlineStr">
        <is>
          <t>1981</t>
        </is>
      </c>
      <c r="O155" t="inlineStr">
        <is>
          <t>eng</t>
        </is>
      </c>
      <c r="P155" t="inlineStr">
        <is>
          <t>enk</t>
        </is>
      </c>
      <c r="R155" t="inlineStr">
        <is>
          <t xml:space="preserve">HJ </t>
        </is>
      </c>
      <c r="S155" t="n">
        <v>1</v>
      </c>
      <c r="T155" t="n">
        <v>1</v>
      </c>
      <c r="U155" t="inlineStr">
        <is>
          <t>1999-10-28</t>
        </is>
      </c>
      <c r="V155" t="inlineStr">
        <is>
          <t>1999-10-28</t>
        </is>
      </c>
      <c r="W155" t="inlineStr">
        <is>
          <t>1992-07-16</t>
        </is>
      </c>
      <c r="X155" t="inlineStr">
        <is>
          <t>1992-07-16</t>
        </is>
      </c>
      <c r="Y155" t="n">
        <v>448</v>
      </c>
      <c r="Z155" t="n">
        <v>308</v>
      </c>
      <c r="AA155" t="n">
        <v>313</v>
      </c>
      <c r="AB155" t="n">
        <v>2</v>
      </c>
      <c r="AC155" t="n">
        <v>2</v>
      </c>
      <c r="AD155" t="n">
        <v>20</v>
      </c>
      <c r="AE155" t="n">
        <v>20</v>
      </c>
      <c r="AF155" t="n">
        <v>3</v>
      </c>
      <c r="AG155" t="n">
        <v>3</v>
      </c>
      <c r="AH155" t="n">
        <v>3</v>
      </c>
      <c r="AI155" t="n">
        <v>3</v>
      </c>
      <c r="AJ155" t="n">
        <v>9</v>
      </c>
      <c r="AK155" t="n">
        <v>9</v>
      </c>
      <c r="AL155" t="n">
        <v>1</v>
      </c>
      <c r="AM155" t="n">
        <v>1</v>
      </c>
      <c r="AN155" t="n">
        <v>9</v>
      </c>
      <c r="AO155" t="n">
        <v>9</v>
      </c>
      <c r="AP155" t="inlineStr">
        <is>
          <t>No</t>
        </is>
      </c>
      <c r="AQ155" t="inlineStr">
        <is>
          <t>No</t>
        </is>
      </c>
      <c r="AS155">
        <f>HYPERLINK("https://creighton-primo.hosted.exlibrisgroup.com/primo-explore/search?tab=default_tab&amp;search_scope=EVERYTHING&amp;vid=01CRU&amp;lang=en_US&amp;offset=0&amp;query=any,contains,991005115509702656","Catalog Record")</f>
        <v/>
      </c>
      <c r="AT155">
        <f>HYPERLINK("http://www.worldcat.org/oclc/7462095","WorldCat Record")</f>
        <v/>
      </c>
      <c r="AU155" t="inlineStr">
        <is>
          <t>27316631:eng</t>
        </is>
      </c>
      <c r="AV155" t="inlineStr">
        <is>
          <t>7462095</t>
        </is>
      </c>
      <c r="AW155" t="inlineStr">
        <is>
          <t>991005115509702656</t>
        </is>
      </c>
      <c r="AX155" t="inlineStr">
        <is>
          <t>991005115509702656</t>
        </is>
      </c>
      <c r="AY155" t="inlineStr">
        <is>
          <t>2262729360002656</t>
        </is>
      </c>
      <c r="AZ155" t="inlineStr">
        <is>
          <t>BOOK</t>
        </is>
      </c>
      <c r="BB155" t="inlineStr">
        <is>
          <t>9780521234375</t>
        </is>
      </c>
      <c r="BC155" t="inlineStr">
        <is>
          <t>32285001191989</t>
        </is>
      </c>
      <c r="BD155" t="inlineStr">
        <is>
          <t>893443424</t>
        </is>
      </c>
    </row>
    <row r="156">
      <c r="A156" t="inlineStr">
        <is>
          <t>No</t>
        </is>
      </c>
      <c r="B156" t="inlineStr">
        <is>
          <t>HJ2321 .M4</t>
        </is>
      </c>
      <c r="C156" t="inlineStr">
        <is>
          <t>0                      HJ 2321000M  4</t>
        </is>
      </c>
      <c r="D156" t="inlineStr">
        <is>
          <t>The shifting and incidence of taxation, by Otto von Mering ...</t>
        </is>
      </c>
      <c r="F156" t="inlineStr">
        <is>
          <t>No</t>
        </is>
      </c>
      <c r="G156" t="inlineStr">
        <is>
          <t>1</t>
        </is>
      </c>
      <c r="H156" t="inlineStr">
        <is>
          <t>No</t>
        </is>
      </c>
      <c r="I156" t="inlineStr">
        <is>
          <t>No</t>
        </is>
      </c>
      <c r="J156" t="inlineStr">
        <is>
          <t>0</t>
        </is>
      </c>
      <c r="K156" t="inlineStr">
        <is>
          <t>Mering, Otto von.</t>
        </is>
      </c>
      <c r="L156" t="inlineStr">
        <is>
          <t>Philadelphia, The Blakiston Company [1942]</t>
        </is>
      </c>
      <c r="M156" t="inlineStr">
        <is>
          <t>1942</t>
        </is>
      </c>
      <c r="O156" t="inlineStr">
        <is>
          <t>eng</t>
        </is>
      </c>
      <c r="P156" t="inlineStr">
        <is>
          <t>pau</t>
        </is>
      </c>
      <c r="R156" t="inlineStr">
        <is>
          <t xml:space="preserve">HJ </t>
        </is>
      </c>
      <c r="S156" t="n">
        <v>2</v>
      </c>
      <c r="T156" t="n">
        <v>2</v>
      </c>
      <c r="U156" t="inlineStr">
        <is>
          <t>1999-05-05</t>
        </is>
      </c>
      <c r="V156" t="inlineStr">
        <is>
          <t>1999-05-05</t>
        </is>
      </c>
      <c r="W156" t="inlineStr">
        <is>
          <t>1997-07-24</t>
        </is>
      </c>
      <c r="X156" t="inlineStr">
        <is>
          <t>1997-07-24</t>
        </is>
      </c>
      <c r="Y156" t="n">
        <v>236</v>
      </c>
      <c r="Z156" t="n">
        <v>201</v>
      </c>
      <c r="AA156" t="n">
        <v>334</v>
      </c>
      <c r="AB156" t="n">
        <v>2</v>
      </c>
      <c r="AC156" t="n">
        <v>3</v>
      </c>
      <c r="AD156" t="n">
        <v>11</v>
      </c>
      <c r="AE156" t="n">
        <v>19</v>
      </c>
      <c r="AF156" t="n">
        <v>3</v>
      </c>
      <c r="AG156" t="n">
        <v>5</v>
      </c>
      <c r="AH156" t="n">
        <v>4</v>
      </c>
      <c r="AI156" t="n">
        <v>5</v>
      </c>
      <c r="AJ156" t="n">
        <v>8</v>
      </c>
      <c r="AK156" t="n">
        <v>9</v>
      </c>
      <c r="AL156" t="n">
        <v>1</v>
      </c>
      <c r="AM156" t="n">
        <v>1</v>
      </c>
      <c r="AN156" t="n">
        <v>0</v>
      </c>
      <c r="AO156" t="n">
        <v>5</v>
      </c>
      <c r="AP156" t="inlineStr">
        <is>
          <t>Yes</t>
        </is>
      </c>
      <c r="AQ156" t="inlineStr">
        <is>
          <t>No</t>
        </is>
      </c>
      <c r="AR156">
        <f>HYPERLINK("http://catalog.hathitrust.org/Record/000959674","HathiTrust Record")</f>
        <v/>
      </c>
      <c r="AS156">
        <f>HYPERLINK("https://creighton-primo.hosted.exlibrisgroup.com/primo-explore/search?tab=default_tab&amp;search_scope=EVERYTHING&amp;vid=01CRU&amp;lang=en_US&amp;offset=0&amp;query=any,contains,991003966069702656","Catalog Record")</f>
        <v/>
      </c>
      <c r="AT156">
        <f>HYPERLINK("http://www.worldcat.org/oclc/1984675","WorldCat Record")</f>
        <v/>
      </c>
      <c r="AU156" t="inlineStr">
        <is>
          <t>1223086:eng</t>
        </is>
      </c>
      <c r="AV156" t="inlineStr">
        <is>
          <t>1984675</t>
        </is>
      </c>
      <c r="AW156" t="inlineStr">
        <is>
          <t>991003966069702656</t>
        </is>
      </c>
      <c r="AX156" t="inlineStr">
        <is>
          <t>991003966069702656</t>
        </is>
      </c>
      <c r="AY156" t="inlineStr">
        <is>
          <t>2260434540002656</t>
        </is>
      </c>
      <c r="AZ156" t="inlineStr">
        <is>
          <t>BOOK</t>
        </is>
      </c>
      <c r="BC156" t="inlineStr">
        <is>
          <t>32285003005393</t>
        </is>
      </c>
      <c r="BD156" t="inlineStr">
        <is>
          <t>893593114</t>
        </is>
      </c>
    </row>
    <row r="157">
      <c r="A157" t="inlineStr">
        <is>
          <t>No</t>
        </is>
      </c>
      <c r="B157" t="inlineStr">
        <is>
          <t>HJ2322.A3 F85 1993</t>
        </is>
      </c>
      <c r="C157" t="inlineStr">
        <is>
          <t>0                      HJ 2322000A  3                  F  85          1993</t>
        </is>
      </c>
      <c r="D157" t="inlineStr">
        <is>
          <t>Who bears the lifetime tax burden? / Don Fullerton, Diane Lim Rogers.</t>
        </is>
      </c>
      <c r="F157" t="inlineStr">
        <is>
          <t>No</t>
        </is>
      </c>
      <c r="G157" t="inlineStr">
        <is>
          <t>1</t>
        </is>
      </c>
      <c r="H157" t="inlineStr">
        <is>
          <t>Yes</t>
        </is>
      </c>
      <c r="I157" t="inlineStr">
        <is>
          <t>No</t>
        </is>
      </c>
      <c r="J157" t="inlineStr">
        <is>
          <t>0</t>
        </is>
      </c>
      <c r="K157" t="inlineStr">
        <is>
          <t>Fullerton, Don.</t>
        </is>
      </c>
      <c r="L157" t="inlineStr">
        <is>
          <t>Washington, D.C. : Brookings Institution, c1993.</t>
        </is>
      </c>
      <c r="M157" t="inlineStr">
        <is>
          <t>1993</t>
        </is>
      </c>
      <c r="O157" t="inlineStr">
        <is>
          <t>eng</t>
        </is>
      </c>
      <c r="P157" t="inlineStr">
        <is>
          <t>dcu</t>
        </is>
      </c>
      <c r="R157" t="inlineStr">
        <is>
          <t xml:space="preserve">HJ </t>
        </is>
      </c>
      <c r="S157" t="n">
        <v>1</v>
      </c>
      <c r="T157" t="n">
        <v>2</v>
      </c>
      <c r="U157" t="inlineStr">
        <is>
          <t>1993-07-12</t>
        </is>
      </c>
      <c r="V157" t="inlineStr">
        <is>
          <t>1994-11-29</t>
        </is>
      </c>
      <c r="W157" t="inlineStr">
        <is>
          <t>1993-06-02</t>
        </is>
      </c>
      <c r="X157" t="inlineStr">
        <is>
          <t>1994-10-28</t>
        </is>
      </c>
      <c r="Y157" t="n">
        <v>760</v>
      </c>
      <c r="Z157" t="n">
        <v>679</v>
      </c>
      <c r="AA157" t="n">
        <v>684</v>
      </c>
      <c r="AB157" t="n">
        <v>5</v>
      </c>
      <c r="AC157" t="n">
        <v>5</v>
      </c>
      <c r="AD157" t="n">
        <v>34</v>
      </c>
      <c r="AE157" t="n">
        <v>34</v>
      </c>
      <c r="AF157" t="n">
        <v>8</v>
      </c>
      <c r="AG157" t="n">
        <v>8</v>
      </c>
      <c r="AH157" t="n">
        <v>7</v>
      </c>
      <c r="AI157" t="n">
        <v>7</v>
      </c>
      <c r="AJ157" t="n">
        <v>15</v>
      </c>
      <c r="AK157" t="n">
        <v>15</v>
      </c>
      <c r="AL157" t="n">
        <v>3</v>
      </c>
      <c r="AM157" t="n">
        <v>3</v>
      </c>
      <c r="AN157" t="n">
        <v>8</v>
      </c>
      <c r="AO157" t="n">
        <v>8</v>
      </c>
      <c r="AP157" t="inlineStr">
        <is>
          <t>No</t>
        </is>
      </c>
      <c r="AQ157" t="inlineStr">
        <is>
          <t>No</t>
        </is>
      </c>
      <c r="AS157">
        <f>HYPERLINK("https://creighton-primo.hosted.exlibrisgroup.com/primo-explore/search?tab=default_tab&amp;search_scope=EVERYTHING&amp;vid=01CRU&amp;lang=en_US&amp;offset=0&amp;query=any,contains,991001656709702656","Catalog Record")</f>
        <v/>
      </c>
      <c r="AT157">
        <f>HYPERLINK("http://www.worldcat.org/oclc/27223661","WorldCat Record")</f>
        <v/>
      </c>
      <c r="AU157" t="inlineStr">
        <is>
          <t>29811297:eng</t>
        </is>
      </c>
      <c r="AV157" t="inlineStr">
        <is>
          <t>27223661</t>
        </is>
      </c>
      <c r="AW157" t="inlineStr">
        <is>
          <t>991001656709702656</t>
        </is>
      </c>
      <c r="AX157" t="inlineStr">
        <is>
          <t>991001656709702656</t>
        </is>
      </c>
      <c r="AY157" t="inlineStr">
        <is>
          <t>2267668400002656</t>
        </is>
      </c>
      <c r="AZ157" t="inlineStr">
        <is>
          <t>BOOK</t>
        </is>
      </c>
      <c r="BB157" t="inlineStr">
        <is>
          <t>9780815729921</t>
        </is>
      </c>
      <c r="BC157" t="inlineStr">
        <is>
          <t>32285001706141</t>
        </is>
      </c>
      <c r="BD157" t="inlineStr">
        <is>
          <t>893346677</t>
        </is>
      </c>
    </row>
    <row r="158">
      <c r="A158" t="inlineStr">
        <is>
          <t>No</t>
        </is>
      </c>
      <c r="B158" t="inlineStr">
        <is>
          <t>HJ2322.A3 P42 1985</t>
        </is>
      </c>
      <c r="C158" t="inlineStr">
        <is>
          <t>0                      HJ 2322000A  3                  P  42          1985</t>
        </is>
      </c>
      <c r="D158" t="inlineStr">
        <is>
          <t>Who paid the taxes, 1966-85? / Joseph A. Pechman.</t>
        </is>
      </c>
      <c r="F158" t="inlineStr">
        <is>
          <t>No</t>
        </is>
      </c>
      <c r="G158" t="inlineStr">
        <is>
          <t>1</t>
        </is>
      </c>
      <c r="H158" t="inlineStr">
        <is>
          <t>No</t>
        </is>
      </c>
      <c r="I158" t="inlineStr">
        <is>
          <t>No</t>
        </is>
      </c>
      <c r="J158" t="inlineStr">
        <is>
          <t>0</t>
        </is>
      </c>
      <c r="K158" t="inlineStr">
        <is>
          <t>Pechman, Joseph A., 1918-1989.</t>
        </is>
      </c>
      <c r="L158" t="inlineStr">
        <is>
          <t>Washington, D.C. : Brookings Institution, c1985.</t>
        </is>
      </c>
      <c r="M158" t="inlineStr">
        <is>
          <t>1985</t>
        </is>
      </c>
      <c r="O158" t="inlineStr">
        <is>
          <t>eng</t>
        </is>
      </c>
      <c r="P158" t="inlineStr">
        <is>
          <t>dcu</t>
        </is>
      </c>
      <c r="Q158" t="inlineStr">
        <is>
          <t>Studies of government finance. Second series</t>
        </is>
      </c>
      <c r="R158" t="inlineStr">
        <is>
          <t xml:space="preserve">HJ </t>
        </is>
      </c>
      <c r="S158" t="n">
        <v>8</v>
      </c>
      <c r="T158" t="n">
        <v>8</v>
      </c>
      <c r="U158" t="inlineStr">
        <is>
          <t>1999-03-01</t>
        </is>
      </c>
      <c r="V158" t="inlineStr">
        <is>
          <t>1999-03-01</t>
        </is>
      </c>
      <c r="W158" t="inlineStr">
        <is>
          <t>1992-07-16</t>
        </is>
      </c>
      <c r="X158" t="inlineStr">
        <is>
          <t>1992-07-16</t>
        </is>
      </c>
      <c r="Y158" t="n">
        <v>1061</v>
      </c>
      <c r="Z158" t="n">
        <v>967</v>
      </c>
      <c r="AA158" t="n">
        <v>972</v>
      </c>
      <c r="AB158" t="n">
        <v>9</v>
      </c>
      <c r="AC158" t="n">
        <v>9</v>
      </c>
      <c r="AD158" t="n">
        <v>47</v>
      </c>
      <c r="AE158" t="n">
        <v>47</v>
      </c>
      <c r="AF158" t="n">
        <v>13</v>
      </c>
      <c r="AG158" t="n">
        <v>13</v>
      </c>
      <c r="AH158" t="n">
        <v>8</v>
      </c>
      <c r="AI158" t="n">
        <v>8</v>
      </c>
      <c r="AJ158" t="n">
        <v>19</v>
      </c>
      <c r="AK158" t="n">
        <v>19</v>
      </c>
      <c r="AL158" t="n">
        <v>7</v>
      </c>
      <c r="AM158" t="n">
        <v>7</v>
      </c>
      <c r="AN158" t="n">
        <v>10</v>
      </c>
      <c r="AO158" t="n">
        <v>10</v>
      </c>
      <c r="AP158" t="inlineStr">
        <is>
          <t>No</t>
        </is>
      </c>
      <c r="AQ158" t="inlineStr">
        <is>
          <t>No</t>
        </is>
      </c>
      <c r="AS158">
        <f>HYPERLINK("https://creighton-primo.hosted.exlibrisgroup.com/primo-explore/search?tab=default_tab&amp;search_scope=EVERYTHING&amp;vid=01CRU&amp;lang=en_US&amp;offset=0&amp;query=any,contains,991000541839702656","Catalog Record")</f>
        <v/>
      </c>
      <c r="AT158">
        <f>HYPERLINK("http://www.worldcat.org/oclc/11495905","WorldCat Record")</f>
        <v/>
      </c>
      <c r="AU158" t="inlineStr">
        <is>
          <t>4174007:eng</t>
        </is>
      </c>
      <c r="AV158" t="inlineStr">
        <is>
          <t>11495905</t>
        </is>
      </c>
      <c r="AW158" t="inlineStr">
        <is>
          <t>991000541839702656</t>
        </is>
      </c>
      <c r="AX158" t="inlineStr">
        <is>
          <t>991000541839702656</t>
        </is>
      </c>
      <c r="AY158" t="inlineStr">
        <is>
          <t>2263457950002656</t>
        </is>
      </c>
      <c r="AZ158" t="inlineStr">
        <is>
          <t>BOOK</t>
        </is>
      </c>
      <c r="BB158" t="inlineStr">
        <is>
          <t>9780815769972</t>
        </is>
      </c>
      <c r="BC158" t="inlineStr">
        <is>
          <t>32285001191997</t>
        </is>
      </c>
      <c r="BD158" t="inlineStr">
        <is>
          <t>893225077</t>
        </is>
      </c>
    </row>
    <row r="159">
      <c r="A159" t="inlineStr">
        <is>
          <t>No</t>
        </is>
      </c>
      <c r="B159" t="inlineStr">
        <is>
          <t>HJ2348.5 .S53 1982</t>
        </is>
      </c>
      <c r="C159" t="inlineStr">
        <is>
          <t>0                      HJ 2348500S  53          1982</t>
        </is>
      </c>
      <c r="D159" t="inlineStr">
        <is>
          <t>Beating the system : the underground economy / Carl P. Simon, Ann D. Witte ; with Kelly Eakin, Robin G. Schoettler, A. L. Ziegert.</t>
        </is>
      </c>
      <c r="F159" t="inlineStr">
        <is>
          <t>No</t>
        </is>
      </c>
      <c r="G159" t="inlineStr">
        <is>
          <t>1</t>
        </is>
      </c>
      <c r="H159" t="inlineStr">
        <is>
          <t>No</t>
        </is>
      </c>
      <c r="I159" t="inlineStr">
        <is>
          <t>No</t>
        </is>
      </c>
      <c r="J159" t="inlineStr">
        <is>
          <t>0</t>
        </is>
      </c>
      <c r="K159" t="inlineStr">
        <is>
          <t>Simon, Carl P., 1945-</t>
        </is>
      </c>
      <c r="L159" t="inlineStr">
        <is>
          <t>Boston, Mass. : Auburn House Pub. Co., c1982.</t>
        </is>
      </c>
      <c r="M159" t="inlineStr">
        <is>
          <t>1982</t>
        </is>
      </c>
      <c r="O159" t="inlineStr">
        <is>
          <t>eng</t>
        </is>
      </c>
      <c r="P159" t="inlineStr">
        <is>
          <t>mau</t>
        </is>
      </c>
      <c r="R159" t="inlineStr">
        <is>
          <t xml:space="preserve">HJ </t>
        </is>
      </c>
      <c r="S159" t="n">
        <v>1</v>
      </c>
      <c r="T159" t="n">
        <v>1</v>
      </c>
      <c r="U159" t="inlineStr">
        <is>
          <t>1992-11-16</t>
        </is>
      </c>
      <c r="V159" t="inlineStr">
        <is>
          <t>1992-11-16</t>
        </is>
      </c>
      <c r="W159" t="inlineStr">
        <is>
          <t>1992-07-16</t>
        </is>
      </c>
      <c r="X159" t="inlineStr">
        <is>
          <t>1992-07-16</t>
        </is>
      </c>
      <c r="Y159" t="n">
        <v>808</v>
      </c>
      <c r="Z159" t="n">
        <v>708</v>
      </c>
      <c r="AA159" t="n">
        <v>717</v>
      </c>
      <c r="AB159" t="n">
        <v>4</v>
      </c>
      <c r="AC159" t="n">
        <v>4</v>
      </c>
      <c r="AD159" t="n">
        <v>31</v>
      </c>
      <c r="AE159" t="n">
        <v>31</v>
      </c>
      <c r="AF159" t="n">
        <v>10</v>
      </c>
      <c r="AG159" t="n">
        <v>10</v>
      </c>
      <c r="AH159" t="n">
        <v>7</v>
      </c>
      <c r="AI159" t="n">
        <v>7</v>
      </c>
      <c r="AJ159" t="n">
        <v>15</v>
      </c>
      <c r="AK159" t="n">
        <v>15</v>
      </c>
      <c r="AL159" t="n">
        <v>3</v>
      </c>
      <c r="AM159" t="n">
        <v>3</v>
      </c>
      <c r="AN159" t="n">
        <v>2</v>
      </c>
      <c r="AO159" t="n">
        <v>2</v>
      </c>
      <c r="AP159" t="inlineStr">
        <is>
          <t>No</t>
        </is>
      </c>
      <c r="AQ159" t="inlineStr">
        <is>
          <t>No</t>
        </is>
      </c>
      <c r="AS159">
        <f>HYPERLINK("https://creighton-primo.hosted.exlibrisgroup.com/primo-explore/search?tab=default_tab&amp;search_scope=EVERYTHING&amp;vid=01CRU&amp;lang=en_US&amp;offset=0&amp;query=any,contains,991005155049702656","Catalog Record")</f>
        <v/>
      </c>
      <c r="AT159">
        <f>HYPERLINK("http://www.worldcat.org/oclc/7738443","WorldCat Record")</f>
        <v/>
      </c>
      <c r="AU159" t="inlineStr">
        <is>
          <t>347749800:eng</t>
        </is>
      </c>
      <c r="AV159" t="inlineStr">
        <is>
          <t>7738443</t>
        </is>
      </c>
      <c r="AW159" t="inlineStr">
        <is>
          <t>991005155049702656</t>
        </is>
      </c>
      <c r="AX159" t="inlineStr">
        <is>
          <t>991005155049702656</t>
        </is>
      </c>
      <c r="AY159" t="inlineStr">
        <is>
          <t>2257848750002656</t>
        </is>
      </c>
      <c r="AZ159" t="inlineStr">
        <is>
          <t>BOOK</t>
        </is>
      </c>
      <c r="BB159" t="inlineStr">
        <is>
          <t>9780865690912</t>
        </is>
      </c>
      <c r="BC159" t="inlineStr">
        <is>
          <t>32285001192029</t>
        </is>
      </c>
      <c r="BD159" t="inlineStr">
        <is>
          <t>893443497</t>
        </is>
      </c>
    </row>
    <row r="160">
      <c r="A160" t="inlineStr">
        <is>
          <t>No</t>
        </is>
      </c>
      <c r="B160" t="inlineStr">
        <is>
          <t>HJ2348.6 .C68 1990</t>
        </is>
      </c>
      <c r="C160" t="inlineStr">
        <is>
          <t>0                      HJ 2348600C  68          1990</t>
        </is>
      </c>
      <c r="D160" t="inlineStr">
        <is>
          <t>Cheating the government : the economics of evasion / Frank A. Cowell.</t>
        </is>
      </c>
      <c r="F160" t="inlineStr">
        <is>
          <t>No</t>
        </is>
      </c>
      <c r="G160" t="inlineStr">
        <is>
          <t>1</t>
        </is>
      </c>
      <c r="H160" t="inlineStr">
        <is>
          <t>No</t>
        </is>
      </c>
      <c r="I160" t="inlineStr">
        <is>
          <t>No</t>
        </is>
      </c>
      <c r="J160" t="inlineStr">
        <is>
          <t>0</t>
        </is>
      </c>
      <c r="K160" t="inlineStr">
        <is>
          <t>Cowell, Frank A. (Frank Alan)</t>
        </is>
      </c>
      <c r="L160" t="inlineStr">
        <is>
          <t>Cambridge, Mass. : MIT Press, c1990.</t>
        </is>
      </c>
      <c r="M160" t="inlineStr">
        <is>
          <t>1990</t>
        </is>
      </c>
      <c r="O160" t="inlineStr">
        <is>
          <t>eng</t>
        </is>
      </c>
      <c r="P160" t="inlineStr">
        <is>
          <t>mau</t>
        </is>
      </c>
      <c r="R160" t="inlineStr">
        <is>
          <t xml:space="preserve">HJ </t>
        </is>
      </c>
      <c r="S160" t="n">
        <v>1</v>
      </c>
      <c r="T160" t="n">
        <v>1</v>
      </c>
      <c r="U160" t="inlineStr">
        <is>
          <t>1992-11-16</t>
        </is>
      </c>
      <c r="V160" t="inlineStr">
        <is>
          <t>1992-11-16</t>
        </is>
      </c>
      <c r="W160" t="inlineStr">
        <is>
          <t>1990-09-20</t>
        </is>
      </c>
      <c r="X160" t="inlineStr">
        <is>
          <t>1990-09-20</t>
        </is>
      </c>
      <c r="Y160" t="n">
        <v>616</v>
      </c>
      <c r="Z160" t="n">
        <v>451</v>
      </c>
      <c r="AA160" t="n">
        <v>456</v>
      </c>
      <c r="AB160" t="n">
        <v>4</v>
      </c>
      <c r="AC160" t="n">
        <v>4</v>
      </c>
      <c r="AD160" t="n">
        <v>35</v>
      </c>
      <c r="AE160" t="n">
        <v>35</v>
      </c>
      <c r="AF160" t="n">
        <v>13</v>
      </c>
      <c r="AG160" t="n">
        <v>13</v>
      </c>
      <c r="AH160" t="n">
        <v>8</v>
      </c>
      <c r="AI160" t="n">
        <v>8</v>
      </c>
      <c r="AJ160" t="n">
        <v>15</v>
      </c>
      <c r="AK160" t="n">
        <v>15</v>
      </c>
      <c r="AL160" t="n">
        <v>3</v>
      </c>
      <c r="AM160" t="n">
        <v>3</v>
      </c>
      <c r="AN160" t="n">
        <v>6</v>
      </c>
      <c r="AO160" t="n">
        <v>6</v>
      </c>
      <c r="AP160" t="inlineStr">
        <is>
          <t>No</t>
        </is>
      </c>
      <c r="AQ160" t="inlineStr">
        <is>
          <t>No</t>
        </is>
      </c>
      <c r="AS160">
        <f>HYPERLINK("https://creighton-primo.hosted.exlibrisgroup.com/primo-explore/search?tab=default_tab&amp;search_scope=EVERYTHING&amp;vid=01CRU&amp;lang=en_US&amp;offset=0&amp;query=any,contains,991001541999702656","Catalog Record")</f>
        <v/>
      </c>
      <c r="AT160">
        <f>HYPERLINK("http://www.worldcat.org/oclc/20131723","WorldCat Record")</f>
        <v/>
      </c>
      <c r="AU160" t="inlineStr">
        <is>
          <t>288930977:eng</t>
        </is>
      </c>
      <c r="AV160" t="inlineStr">
        <is>
          <t>20131723</t>
        </is>
      </c>
      <c r="AW160" t="inlineStr">
        <is>
          <t>991001541999702656</t>
        </is>
      </c>
      <c r="AX160" t="inlineStr">
        <is>
          <t>991001541999702656</t>
        </is>
      </c>
      <c r="AY160" t="inlineStr">
        <is>
          <t>2264081410002656</t>
        </is>
      </c>
      <c r="AZ160" t="inlineStr">
        <is>
          <t>BOOK</t>
        </is>
      </c>
      <c r="BB160" t="inlineStr">
        <is>
          <t>9780262031530</t>
        </is>
      </c>
      <c r="BC160" t="inlineStr">
        <is>
          <t>32285000277425</t>
        </is>
      </c>
      <c r="BD160" t="inlineStr">
        <is>
          <t>893225913</t>
        </is>
      </c>
    </row>
    <row r="161">
      <c r="A161" t="inlineStr">
        <is>
          <t>No</t>
        </is>
      </c>
      <c r="B161" t="inlineStr">
        <is>
          <t>HJ2362 .G84 1992</t>
        </is>
      </c>
      <c r="C161" t="inlineStr">
        <is>
          <t>0                      HJ 2362000G  84          1992</t>
        </is>
      </c>
      <c r="D161" t="inlineStr">
        <is>
          <t>A Guide to tax research databases / 1990-1992 Research Methodologies Committee of the American Taxation Association ; Robert P. Crum, editor and committee chairperson.</t>
        </is>
      </c>
      <c r="F161" t="inlineStr">
        <is>
          <t>No</t>
        </is>
      </c>
      <c r="G161" t="inlineStr">
        <is>
          <t>1</t>
        </is>
      </c>
      <c r="H161" t="inlineStr">
        <is>
          <t>No</t>
        </is>
      </c>
      <c r="I161" t="inlineStr">
        <is>
          <t>No</t>
        </is>
      </c>
      <c r="J161" t="inlineStr">
        <is>
          <t>0</t>
        </is>
      </c>
      <c r="L161" t="inlineStr">
        <is>
          <t>Sarasota, FL : American Taxation Association section of American Accounting Association, c1992</t>
        </is>
      </c>
      <c r="M161" t="inlineStr">
        <is>
          <t>1992</t>
        </is>
      </c>
      <c r="O161" t="inlineStr">
        <is>
          <t>eng</t>
        </is>
      </c>
      <c r="P161" t="inlineStr">
        <is>
          <t>flu</t>
        </is>
      </c>
      <c r="R161" t="inlineStr">
        <is>
          <t xml:space="preserve">HJ </t>
        </is>
      </c>
      <c r="S161" t="n">
        <v>3</v>
      </c>
      <c r="T161" t="n">
        <v>3</v>
      </c>
      <c r="U161" t="inlineStr">
        <is>
          <t>1995-03-24</t>
        </is>
      </c>
      <c r="V161" t="inlineStr">
        <is>
          <t>1995-03-24</t>
        </is>
      </c>
      <c r="W161" t="inlineStr">
        <is>
          <t>1992-12-10</t>
        </is>
      </c>
      <c r="X161" t="inlineStr">
        <is>
          <t>1992-12-10</t>
        </is>
      </c>
      <c r="Y161" t="n">
        <v>109</v>
      </c>
      <c r="Z161" t="n">
        <v>102</v>
      </c>
      <c r="AA161" t="n">
        <v>102</v>
      </c>
      <c r="AB161" t="n">
        <v>2</v>
      </c>
      <c r="AC161" t="n">
        <v>2</v>
      </c>
      <c r="AD161" t="n">
        <v>6</v>
      </c>
      <c r="AE161" t="n">
        <v>6</v>
      </c>
      <c r="AF161" t="n">
        <v>0</v>
      </c>
      <c r="AG161" t="n">
        <v>0</v>
      </c>
      <c r="AH161" t="n">
        <v>2</v>
      </c>
      <c r="AI161" t="n">
        <v>2</v>
      </c>
      <c r="AJ161" t="n">
        <v>3</v>
      </c>
      <c r="AK161" t="n">
        <v>3</v>
      </c>
      <c r="AL161" t="n">
        <v>0</v>
      </c>
      <c r="AM161" t="n">
        <v>0</v>
      </c>
      <c r="AN161" t="n">
        <v>2</v>
      </c>
      <c r="AO161" t="n">
        <v>2</v>
      </c>
      <c r="AP161" t="inlineStr">
        <is>
          <t>No</t>
        </is>
      </c>
      <c r="AQ161" t="inlineStr">
        <is>
          <t>No</t>
        </is>
      </c>
      <c r="AS161">
        <f>HYPERLINK("https://creighton-primo.hosted.exlibrisgroup.com/primo-explore/search?tab=default_tab&amp;search_scope=EVERYTHING&amp;vid=01CRU&amp;lang=en_US&amp;offset=0&amp;query=any,contains,991002107169702656","Catalog Record")</f>
        <v/>
      </c>
      <c r="AT161">
        <f>HYPERLINK("http://www.worldcat.org/oclc/27018975","WorldCat Record")</f>
        <v/>
      </c>
      <c r="AU161" t="inlineStr">
        <is>
          <t>29479587:eng</t>
        </is>
      </c>
      <c r="AV161" t="inlineStr">
        <is>
          <t>27018975</t>
        </is>
      </c>
      <c r="AW161" t="inlineStr">
        <is>
          <t>991002107169702656</t>
        </is>
      </c>
      <c r="AX161" t="inlineStr">
        <is>
          <t>991002107169702656</t>
        </is>
      </c>
      <c r="AY161" t="inlineStr">
        <is>
          <t>2255662650002656</t>
        </is>
      </c>
      <c r="AZ161" t="inlineStr">
        <is>
          <t>BOOK</t>
        </is>
      </c>
      <c r="BB161" t="inlineStr">
        <is>
          <t>9780865390775</t>
        </is>
      </c>
      <c r="BC161" t="inlineStr">
        <is>
          <t>32285001424992</t>
        </is>
      </c>
      <c r="BD161" t="inlineStr">
        <is>
          <t>893809308</t>
        </is>
      </c>
    </row>
    <row r="162">
      <c r="A162" t="inlineStr">
        <is>
          <t>No</t>
        </is>
      </c>
      <c r="B162" t="inlineStr">
        <is>
          <t>HJ2362 .G85 1991</t>
        </is>
      </c>
      <c r="C162" t="inlineStr">
        <is>
          <t>0                      HJ 2362000G  85          1991</t>
        </is>
      </c>
      <c r="D162" t="inlineStr">
        <is>
          <t>A Guide to tax research methodologies / 1989-1990 Research Methods Committee of the American Taxation Association ; Charles R. Enis, editor and committee chairperson.</t>
        </is>
      </c>
      <c r="F162" t="inlineStr">
        <is>
          <t>No</t>
        </is>
      </c>
      <c r="G162" t="inlineStr">
        <is>
          <t>1</t>
        </is>
      </c>
      <c r="H162" t="inlineStr">
        <is>
          <t>No</t>
        </is>
      </c>
      <c r="I162" t="inlineStr">
        <is>
          <t>No</t>
        </is>
      </c>
      <c r="J162" t="inlineStr">
        <is>
          <t>0</t>
        </is>
      </c>
      <c r="L162" t="inlineStr">
        <is>
          <t>Sarasota, FL : American Taxation Association section of American Accounting Association, c1991.</t>
        </is>
      </c>
      <c r="M162" t="inlineStr">
        <is>
          <t>1991</t>
        </is>
      </c>
      <c r="O162" t="inlineStr">
        <is>
          <t>eng</t>
        </is>
      </c>
      <c r="P162" t="inlineStr">
        <is>
          <t>flu</t>
        </is>
      </c>
      <c r="R162" t="inlineStr">
        <is>
          <t xml:space="preserve">HJ </t>
        </is>
      </c>
      <c r="S162" t="n">
        <v>3</v>
      </c>
      <c r="T162" t="n">
        <v>3</v>
      </c>
      <c r="U162" t="inlineStr">
        <is>
          <t>1995-03-24</t>
        </is>
      </c>
      <c r="V162" t="inlineStr">
        <is>
          <t>1995-03-24</t>
        </is>
      </c>
      <c r="W162" t="inlineStr">
        <is>
          <t>1992-12-01</t>
        </is>
      </c>
      <c r="X162" t="inlineStr">
        <is>
          <t>1992-12-01</t>
        </is>
      </c>
      <c r="Y162" t="n">
        <v>115</v>
      </c>
      <c r="Z162" t="n">
        <v>100</v>
      </c>
      <c r="AA162" t="n">
        <v>101</v>
      </c>
      <c r="AB162" t="n">
        <v>2</v>
      </c>
      <c r="AC162" t="n">
        <v>2</v>
      </c>
      <c r="AD162" t="n">
        <v>6</v>
      </c>
      <c r="AE162" t="n">
        <v>6</v>
      </c>
      <c r="AF162" t="n">
        <v>0</v>
      </c>
      <c r="AG162" t="n">
        <v>0</v>
      </c>
      <c r="AH162" t="n">
        <v>2</v>
      </c>
      <c r="AI162" t="n">
        <v>2</v>
      </c>
      <c r="AJ162" t="n">
        <v>4</v>
      </c>
      <c r="AK162" t="n">
        <v>4</v>
      </c>
      <c r="AL162" t="n">
        <v>0</v>
      </c>
      <c r="AM162" t="n">
        <v>0</v>
      </c>
      <c r="AN162" t="n">
        <v>1</v>
      </c>
      <c r="AO162" t="n">
        <v>1</v>
      </c>
      <c r="AP162" t="inlineStr">
        <is>
          <t>No</t>
        </is>
      </c>
      <c r="AQ162" t="inlineStr">
        <is>
          <t>Yes</t>
        </is>
      </c>
      <c r="AR162">
        <f>HYPERLINK("http://catalog.hathitrust.org/Record/007988997","HathiTrust Record")</f>
        <v/>
      </c>
      <c r="AS162">
        <f>HYPERLINK("https://creighton-primo.hosted.exlibrisgroup.com/primo-explore/search?tab=default_tab&amp;search_scope=EVERYTHING&amp;vid=01CRU&amp;lang=en_US&amp;offset=0&amp;query=any,contains,991002010039702656","Catalog Record")</f>
        <v/>
      </c>
      <c r="AT162">
        <f>HYPERLINK("http://www.worldcat.org/oclc/25549935","WorldCat Record")</f>
        <v/>
      </c>
      <c r="AU162" t="inlineStr">
        <is>
          <t>28437997:eng</t>
        </is>
      </c>
      <c r="AV162" t="inlineStr">
        <is>
          <t>25549935</t>
        </is>
      </c>
      <c r="AW162" t="inlineStr">
        <is>
          <t>991002010039702656</t>
        </is>
      </c>
      <c r="AX162" t="inlineStr">
        <is>
          <t>991002010039702656</t>
        </is>
      </c>
      <c r="AY162" t="inlineStr">
        <is>
          <t>2260679290002656</t>
        </is>
      </c>
      <c r="AZ162" t="inlineStr">
        <is>
          <t>BOOK</t>
        </is>
      </c>
      <c r="BB162" t="inlineStr">
        <is>
          <t>9780865390751</t>
        </is>
      </c>
      <c r="BC162" t="inlineStr">
        <is>
          <t>32285001424893</t>
        </is>
      </c>
      <c r="BD162" t="inlineStr">
        <is>
          <t>893523085</t>
        </is>
      </c>
    </row>
    <row r="163">
      <c r="A163" t="inlineStr">
        <is>
          <t>No</t>
        </is>
      </c>
      <c r="B163" t="inlineStr">
        <is>
          <t>HJ2381 .B73</t>
        </is>
      </c>
      <c r="C163" t="inlineStr">
        <is>
          <t>0                      HJ 2381000B  73</t>
        </is>
      </c>
      <c r="D163" t="inlineStr">
        <is>
          <t>Federal tax reform, the impossible dream? / George F. Break and Joseph A. Pechman.</t>
        </is>
      </c>
      <c r="F163" t="inlineStr">
        <is>
          <t>No</t>
        </is>
      </c>
      <c r="G163" t="inlineStr">
        <is>
          <t>1</t>
        </is>
      </c>
      <c r="H163" t="inlineStr">
        <is>
          <t>No</t>
        </is>
      </c>
      <c r="I163" t="inlineStr">
        <is>
          <t>No</t>
        </is>
      </c>
      <c r="J163" t="inlineStr">
        <is>
          <t>0</t>
        </is>
      </c>
      <c r="K163" t="inlineStr">
        <is>
          <t>Break, George F.</t>
        </is>
      </c>
      <c r="L163" t="inlineStr">
        <is>
          <t>Washington : Brookings Institution, [1975]</t>
        </is>
      </c>
      <c r="M163" t="inlineStr">
        <is>
          <t>1975</t>
        </is>
      </c>
      <c r="O163" t="inlineStr">
        <is>
          <t>eng</t>
        </is>
      </c>
      <c r="P163" t="inlineStr">
        <is>
          <t>dcu</t>
        </is>
      </c>
      <c r="Q163" t="inlineStr">
        <is>
          <t>Studies of government finance. Second series</t>
        </is>
      </c>
      <c r="R163" t="inlineStr">
        <is>
          <t xml:space="preserve">HJ </t>
        </is>
      </c>
      <c r="S163" t="n">
        <v>1</v>
      </c>
      <c r="T163" t="n">
        <v>1</v>
      </c>
      <c r="U163" t="inlineStr">
        <is>
          <t>2000-10-27</t>
        </is>
      </c>
      <c r="V163" t="inlineStr">
        <is>
          <t>2000-10-27</t>
        </is>
      </c>
      <c r="W163" t="inlineStr">
        <is>
          <t>1997-07-24</t>
        </is>
      </c>
      <c r="X163" t="inlineStr">
        <is>
          <t>1997-07-24</t>
        </is>
      </c>
      <c r="Y163" t="n">
        <v>913</v>
      </c>
      <c r="Z163" t="n">
        <v>807</v>
      </c>
      <c r="AA163" t="n">
        <v>815</v>
      </c>
      <c r="AB163" t="n">
        <v>5</v>
      </c>
      <c r="AC163" t="n">
        <v>5</v>
      </c>
      <c r="AD163" t="n">
        <v>38</v>
      </c>
      <c r="AE163" t="n">
        <v>38</v>
      </c>
      <c r="AF163" t="n">
        <v>12</v>
      </c>
      <c r="AG163" t="n">
        <v>12</v>
      </c>
      <c r="AH163" t="n">
        <v>6</v>
      </c>
      <c r="AI163" t="n">
        <v>6</v>
      </c>
      <c r="AJ163" t="n">
        <v>18</v>
      </c>
      <c r="AK163" t="n">
        <v>18</v>
      </c>
      <c r="AL163" t="n">
        <v>4</v>
      </c>
      <c r="AM163" t="n">
        <v>4</v>
      </c>
      <c r="AN163" t="n">
        <v>8</v>
      </c>
      <c r="AO163" t="n">
        <v>8</v>
      </c>
      <c r="AP163" t="inlineStr">
        <is>
          <t>No</t>
        </is>
      </c>
      <c r="AQ163" t="inlineStr">
        <is>
          <t>Yes</t>
        </is>
      </c>
      <c r="AR163">
        <f>HYPERLINK("http://catalog.hathitrust.org/Record/000019058","HathiTrust Record")</f>
        <v/>
      </c>
      <c r="AS163">
        <f>HYPERLINK("https://creighton-primo.hosted.exlibrisgroup.com/primo-explore/search?tab=default_tab&amp;search_scope=EVERYTHING&amp;vid=01CRU&amp;lang=en_US&amp;offset=0&amp;query=any,contains,991003806589702656","Catalog Record")</f>
        <v/>
      </c>
      <c r="AT163">
        <f>HYPERLINK("http://www.worldcat.org/oclc/1530873","WorldCat Record")</f>
        <v/>
      </c>
      <c r="AU163" t="inlineStr">
        <is>
          <t>477871:eng</t>
        </is>
      </c>
      <c r="AV163" t="inlineStr">
        <is>
          <t>1530873</t>
        </is>
      </c>
      <c r="AW163" t="inlineStr">
        <is>
          <t>991003806589702656</t>
        </is>
      </c>
      <c r="AX163" t="inlineStr">
        <is>
          <t>991003806589702656</t>
        </is>
      </c>
      <c r="AY163" t="inlineStr">
        <is>
          <t>2269665540002656</t>
        </is>
      </c>
      <c r="AZ163" t="inlineStr">
        <is>
          <t>BOOK</t>
        </is>
      </c>
      <c r="BB163" t="inlineStr">
        <is>
          <t>9780815710721</t>
        </is>
      </c>
      <c r="BC163" t="inlineStr">
        <is>
          <t>32285003005658</t>
        </is>
      </c>
      <c r="BD163" t="inlineStr">
        <is>
          <t>893252810</t>
        </is>
      </c>
    </row>
    <row r="164">
      <c r="A164" t="inlineStr">
        <is>
          <t>No</t>
        </is>
      </c>
      <c r="B164" t="inlineStr">
        <is>
          <t>HJ2381 .H27 1983</t>
        </is>
      </c>
      <c r="C164" t="inlineStr">
        <is>
          <t>0                      HJ 2381000H  27          1983</t>
        </is>
      </c>
      <c r="D164" t="inlineStr">
        <is>
          <t>The politics of taxation : revenue without representation / by Susan B. Hansen.</t>
        </is>
      </c>
      <c r="F164" t="inlineStr">
        <is>
          <t>No</t>
        </is>
      </c>
      <c r="G164" t="inlineStr">
        <is>
          <t>1</t>
        </is>
      </c>
      <c r="H164" t="inlineStr">
        <is>
          <t>No</t>
        </is>
      </c>
      <c r="I164" t="inlineStr">
        <is>
          <t>No</t>
        </is>
      </c>
      <c r="J164" t="inlineStr">
        <is>
          <t>0</t>
        </is>
      </c>
      <c r="K164" t="inlineStr">
        <is>
          <t>Hansen, Susan B.</t>
        </is>
      </c>
      <c r="L164" t="inlineStr">
        <is>
          <t>New York, NY : Praeger, 1983.</t>
        </is>
      </c>
      <c r="M164" t="inlineStr">
        <is>
          <t>1983</t>
        </is>
      </c>
      <c r="O164" t="inlineStr">
        <is>
          <t>eng</t>
        </is>
      </c>
      <c r="P164" t="inlineStr">
        <is>
          <t>nyu</t>
        </is>
      </c>
      <c r="R164" t="inlineStr">
        <is>
          <t xml:space="preserve">HJ </t>
        </is>
      </c>
      <c r="S164" t="n">
        <v>2</v>
      </c>
      <c r="T164" t="n">
        <v>2</v>
      </c>
      <c r="U164" t="inlineStr">
        <is>
          <t>1992-12-18</t>
        </is>
      </c>
      <c r="V164" t="inlineStr">
        <is>
          <t>1992-12-18</t>
        </is>
      </c>
      <c r="W164" t="inlineStr">
        <is>
          <t>1992-07-16</t>
        </is>
      </c>
      <c r="X164" t="inlineStr">
        <is>
          <t>1992-07-16</t>
        </is>
      </c>
      <c r="Y164" t="n">
        <v>420</v>
      </c>
      <c r="Z164" t="n">
        <v>357</v>
      </c>
      <c r="AA164" t="n">
        <v>363</v>
      </c>
      <c r="AB164" t="n">
        <v>4</v>
      </c>
      <c r="AC164" t="n">
        <v>4</v>
      </c>
      <c r="AD164" t="n">
        <v>20</v>
      </c>
      <c r="AE164" t="n">
        <v>20</v>
      </c>
      <c r="AF164" t="n">
        <v>6</v>
      </c>
      <c r="AG164" t="n">
        <v>6</v>
      </c>
      <c r="AH164" t="n">
        <v>3</v>
      </c>
      <c r="AI164" t="n">
        <v>3</v>
      </c>
      <c r="AJ164" t="n">
        <v>7</v>
      </c>
      <c r="AK164" t="n">
        <v>7</v>
      </c>
      <c r="AL164" t="n">
        <v>2</v>
      </c>
      <c r="AM164" t="n">
        <v>2</v>
      </c>
      <c r="AN164" t="n">
        <v>5</v>
      </c>
      <c r="AO164" t="n">
        <v>5</v>
      </c>
      <c r="AP164" t="inlineStr">
        <is>
          <t>No</t>
        </is>
      </c>
      <c r="AQ164" t="inlineStr">
        <is>
          <t>No</t>
        </is>
      </c>
      <c r="AS164">
        <f>HYPERLINK("https://creighton-primo.hosted.exlibrisgroup.com/primo-explore/search?tab=default_tab&amp;search_scope=EVERYTHING&amp;vid=01CRU&amp;lang=en_US&amp;offset=0&amp;query=any,contains,991000173129702656","Catalog Record")</f>
        <v/>
      </c>
      <c r="AT164">
        <f>HYPERLINK("http://www.worldcat.org/oclc/9325110","WorldCat Record")</f>
        <v/>
      </c>
      <c r="AU164" t="inlineStr">
        <is>
          <t>366254515:eng</t>
        </is>
      </c>
      <c r="AV164" t="inlineStr">
        <is>
          <t>9325110</t>
        </is>
      </c>
      <c r="AW164" t="inlineStr">
        <is>
          <t>991000173129702656</t>
        </is>
      </c>
      <c r="AX164" t="inlineStr">
        <is>
          <t>991000173129702656</t>
        </is>
      </c>
      <c r="AY164" t="inlineStr">
        <is>
          <t>2267472420002656</t>
        </is>
      </c>
      <c r="AZ164" t="inlineStr">
        <is>
          <t>BOOK</t>
        </is>
      </c>
      <c r="BB164" t="inlineStr">
        <is>
          <t>9780030602382</t>
        </is>
      </c>
      <c r="BC164" t="inlineStr">
        <is>
          <t>32285001192094</t>
        </is>
      </c>
      <c r="BD164" t="inlineStr">
        <is>
          <t>893249149</t>
        </is>
      </c>
    </row>
    <row r="165">
      <c r="A165" t="inlineStr">
        <is>
          <t>No</t>
        </is>
      </c>
      <c r="B165" t="inlineStr">
        <is>
          <t>HJ2381 .R313 1978</t>
        </is>
      </c>
      <c r="C165" t="inlineStr">
        <is>
          <t>0                      HJ 2381000R  313         1978</t>
        </is>
      </c>
      <c r="D165" t="inlineStr">
        <is>
          <t>The income tax and business decisions : an introductory tax text / William L. Raby.</t>
        </is>
      </c>
      <c r="F165" t="inlineStr">
        <is>
          <t>No</t>
        </is>
      </c>
      <c r="G165" t="inlineStr">
        <is>
          <t>1</t>
        </is>
      </c>
      <c r="H165" t="inlineStr">
        <is>
          <t>No</t>
        </is>
      </c>
      <c r="I165" t="inlineStr">
        <is>
          <t>No</t>
        </is>
      </c>
      <c r="J165" t="inlineStr">
        <is>
          <t>0</t>
        </is>
      </c>
      <c r="K165" t="inlineStr">
        <is>
          <t>Raby, William L.</t>
        </is>
      </c>
      <c r="L165" t="inlineStr">
        <is>
          <t>Englewood Cliffs, N.J. : Prentice-Hall, c1978.</t>
        </is>
      </c>
      <c r="M165" t="inlineStr">
        <is>
          <t>1978</t>
        </is>
      </c>
      <c r="N165" t="inlineStr">
        <is>
          <t>4th ed.</t>
        </is>
      </c>
      <c r="O165" t="inlineStr">
        <is>
          <t>eng</t>
        </is>
      </c>
      <c r="P165" t="inlineStr">
        <is>
          <t>nju</t>
        </is>
      </c>
      <c r="R165" t="inlineStr">
        <is>
          <t xml:space="preserve">HJ </t>
        </is>
      </c>
      <c r="S165" t="n">
        <v>7</v>
      </c>
      <c r="T165" t="n">
        <v>7</v>
      </c>
      <c r="U165" t="inlineStr">
        <is>
          <t>1995-10-27</t>
        </is>
      </c>
      <c r="V165" t="inlineStr">
        <is>
          <t>1995-10-27</t>
        </is>
      </c>
      <c r="W165" t="inlineStr">
        <is>
          <t>1992-07-16</t>
        </is>
      </c>
      <c r="X165" t="inlineStr">
        <is>
          <t>1992-07-16</t>
        </is>
      </c>
      <c r="Y165" t="n">
        <v>227</v>
      </c>
      <c r="Z165" t="n">
        <v>188</v>
      </c>
      <c r="AA165" t="n">
        <v>576</v>
      </c>
      <c r="AB165" t="n">
        <v>2</v>
      </c>
      <c r="AC165" t="n">
        <v>3</v>
      </c>
      <c r="AD165" t="n">
        <v>13</v>
      </c>
      <c r="AE165" t="n">
        <v>33</v>
      </c>
      <c r="AF165" t="n">
        <v>5</v>
      </c>
      <c r="AG165" t="n">
        <v>11</v>
      </c>
      <c r="AH165" t="n">
        <v>2</v>
      </c>
      <c r="AI165" t="n">
        <v>5</v>
      </c>
      <c r="AJ165" t="n">
        <v>7</v>
      </c>
      <c r="AK165" t="n">
        <v>18</v>
      </c>
      <c r="AL165" t="n">
        <v>1</v>
      </c>
      <c r="AM165" t="n">
        <v>2</v>
      </c>
      <c r="AN165" t="n">
        <v>1</v>
      </c>
      <c r="AO165" t="n">
        <v>5</v>
      </c>
      <c r="AP165" t="inlineStr">
        <is>
          <t>No</t>
        </is>
      </c>
      <c r="AQ165" t="inlineStr">
        <is>
          <t>No</t>
        </is>
      </c>
      <c r="AS165">
        <f>HYPERLINK("https://creighton-primo.hosted.exlibrisgroup.com/primo-explore/search?tab=default_tab&amp;search_scope=EVERYTHING&amp;vid=01CRU&amp;lang=en_US&amp;offset=0&amp;query=any,contains,991004451979702656","Catalog Record")</f>
        <v/>
      </c>
      <c r="AT165">
        <f>HYPERLINK("http://www.worldcat.org/oclc/3516368","WorldCat Record")</f>
        <v/>
      </c>
      <c r="AU165" t="inlineStr">
        <is>
          <t>1350360:eng</t>
        </is>
      </c>
      <c r="AV165" t="inlineStr">
        <is>
          <t>3516368</t>
        </is>
      </c>
      <c r="AW165" t="inlineStr">
        <is>
          <t>991004451979702656</t>
        </is>
      </c>
      <c r="AX165" t="inlineStr">
        <is>
          <t>991004451979702656</t>
        </is>
      </c>
      <c r="AY165" t="inlineStr">
        <is>
          <t>2272383080002656</t>
        </is>
      </c>
      <c r="AZ165" t="inlineStr">
        <is>
          <t>BOOK</t>
        </is>
      </c>
      <c r="BB165" t="inlineStr">
        <is>
          <t>9780134543635</t>
        </is>
      </c>
      <c r="BC165" t="inlineStr">
        <is>
          <t>32285001192144</t>
        </is>
      </c>
      <c r="BD165" t="inlineStr">
        <is>
          <t>893259744</t>
        </is>
      </c>
    </row>
    <row r="166">
      <c r="A166" t="inlineStr">
        <is>
          <t>No</t>
        </is>
      </c>
      <c r="B166" t="inlineStr">
        <is>
          <t>HJ2381 .S9</t>
        </is>
      </c>
      <c r="C166" t="inlineStr">
        <is>
          <t>0                      HJ 2381000S  9</t>
        </is>
      </c>
      <c r="D166" t="inlineStr">
        <is>
          <t>Tax policy and tax reform: 1961-1969; selected speeches and testimony of Stanley S. Surrey. Edited by William F. Hellmuth and Oliver Oldman.</t>
        </is>
      </c>
      <c r="F166" t="inlineStr">
        <is>
          <t>No</t>
        </is>
      </c>
      <c r="G166" t="inlineStr">
        <is>
          <t>1</t>
        </is>
      </c>
      <c r="H166" t="inlineStr">
        <is>
          <t>No</t>
        </is>
      </c>
      <c r="I166" t="inlineStr">
        <is>
          <t>No</t>
        </is>
      </c>
      <c r="J166" t="inlineStr">
        <is>
          <t>0</t>
        </is>
      </c>
      <c r="K166" t="inlineStr">
        <is>
          <t>Surrey, Stanley S.</t>
        </is>
      </c>
      <c r="L166" t="inlineStr">
        <is>
          <t>[New York, Commerce Clearing House, c1973]</t>
        </is>
      </c>
      <c r="M166" t="inlineStr">
        <is>
          <t>1973</t>
        </is>
      </c>
      <c r="O166" t="inlineStr">
        <is>
          <t>eng</t>
        </is>
      </c>
      <c r="P166" t="inlineStr">
        <is>
          <t>nyu</t>
        </is>
      </c>
      <c r="R166" t="inlineStr">
        <is>
          <t xml:space="preserve">HJ </t>
        </is>
      </c>
      <c r="S166" t="n">
        <v>2</v>
      </c>
      <c r="T166" t="n">
        <v>2</v>
      </c>
      <c r="U166" t="inlineStr">
        <is>
          <t>2000-10-27</t>
        </is>
      </c>
      <c r="V166" t="inlineStr">
        <is>
          <t>2000-10-27</t>
        </is>
      </c>
      <c r="W166" t="inlineStr">
        <is>
          <t>1992-07-16</t>
        </is>
      </c>
      <c r="X166" t="inlineStr">
        <is>
          <t>1992-07-16</t>
        </is>
      </c>
      <c r="Y166" t="n">
        <v>120</v>
      </c>
      <c r="Z166" t="n">
        <v>108</v>
      </c>
      <c r="AA166" t="n">
        <v>109</v>
      </c>
      <c r="AB166" t="n">
        <v>1</v>
      </c>
      <c r="AC166" t="n">
        <v>1</v>
      </c>
      <c r="AD166" t="n">
        <v>7</v>
      </c>
      <c r="AE166" t="n">
        <v>7</v>
      </c>
      <c r="AF166" t="n">
        <v>1</v>
      </c>
      <c r="AG166" t="n">
        <v>1</v>
      </c>
      <c r="AH166" t="n">
        <v>0</v>
      </c>
      <c r="AI166" t="n">
        <v>0</v>
      </c>
      <c r="AJ166" t="n">
        <v>0</v>
      </c>
      <c r="AK166" t="n">
        <v>0</v>
      </c>
      <c r="AL166" t="n">
        <v>0</v>
      </c>
      <c r="AM166" t="n">
        <v>0</v>
      </c>
      <c r="AN166" t="n">
        <v>6</v>
      </c>
      <c r="AO166" t="n">
        <v>6</v>
      </c>
      <c r="AP166" t="inlineStr">
        <is>
          <t>No</t>
        </is>
      </c>
      <c r="AQ166" t="inlineStr">
        <is>
          <t>No</t>
        </is>
      </c>
      <c r="AS166">
        <f>HYPERLINK("https://creighton-primo.hosted.exlibrisgroup.com/primo-explore/search?tab=default_tab&amp;search_scope=EVERYTHING&amp;vid=01CRU&amp;lang=en_US&amp;offset=0&amp;query=any,contains,991003361729702656","Catalog Record")</f>
        <v/>
      </c>
      <c r="AT166">
        <f>HYPERLINK("http://www.worldcat.org/oclc/897756","WorldCat Record")</f>
        <v/>
      </c>
      <c r="AU166" t="inlineStr">
        <is>
          <t>1884856:eng</t>
        </is>
      </c>
      <c r="AV166" t="inlineStr">
        <is>
          <t>897756</t>
        </is>
      </c>
      <c r="AW166" t="inlineStr">
        <is>
          <t>991003361729702656</t>
        </is>
      </c>
      <c r="AX166" t="inlineStr">
        <is>
          <t>991003361729702656</t>
        </is>
      </c>
      <c r="AY166" t="inlineStr">
        <is>
          <t>2257577510002656</t>
        </is>
      </c>
      <c r="AZ166" t="inlineStr">
        <is>
          <t>BOOK</t>
        </is>
      </c>
      <c r="BC166" t="inlineStr">
        <is>
          <t>32285001192151</t>
        </is>
      </c>
      <c r="BD166" t="inlineStr">
        <is>
          <t>893416313</t>
        </is>
      </c>
    </row>
    <row r="167">
      <c r="A167" t="inlineStr">
        <is>
          <t>No</t>
        </is>
      </c>
      <c r="B167" t="inlineStr">
        <is>
          <t>HJ241 .M36 1994</t>
        </is>
      </c>
      <c r="C167" t="inlineStr">
        <is>
          <t>0                      HJ 0241000M  36          1994</t>
        </is>
      </c>
      <c r="D167" t="inlineStr">
        <is>
          <t>Debt and taxes / John H. Makin and Norman J. Ornstein.</t>
        </is>
      </c>
      <c r="F167" t="inlineStr">
        <is>
          <t>No</t>
        </is>
      </c>
      <c r="G167" t="inlineStr">
        <is>
          <t>1</t>
        </is>
      </c>
      <c r="H167" t="inlineStr">
        <is>
          <t>No</t>
        </is>
      </c>
      <c r="I167" t="inlineStr">
        <is>
          <t>No</t>
        </is>
      </c>
      <c r="J167" t="inlineStr">
        <is>
          <t>0</t>
        </is>
      </c>
      <c r="K167" t="inlineStr">
        <is>
          <t>Makin, John H.</t>
        </is>
      </c>
      <c r="L167" t="inlineStr">
        <is>
          <t>New York : Times Books, c1994.</t>
        </is>
      </c>
      <c r="M167" t="inlineStr">
        <is>
          <t>1994</t>
        </is>
      </c>
      <c r="N167" t="inlineStr">
        <is>
          <t>1st ed.</t>
        </is>
      </c>
      <c r="O167" t="inlineStr">
        <is>
          <t>eng</t>
        </is>
      </c>
      <c r="P167" t="inlineStr">
        <is>
          <t>nyu</t>
        </is>
      </c>
      <c r="R167" t="inlineStr">
        <is>
          <t xml:space="preserve">HJ </t>
        </is>
      </c>
      <c r="S167" t="n">
        <v>4</v>
      </c>
      <c r="T167" t="n">
        <v>4</v>
      </c>
      <c r="U167" t="inlineStr">
        <is>
          <t>1999-07-26</t>
        </is>
      </c>
      <c r="V167" t="inlineStr">
        <is>
          <t>1999-07-26</t>
        </is>
      </c>
      <c r="W167" t="inlineStr">
        <is>
          <t>1994-09-23</t>
        </is>
      </c>
      <c r="X167" t="inlineStr">
        <is>
          <t>1994-09-23</t>
        </is>
      </c>
      <c r="Y167" t="n">
        <v>743</v>
      </c>
      <c r="Z167" t="n">
        <v>695</v>
      </c>
      <c r="AA167" t="n">
        <v>700</v>
      </c>
      <c r="AB167" t="n">
        <v>8</v>
      </c>
      <c r="AC167" t="n">
        <v>8</v>
      </c>
      <c r="AD167" t="n">
        <v>36</v>
      </c>
      <c r="AE167" t="n">
        <v>36</v>
      </c>
      <c r="AF167" t="n">
        <v>12</v>
      </c>
      <c r="AG167" t="n">
        <v>12</v>
      </c>
      <c r="AH167" t="n">
        <v>7</v>
      </c>
      <c r="AI167" t="n">
        <v>7</v>
      </c>
      <c r="AJ167" t="n">
        <v>17</v>
      </c>
      <c r="AK167" t="n">
        <v>17</v>
      </c>
      <c r="AL167" t="n">
        <v>6</v>
      </c>
      <c r="AM167" t="n">
        <v>6</v>
      </c>
      <c r="AN167" t="n">
        <v>0</v>
      </c>
      <c r="AO167" t="n">
        <v>0</v>
      </c>
      <c r="AP167" t="inlineStr">
        <is>
          <t>No</t>
        </is>
      </c>
      <c r="AQ167" t="inlineStr">
        <is>
          <t>No</t>
        </is>
      </c>
      <c r="AS167">
        <f>HYPERLINK("https://creighton-primo.hosted.exlibrisgroup.com/primo-explore/search?tab=default_tab&amp;search_scope=EVERYTHING&amp;vid=01CRU&amp;lang=en_US&amp;offset=0&amp;query=any,contains,991002228809702656","Catalog Record")</f>
        <v/>
      </c>
      <c r="AT167">
        <f>HYPERLINK("http://www.worldcat.org/oclc/28710780","WorldCat Record")</f>
        <v/>
      </c>
      <c r="AU167" t="inlineStr">
        <is>
          <t>29753258:eng</t>
        </is>
      </c>
      <c r="AV167" t="inlineStr">
        <is>
          <t>28710780</t>
        </is>
      </c>
      <c r="AW167" t="inlineStr">
        <is>
          <t>991002228809702656</t>
        </is>
      </c>
      <c r="AX167" t="inlineStr">
        <is>
          <t>991002228809702656</t>
        </is>
      </c>
      <c r="AY167" t="inlineStr">
        <is>
          <t>2262915510002656</t>
        </is>
      </c>
      <c r="AZ167" t="inlineStr">
        <is>
          <t>BOOK</t>
        </is>
      </c>
      <c r="BB167" t="inlineStr">
        <is>
          <t>9780812923124</t>
        </is>
      </c>
      <c r="BC167" t="inlineStr">
        <is>
          <t>32285001947281</t>
        </is>
      </c>
      <c r="BD167" t="inlineStr">
        <is>
          <t>893341184</t>
        </is>
      </c>
    </row>
    <row r="168">
      <c r="A168" t="inlineStr">
        <is>
          <t>No</t>
        </is>
      </c>
      <c r="B168" t="inlineStr">
        <is>
          <t>HJ241 .M93</t>
        </is>
      </c>
      <c r="C168" t="inlineStr">
        <is>
          <t>0                      HJ 0241000M  93</t>
        </is>
      </c>
      <c r="D168" t="inlineStr">
        <is>
          <t>A financial history of the United States, by Margaret G. Myers.</t>
        </is>
      </c>
      <c r="F168" t="inlineStr">
        <is>
          <t>No</t>
        </is>
      </c>
      <c r="G168" t="inlineStr">
        <is>
          <t>1</t>
        </is>
      </c>
      <c r="H168" t="inlineStr">
        <is>
          <t>Yes</t>
        </is>
      </c>
      <c r="I168" t="inlineStr">
        <is>
          <t>No</t>
        </is>
      </c>
      <c r="J168" t="inlineStr">
        <is>
          <t>0</t>
        </is>
      </c>
      <c r="K168" t="inlineStr">
        <is>
          <t>Myers, Margaret G. (Margaret Good), 1899-1988.</t>
        </is>
      </c>
      <c r="L168" t="inlineStr">
        <is>
          <t>New York, Columbia University Press, 1970.</t>
        </is>
      </c>
      <c r="M168" t="inlineStr">
        <is>
          <t>1970</t>
        </is>
      </c>
      <c r="O168" t="inlineStr">
        <is>
          <t>eng</t>
        </is>
      </c>
      <c r="P168" t="inlineStr">
        <is>
          <t>nyu</t>
        </is>
      </c>
      <c r="R168" t="inlineStr">
        <is>
          <t xml:space="preserve">HJ </t>
        </is>
      </c>
      <c r="S168" t="n">
        <v>1</v>
      </c>
      <c r="T168" t="n">
        <v>1</v>
      </c>
      <c r="U168" t="inlineStr">
        <is>
          <t>2008-11-03</t>
        </is>
      </c>
      <c r="V168" t="inlineStr">
        <is>
          <t>2008-11-03</t>
        </is>
      </c>
      <c r="W168" t="inlineStr">
        <is>
          <t>1997-07-23</t>
        </is>
      </c>
      <c r="X168" t="inlineStr">
        <is>
          <t>1997-07-23</t>
        </is>
      </c>
      <c r="Y168" t="n">
        <v>1172</v>
      </c>
      <c r="Z168" t="n">
        <v>998</v>
      </c>
      <c r="AA168" t="n">
        <v>1011</v>
      </c>
      <c r="AB168" t="n">
        <v>8</v>
      </c>
      <c r="AC168" t="n">
        <v>8</v>
      </c>
      <c r="AD168" t="n">
        <v>46</v>
      </c>
      <c r="AE168" t="n">
        <v>46</v>
      </c>
      <c r="AF168" t="n">
        <v>20</v>
      </c>
      <c r="AG168" t="n">
        <v>20</v>
      </c>
      <c r="AH168" t="n">
        <v>9</v>
      </c>
      <c r="AI168" t="n">
        <v>9</v>
      </c>
      <c r="AJ168" t="n">
        <v>21</v>
      </c>
      <c r="AK168" t="n">
        <v>21</v>
      </c>
      <c r="AL168" t="n">
        <v>5</v>
      </c>
      <c r="AM168" t="n">
        <v>5</v>
      </c>
      <c r="AN168" t="n">
        <v>1</v>
      </c>
      <c r="AO168" t="n">
        <v>1</v>
      </c>
      <c r="AP168" t="inlineStr">
        <is>
          <t>No</t>
        </is>
      </c>
      <c r="AQ168" t="inlineStr">
        <is>
          <t>Yes</t>
        </is>
      </c>
      <c r="AR168">
        <f>HYPERLINK("http://catalog.hathitrust.org/Record/001129613","HathiTrust Record")</f>
        <v/>
      </c>
      <c r="AS168">
        <f>HYPERLINK("https://creighton-primo.hosted.exlibrisgroup.com/primo-explore/search?tab=default_tab&amp;search_scope=EVERYTHING&amp;vid=01CRU&amp;lang=en_US&amp;offset=0&amp;query=any,contains,991001694049702656","Catalog Record")</f>
        <v/>
      </c>
      <c r="AT168">
        <f>HYPERLINK("http://www.worldcat.org/oclc/89903","WorldCat Record")</f>
        <v/>
      </c>
      <c r="AU168" t="inlineStr">
        <is>
          <t>419628:eng</t>
        </is>
      </c>
      <c r="AV168" t="inlineStr">
        <is>
          <t>89903</t>
        </is>
      </c>
      <c r="AW168" t="inlineStr">
        <is>
          <t>991001694049702656</t>
        </is>
      </c>
      <c r="AX168" t="inlineStr">
        <is>
          <t>991001694049702656</t>
        </is>
      </c>
      <c r="AY168" t="inlineStr">
        <is>
          <t>2259146530002656</t>
        </is>
      </c>
      <c r="AZ168" t="inlineStr">
        <is>
          <t>BOOK</t>
        </is>
      </c>
      <c r="BB168" t="inlineStr">
        <is>
          <t>9780231024426</t>
        </is>
      </c>
      <c r="BC168" t="inlineStr">
        <is>
          <t>32285002919065</t>
        </is>
      </c>
      <c r="BD168" t="inlineStr">
        <is>
          <t>893244313</t>
        </is>
      </c>
    </row>
    <row r="169">
      <c r="A169" t="inlineStr">
        <is>
          <t>No</t>
        </is>
      </c>
      <c r="B169" t="inlineStr">
        <is>
          <t>HJ249 .B76</t>
        </is>
      </c>
      <c r="C169" t="inlineStr">
        <is>
          <t>0                      HJ 0249000B  76</t>
        </is>
      </c>
      <c r="D169" t="inlineStr">
        <is>
          <t>The history of the surplus revenue of 1837; being an account of its origin, its distribution among the states, and the uses to which it was applied.</t>
        </is>
      </c>
      <c r="F169" t="inlineStr">
        <is>
          <t>No</t>
        </is>
      </c>
      <c r="G169" t="inlineStr">
        <is>
          <t>1</t>
        </is>
      </c>
      <c r="H169" t="inlineStr">
        <is>
          <t>No</t>
        </is>
      </c>
      <c r="I169" t="inlineStr">
        <is>
          <t>No</t>
        </is>
      </c>
      <c r="J169" t="inlineStr">
        <is>
          <t>0</t>
        </is>
      </c>
      <c r="K169" t="inlineStr">
        <is>
          <t>Bourne, Edward Gaylord, 1860-1908.</t>
        </is>
      </c>
      <c r="L169" t="inlineStr">
        <is>
          <t>New York &amp; London, G. P. Putnam's Sons, 1885.</t>
        </is>
      </c>
      <c r="M169" t="inlineStr">
        <is>
          <t>1885</t>
        </is>
      </c>
      <c r="O169" t="inlineStr">
        <is>
          <t>eng</t>
        </is>
      </c>
      <c r="P169" t="inlineStr">
        <is>
          <t xml:space="preserve">xx </t>
        </is>
      </c>
      <c r="Q169" t="inlineStr">
        <is>
          <t>On cover: Questions of the day, 24</t>
        </is>
      </c>
      <c r="R169" t="inlineStr">
        <is>
          <t xml:space="preserve">HJ </t>
        </is>
      </c>
      <c r="S169" t="n">
        <v>1</v>
      </c>
      <c r="T169" t="n">
        <v>1</v>
      </c>
      <c r="U169" t="inlineStr">
        <is>
          <t>2000-07-19</t>
        </is>
      </c>
      <c r="V169" t="inlineStr">
        <is>
          <t>2000-07-19</t>
        </is>
      </c>
      <c r="W169" t="inlineStr">
        <is>
          <t>1997-07-23</t>
        </is>
      </c>
      <c r="X169" t="inlineStr">
        <is>
          <t>1997-07-23</t>
        </is>
      </c>
      <c r="Y169" t="n">
        <v>140</v>
      </c>
      <c r="Z169" t="n">
        <v>134</v>
      </c>
      <c r="AA169" t="n">
        <v>225</v>
      </c>
      <c r="AB169" t="n">
        <v>2</v>
      </c>
      <c r="AC169" t="n">
        <v>4</v>
      </c>
      <c r="AD169" t="n">
        <v>3</v>
      </c>
      <c r="AE169" t="n">
        <v>8</v>
      </c>
      <c r="AF169" t="n">
        <v>0</v>
      </c>
      <c r="AG169" t="n">
        <v>1</v>
      </c>
      <c r="AH169" t="n">
        <v>0</v>
      </c>
      <c r="AI169" t="n">
        <v>3</v>
      </c>
      <c r="AJ169" t="n">
        <v>2</v>
      </c>
      <c r="AK169" t="n">
        <v>3</v>
      </c>
      <c r="AL169" t="n">
        <v>1</v>
      </c>
      <c r="AM169" t="n">
        <v>3</v>
      </c>
      <c r="AN169" t="n">
        <v>0</v>
      </c>
      <c r="AO169" t="n">
        <v>0</v>
      </c>
      <c r="AP169" t="inlineStr">
        <is>
          <t>Yes</t>
        </is>
      </c>
      <c r="AQ169" t="inlineStr">
        <is>
          <t>No</t>
        </is>
      </c>
      <c r="AR169">
        <f>HYPERLINK("http://catalog.hathitrust.org/Record/001119271","HathiTrust Record")</f>
        <v/>
      </c>
      <c r="AS169">
        <f>HYPERLINK("https://creighton-primo.hosted.exlibrisgroup.com/primo-explore/search?tab=default_tab&amp;search_scope=EVERYTHING&amp;vid=01CRU&amp;lang=en_US&amp;offset=0&amp;query=any,contains,991003474759702656","Catalog Record")</f>
        <v/>
      </c>
      <c r="AT169">
        <f>HYPERLINK("http://www.worldcat.org/oclc/1018833","WorldCat Record")</f>
        <v/>
      </c>
      <c r="AU169" t="inlineStr">
        <is>
          <t>1144272:eng</t>
        </is>
      </c>
      <c r="AV169" t="inlineStr">
        <is>
          <t>1018833</t>
        </is>
      </c>
      <c r="AW169" t="inlineStr">
        <is>
          <t>991003474759702656</t>
        </is>
      </c>
      <c r="AX169" t="inlineStr">
        <is>
          <t>991003474759702656</t>
        </is>
      </c>
      <c r="AY169" t="inlineStr">
        <is>
          <t>2259616240002656</t>
        </is>
      </c>
      <c r="AZ169" t="inlineStr">
        <is>
          <t>BOOK</t>
        </is>
      </c>
      <c r="BC169" t="inlineStr">
        <is>
          <t>32285002919131</t>
        </is>
      </c>
      <c r="BD169" t="inlineStr">
        <is>
          <t>893893745</t>
        </is>
      </c>
    </row>
    <row r="170">
      <c r="A170" t="inlineStr">
        <is>
          <t>No</t>
        </is>
      </c>
      <c r="B170" t="inlineStr">
        <is>
          <t>HJ257 .E25 1973</t>
        </is>
      </c>
      <c r="C170" t="inlineStr">
        <is>
          <t>0                      HJ 0257000E  25          1973</t>
        </is>
      </c>
      <c r="D170" t="inlineStr">
        <is>
          <t>Public finance / Otto Eckstein.</t>
        </is>
      </c>
      <c r="F170" t="inlineStr">
        <is>
          <t>No</t>
        </is>
      </c>
      <c r="G170" t="inlineStr">
        <is>
          <t>1</t>
        </is>
      </c>
      <c r="H170" t="inlineStr">
        <is>
          <t>No</t>
        </is>
      </c>
      <c r="I170" t="inlineStr">
        <is>
          <t>No</t>
        </is>
      </c>
      <c r="J170" t="inlineStr">
        <is>
          <t>0</t>
        </is>
      </c>
      <c r="K170" t="inlineStr">
        <is>
          <t>Eckstein, Otto.</t>
        </is>
      </c>
      <c r="L170" t="inlineStr">
        <is>
          <t>Englewood Cliffs, N.J. : Prentice-Hall, 1973.</t>
        </is>
      </c>
      <c r="M170" t="inlineStr">
        <is>
          <t>1973</t>
        </is>
      </c>
      <c r="N170" t="inlineStr">
        <is>
          <t>3d ed.</t>
        </is>
      </c>
      <c r="O170" t="inlineStr">
        <is>
          <t>eng</t>
        </is>
      </c>
      <c r="P170" t="inlineStr">
        <is>
          <t>nju</t>
        </is>
      </c>
      <c r="Q170" t="inlineStr">
        <is>
          <t>Foundations of modern economics series</t>
        </is>
      </c>
      <c r="R170" t="inlineStr">
        <is>
          <t xml:space="preserve">HJ </t>
        </is>
      </c>
      <c r="S170" t="n">
        <v>4</v>
      </c>
      <c r="T170" t="n">
        <v>4</v>
      </c>
      <c r="U170" t="inlineStr">
        <is>
          <t>2000-09-15</t>
        </is>
      </c>
      <c r="V170" t="inlineStr">
        <is>
          <t>2000-09-15</t>
        </is>
      </c>
      <c r="W170" t="inlineStr">
        <is>
          <t>1992-07-13</t>
        </is>
      </c>
      <c r="X170" t="inlineStr">
        <is>
          <t>1992-07-13</t>
        </is>
      </c>
      <c r="Y170" t="n">
        <v>393</v>
      </c>
      <c r="Z170" t="n">
        <v>273</v>
      </c>
      <c r="AA170" t="n">
        <v>845</v>
      </c>
      <c r="AB170" t="n">
        <v>2</v>
      </c>
      <c r="AC170" t="n">
        <v>6</v>
      </c>
      <c r="AD170" t="n">
        <v>7</v>
      </c>
      <c r="AE170" t="n">
        <v>35</v>
      </c>
      <c r="AF170" t="n">
        <v>1</v>
      </c>
      <c r="AG170" t="n">
        <v>11</v>
      </c>
      <c r="AH170" t="n">
        <v>2</v>
      </c>
      <c r="AI170" t="n">
        <v>8</v>
      </c>
      <c r="AJ170" t="n">
        <v>1</v>
      </c>
      <c r="AK170" t="n">
        <v>17</v>
      </c>
      <c r="AL170" t="n">
        <v>1</v>
      </c>
      <c r="AM170" t="n">
        <v>5</v>
      </c>
      <c r="AN170" t="n">
        <v>2</v>
      </c>
      <c r="AO170" t="n">
        <v>3</v>
      </c>
      <c r="AP170" t="inlineStr">
        <is>
          <t>No</t>
        </is>
      </c>
      <c r="AQ170" t="inlineStr">
        <is>
          <t>Yes</t>
        </is>
      </c>
      <c r="AR170">
        <f>HYPERLINK("http://catalog.hathitrust.org/Record/001129648","HathiTrust Record")</f>
        <v/>
      </c>
      <c r="AS170">
        <f>HYPERLINK("https://creighton-primo.hosted.exlibrisgroup.com/primo-explore/search?tab=default_tab&amp;search_scope=EVERYTHING&amp;vid=01CRU&amp;lang=en_US&amp;offset=0&amp;query=any,contains,991002759899702656","Catalog Record")</f>
        <v/>
      </c>
      <c r="AT170">
        <f>HYPERLINK("http://www.worldcat.org/oclc/427549","WorldCat Record")</f>
        <v/>
      </c>
      <c r="AU170" t="inlineStr">
        <is>
          <t>1344650:eng</t>
        </is>
      </c>
      <c r="AV170" t="inlineStr">
        <is>
          <t>427549</t>
        </is>
      </c>
      <c r="AW170" t="inlineStr">
        <is>
          <t>991002759899702656</t>
        </is>
      </c>
      <c r="AX170" t="inlineStr">
        <is>
          <t>991002759899702656</t>
        </is>
      </c>
      <c r="AY170" t="inlineStr">
        <is>
          <t>2264523150002656</t>
        </is>
      </c>
      <c r="AZ170" t="inlineStr">
        <is>
          <t>BOOK</t>
        </is>
      </c>
      <c r="BB170" t="inlineStr">
        <is>
          <t>9780137374601</t>
        </is>
      </c>
      <c r="BC170" t="inlineStr">
        <is>
          <t>32285001191310</t>
        </is>
      </c>
      <c r="BD170" t="inlineStr">
        <is>
          <t>893227235</t>
        </is>
      </c>
    </row>
    <row r="171">
      <c r="A171" t="inlineStr">
        <is>
          <t>No</t>
        </is>
      </c>
      <c r="B171" t="inlineStr">
        <is>
          <t>HJ257 .M33</t>
        </is>
      </c>
      <c r="C171" t="inlineStr">
        <is>
          <t>0                      HJ 0257000M  33</t>
        </is>
      </c>
      <c r="D171" t="inlineStr">
        <is>
          <t>Fiscal policy, its techniques and institutional setting.</t>
        </is>
      </c>
      <c r="F171" t="inlineStr">
        <is>
          <t>No</t>
        </is>
      </c>
      <c r="G171" t="inlineStr">
        <is>
          <t>1</t>
        </is>
      </c>
      <c r="H171" t="inlineStr">
        <is>
          <t>No</t>
        </is>
      </c>
      <c r="I171" t="inlineStr">
        <is>
          <t>No</t>
        </is>
      </c>
      <c r="J171" t="inlineStr">
        <is>
          <t>0</t>
        </is>
      </c>
      <c r="K171" t="inlineStr">
        <is>
          <t>Maxwell, James Ackley, 1897-1975.</t>
        </is>
      </c>
      <c r="L171" t="inlineStr">
        <is>
          <t>New York, H. Holt [1954]</t>
        </is>
      </c>
      <c r="M171" t="inlineStr">
        <is>
          <t>1954</t>
        </is>
      </c>
      <c r="O171" t="inlineStr">
        <is>
          <t>eng</t>
        </is>
      </c>
      <c r="P171" t="inlineStr">
        <is>
          <t xml:space="preserve">xx </t>
        </is>
      </c>
      <c r="R171" t="inlineStr">
        <is>
          <t xml:space="preserve">HJ </t>
        </is>
      </c>
      <c r="S171" t="n">
        <v>1</v>
      </c>
      <c r="T171" t="n">
        <v>1</v>
      </c>
      <c r="U171" t="inlineStr">
        <is>
          <t>2010-12-09</t>
        </is>
      </c>
      <c r="V171" t="inlineStr">
        <is>
          <t>2010-12-09</t>
        </is>
      </c>
      <c r="W171" t="inlineStr">
        <is>
          <t>1997-07-23</t>
        </is>
      </c>
      <c r="X171" t="inlineStr">
        <is>
          <t>1997-07-23</t>
        </is>
      </c>
      <c r="Y171" t="n">
        <v>288</v>
      </c>
      <c r="Z171" t="n">
        <v>242</v>
      </c>
      <c r="AA171" t="n">
        <v>342</v>
      </c>
      <c r="AB171" t="n">
        <v>3</v>
      </c>
      <c r="AC171" t="n">
        <v>3</v>
      </c>
      <c r="AD171" t="n">
        <v>13</v>
      </c>
      <c r="AE171" t="n">
        <v>17</v>
      </c>
      <c r="AF171" t="n">
        <v>4</v>
      </c>
      <c r="AG171" t="n">
        <v>5</v>
      </c>
      <c r="AH171" t="n">
        <v>3</v>
      </c>
      <c r="AI171" t="n">
        <v>4</v>
      </c>
      <c r="AJ171" t="n">
        <v>6</v>
      </c>
      <c r="AK171" t="n">
        <v>9</v>
      </c>
      <c r="AL171" t="n">
        <v>2</v>
      </c>
      <c r="AM171" t="n">
        <v>2</v>
      </c>
      <c r="AN171" t="n">
        <v>0</v>
      </c>
      <c r="AO171" t="n">
        <v>0</v>
      </c>
      <c r="AP171" t="inlineStr">
        <is>
          <t>No</t>
        </is>
      </c>
      <c r="AQ171" t="inlineStr">
        <is>
          <t>Yes</t>
        </is>
      </c>
      <c r="AR171">
        <f>HYPERLINK("http://catalog.hathitrust.org/Record/006069651","HathiTrust Record")</f>
        <v/>
      </c>
      <c r="AS171">
        <f>HYPERLINK("https://creighton-primo.hosted.exlibrisgroup.com/primo-explore/search?tab=default_tab&amp;search_scope=EVERYTHING&amp;vid=01CRU&amp;lang=en_US&amp;offset=0&amp;query=any,contains,991003895009702656","Catalog Record")</f>
        <v/>
      </c>
      <c r="AT171">
        <f>HYPERLINK("http://www.worldcat.org/oclc/3955380","WorldCat Record")</f>
        <v/>
      </c>
      <c r="AU171" t="inlineStr">
        <is>
          <t>1344428:eng</t>
        </is>
      </c>
      <c r="AV171" t="inlineStr">
        <is>
          <t>3955380</t>
        </is>
      </c>
      <c r="AW171" t="inlineStr">
        <is>
          <t>991003895009702656</t>
        </is>
      </c>
      <c r="AX171" t="inlineStr">
        <is>
          <t>991003895009702656</t>
        </is>
      </c>
      <c r="AY171" t="inlineStr">
        <is>
          <t>2271011490002656</t>
        </is>
      </c>
      <c r="AZ171" t="inlineStr">
        <is>
          <t>BOOK</t>
        </is>
      </c>
      <c r="BC171" t="inlineStr">
        <is>
          <t>32285002919321</t>
        </is>
      </c>
      <c r="BD171" t="inlineStr">
        <is>
          <t>893259065</t>
        </is>
      </c>
    </row>
    <row r="172">
      <c r="A172" t="inlineStr">
        <is>
          <t>No</t>
        </is>
      </c>
      <c r="B172" t="inlineStr">
        <is>
          <t>HJ257.2 .B34 1982</t>
        </is>
      </c>
      <c r="C172" t="inlineStr">
        <is>
          <t>0                      HJ 0257200B  34          1982</t>
        </is>
      </c>
      <c r="D172" t="inlineStr">
        <is>
          <t>Balanced budgets, fiscal responsibility, and the Constitution / Richard E. Wagner ... [et al.].</t>
        </is>
      </c>
      <c r="F172" t="inlineStr">
        <is>
          <t>No</t>
        </is>
      </c>
      <c r="G172" t="inlineStr">
        <is>
          <t>1</t>
        </is>
      </c>
      <c r="H172" t="inlineStr">
        <is>
          <t>No</t>
        </is>
      </c>
      <c r="I172" t="inlineStr">
        <is>
          <t>No</t>
        </is>
      </c>
      <c r="J172" t="inlineStr">
        <is>
          <t>0</t>
        </is>
      </c>
      <c r="L172" t="inlineStr">
        <is>
          <t>Washington, D.C. : Cato Institute, c1982.</t>
        </is>
      </c>
      <c r="M172" t="inlineStr">
        <is>
          <t>1982</t>
        </is>
      </c>
      <c r="O172" t="inlineStr">
        <is>
          <t>eng</t>
        </is>
      </c>
      <c r="P172" t="inlineStr">
        <is>
          <t>dcu</t>
        </is>
      </c>
      <c r="Q172" t="inlineStr">
        <is>
          <t>Studies in law and economics</t>
        </is>
      </c>
      <c r="R172" t="inlineStr">
        <is>
          <t xml:space="preserve">HJ </t>
        </is>
      </c>
      <c r="S172" t="n">
        <v>5</v>
      </c>
      <c r="T172" t="n">
        <v>5</v>
      </c>
      <c r="U172" t="inlineStr">
        <is>
          <t>2003-11-01</t>
        </is>
      </c>
      <c r="V172" t="inlineStr">
        <is>
          <t>2003-11-01</t>
        </is>
      </c>
      <c r="W172" t="inlineStr">
        <is>
          <t>1992-07-13</t>
        </is>
      </c>
      <c r="X172" t="inlineStr">
        <is>
          <t>1992-07-13</t>
        </is>
      </c>
      <c r="Y172" t="n">
        <v>434</v>
      </c>
      <c r="Z172" t="n">
        <v>410</v>
      </c>
      <c r="AA172" t="n">
        <v>642</v>
      </c>
      <c r="AB172" t="n">
        <v>3</v>
      </c>
      <c r="AC172" t="n">
        <v>4</v>
      </c>
      <c r="AD172" t="n">
        <v>19</v>
      </c>
      <c r="AE172" t="n">
        <v>36</v>
      </c>
      <c r="AF172" t="n">
        <v>5</v>
      </c>
      <c r="AG172" t="n">
        <v>9</v>
      </c>
      <c r="AH172" t="n">
        <v>5</v>
      </c>
      <c r="AI172" t="n">
        <v>7</v>
      </c>
      <c r="AJ172" t="n">
        <v>7</v>
      </c>
      <c r="AK172" t="n">
        <v>15</v>
      </c>
      <c r="AL172" t="n">
        <v>2</v>
      </c>
      <c r="AM172" t="n">
        <v>3</v>
      </c>
      <c r="AN172" t="n">
        <v>4</v>
      </c>
      <c r="AO172" t="n">
        <v>9</v>
      </c>
      <c r="AP172" t="inlineStr">
        <is>
          <t>No</t>
        </is>
      </c>
      <c r="AQ172" t="inlineStr">
        <is>
          <t>Yes</t>
        </is>
      </c>
      <c r="AR172">
        <f>HYPERLINK("http://catalog.hathitrust.org/Record/006226868","HathiTrust Record")</f>
        <v/>
      </c>
      <c r="AS172">
        <f>HYPERLINK("https://creighton-primo.hosted.exlibrisgroup.com/primo-explore/search?tab=default_tab&amp;search_scope=EVERYTHING&amp;vid=01CRU&amp;lang=en_US&amp;offset=0&amp;query=any,contains,991000105719702656","Catalog Record")</f>
        <v/>
      </c>
      <c r="AT172">
        <f>HYPERLINK("http://www.worldcat.org/oclc/8975655","WorldCat Record")</f>
        <v/>
      </c>
      <c r="AU172" t="inlineStr">
        <is>
          <t>22130460:eng</t>
        </is>
      </c>
      <c r="AV172" t="inlineStr">
        <is>
          <t>8975655</t>
        </is>
      </c>
      <c r="AW172" t="inlineStr">
        <is>
          <t>991000105719702656</t>
        </is>
      </c>
      <c r="AX172" t="inlineStr">
        <is>
          <t>991000105719702656</t>
        </is>
      </c>
      <c r="AY172" t="inlineStr">
        <is>
          <t>2255881510002656</t>
        </is>
      </c>
      <c r="AZ172" t="inlineStr">
        <is>
          <t>BOOK</t>
        </is>
      </c>
      <c r="BB172" t="inlineStr">
        <is>
          <t>9780932790361</t>
        </is>
      </c>
      <c r="BC172" t="inlineStr">
        <is>
          <t>32285001191336</t>
        </is>
      </c>
      <c r="BD172" t="inlineStr">
        <is>
          <t>893261363</t>
        </is>
      </c>
    </row>
    <row r="173">
      <c r="A173" t="inlineStr">
        <is>
          <t>No</t>
        </is>
      </c>
      <c r="B173" t="inlineStr">
        <is>
          <t>HJ257.2 .F75 1988</t>
        </is>
      </c>
      <c r="C173" t="inlineStr">
        <is>
          <t>0                      HJ 0257200F  75          1988</t>
        </is>
      </c>
      <c r="D173" t="inlineStr">
        <is>
          <t>Day of reckoning : the consequences of American economic policy under Reagan and after / Benjamin Friedman.</t>
        </is>
      </c>
      <c r="F173" t="inlineStr">
        <is>
          <t>No</t>
        </is>
      </c>
      <c r="G173" t="inlineStr">
        <is>
          <t>1</t>
        </is>
      </c>
      <c r="H173" t="inlineStr">
        <is>
          <t>No</t>
        </is>
      </c>
      <c r="I173" t="inlineStr">
        <is>
          <t>No</t>
        </is>
      </c>
      <c r="J173" t="inlineStr">
        <is>
          <t>0</t>
        </is>
      </c>
      <c r="K173" t="inlineStr">
        <is>
          <t>Friedman, Benjamin M.</t>
        </is>
      </c>
      <c r="L173" t="inlineStr">
        <is>
          <t>New York : Random House, c1988.</t>
        </is>
      </c>
      <c r="M173" t="inlineStr">
        <is>
          <t>1988</t>
        </is>
      </c>
      <c r="O173" t="inlineStr">
        <is>
          <t>eng</t>
        </is>
      </c>
      <c r="P173" t="inlineStr">
        <is>
          <t>nyu</t>
        </is>
      </c>
      <c r="R173" t="inlineStr">
        <is>
          <t xml:space="preserve">HJ </t>
        </is>
      </c>
      <c r="S173" t="n">
        <v>1</v>
      </c>
      <c r="T173" t="n">
        <v>1</v>
      </c>
      <c r="U173" t="inlineStr">
        <is>
          <t>2008-06-09</t>
        </is>
      </c>
      <c r="V173" t="inlineStr">
        <is>
          <t>2008-06-09</t>
        </is>
      </c>
      <c r="W173" t="inlineStr">
        <is>
          <t>2008-06-09</t>
        </is>
      </c>
      <c r="X173" t="inlineStr">
        <is>
          <t>2008-06-09</t>
        </is>
      </c>
      <c r="Y173" t="n">
        <v>1343</v>
      </c>
      <c r="Z173" t="n">
        <v>1219</v>
      </c>
      <c r="AA173" t="n">
        <v>1286</v>
      </c>
      <c r="AB173" t="n">
        <v>9</v>
      </c>
      <c r="AC173" t="n">
        <v>9</v>
      </c>
      <c r="AD173" t="n">
        <v>41</v>
      </c>
      <c r="AE173" t="n">
        <v>41</v>
      </c>
      <c r="AF173" t="n">
        <v>15</v>
      </c>
      <c r="AG173" t="n">
        <v>15</v>
      </c>
      <c r="AH173" t="n">
        <v>9</v>
      </c>
      <c r="AI173" t="n">
        <v>9</v>
      </c>
      <c r="AJ173" t="n">
        <v>19</v>
      </c>
      <c r="AK173" t="n">
        <v>19</v>
      </c>
      <c r="AL173" t="n">
        <v>6</v>
      </c>
      <c r="AM173" t="n">
        <v>6</v>
      </c>
      <c r="AN173" t="n">
        <v>2</v>
      </c>
      <c r="AO173" t="n">
        <v>2</v>
      </c>
      <c r="AP173" t="inlineStr">
        <is>
          <t>No</t>
        </is>
      </c>
      <c r="AQ173" t="inlineStr">
        <is>
          <t>Yes</t>
        </is>
      </c>
      <c r="AR173">
        <f>HYPERLINK("http://catalog.hathitrust.org/Record/000943165","HathiTrust Record")</f>
        <v/>
      </c>
      <c r="AS173">
        <f>HYPERLINK("https://creighton-primo.hosted.exlibrisgroup.com/primo-explore/search?tab=default_tab&amp;search_scope=EVERYTHING&amp;vid=01CRU&amp;lang=en_US&amp;offset=0&amp;query=any,contains,991005231039702656","Catalog Record")</f>
        <v/>
      </c>
      <c r="AT173">
        <f>HYPERLINK("http://www.worldcat.org/oclc/17840750","WorldCat Record")</f>
        <v/>
      </c>
      <c r="AU173" t="inlineStr">
        <is>
          <t>16958966:eng</t>
        </is>
      </c>
      <c r="AV173" t="inlineStr">
        <is>
          <t>17840750</t>
        </is>
      </c>
      <c r="AW173" t="inlineStr">
        <is>
          <t>991005231039702656</t>
        </is>
      </c>
      <c r="AX173" t="inlineStr">
        <is>
          <t>991005231039702656</t>
        </is>
      </c>
      <c r="AY173" t="inlineStr">
        <is>
          <t>2269103730002656</t>
        </is>
      </c>
      <c r="AZ173" t="inlineStr">
        <is>
          <t>BOOK</t>
        </is>
      </c>
      <c r="BB173" t="inlineStr">
        <is>
          <t>9780394565538</t>
        </is>
      </c>
      <c r="BC173" t="inlineStr">
        <is>
          <t>32285005443519</t>
        </is>
      </c>
      <c r="BD173" t="inlineStr">
        <is>
          <t>893889905</t>
        </is>
      </c>
    </row>
    <row r="174">
      <c r="A174" t="inlineStr">
        <is>
          <t>No</t>
        </is>
      </c>
      <c r="B174" t="inlineStr">
        <is>
          <t>HJ257.2 .M36</t>
        </is>
      </c>
      <c r="C174" t="inlineStr">
        <is>
          <t>0                      HJ 0257200M  36</t>
        </is>
      </c>
      <c r="D174" t="inlineStr">
        <is>
          <t>Managing fiscal stress : the crisis in the public sector / edited by Charles H. Levine.</t>
        </is>
      </c>
      <c r="F174" t="inlineStr">
        <is>
          <t>No</t>
        </is>
      </c>
      <c r="G174" t="inlineStr">
        <is>
          <t>1</t>
        </is>
      </c>
      <c r="H174" t="inlineStr">
        <is>
          <t>No</t>
        </is>
      </c>
      <c r="I174" t="inlineStr">
        <is>
          <t>No</t>
        </is>
      </c>
      <c r="J174" t="inlineStr">
        <is>
          <t>0</t>
        </is>
      </c>
      <c r="L174" t="inlineStr">
        <is>
          <t>Chatham, N.J. : Chatham House Publishers, c1980.</t>
        </is>
      </c>
      <c r="M174" t="inlineStr">
        <is>
          <t>1980</t>
        </is>
      </c>
      <c r="O174" t="inlineStr">
        <is>
          <t>eng</t>
        </is>
      </c>
      <c r="P174" t="inlineStr">
        <is>
          <t>nju</t>
        </is>
      </c>
      <c r="Q174" t="inlineStr">
        <is>
          <t>Chatham House series on change in American politics</t>
        </is>
      </c>
      <c r="R174" t="inlineStr">
        <is>
          <t xml:space="preserve">HJ </t>
        </is>
      </c>
      <c r="S174" t="n">
        <v>2</v>
      </c>
      <c r="T174" t="n">
        <v>2</v>
      </c>
      <c r="U174" t="inlineStr">
        <is>
          <t>1993-08-29</t>
        </is>
      </c>
      <c r="V174" t="inlineStr">
        <is>
          <t>1993-08-29</t>
        </is>
      </c>
      <c r="W174" t="inlineStr">
        <is>
          <t>1991-07-12</t>
        </is>
      </c>
      <c r="X174" t="inlineStr">
        <is>
          <t>1991-07-12</t>
        </is>
      </c>
      <c r="Y174" t="n">
        <v>381</v>
      </c>
      <c r="Z174" t="n">
        <v>322</v>
      </c>
      <c r="AA174" t="n">
        <v>328</v>
      </c>
      <c r="AB174" t="n">
        <v>3</v>
      </c>
      <c r="AC174" t="n">
        <v>3</v>
      </c>
      <c r="AD174" t="n">
        <v>16</v>
      </c>
      <c r="AE174" t="n">
        <v>16</v>
      </c>
      <c r="AF174" t="n">
        <v>5</v>
      </c>
      <c r="AG174" t="n">
        <v>5</v>
      </c>
      <c r="AH174" t="n">
        <v>4</v>
      </c>
      <c r="AI174" t="n">
        <v>4</v>
      </c>
      <c r="AJ174" t="n">
        <v>11</v>
      </c>
      <c r="AK174" t="n">
        <v>11</v>
      </c>
      <c r="AL174" t="n">
        <v>2</v>
      </c>
      <c r="AM174" t="n">
        <v>2</v>
      </c>
      <c r="AN174" t="n">
        <v>0</v>
      </c>
      <c r="AO174" t="n">
        <v>0</v>
      </c>
      <c r="AP174" t="inlineStr">
        <is>
          <t>No</t>
        </is>
      </c>
      <c r="AQ174" t="inlineStr">
        <is>
          <t>Yes</t>
        </is>
      </c>
      <c r="AR174">
        <f>HYPERLINK("http://catalog.hathitrust.org/Record/000707321","HathiTrust Record")</f>
        <v/>
      </c>
      <c r="AS174">
        <f>HYPERLINK("https://creighton-primo.hosted.exlibrisgroup.com/primo-explore/search?tab=default_tab&amp;search_scope=EVERYTHING&amp;vid=01CRU&amp;lang=en_US&amp;offset=0&amp;query=any,contains,991004888259702656","Catalog Record")</f>
        <v/>
      </c>
      <c r="AT174">
        <f>HYPERLINK("http://www.worldcat.org/oclc/5846738","WorldCat Record")</f>
        <v/>
      </c>
      <c r="AU174" t="inlineStr">
        <is>
          <t>890235540:eng</t>
        </is>
      </c>
      <c r="AV174" t="inlineStr">
        <is>
          <t>5846738</t>
        </is>
      </c>
      <c r="AW174" t="inlineStr">
        <is>
          <t>991004888259702656</t>
        </is>
      </c>
      <c r="AX174" t="inlineStr">
        <is>
          <t>991004888259702656</t>
        </is>
      </c>
      <c r="AY174" t="inlineStr">
        <is>
          <t>2255151140002656</t>
        </is>
      </c>
      <c r="AZ174" t="inlineStr">
        <is>
          <t>BOOK</t>
        </is>
      </c>
      <c r="BC174" t="inlineStr">
        <is>
          <t>32285000638394</t>
        </is>
      </c>
      <c r="BD174" t="inlineStr">
        <is>
          <t>893344371</t>
        </is>
      </c>
    </row>
    <row r="175">
      <c r="A175" t="inlineStr">
        <is>
          <t>No</t>
        </is>
      </c>
      <c r="B175" t="inlineStr">
        <is>
          <t>HJ2650 .M2</t>
        </is>
      </c>
      <c r="C175" t="inlineStr">
        <is>
          <t>0                      HJ 2650000M  2</t>
        </is>
      </c>
      <c r="D175" t="inlineStr">
        <is>
          <t>The royal general farms in eighteenth-century France.</t>
        </is>
      </c>
      <c r="F175" t="inlineStr">
        <is>
          <t>No</t>
        </is>
      </c>
      <c r="G175" t="inlineStr">
        <is>
          <t>1</t>
        </is>
      </c>
      <c r="H175" t="inlineStr">
        <is>
          <t>No</t>
        </is>
      </c>
      <c r="I175" t="inlineStr">
        <is>
          <t>No</t>
        </is>
      </c>
      <c r="J175" t="inlineStr">
        <is>
          <t>0</t>
        </is>
      </c>
      <c r="K175" t="inlineStr">
        <is>
          <t>Matthews, George Tennyson, 1917-</t>
        </is>
      </c>
      <c r="L175" t="inlineStr">
        <is>
          <t>New York, Columbia University Press, 1958 [c1954]</t>
        </is>
      </c>
      <c r="M175" t="inlineStr">
        <is>
          <t>1958</t>
        </is>
      </c>
      <c r="O175" t="inlineStr">
        <is>
          <t>eng</t>
        </is>
      </c>
      <c r="P175" t="inlineStr">
        <is>
          <t>nyu</t>
        </is>
      </c>
      <c r="R175" t="inlineStr">
        <is>
          <t xml:space="preserve">HJ </t>
        </is>
      </c>
      <c r="S175" t="n">
        <v>1</v>
      </c>
      <c r="T175" t="n">
        <v>1</v>
      </c>
      <c r="U175" t="inlineStr">
        <is>
          <t>2005-06-24</t>
        </is>
      </c>
      <c r="V175" t="inlineStr">
        <is>
          <t>2005-06-24</t>
        </is>
      </c>
      <c r="W175" t="inlineStr">
        <is>
          <t>1997-07-24</t>
        </is>
      </c>
      <c r="X175" t="inlineStr">
        <is>
          <t>1997-07-24</t>
        </is>
      </c>
      <c r="Y175" t="n">
        <v>442</v>
      </c>
      <c r="Z175" t="n">
        <v>363</v>
      </c>
      <c r="AA175" t="n">
        <v>373</v>
      </c>
      <c r="AB175" t="n">
        <v>4</v>
      </c>
      <c r="AC175" t="n">
        <v>4</v>
      </c>
      <c r="AD175" t="n">
        <v>23</v>
      </c>
      <c r="AE175" t="n">
        <v>23</v>
      </c>
      <c r="AF175" t="n">
        <v>6</v>
      </c>
      <c r="AG175" t="n">
        <v>6</v>
      </c>
      <c r="AH175" t="n">
        <v>5</v>
      </c>
      <c r="AI175" t="n">
        <v>5</v>
      </c>
      <c r="AJ175" t="n">
        <v>14</v>
      </c>
      <c r="AK175" t="n">
        <v>14</v>
      </c>
      <c r="AL175" t="n">
        <v>3</v>
      </c>
      <c r="AM175" t="n">
        <v>3</v>
      </c>
      <c r="AN175" t="n">
        <v>0</v>
      </c>
      <c r="AO175" t="n">
        <v>0</v>
      </c>
      <c r="AP175" t="inlineStr">
        <is>
          <t>No</t>
        </is>
      </c>
      <c r="AQ175" t="inlineStr">
        <is>
          <t>Yes</t>
        </is>
      </c>
      <c r="AR175">
        <f>HYPERLINK("http://catalog.hathitrust.org/Record/000971116","HathiTrust Record")</f>
        <v/>
      </c>
      <c r="AS175">
        <f>HYPERLINK("https://creighton-primo.hosted.exlibrisgroup.com/primo-explore/search?tab=default_tab&amp;search_scope=EVERYTHING&amp;vid=01CRU&amp;lang=en_US&amp;offset=0&amp;query=any,contains,991001953269702656","Catalog Record")</f>
        <v/>
      </c>
      <c r="AT175">
        <f>HYPERLINK("http://www.worldcat.org/oclc/252839","WorldCat Record")</f>
        <v/>
      </c>
      <c r="AU175" t="inlineStr">
        <is>
          <t>1344540:eng</t>
        </is>
      </c>
      <c r="AV175" t="inlineStr">
        <is>
          <t>252839</t>
        </is>
      </c>
      <c r="AW175" t="inlineStr">
        <is>
          <t>991001953269702656</t>
        </is>
      </c>
      <c r="AX175" t="inlineStr">
        <is>
          <t>991001953269702656</t>
        </is>
      </c>
      <c r="AY175" t="inlineStr">
        <is>
          <t>2270098490002656</t>
        </is>
      </c>
      <c r="AZ175" t="inlineStr">
        <is>
          <t>BOOK</t>
        </is>
      </c>
      <c r="BC175" t="inlineStr">
        <is>
          <t>32285003005930</t>
        </is>
      </c>
      <c r="BD175" t="inlineStr">
        <is>
          <t>893621758</t>
        </is>
      </c>
    </row>
    <row r="176">
      <c r="A176" t="inlineStr">
        <is>
          <t>No</t>
        </is>
      </c>
      <c r="B176" t="inlineStr">
        <is>
          <t>HJ268 .R78 2003</t>
        </is>
      </c>
      <c r="C176" t="inlineStr">
        <is>
          <t>0                      HJ 0268000R  78          2003</t>
        </is>
      </c>
      <c r="D176" t="inlineStr">
        <is>
          <t>In an uncertain world : tough choices from Wall Street to Washington / Robert E. Rubin and Jacob Weisberg.</t>
        </is>
      </c>
      <c r="F176" t="inlineStr">
        <is>
          <t>No</t>
        </is>
      </c>
      <c r="G176" t="inlineStr">
        <is>
          <t>1</t>
        </is>
      </c>
      <c r="H176" t="inlineStr">
        <is>
          <t>No</t>
        </is>
      </c>
      <c r="I176" t="inlineStr">
        <is>
          <t>No</t>
        </is>
      </c>
      <c r="J176" t="inlineStr">
        <is>
          <t>0</t>
        </is>
      </c>
      <c r="K176" t="inlineStr">
        <is>
          <t>Rubin, Robert Edward, 1938-</t>
        </is>
      </c>
      <c r="L176" t="inlineStr">
        <is>
          <t>New York : Random House, c2003.</t>
        </is>
      </c>
      <c r="M176" t="inlineStr">
        <is>
          <t>2003</t>
        </is>
      </c>
      <c r="O176" t="inlineStr">
        <is>
          <t>eng</t>
        </is>
      </c>
      <c r="P176" t="inlineStr">
        <is>
          <t>nyu</t>
        </is>
      </c>
      <c r="R176" t="inlineStr">
        <is>
          <t xml:space="preserve">HJ </t>
        </is>
      </c>
      <c r="S176" t="n">
        <v>1</v>
      </c>
      <c r="T176" t="n">
        <v>1</v>
      </c>
      <c r="U176" t="inlineStr">
        <is>
          <t>2004-01-21</t>
        </is>
      </c>
      <c r="V176" t="inlineStr">
        <is>
          <t>2004-01-21</t>
        </is>
      </c>
      <c r="W176" t="inlineStr">
        <is>
          <t>2004-01-21</t>
        </is>
      </c>
      <c r="X176" t="inlineStr">
        <is>
          <t>2004-01-21</t>
        </is>
      </c>
      <c r="Y176" t="n">
        <v>1087</v>
      </c>
      <c r="Z176" t="n">
        <v>1000</v>
      </c>
      <c r="AA176" t="n">
        <v>1074</v>
      </c>
      <c r="AB176" t="n">
        <v>8</v>
      </c>
      <c r="AC176" t="n">
        <v>8</v>
      </c>
      <c r="AD176" t="n">
        <v>33</v>
      </c>
      <c r="AE176" t="n">
        <v>33</v>
      </c>
      <c r="AF176" t="n">
        <v>13</v>
      </c>
      <c r="AG176" t="n">
        <v>13</v>
      </c>
      <c r="AH176" t="n">
        <v>5</v>
      </c>
      <c r="AI176" t="n">
        <v>5</v>
      </c>
      <c r="AJ176" t="n">
        <v>16</v>
      </c>
      <c r="AK176" t="n">
        <v>16</v>
      </c>
      <c r="AL176" t="n">
        <v>5</v>
      </c>
      <c r="AM176" t="n">
        <v>5</v>
      </c>
      <c r="AN176" t="n">
        <v>2</v>
      </c>
      <c r="AO176" t="n">
        <v>2</v>
      </c>
      <c r="AP176" t="inlineStr">
        <is>
          <t>No</t>
        </is>
      </c>
      <c r="AQ176" t="inlineStr">
        <is>
          <t>No</t>
        </is>
      </c>
      <c r="AS176">
        <f>HYPERLINK("https://creighton-primo.hosted.exlibrisgroup.com/primo-explore/search?tab=default_tab&amp;search_scope=EVERYTHING&amp;vid=01CRU&amp;lang=en_US&amp;offset=0&amp;query=any,contains,991004219579702656","Catalog Record")</f>
        <v/>
      </c>
      <c r="AT176">
        <f>HYPERLINK("http://www.worldcat.org/oclc/52127817","WorldCat Record")</f>
        <v/>
      </c>
      <c r="AU176" t="inlineStr">
        <is>
          <t>687341:eng</t>
        </is>
      </c>
      <c r="AV176" t="inlineStr">
        <is>
          <t>52127817</t>
        </is>
      </c>
      <c r="AW176" t="inlineStr">
        <is>
          <t>991004219579702656</t>
        </is>
      </c>
      <c r="AX176" t="inlineStr">
        <is>
          <t>991004219579702656</t>
        </is>
      </c>
      <c r="AY176" t="inlineStr">
        <is>
          <t>2262779790002656</t>
        </is>
      </c>
      <c r="AZ176" t="inlineStr">
        <is>
          <t>BOOK</t>
        </is>
      </c>
      <c r="BB176" t="inlineStr">
        <is>
          <t>9780375505850</t>
        </is>
      </c>
      <c r="BC176" t="inlineStr">
        <is>
          <t>32285004635719</t>
        </is>
      </c>
      <c r="BD176" t="inlineStr">
        <is>
          <t>893247307</t>
        </is>
      </c>
    </row>
    <row r="177">
      <c r="A177" t="inlineStr">
        <is>
          <t>No</t>
        </is>
      </c>
      <c r="B177" t="inlineStr">
        <is>
          <t>HJ275 .F68 1983</t>
        </is>
      </c>
      <c r="C177" t="inlineStr">
        <is>
          <t>0                      HJ 0275000F  68          1983</t>
        </is>
      </c>
      <c r="D177" t="inlineStr">
        <is>
          <t>Federal aid to big cities : the politics of dependence / James W. Fossett.</t>
        </is>
      </c>
      <c r="F177" t="inlineStr">
        <is>
          <t>No</t>
        </is>
      </c>
      <c r="G177" t="inlineStr">
        <is>
          <t>1</t>
        </is>
      </c>
      <c r="H177" t="inlineStr">
        <is>
          <t>No</t>
        </is>
      </c>
      <c r="I177" t="inlineStr">
        <is>
          <t>No</t>
        </is>
      </c>
      <c r="J177" t="inlineStr">
        <is>
          <t>0</t>
        </is>
      </c>
      <c r="K177" t="inlineStr">
        <is>
          <t>Fossett, James W.</t>
        </is>
      </c>
      <c r="L177" t="inlineStr">
        <is>
          <t>Washington, D.C. : The Brookings Institution, c1983.</t>
        </is>
      </c>
      <c r="M177" t="inlineStr">
        <is>
          <t>1983</t>
        </is>
      </c>
      <c r="O177" t="inlineStr">
        <is>
          <t>eng</t>
        </is>
      </c>
      <c r="P177" t="inlineStr">
        <is>
          <t>dcu</t>
        </is>
      </c>
      <c r="R177" t="inlineStr">
        <is>
          <t xml:space="preserve">HJ </t>
        </is>
      </c>
      <c r="S177" t="n">
        <v>1</v>
      </c>
      <c r="T177" t="n">
        <v>1</v>
      </c>
      <c r="U177" t="inlineStr">
        <is>
          <t>1996-02-20</t>
        </is>
      </c>
      <c r="V177" t="inlineStr">
        <is>
          <t>1996-02-20</t>
        </is>
      </c>
      <c r="W177" t="inlineStr">
        <is>
          <t>1992-07-13</t>
        </is>
      </c>
      <c r="X177" t="inlineStr">
        <is>
          <t>1992-07-13</t>
        </is>
      </c>
      <c r="Y177" t="n">
        <v>481</v>
      </c>
      <c r="Z177" t="n">
        <v>440</v>
      </c>
      <c r="AA177" t="n">
        <v>447</v>
      </c>
      <c r="AB177" t="n">
        <v>4</v>
      </c>
      <c r="AC177" t="n">
        <v>4</v>
      </c>
      <c r="AD177" t="n">
        <v>20</v>
      </c>
      <c r="AE177" t="n">
        <v>20</v>
      </c>
      <c r="AF177" t="n">
        <v>5</v>
      </c>
      <c r="AG177" t="n">
        <v>5</v>
      </c>
      <c r="AH177" t="n">
        <v>5</v>
      </c>
      <c r="AI177" t="n">
        <v>5</v>
      </c>
      <c r="AJ177" t="n">
        <v>12</v>
      </c>
      <c r="AK177" t="n">
        <v>12</v>
      </c>
      <c r="AL177" t="n">
        <v>3</v>
      </c>
      <c r="AM177" t="n">
        <v>3</v>
      </c>
      <c r="AN177" t="n">
        <v>1</v>
      </c>
      <c r="AO177" t="n">
        <v>1</v>
      </c>
      <c r="AP177" t="inlineStr">
        <is>
          <t>No</t>
        </is>
      </c>
      <c r="AQ177" t="inlineStr">
        <is>
          <t>Yes</t>
        </is>
      </c>
      <c r="AR177">
        <f>HYPERLINK("http://catalog.hathitrust.org/Record/000201840","HathiTrust Record")</f>
        <v/>
      </c>
      <c r="AS177">
        <f>HYPERLINK("https://creighton-primo.hosted.exlibrisgroup.com/primo-explore/search?tab=default_tab&amp;search_scope=EVERYTHING&amp;vid=01CRU&amp;lang=en_US&amp;offset=0&amp;query=any,contains,991000268299702656","Catalog Record")</f>
        <v/>
      </c>
      <c r="AT177">
        <f>HYPERLINK("http://www.worldcat.org/oclc/9804422","WorldCat Record")</f>
        <v/>
      </c>
      <c r="AU177" t="inlineStr">
        <is>
          <t>427812195:eng</t>
        </is>
      </c>
      <c r="AV177" t="inlineStr">
        <is>
          <t>9804422</t>
        </is>
      </c>
      <c r="AW177" t="inlineStr">
        <is>
          <t>991000268299702656</t>
        </is>
      </c>
      <c r="AX177" t="inlineStr">
        <is>
          <t>991000268299702656</t>
        </is>
      </c>
      <c r="AY177" t="inlineStr">
        <is>
          <t>2255835670002656</t>
        </is>
      </c>
      <c r="AZ177" t="inlineStr">
        <is>
          <t>BOOK</t>
        </is>
      </c>
      <c r="BB177" t="inlineStr">
        <is>
          <t>9780815728955</t>
        </is>
      </c>
      <c r="BC177" t="inlineStr">
        <is>
          <t>32285001191435</t>
        </is>
      </c>
      <c r="BD177" t="inlineStr">
        <is>
          <t>893327180</t>
        </is>
      </c>
    </row>
    <row r="178">
      <c r="A178" t="inlineStr">
        <is>
          <t>No</t>
        </is>
      </c>
      <c r="B178" t="inlineStr">
        <is>
          <t>HJ275 .R35</t>
        </is>
      </c>
      <c r="C178" t="inlineStr">
        <is>
          <t>0                      HJ 0275000R  35</t>
        </is>
      </c>
      <c r="D178" t="inlineStr">
        <is>
          <t>Restructuring the federal system : approaches to accountability in postcategorical programs / editors, Joseph D. Sneed, Steven A. Waldhorn.</t>
        </is>
      </c>
      <c r="F178" t="inlineStr">
        <is>
          <t>No</t>
        </is>
      </c>
      <c r="G178" t="inlineStr">
        <is>
          <t>1</t>
        </is>
      </c>
      <c r="H178" t="inlineStr">
        <is>
          <t>No</t>
        </is>
      </c>
      <c r="I178" t="inlineStr">
        <is>
          <t>No</t>
        </is>
      </c>
      <c r="J178" t="inlineStr">
        <is>
          <t>0</t>
        </is>
      </c>
      <c r="L178" t="inlineStr">
        <is>
          <t>New York : Crane, Russak, [1975]</t>
        </is>
      </c>
      <c r="M178" t="inlineStr">
        <is>
          <t>1975</t>
        </is>
      </c>
      <c r="O178" t="inlineStr">
        <is>
          <t>eng</t>
        </is>
      </c>
      <c r="P178" t="inlineStr">
        <is>
          <t>nyu</t>
        </is>
      </c>
      <c r="R178" t="inlineStr">
        <is>
          <t xml:space="preserve">HJ </t>
        </is>
      </c>
      <c r="S178" t="n">
        <v>1</v>
      </c>
      <c r="T178" t="n">
        <v>1</v>
      </c>
      <c r="U178" t="inlineStr">
        <is>
          <t>2007-09-14</t>
        </is>
      </c>
      <c r="V178" t="inlineStr">
        <is>
          <t>2007-09-14</t>
        </is>
      </c>
      <c r="W178" t="inlineStr">
        <is>
          <t>1997-07-24</t>
        </is>
      </c>
      <c r="X178" t="inlineStr">
        <is>
          <t>1997-07-24</t>
        </is>
      </c>
      <c r="Y178" t="n">
        <v>233</v>
      </c>
      <c r="Z178" t="n">
        <v>212</v>
      </c>
      <c r="AA178" t="n">
        <v>218</v>
      </c>
      <c r="AB178" t="n">
        <v>1</v>
      </c>
      <c r="AC178" t="n">
        <v>1</v>
      </c>
      <c r="AD178" t="n">
        <v>11</v>
      </c>
      <c r="AE178" t="n">
        <v>11</v>
      </c>
      <c r="AF178" t="n">
        <v>3</v>
      </c>
      <c r="AG178" t="n">
        <v>3</v>
      </c>
      <c r="AH178" t="n">
        <v>3</v>
      </c>
      <c r="AI178" t="n">
        <v>3</v>
      </c>
      <c r="AJ178" t="n">
        <v>5</v>
      </c>
      <c r="AK178" t="n">
        <v>5</v>
      </c>
      <c r="AL178" t="n">
        <v>0</v>
      </c>
      <c r="AM178" t="n">
        <v>0</v>
      </c>
      <c r="AN178" t="n">
        <v>2</v>
      </c>
      <c r="AO178" t="n">
        <v>2</v>
      </c>
      <c r="AP178" t="inlineStr">
        <is>
          <t>No</t>
        </is>
      </c>
      <c r="AQ178" t="inlineStr">
        <is>
          <t>Yes</t>
        </is>
      </c>
      <c r="AR178">
        <f>HYPERLINK("http://catalog.hathitrust.org/Record/003053837","HathiTrust Record")</f>
        <v/>
      </c>
      <c r="AS178">
        <f>HYPERLINK("https://creighton-primo.hosted.exlibrisgroup.com/primo-explore/search?tab=default_tab&amp;search_scope=EVERYTHING&amp;vid=01CRU&amp;lang=en_US&amp;offset=0&amp;query=any,contains,991003785909702656","Catalog Record")</f>
        <v/>
      </c>
      <c r="AT178">
        <f>HYPERLINK("http://www.worldcat.org/oclc/1502007","WorldCat Record")</f>
        <v/>
      </c>
      <c r="AU178" t="inlineStr">
        <is>
          <t>422944872:eng</t>
        </is>
      </c>
      <c r="AV178" t="inlineStr">
        <is>
          <t>1502007</t>
        </is>
      </c>
      <c r="AW178" t="inlineStr">
        <is>
          <t>991003785909702656</t>
        </is>
      </c>
      <c r="AX178" t="inlineStr">
        <is>
          <t>991003785909702656</t>
        </is>
      </c>
      <c r="AY178" t="inlineStr">
        <is>
          <t>2263628510002656</t>
        </is>
      </c>
      <c r="AZ178" t="inlineStr">
        <is>
          <t>BOOK</t>
        </is>
      </c>
      <c r="BB178" t="inlineStr">
        <is>
          <t>9780844803739</t>
        </is>
      </c>
      <c r="BC178" t="inlineStr">
        <is>
          <t>32285002919701</t>
        </is>
      </c>
      <c r="BD178" t="inlineStr">
        <is>
          <t>893722100</t>
        </is>
      </c>
    </row>
    <row r="179">
      <c r="A179" t="inlineStr">
        <is>
          <t>No</t>
        </is>
      </c>
      <c r="B179" t="inlineStr">
        <is>
          <t>HJ275 .S48</t>
        </is>
      </c>
      <c r="C179" t="inlineStr">
        <is>
          <t>0                      HJ 0275000S  48</t>
        </is>
      </c>
      <c r="D179" t="inlineStr">
        <is>
          <t>Spending in the American States.</t>
        </is>
      </c>
      <c r="F179" t="inlineStr">
        <is>
          <t>No</t>
        </is>
      </c>
      <c r="G179" t="inlineStr">
        <is>
          <t>1</t>
        </is>
      </c>
      <c r="H179" t="inlineStr">
        <is>
          <t>No</t>
        </is>
      </c>
      <c r="I179" t="inlineStr">
        <is>
          <t>No</t>
        </is>
      </c>
      <c r="J179" t="inlineStr">
        <is>
          <t>0</t>
        </is>
      </c>
      <c r="K179" t="inlineStr">
        <is>
          <t>Sharkansky, Ira.</t>
        </is>
      </c>
      <c r="L179" t="inlineStr">
        <is>
          <t>Chicago, Rand McNally [1968]</t>
        </is>
      </c>
      <c r="M179" t="inlineStr">
        <is>
          <t>1968</t>
        </is>
      </c>
      <c r="O179" t="inlineStr">
        <is>
          <t>eng</t>
        </is>
      </c>
      <c r="P179" t="inlineStr">
        <is>
          <t>ilu</t>
        </is>
      </c>
      <c r="Q179" t="inlineStr">
        <is>
          <t>American politics research series</t>
        </is>
      </c>
      <c r="R179" t="inlineStr">
        <is>
          <t xml:space="preserve">HJ </t>
        </is>
      </c>
      <c r="S179" t="n">
        <v>1</v>
      </c>
      <c r="T179" t="n">
        <v>1</v>
      </c>
      <c r="U179" t="inlineStr">
        <is>
          <t>2005-04-05</t>
        </is>
      </c>
      <c r="V179" t="inlineStr">
        <is>
          <t>2005-04-05</t>
        </is>
      </c>
      <c r="W179" t="inlineStr">
        <is>
          <t>1997-07-24</t>
        </is>
      </c>
      <c r="X179" t="inlineStr">
        <is>
          <t>1997-07-24</t>
        </is>
      </c>
      <c r="Y179" t="n">
        <v>366</v>
      </c>
      <c r="Z179" t="n">
        <v>305</v>
      </c>
      <c r="AA179" t="n">
        <v>311</v>
      </c>
      <c r="AB179" t="n">
        <v>4</v>
      </c>
      <c r="AC179" t="n">
        <v>4</v>
      </c>
      <c r="AD179" t="n">
        <v>17</v>
      </c>
      <c r="AE179" t="n">
        <v>17</v>
      </c>
      <c r="AF179" t="n">
        <v>3</v>
      </c>
      <c r="AG179" t="n">
        <v>3</v>
      </c>
      <c r="AH179" t="n">
        <v>5</v>
      </c>
      <c r="AI179" t="n">
        <v>5</v>
      </c>
      <c r="AJ179" t="n">
        <v>11</v>
      </c>
      <c r="AK179" t="n">
        <v>11</v>
      </c>
      <c r="AL179" t="n">
        <v>3</v>
      </c>
      <c r="AM179" t="n">
        <v>3</v>
      </c>
      <c r="AN179" t="n">
        <v>0</v>
      </c>
      <c r="AO179" t="n">
        <v>0</v>
      </c>
      <c r="AP179" t="inlineStr">
        <is>
          <t>No</t>
        </is>
      </c>
      <c r="AQ179" t="inlineStr">
        <is>
          <t>No</t>
        </is>
      </c>
      <c r="AS179">
        <f>HYPERLINK("https://creighton-primo.hosted.exlibrisgroup.com/primo-explore/search?tab=default_tab&amp;search_scope=EVERYTHING&amp;vid=01CRU&amp;lang=en_US&amp;offset=0&amp;query=any,contains,991001959559702656","Catalog Record")</f>
        <v/>
      </c>
      <c r="AT179">
        <f>HYPERLINK("http://www.worldcat.org/oclc/253307","WorldCat Record")</f>
        <v/>
      </c>
      <c r="AU179" t="inlineStr">
        <is>
          <t>1346011:eng</t>
        </is>
      </c>
      <c r="AV179" t="inlineStr">
        <is>
          <t>253307</t>
        </is>
      </c>
      <c r="AW179" t="inlineStr">
        <is>
          <t>991001959559702656</t>
        </is>
      </c>
      <c r="AX179" t="inlineStr">
        <is>
          <t>991001959559702656</t>
        </is>
      </c>
      <c r="AY179" t="inlineStr">
        <is>
          <t>2267365580002656</t>
        </is>
      </c>
      <c r="AZ179" t="inlineStr">
        <is>
          <t>BOOK</t>
        </is>
      </c>
      <c r="BC179" t="inlineStr">
        <is>
          <t>32285002919743</t>
        </is>
      </c>
      <c r="BD179" t="inlineStr">
        <is>
          <t>893316209</t>
        </is>
      </c>
    </row>
    <row r="180">
      <c r="A180" t="inlineStr">
        <is>
          <t>No</t>
        </is>
      </c>
      <c r="B180" t="inlineStr">
        <is>
          <t>HJ275 .S682 1980</t>
        </is>
      </c>
      <c r="C180" t="inlineStr">
        <is>
          <t>0                      HJ 0275000S  682         1980</t>
        </is>
      </c>
      <c r="D180" t="inlineStr">
        <is>
          <t>Essays in public finance and financial management : state and local perspectives / edited by John E. Petersen and Catherine Lavigne Spain ; with the assistance of Martharose F. Laffey.</t>
        </is>
      </c>
      <c r="F180" t="inlineStr">
        <is>
          <t>No</t>
        </is>
      </c>
      <c r="G180" t="inlineStr">
        <is>
          <t>1</t>
        </is>
      </c>
      <c r="H180" t="inlineStr">
        <is>
          <t>No</t>
        </is>
      </c>
      <c r="I180" t="inlineStr">
        <is>
          <t>No</t>
        </is>
      </c>
      <c r="J180" t="inlineStr">
        <is>
          <t>0</t>
        </is>
      </c>
      <c r="L180" t="inlineStr">
        <is>
          <t>Chatham, N.J. : Chatham House Publishers, c1980.</t>
        </is>
      </c>
      <c r="M180" t="inlineStr">
        <is>
          <t>1980</t>
        </is>
      </c>
      <c r="O180" t="inlineStr">
        <is>
          <t>eng</t>
        </is>
      </c>
      <c r="P180" t="inlineStr">
        <is>
          <t>nju</t>
        </is>
      </c>
      <c r="R180" t="inlineStr">
        <is>
          <t xml:space="preserve">HJ </t>
        </is>
      </c>
      <c r="S180" t="n">
        <v>1</v>
      </c>
      <c r="T180" t="n">
        <v>1</v>
      </c>
      <c r="U180" t="inlineStr">
        <is>
          <t>2010-04-15</t>
        </is>
      </c>
      <c r="V180" t="inlineStr">
        <is>
          <t>2010-04-15</t>
        </is>
      </c>
      <c r="W180" t="inlineStr">
        <is>
          <t>1992-07-13</t>
        </is>
      </c>
      <c r="X180" t="inlineStr">
        <is>
          <t>1992-07-13</t>
        </is>
      </c>
      <c r="Y180" t="n">
        <v>218</v>
      </c>
      <c r="Z180" t="n">
        <v>199</v>
      </c>
      <c r="AA180" t="n">
        <v>202</v>
      </c>
      <c r="AB180" t="n">
        <v>2</v>
      </c>
      <c r="AC180" t="n">
        <v>2</v>
      </c>
      <c r="AD180" t="n">
        <v>5</v>
      </c>
      <c r="AE180" t="n">
        <v>5</v>
      </c>
      <c r="AF180" t="n">
        <v>1</v>
      </c>
      <c r="AG180" t="n">
        <v>1</v>
      </c>
      <c r="AH180" t="n">
        <v>0</v>
      </c>
      <c r="AI180" t="n">
        <v>0</v>
      </c>
      <c r="AJ180" t="n">
        <v>4</v>
      </c>
      <c r="AK180" t="n">
        <v>4</v>
      </c>
      <c r="AL180" t="n">
        <v>1</v>
      </c>
      <c r="AM180" t="n">
        <v>1</v>
      </c>
      <c r="AN180" t="n">
        <v>0</v>
      </c>
      <c r="AO180" t="n">
        <v>0</v>
      </c>
      <c r="AP180" t="inlineStr">
        <is>
          <t>No</t>
        </is>
      </c>
      <c r="AQ180" t="inlineStr">
        <is>
          <t>No</t>
        </is>
      </c>
      <c r="AS180">
        <f>HYPERLINK("https://creighton-primo.hosted.exlibrisgroup.com/primo-explore/search?tab=default_tab&amp;search_scope=EVERYTHING&amp;vid=01CRU&amp;lang=en_US&amp;offset=0&amp;query=any,contains,991004865299702656","Catalog Record")</f>
        <v/>
      </c>
      <c r="AT180">
        <f>HYPERLINK("http://www.worldcat.org/oclc/5726610","WorldCat Record")</f>
        <v/>
      </c>
      <c r="AU180" t="inlineStr">
        <is>
          <t>19896644:eng</t>
        </is>
      </c>
      <c r="AV180" t="inlineStr">
        <is>
          <t>5726610</t>
        </is>
      </c>
      <c r="AW180" t="inlineStr">
        <is>
          <t>991004865299702656</t>
        </is>
      </c>
      <c r="AX180" t="inlineStr">
        <is>
          <t>991004865299702656</t>
        </is>
      </c>
      <c r="AY180" t="inlineStr">
        <is>
          <t>2263177050002656</t>
        </is>
      </c>
      <c r="AZ180" t="inlineStr">
        <is>
          <t>BOOK</t>
        </is>
      </c>
      <c r="BB180" t="inlineStr">
        <is>
          <t>9780934540032</t>
        </is>
      </c>
      <c r="BC180" t="inlineStr">
        <is>
          <t>32285001191476</t>
        </is>
      </c>
      <c r="BD180" t="inlineStr">
        <is>
          <t>893332136</t>
        </is>
      </c>
    </row>
    <row r="181">
      <c r="A181" t="inlineStr">
        <is>
          <t>No</t>
        </is>
      </c>
      <c r="B181" t="inlineStr">
        <is>
          <t>HJ3258.A2 R57 1992</t>
        </is>
      </c>
      <c r="C181" t="inlineStr">
        <is>
          <t>0                      HJ 3258000A  2                  R  57          1992</t>
        </is>
      </c>
      <c r="D181" t="inlineStr">
        <is>
          <t>Reviving the American dream : the economy, the states &amp; the federal government / Alice Rivlin.</t>
        </is>
      </c>
      <c r="F181" t="inlineStr">
        <is>
          <t>No</t>
        </is>
      </c>
      <c r="G181" t="inlineStr">
        <is>
          <t>1</t>
        </is>
      </c>
      <c r="H181" t="inlineStr">
        <is>
          <t>No</t>
        </is>
      </c>
      <c r="I181" t="inlineStr">
        <is>
          <t>No</t>
        </is>
      </c>
      <c r="J181" t="inlineStr">
        <is>
          <t>0</t>
        </is>
      </c>
      <c r="K181" t="inlineStr">
        <is>
          <t>Rivlin, Alice M.</t>
        </is>
      </c>
      <c r="L181" t="inlineStr">
        <is>
          <t>Washington, D.C. : Brookings Institution, c1992.</t>
        </is>
      </c>
      <c r="M181" t="inlineStr">
        <is>
          <t>1992</t>
        </is>
      </c>
      <c r="O181" t="inlineStr">
        <is>
          <t>eng</t>
        </is>
      </c>
      <c r="P181" t="inlineStr">
        <is>
          <t>dcu</t>
        </is>
      </c>
      <c r="R181" t="inlineStr">
        <is>
          <t xml:space="preserve">HJ </t>
        </is>
      </c>
      <c r="S181" t="n">
        <v>1</v>
      </c>
      <c r="T181" t="n">
        <v>1</v>
      </c>
      <c r="U181" t="inlineStr">
        <is>
          <t>1994-08-31</t>
        </is>
      </c>
      <c r="V181" t="inlineStr">
        <is>
          <t>1994-08-31</t>
        </is>
      </c>
      <c r="W181" t="inlineStr">
        <is>
          <t>1992-07-08</t>
        </is>
      </c>
      <c r="X181" t="inlineStr">
        <is>
          <t>1992-07-08</t>
        </is>
      </c>
      <c r="Y181" t="n">
        <v>1269</v>
      </c>
      <c r="Z181" t="n">
        <v>1130</v>
      </c>
      <c r="AA181" t="n">
        <v>1772</v>
      </c>
      <c r="AB181" t="n">
        <v>9</v>
      </c>
      <c r="AC181" t="n">
        <v>11</v>
      </c>
      <c r="AD181" t="n">
        <v>51</v>
      </c>
      <c r="AE181" t="n">
        <v>56</v>
      </c>
      <c r="AF181" t="n">
        <v>21</v>
      </c>
      <c r="AG181" t="n">
        <v>25</v>
      </c>
      <c r="AH181" t="n">
        <v>10</v>
      </c>
      <c r="AI181" t="n">
        <v>10</v>
      </c>
      <c r="AJ181" t="n">
        <v>21</v>
      </c>
      <c r="AK181" t="n">
        <v>21</v>
      </c>
      <c r="AL181" t="n">
        <v>8</v>
      </c>
      <c r="AM181" t="n">
        <v>9</v>
      </c>
      <c r="AN181" t="n">
        <v>4</v>
      </c>
      <c r="AO181" t="n">
        <v>4</v>
      </c>
      <c r="AP181" t="inlineStr">
        <is>
          <t>No</t>
        </is>
      </c>
      <c r="AQ181" t="inlineStr">
        <is>
          <t>No</t>
        </is>
      </c>
      <c r="AS181">
        <f>HYPERLINK("https://creighton-primo.hosted.exlibrisgroup.com/primo-explore/search?tab=default_tab&amp;search_scope=EVERYTHING&amp;vid=01CRU&amp;lang=en_US&amp;offset=0&amp;query=any,contains,991002029149702656","Catalog Record")</f>
        <v/>
      </c>
      <c r="AT181">
        <f>HYPERLINK("http://www.worldcat.org/oclc/25832693","WorldCat Record")</f>
        <v/>
      </c>
      <c r="AU181" t="inlineStr">
        <is>
          <t>799758691:eng</t>
        </is>
      </c>
      <c r="AV181" t="inlineStr">
        <is>
          <t>25832693</t>
        </is>
      </c>
      <c r="AW181" t="inlineStr">
        <is>
          <t>991002029149702656</t>
        </is>
      </c>
      <c r="AX181" t="inlineStr">
        <is>
          <t>991002029149702656</t>
        </is>
      </c>
      <c r="AY181" t="inlineStr">
        <is>
          <t>2264239940002656</t>
        </is>
      </c>
      <c r="AZ181" t="inlineStr">
        <is>
          <t>BOOK</t>
        </is>
      </c>
      <c r="BB181" t="inlineStr">
        <is>
          <t>9780815774761</t>
        </is>
      </c>
      <c r="BC181" t="inlineStr">
        <is>
          <t>32285001168938</t>
        </is>
      </c>
      <c r="BD181" t="inlineStr">
        <is>
          <t>893244673</t>
        </is>
      </c>
    </row>
    <row r="182">
      <c r="A182" t="inlineStr">
        <is>
          <t>No</t>
        </is>
      </c>
      <c r="B182" t="inlineStr">
        <is>
          <t>HJ4120 .A62</t>
        </is>
      </c>
      <c r="C182" t="inlineStr">
        <is>
          <t>0                      HJ 4120000A  62</t>
        </is>
      </c>
      <c r="D182" t="inlineStr">
        <is>
          <t>Who pays the property tax? : A new view / Henry J. Aaron.</t>
        </is>
      </c>
      <c r="F182" t="inlineStr">
        <is>
          <t>No</t>
        </is>
      </c>
      <c r="G182" t="inlineStr">
        <is>
          <t>1</t>
        </is>
      </c>
      <c r="H182" t="inlineStr">
        <is>
          <t>Yes</t>
        </is>
      </c>
      <c r="I182" t="inlineStr">
        <is>
          <t>No</t>
        </is>
      </c>
      <c r="J182" t="inlineStr">
        <is>
          <t>0</t>
        </is>
      </c>
      <c r="K182" t="inlineStr">
        <is>
          <t>Aaron, Henry J.</t>
        </is>
      </c>
      <c r="L182" t="inlineStr">
        <is>
          <t>Washington : Brookings Institution, [1975]</t>
        </is>
      </c>
      <c r="M182" t="inlineStr">
        <is>
          <t>1975</t>
        </is>
      </c>
      <c r="O182" t="inlineStr">
        <is>
          <t>eng</t>
        </is>
      </c>
      <c r="P182" t="inlineStr">
        <is>
          <t>dcu</t>
        </is>
      </c>
      <c r="Q182" t="inlineStr">
        <is>
          <t>Studies of government finance. Second series</t>
        </is>
      </c>
      <c r="R182" t="inlineStr">
        <is>
          <t xml:space="preserve">HJ </t>
        </is>
      </c>
      <c r="S182" t="n">
        <v>0</v>
      </c>
      <c r="T182" t="n">
        <v>3</v>
      </c>
      <c r="V182" t="inlineStr">
        <is>
          <t>1995-06-20</t>
        </is>
      </c>
      <c r="W182" t="inlineStr">
        <is>
          <t>1997-07-24</t>
        </is>
      </c>
      <c r="X182" t="inlineStr">
        <is>
          <t>1997-07-24</t>
        </is>
      </c>
      <c r="Y182" t="n">
        <v>1032</v>
      </c>
      <c r="Z182" t="n">
        <v>905</v>
      </c>
      <c r="AA182" t="n">
        <v>911</v>
      </c>
      <c r="AB182" t="n">
        <v>8</v>
      </c>
      <c r="AC182" t="n">
        <v>8</v>
      </c>
      <c r="AD182" t="n">
        <v>46</v>
      </c>
      <c r="AE182" t="n">
        <v>46</v>
      </c>
      <c r="AF182" t="n">
        <v>14</v>
      </c>
      <c r="AG182" t="n">
        <v>14</v>
      </c>
      <c r="AH182" t="n">
        <v>6</v>
      </c>
      <c r="AI182" t="n">
        <v>6</v>
      </c>
      <c r="AJ182" t="n">
        <v>18</v>
      </c>
      <c r="AK182" t="n">
        <v>18</v>
      </c>
      <c r="AL182" t="n">
        <v>5</v>
      </c>
      <c r="AM182" t="n">
        <v>5</v>
      </c>
      <c r="AN182" t="n">
        <v>12</v>
      </c>
      <c r="AO182" t="n">
        <v>12</v>
      </c>
      <c r="AP182" t="inlineStr">
        <is>
          <t>No</t>
        </is>
      </c>
      <c r="AQ182" t="inlineStr">
        <is>
          <t>Yes</t>
        </is>
      </c>
      <c r="AR182">
        <f>HYPERLINK("http://catalog.hathitrust.org/Record/000037765","HathiTrust Record")</f>
        <v/>
      </c>
      <c r="AS182">
        <f>HYPERLINK("https://creighton-primo.hosted.exlibrisgroup.com/primo-explore/search?tab=default_tab&amp;search_scope=EVERYTHING&amp;vid=01CRU&amp;lang=en_US&amp;offset=0&amp;query=any,contains,991001719489702656","Catalog Record")</f>
        <v/>
      </c>
      <c r="AT182">
        <f>HYPERLINK("http://www.worldcat.org/oclc/1504973","WorldCat Record")</f>
        <v/>
      </c>
      <c r="AU182" t="inlineStr">
        <is>
          <t>195378552:eng</t>
        </is>
      </c>
      <c r="AV182" t="inlineStr">
        <is>
          <t>1504973</t>
        </is>
      </c>
      <c r="AW182" t="inlineStr">
        <is>
          <t>991001719489702656</t>
        </is>
      </c>
      <c r="AX182" t="inlineStr">
        <is>
          <t>991001719489702656</t>
        </is>
      </c>
      <c r="AY182" t="inlineStr">
        <is>
          <t>2261980050002656</t>
        </is>
      </c>
      <c r="AZ182" t="inlineStr">
        <is>
          <t>BOOK</t>
        </is>
      </c>
      <c r="BB182" t="inlineStr">
        <is>
          <t>9780815700227</t>
        </is>
      </c>
      <c r="BC182" t="inlineStr">
        <is>
          <t>32285003005997</t>
        </is>
      </c>
      <c r="BD182" t="inlineStr">
        <is>
          <t>893879112</t>
        </is>
      </c>
    </row>
    <row r="183">
      <c r="A183" t="inlineStr">
        <is>
          <t>No</t>
        </is>
      </c>
      <c r="B183" t="inlineStr">
        <is>
          <t>HJ4120 .U58 1998</t>
        </is>
      </c>
      <c r="C183" t="inlineStr">
        <is>
          <t>0                      HJ 4120000U  58          1998</t>
        </is>
      </c>
      <c r="D183" t="inlineStr">
        <is>
          <t>Understanding the property tax.</t>
        </is>
      </c>
      <c r="F183" t="inlineStr">
        <is>
          <t>No</t>
        </is>
      </c>
      <c r="G183" t="inlineStr">
        <is>
          <t>1</t>
        </is>
      </c>
      <c r="H183" t="inlineStr">
        <is>
          <t>No</t>
        </is>
      </c>
      <c r="I183" t="inlineStr">
        <is>
          <t>No</t>
        </is>
      </c>
      <c r="J183" t="inlineStr">
        <is>
          <t>0</t>
        </is>
      </c>
      <c r="L183" t="inlineStr">
        <is>
          <t>Washington, D.C. : NEA Research, 1998.</t>
        </is>
      </c>
      <c r="M183" t="inlineStr">
        <is>
          <t>1998</t>
        </is>
      </c>
      <c r="O183" t="inlineStr">
        <is>
          <t>eng</t>
        </is>
      </c>
      <c r="P183" t="inlineStr">
        <is>
          <t>dcu</t>
        </is>
      </c>
      <c r="R183" t="inlineStr">
        <is>
          <t xml:space="preserve">HJ </t>
        </is>
      </c>
      <c r="S183" t="n">
        <v>1</v>
      </c>
      <c r="T183" t="n">
        <v>1</v>
      </c>
      <c r="U183" t="inlineStr">
        <is>
          <t>2005-04-02</t>
        </is>
      </c>
      <c r="V183" t="inlineStr">
        <is>
          <t>2005-04-02</t>
        </is>
      </c>
      <c r="W183" t="inlineStr">
        <is>
          <t>1998-12-10</t>
        </is>
      </c>
      <c r="X183" t="inlineStr">
        <is>
          <t>1998-12-10</t>
        </is>
      </c>
      <c r="Y183" t="n">
        <v>174</v>
      </c>
      <c r="Z183" t="n">
        <v>171</v>
      </c>
      <c r="AA183" t="n">
        <v>171</v>
      </c>
      <c r="AB183" t="n">
        <v>3</v>
      </c>
      <c r="AC183" t="n">
        <v>3</v>
      </c>
      <c r="AD183" t="n">
        <v>9</v>
      </c>
      <c r="AE183" t="n">
        <v>9</v>
      </c>
      <c r="AF183" t="n">
        <v>5</v>
      </c>
      <c r="AG183" t="n">
        <v>5</v>
      </c>
      <c r="AH183" t="n">
        <v>1</v>
      </c>
      <c r="AI183" t="n">
        <v>1</v>
      </c>
      <c r="AJ183" t="n">
        <v>4</v>
      </c>
      <c r="AK183" t="n">
        <v>4</v>
      </c>
      <c r="AL183" t="n">
        <v>2</v>
      </c>
      <c r="AM183" t="n">
        <v>2</v>
      </c>
      <c r="AN183" t="n">
        <v>0</v>
      </c>
      <c r="AO183" t="n">
        <v>0</v>
      </c>
      <c r="AP183" t="inlineStr">
        <is>
          <t>No</t>
        </is>
      </c>
      <c r="AQ183" t="inlineStr">
        <is>
          <t>No</t>
        </is>
      </c>
      <c r="AS183">
        <f>HYPERLINK("https://creighton-primo.hosted.exlibrisgroup.com/primo-explore/search?tab=default_tab&amp;search_scope=EVERYTHING&amp;vid=01CRU&amp;lang=en_US&amp;offset=0&amp;query=any,contains,991002994059702656","Catalog Record")</f>
        <v/>
      </c>
      <c r="AT183">
        <f>HYPERLINK("http://www.worldcat.org/oclc/40455942","WorldCat Record")</f>
        <v/>
      </c>
      <c r="AU183" t="inlineStr">
        <is>
          <t>23549412:eng</t>
        </is>
      </c>
      <c r="AV183" t="inlineStr">
        <is>
          <t>40455942</t>
        </is>
      </c>
      <c r="AW183" t="inlineStr">
        <is>
          <t>991002994059702656</t>
        </is>
      </c>
      <c r="AX183" t="inlineStr">
        <is>
          <t>991002994059702656</t>
        </is>
      </c>
      <c r="AY183" t="inlineStr">
        <is>
          <t>2271514670002656</t>
        </is>
      </c>
      <c r="AZ183" t="inlineStr">
        <is>
          <t>BOOK</t>
        </is>
      </c>
      <c r="BC183" t="inlineStr">
        <is>
          <t>32285003505566</t>
        </is>
      </c>
      <c r="BD183" t="inlineStr">
        <is>
          <t>893317528</t>
        </is>
      </c>
    </row>
    <row r="184">
      <c r="A184" t="inlineStr">
        <is>
          <t>No</t>
        </is>
      </c>
      <c r="B184" t="inlineStr">
        <is>
          <t>HJ4191 .O85 1995</t>
        </is>
      </c>
      <c r="C184" t="inlineStr">
        <is>
          <t>0                      HJ 4191000O  85          1995</t>
        </is>
      </c>
      <c r="D184" t="inlineStr">
        <is>
          <t>Property taxes and tax revolts : the legacy of Proposition 13 / Arthur O'Sullivan, Terri A. Sexton, Steven M. Sheffrin.</t>
        </is>
      </c>
      <c r="F184" t="inlineStr">
        <is>
          <t>No</t>
        </is>
      </c>
      <c r="G184" t="inlineStr">
        <is>
          <t>1</t>
        </is>
      </c>
      <c r="H184" t="inlineStr">
        <is>
          <t>No</t>
        </is>
      </c>
      <c r="I184" t="inlineStr">
        <is>
          <t>No</t>
        </is>
      </c>
      <c r="J184" t="inlineStr">
        <is>
          <t>0</t>
        </is>
      </c>
      <c r="K184" t="inlineStr">
        <is>
          <t>O'Sullivan, Arthur.</t>
        </is>
      </c>
      <c r="L184" t="inlineStr">
        <is>
          <t>Cambridge [England] ; New York, N.Y., USA : Cambridge University Press, 1995.</t>
        </is>
      </c>
      <c r="M184" t="inlineStr">
        <is>
          <t>1995</t>
        </is>
      </c>
      <c r="O184" t="inlineStr">
        <is>
          <t>eng</t>
        </is>
      </c>
      <c r="P184" t="inlineStr">
        <is>
          <t>enk</t>
        </is>
      </c>
      <c r="R184" t="inlineStr">
        <is>
          <t xml:space="preserve">HJ </t>
        </is>
      </c>
      <c r="S184" t="n">
        <v>1</v>
      </c>
      <c r="T184" t="n">
        <v>1</v>
      </c>
      <c r="U184" t="inlineStr">
        <is>
          <t>1998-02-17</t>
        </is>
      </c>
      <c r="V184" t="inlineStr">
        <is>
          <t>1998-02-17</t>
        </is>
      </c>
      <c r="W184" t="inlineStr">
        <is>
          <t>1996-06-20</t>
        </is>
      </c>
      <c r="X184" t="inlineStr">
        <is>
          <t>1996-06-20</t>
        </is>
      </c>
      <c r="Y184" t="n">
        <v>488</v>
      </c>
      <c r="Z184" t="n">
        <v>427</v>
      </c>
      <c r="AA184" t="n">
        <v>444</v>
      </c>
      <c r="AB184" t="n">
        <v>3</v>
      </c>
      <c r="AC184" t="n">
        <v>3</v>
      </c>
      <c r="AD184" t="n">
        <v>30</v>
      </c>
      <c r="AE184" t="n">
        <v>30</v>
      </c>
      <c r="AF184" t="n">
        <v>6</v>
      </c>
      <c r="AG184" t="n">
        <v>6</v>
      </c>
      <c r="AH184" t="n">
        <v>7</v>
      </c>
      <c r="AI184" t="n">
        <v>7</v>
      </c>
      <c r="AJ184" t="n">
        <v>11</v>
      </c>
      <c r="AK184" t="n">
        <v>11</v>
      </c>
      <c r="AL184" t="n">
        <v>2</v>
      </c>
      <c r="AM184" t="n">
        <v>2</v>
      </c>
      <c r="AN184" t="n">
        <v>10</v>
      </c>
      <c r="AO184" t="n">
        <v>10</v>
      </c>
      <c r="AP184" t="inlineStr">
        <is>
          <t>No</t>
        </is>
      </c>
      <c r="AQ184" t="inlineStr">
        <is>
          <t>No</t>
        </is>
      </c>
      <c r="AS184">
        <f>HYPERLINK("https://creighton-primo.hosted.exlibrisgroup.com/primo-explore/search?tab=default_tab&amp;search_scope=EVERYTHING&amp;vid=01CRU&amp;lang=en_US&amp;offset=0&amp;query=any,contains,991002309049702656","Catalog Record")</f>
        <v/>
      </c>
      <c r="AT184">
        <f>HYPERLINK("http://www.worldcat.org/oclc/29953473","WorldCat Record")</f>
        <v/>
      </c>
      <c r="AU184" t="inlineStr">
        <is>
          <t>324466185:eng</t>
        </is>
      </c>
      <c r="AV184" t="inlineStr">
        <is>
          <t>29953473</t>
        </is>
      </c>
      <c r="AW184" t="inlineStr">
        <is>
          <t>991002309049702656</t>
        </is>
      </c>
      <c r="AX184" t="inlineStr">
        <is>
          <t>991002309049702656</t>
        </is>
      </c>
      <c r="AY184" t="inlineStr">
        <is>
          <t>2263937830002656</t>
        </is>
      </c>
      <c r="AZ184" t="inlineStr">
        <is>
          <t>BOOK</t>
        </is>
      </c>
      <c r="BB184" t="inlineStr">
        <is>
          <t>9780521461597</t>
        </is>
      </c>
      <c r="BC184" t="inlineStr">
        <is>
          <t>32285002171139</t>
        </is>
      </c>
      <c r="BD184" t="inlineStr">
        <is>
          <t>893798426</t>
        </is>
      </c>
    </row>
    <row r="185">
      <c r="A185" t="inlineStr">
        <is>
          <t>No</t>
        </is>
      </c>
      <c r="B185" t="inlineStr">
        <is>
          <t>HJ4652 .B37 1996</t>
        </is>
      </c>
      <c r="C185" t="inlineStr">
        <is>
          <t>0                      HJ 4652000B  37          1996</t>
        </is>
      </c>
      <c r="D185" t="inlineStr">
        <is>
          <t>Replacing the income tax : principles for a new tax system : a report of the CSIS domestic policy issues program / Bradley D. Belt, Alexander T. Hunt.</t>
        </is>
      </c>
      <c r="F185" t="inlineStr">
        <is>
          <t>No</t>
        </is>
      </c>
      <c r="G185" t="inlineStr">
        <is>
          <t>1</t>
        </is>
      </c>
      <c r="H185" t="inlineStr">
        <is>
          <t>No</t>
        </is>
      </c>
      <c r="I185" t="inlineStr">
        <is>
          <t>No</t>
        </is>
      </c>
      <c r="J185" t="inlineStr">
        <is>
          <t>0</t>
        </is>
      </c>
      <c r="K185" t="inlineStr">
        <is>
          <t>Belt, Bradley D.</t>
        </is>
      </c>
      <c r="L185" t="inlineStr">
        <is>
          <t>Washington, D.C. : Center for Strategic and International Studies, c1996.</t>
        </is>
      </c>
      <c r="M185" t="inlineStr">
        <is>
          <t>1996</t>
        </is>
      </c>
      <c r="O185" t="inlineStr">
        <is>
          <t>eng</t>
        </is>
      </c>
      <c r="P185" t="inlineStr">
        <is>
          <t>dcu</t>
        </is>
      </c>
      <c r="Q185" t="inlineStr">
        <is>
          <t>CSIS report</t>
        </is>
      </c>
      <c r="R185" t="inlineStr">
        <is>
          <t xml:space="preserve">HJ </t>
        </is>
      </c>
      <c r="S185" t="n">
        <v>1</v>
      </c>
      <c r="T185" t="n">
        <v>1</v>
      </c>
      <c r="U185" t="inlineStr">
        <is>
          <t>2009-12-04</t>
        </is>
      </c>
      <c r="V185" t="inlineStr">
        <is>
          <t>2009-12-04</t>
        </is>
      </c>
      <c r="W185" t="inlineStr">
        <is>
          <t>1996-05-28</t>
        </is>
      </c>
      <c r="X185" t="inlineStr">
        <is>
          <t>1996-05-28</t>
        </is>
      </c>
      <c r="Y185" t="n">
        <v>147</v>
      </c>
      <c r="Z185" t="n">
        <v>144</v>
      </c>
      <c r="AA185" t="n">
        <v>144</v>
      </c>
      <c r="AB185" t="n">
        <v>2</v>
      </c>
      <c r="AC185" t="n">
        <v>2</v>
      </c>
      <c r="AD185" t="n">
        <v>12</v>
      </c>
      <c r="AE185" t="n">
        <v>12</v>
      </c>
      <c r="AF185" t="n">
        <v>1</v>
      </c>
      <c r="AG185" t="n">
        <v>1</v>
      </c>
      <c r="AH185" t="n">
        <v>3</v>
      </c>
      <c r="AI185" t="n">
        <v>3</v>
      </c>
      <c r="AJ185" t="n">
        <v>3</v>
      </c>
      <c r="AK185" t="n">
        <v>3</v>
      </c>
      <c r="AL185" t="n">
        <v>1</v>
      </c>
      <c r="AM185" t="n">
        <v>1</v>
      </c>
      <c r="AN185" t="n">
        <v>6</v>
      </c>
      <c r="AO185" t="n">
        <v>6</v>
      </c>
      <c r="AP185" t="inlineStr">
        <is>
          <t>No</t>
        </is>
      </c>
      <c r="AQ185" t="inlineStr">
        <is>
          <t>No</t>
        </is>
      </c>
      <c r="AS185">
        <f>HYPERLINK("https://creighton-primo.hosted.exlibrisgroup.com/primo-explore/search?tab=default_tab&amp;search_scope=EVERYTHING&amp;vid=01CRU&amp;lang=en_US&amp;offset=0&amp;query=any,contains,991002559439702656","Catalog Record")</f>
        <v/>
      </c>
      <c r="AT185">
        <f>HYPERLINK("http://www.worldcat.org/oclc/33276004","WorldCat Record")</f>
        <v/>
      </c>
      <c r="AU185" t="inlineStr">
        <is>
          <t>199203651:eng</t>
        </is>
      </c>
      <c r="AV185" t="inlineStr">
        <is>
          <t>33276004</t>
        </is>
      </c>
      <c r="AW185" t="inlineStr">
        <is>
          <t>991002559439702656</t>
        </is>
      </c>
      <c r="AX185" t="inlineStr">
        <is>
          <t>991002559439702656</t>
        </is>
      </c>
      <c r="AY185" t="inlineStr">
        <is>
          <t>2257766800002656</t>
        </is>
      </c>
      <c r="AZ185" t="inlineStr">
        <is>
          <t>BOOK</t>
        </is>
      </c>
      <c r="BB185" t="inlineStr">
        <is>
          <t>9780892062812</t>
        </is>
      </c>
      <c r="BC185" t="inlineStr">
        <is>
          <t>32285002177599</t>
        </is>
      </c>
      <c r="BD185" t="inlineStr">
        <is>
          <t>893691736</t>
        </is>
      </c>
    </row>
    <row r="186">
      <c r="A186" t="inlineStr">
        <is>
          <t>No</t>
        </is>
      </c>
      <c r="B186" t="inlineStr">
        <is>
          <t>HJ4652 .C428</t>
        </is>
      </c>
      <c r="C186" t="inlineStr">
        <is>
          <t>0                      HJ 4652000C  428</t>
        </is>
      </c>
      <c r="D186" t="inlineStr">
        <is>
          <t>The income tax, root of all evil / introd. by J. Bracken Lee.</t>
        </is>
      </c>
      <c r="F186" t="inlineStr">
        <is>
          <t>No</t>
        </is>
      </c>
      <c r="G186" t="inlineStr">
        <is>
          <t>1</t>
        </is>
      </c>
      <c r="H186" t="inlineStr">
        <is>
          <t>No</t>
        </is>
      </c>
      <c r="I186" t="inlineStr">
        <is>
          <t>No</t>
        </is>
      </c>
      <c r="J186" t="inlineStr">
        <is>
          <t>0</t>
        </is>
      </c>
      <c r="K186" t="inlineStr">
        <is>
          <t>Chodorov, Frank, 1887-1966.</t>
        </is>
      </c>
      <c r="L186" t="inlineStr">
        <is>
          <t>New York : Devin-Adair Co., [1954]</t>
        </is>
      </c>
      <c r="M186" t="inlineStr">
        <is>
          <t>1954</t>
        </is>
      </c>
      <c r="O186" t="inlineStr">
        <is>
          <t>eng</t>
        </is>
      </c>
      <c r="P186" t="inlineStr">
        <is>
          <t>nyu</t>
        </is>
      </c>
      <c r="R186" t="inlineStr">
        <is>
          <t xml:space="preserve">HJ </t>
        </is>
      </c>
      <c r="S186" t="n">
        <v>1</v>
      </c>
      <c r="T186" t="n">
        <v>1</v>
      </c>
      <c r="U186" t="inlineStr">
        <is>
          <t>1992-12-15</t>
        </is>
      </c>
      <c r="V186" t="inlineStr">
        <is>
          <t>1992-12-15</t>
        </is>
      </c>
      <c r="W186" t="inlineStr">
        <is>
          <t>1992-12-15</t>
        </is>
      </c>
      <c r="X186" t="inlineStr">
        <is>
          <t>1992-12-15</t>
        </is>
      </c>
      <c r="Y186" t="n">
        <v>30</v>
      </c>
      <c r="Z186" t="n">
        <v>28</v>
      </c>
      <c r="AA186" t="n">
        <v>281</v>
      </c>
      <c r="AB186" t="n">
        <v>1</v>
      </c>
      <c r="AC186" t="n">
        <v>3</v>
      </c>
      <c r="AD186" t="n">
        <v>3</v>
      </c>
      <c r="AE186" t="n">
        <v>19</v>
      </c>
      <c r="AF186" t="n">
        <v>1</v>
      </c>
      <c r="AG186" t="n">
        <v>5</v>
      </c>
      <c r="AH186" t="n">
        <v>0</v>
      </c>
      <c r="AI186" t="n">
        <v>3</v>
      </c>
      <c r="AJ186" t="n">
        <v>2</v>
      </c>
      <c r="AK186" t="n">
        <v>7</v>
      </c>
      <c r="AL186" t="n">
        <v>0</v>
      </c>
      <c r="AM186" t="n">
        <v>2</v>
      </c>
      <c r="AN186" t="n">
        <v>1</v>
      </c>
      <c r="AO186" t="n">
        <v>5</v>
      </c>
      <c r="AP186" t="inlineStr">
        <is>
          <t>No</t>
        </is>
      </c>
      <c r="AQ186" t="inlineStr">
        <is>
          <t>No</t>
        </is>
      </c>
      <c r="AS186">
        <f>HYPERLINK("https://creighton-primo.hosted.exlibrisgroup.com/primo-explore/search?tab=default_tab&amp;search_scope=EVERYTHING&amp;vid=01CRU&amp;lang=en_US&amp;offset=0&amp;query=any,contains,991004828799702656","Catalog Record")</f>
        <v/>
      </c>
      <c r="AT186">
        <f>HYPERLINK("http://www.worldcat.org/oclc/5383845","WorldCat Record")</f>
        <v/>
      </c>
      <c r="AU186" t="inlineStr">
        <is>
          <t>10828666:eng</t>
        </is>
      </c>
      <c r="AV186" t="inlineStr">
        <is>
          <t>5383845</t>
        </is>
      </c>
      <c r="AW186" t="inlineStr">
        <is>
          <t>991004828799702656</t>
        </is>
      </c>
      <c r="AX186" t="inlineStr">
        <is>
          <t>991004828799702656</t>
        </is>
      </c>
      <c r="AY186" t="inlineStr">
        <is>
          <t>2269198560002656</t>
        </is>
      </c>
      <c r="AZ186" t="inlineStr">
        <is>
          <t>BOOK</t>
        </is>
      </c>
      <c r="BC186" t="inlineStr">
        <is>
          <t>32285001403608</t>
        </is>
      </c>
      <c r="BD186" t="inlineStr">
        <is>
          <t>893332093</t>
        </is>
      </c>
    </row>
    <row r="187">
      <c r="A187" t="inlineStr">
        <is>
          <t>No</t>
        </is>
      </c>
      <c r="B187" t="inlineStr">
        <is>
          <t>HJ4652 .C66</t>
        </is>
      </c>
      <c r="C187" t="inlineStr">
        <is>
          <t>0                      HJ 4652000C  66</t>
        </is>
      </c>
      <c r="D187" t="inlineStr">
        <is>
          <t>Comprehensive income taxation : a report of a conference sponsored by the Fund for Public Policy Research and the Brookings Institution / Joseph A. Pechman, editor.</t>
        </is>
      </c>
      <c r="F187" t="inlineStr">
        <is>
          <t>No</t>
        </is>
      </c>
      <c r="G187" t="inlineStr">
        <is>
          <t>1</t>
        </is>
      </c>
      <c r="H187" t="inlineStr">
        <is>
          <t>Yes</t>
        </is>
      </c>
      <c r="I187" t="inlineStr">
        <is>
          <t>No</t>
        </is>
      </c>
      <c r="J187" t="inlineStr">
        <is>
          <t>0</t>
        </is>
      </c>
      <c r="L187" t="inlineStr">
        <is>
          <t>Washington : Brookings Institution, c1977.</t>
        </is>
      </c>
      <c r="M187" t="inlineStr">
        <is>
          <t>1977</t>
        </is>
      </c>
      <c r="O187" t="inlineStr">
        <is>
          <t>eng</t>
        </is>
      </c>
      <c r="P187" t="inlineStr">
        <is>
          <t>dcu</t>
        </is>
      </c>
      <c r="Q187" t="inlineStr">
        <is>
          <t>Studies of government finance. Second series</t>
        </is>
      </c>
      <c r="R187" t="inlineStr">
        <is>
          <t xml:space="preserve">HJ </t>
        </is>
      </c>
      <c r="S187" t="n">
        <v>1</v>
      </c>
      <c r="T187" t="n">
        <v>1</v>
      </c>
      <c r="U187" t="inlineStr">
        <is>
          <t>2009-12-04</t>
        </is>
      </c>
      <c r="V187" t="inlineStr">
        <is>
          <t>2009-12-04</t>
        </is>
      </c>
      <c r="W187" t="inlineStr">
        <is>
          <t>1997-07-24</t>
        </is>
      </c>
      <c r="X187" t="inlineStr">
        <is>
          <t>1997-07-24</t>
        </is>
      </c>
      <c r="Y187" t="n">
        <v>752</v>
      </c>
      <c r="Z187" t="n">
        <v>652</v>
      </c>
      <c r="AA187" t="n">
        <v>660</v>
      </c>
      <c r="AB187" t="n">
        <v>5</v>
      </c>
      <c r="AC187" t="n">
        <v>5</v>
      </c>
      <c r="AD187" t="n">
        <v>38</v>
      </c>
      <c r="AE187" t="n">
        <v>39</v>
      </c>
      <c r="AF187" t="n">
        <v>11</v>
      </c>
      <c r="AG187" t="n">
        <v>11</v>
      </c>
      <c r="AH187" t="n">
        <v>7</v>
      </c>
      <c r="AI187" t="n">
        <v>7</v>
      </c>
      <c r="AJ187" t="n">
        <v>15</v>
      </c>
      <c r="AK187" t="n">
        <v>15</v>
      </c>
      <c r="AL187" t="n">
        <v>3</v>
      </c>
      <c r="AM187" t="n">
        <v>3</v>
      </c>
      <c r="AN187" t="n">
        <v>12</v>
      </c>
      <c r="AO187" t="n">
        <v>13</v>
      </c>
      <c r="AP187" t="inlineStr">
        <is>
          <t>No</t>
        </is>
      </c>
      <c r="AQ187" t="inlineStr">
        <is>
          <t>Yes</t>
        </is>
      </c>
      <c r="AR187">
        <f>HYPERLINK("http://catalog.hathitrust.org/Record/000292524","HathiTrust Record")</f>
        <v/>
      </c>
      <c r="AS187">
        <f>HYPERLINK("https://creighton-primo.hosted.exlibrisgroup.com/primo-explore/search?tab=default_tab&amp;search_scope=EVERYTHING&amp;vid=01CRU&amp;lang=en_US&amp;offset=0&amp;query=any,contains,991001779339702656","Catalog Record")</f>
        <v/>
      </c>
      <c r="AT187">
        <f>HYPERLINK("http://www.worldcat.org/oclc/3121042","WorldCat Record")</f>
        <v/>
      </c>
      <c r="AU187" t="inlineStr">
        <is>
          <t>10677872607:eng</t>
        </is>
      </c>
      <c r="AV187" t="inlineStr">
        <is>
          <t>3121042</t>
        </is>
      </c>
      <c r="AW187" t="inlineStr">
        <is>
          <t>991001779339702656</t>
        </is>
      </c>
      <c r="AX187" t="inlineStr">
        <is>
          <t>991001779339702656</t>
        </is>
      </c>
      <c r="AY187" t="inlineStr">
        <is>
          <t>2263313870002656</t>
        </is>
      </c>
      <c r="AZ187" t="inlineStr">
        <is>
          <t>BOOK</t>
        </is>
      </c>
      <c r="BB187" t="inlineStr">
        <is>
          <t>9780815769828</t>
        </is>
      </c>
      <c r="BC187" t="inlineStr">
        <is>
          <t>32285003006409</t>
        </is>
      </c>
      <c r="BD187" t="inlineStr">
        <is>
          <t>893803890</t>
        </is>
      </c>
    </row>
    <row r="188">
      <c r="A188" t="inlineStr">
        <is>
          <t>No</t>
        </is>
      </c>
      <c r="B188" t="inlineStr">
        <is>
          <t>HJ4652 .F76 2001</t>
        </is>
      </c>
      <c r="C188" t="inlineStr">
        <is>
          <t>0                      HJ 4652000F  76          2001</t>
        </is>
      </c>
      <c r="D188" t="inlineStr">
        <is>
          <t>If Americans really understood the income tax : uncovering our most expensive ignorance / John O. Fox.</t>
        </is>
      </c>
      <c r="F188" t="inlineStr">
        <is>
          <t>No</t>
        </is>
      </c>
      <c r="G188" t="inlineStr">
        <is>
          <t>1</t>
        </is>
      </c>
      <c r="H188" t="inlineStr">
        <is>
          <t>No</t>
        </is>
      </c>
      <c r="I188" t="inlineStr">
        <is>
          <t>No</t>
        </is>
      </c>
      <c r="J188" t="inlineStr">
        <is>
          <t>0</t>
        </is>
      </c>
      <c r="K188" t="inlineStr">
        <is>
          <t>Fox, John O.</t>
        </is>
      </c>
      <c r="L188" t="inlineStr">
        <is>
          <t>Boulder, Colo. : Westview Press, 2001.</t>
        </is>
      </c>
      <c r="M188" t="inlineStr">
        <is>
          <t>2001</t>
        </is>
      </c>
      <c r="O188" t="inlineStr">
        <is>
          <t>eng</t>
        </is>
      </c>
      <c r="P188" t="inlineStr">
        <is>
          <t>cou</t>
        </is>
      </c>
      <c r="R188" t="inlineStr">
        <is>
          <t xml:space="preserve">HJ </t>
        </is>
      </c>
      <c r="S188" t="n">
        <v>1</v>
      </c>
      <c r="T188" t="n">
        <v>1</v>
      </c>
      <c r="U188" t="inlineStr">
        <is>
          <t>2001-06-19</t>
        </is>
      </c>
      <c r="V188" t="inlineStr">
        <is>
          <t>2001-06-19</t>
        </is>
      </c>
      <c r="W188" t="inlineStr">
        <is>
          <t>2001-06-18</t>
        </is>
      </c>
      <c r="X188" t="inlineStr">
        <is>
          <t>2001-06-18</t>
        </is>
      </c>
      <c r="Y188" t="n">
        <v>703</v>
      </c>
      <c r="Z188" t="n">
        <v>683</v>
      </c>
      <c r="AA188" t="n">
        <v>713</v>
      </c>
      <c r="AB188" t="n">
        <v>7</v>
      </c>
      <c r="AC188" t="n">
        <v>7</v>
      </c>
      <c r="AD188" t="n">
        <v>27</v>
      </c>
      <c r="AE188" t="n">
        <v>28</v>
      </c>
      <c r="AF188" t="n">
        <v>8</v>
      </c>
      <c r="AG188" t="n">
        <v>8</v>
      </c>
      <c r="AH188" t="n">
        <v>6</v>
      </c>
      <c r="AI188" t="n">
        <v>6</v>
      </c>
      <c r="AJ188" t="n">
        <v>12</v>
      </c>
      <c r="AK188" t="n">
        <v>13</v>
      </c>
      <c r="AL188" t="n">
        <v>5</v>
      </c>
      <c r="AM188" t="n">
        <v>5</v>
      </c>
      <c r="AN188" t="n">
        <v>2</v>
      </c>
      <c r="AO188" t="n">
        <v>2</v>
      </c>
      <c r="AP188" t="inlineStr">
        <is>
          <t>No</t>
        </is>
      </c>
      <c r="AQ188" t="inlineStr">
        <is>
          <t>No</t>
        </is>
      </c>
      <c r="AS188">
        <f>HYPERLINK("https://creighton-primo.hosted.exlibrisgroup.com/primo-explore/search?tab=default_tab&amp;search_scope=EVERYTHING&amp;vid=01CRU&amp;lang=en_US&amp;offset=0&amp;query=any,contains,991003539109702656","Catalog Record")</f>
        <v/>
      </c>
      <c r="AT188">
        <f>HYPERLINK("http://www.worldcat.org/oclc/45375089","WorldCat Record")</f>
        <v/>
      </c>
      <c r="AU188" t="inlineStr">
        <is>
          <t>16228759:eng</t>
        </is>
      </c>
      <c r="AV188" t="inlineStr">
        <is>
          <t>45375089</t>
        </is>
      </c>
      <c r="AW188" t="inlineStr">
        <is>
          <t>991003539109702656</t>
        </is>
      </c>
      <c r="AX188" t="inlineStr">
        <is>
          <t>991003539109702656</t>
        </is>
      </c>
      <c r="AY188" t="inlineStr">
        <is>
          <t>2256692270002656</t>
        </is>
      </c>
      <c r="AZ188" t="inlineStr">
        <is>
          <t>BOOK</t>
        </is>
      </c>
      <c r="BB188" t="inlineStr">
        <is>
          <t>9780813397955</t>
        </is>
      </c>
      <c r="BC188" t="inlineStr">
        <is>
          <t>32285004328000</t>
        </is>
      </c>
      <c r="BD188" t="inlineStr">
        <is>
          <t>893781109</t>
        </is>
      </c>
    </row>
    <row r="189">
      <c r="A189" t="inlineStr">
        <is>
          <t>No</t>
        </is>
      </c>
      <c r="B189" t="inlineStr">
        <is>
          <t>HJ4652 .H74</t>
        </is>
      </c>
      <c r="C189" t="inlineStr">
        <is>
          <t>0                      HJ 4652000H  74</t>
        </is>
      </c>
      <c r="D189" t="inlineStr">
        <is>
          <t>The IRS conspiracy / [by] Henry J. Hohenstein.</t>
        </is>
      </c>
      <c r="F189" t="inlineStr">
        <is>
          <t>No</t>
        </is>
      </c>
      <c r="G189" t="inlineStr">
        <is>
          <t>1</t>
        </is>
      </c>
      <c r="H189" t="inlineStr">
        <is>
          <t>No</t>
        </is>
      </c>
      <c r="I189" t="inlineStr">
        <is>
          <t>No</t>
        </is>
      </c>
      <c r="J189" t="inlineStr">
        <is>
          <t>0</t>
        </is>
      </c>
      <c r="K189" t="inlineStr">
        <is>
          <t>Hohenstein, Henry J.</t>
        </is>
      </c>
      <c r="L189" t="inlineStr">
        <is>
          <t>Los Angeles : Nash Pub., [1974]</t>
        </is>
      </c>
      <c r="M189" t="inlineStr">
        <is>
          <t>1974</t>
        </is>
      </c>
      <c r="O189" t="inlineStr">
        <is>
          <t>eng</t>
        </is>
      </c>
      <c r="P189" t="inlineStr">
        <is>
          <t>cau</t>
        </is>
      </c>
      <c r="R189" t="inlineStr">
        <is>
          <t xml:space="preserve">HJ </t>
        </is>
      </c>
      <c r="S189" t="n">
        <v>1</v>
      </c>
      <c r="T189" t="n">
        <v>1</v>
      </c>
      <c r="U189" t="inlineStr">
        <is>
          <t>1992-12-18</t>
        </is>
      </c>
      <c r="V189" t="inlineStr">
        <is>
          <t>1992-12-18</t>
        </is>
      </c>
      <c r="W189" t="inlineStr">
        <is>
          <t>1992-11-24</t>
        </is>
      </c>
      <c r="X189" t="inlineStr">
        <is>
          <t>1992-11-24</t>
        </is>
      </c>
      <c r="Y189" t="n">
        <v>189</v>
      </c>
      <c r="Z189" t="n">
        <v>176</v>
      </c>
      <c r="AA189" t="n">
        <v>177</v>
      </c>
      <c r="AB189" t="n">
        <v>4</v>
      </c>
      <c r="AC189" t="n">
        <v>4</v>
      </c>
      <c r="AD189" t="n">
        <v>8</v>
      </c>
      <c r="AE189" t="n">
        <v>8</v>
      </c>
      <c r="AF189" t="n">
        <v>0</v>
      </c>
      <c r="AG189" t="n">
        <v>0</v>
      </c>
      <c r="AH189" t="n">
        <v>2</v>
      </c>
      <c r="AI189" t="n">
        <v>2</v>
      </c>
      <c r="AJ189" t="n">
        <v>1</v>
      </c>
      <c r="AK189" t="n">
        <v>1</v>
      </c>
      <c r="AL189" t="n">
        <v>2</v>
      </c>
      <c r="AM189" t="n">
        <v>2</v>
      </c>
      <c r="AN189" t="n">
        <v>4</v>
      </c>
      <c r="AO189" t="n">
        <v>4</v>
      </c>
      <c r="AP189" t="inlineStr">
        <is>
          <t>No</t>
        </is>
      </c>
      <c r="AQ189" t="inlineStr">
        <is>
          <t>No</t>
        </is>
      </c>
      <c r="AS189">
        <f>HYPERLINK("https://creighton-primo.hosted.exlibrisgroup.com/primo-explore/search?tab=default_tab&amp;search_scope=EVERYTHING&amp;vid=01CRU&amp;lang=en_US&amp;offset=0&amp;query=any,contains,991003408109702656","Catalog Record")</f>
        <v/>
      </c>
      <c r="AT189">
        <f>HYPERLINK("http://www.worldcat.org/oclc/947623","WorldCat Record")</f>
        <v/>
      </c>
      <c r="AU189" t="inlineStr">
        <is>
          <t>1909574:eng</t>
        </is>
      </c>
      <c r="AV189" t="inlineStr">
        <is>
          <t>947623</t>
        </is>
      </c>
      <c r="AW189" t="inlineStr">
        <is>
          <t>991003408109702656</t>
        </is>
      </c>
      <c r="AX189" t="inlineStr">
        <is>
          <t>991003408109702656</t>
        </is>
      </c>
      <c r="AY189" t="inlineStr">
        <is>
          <t>2264489970002656</t>
        </is>
      </c>
      <c r="AZ189" t="inlineStr">
        <is>
          <t>BOOK</t>
        </is>
      </c>
      <c r="BB189" t="inlineStr">
        <is>
          <t>9780840213303</t>
        </is>
      </c>
      <c r="BC189" t="inlineStr">
        <is>
          <t>32285001408862</t>
        </is>
      </c>
      <c r="BD189" t="inlineStr">
        <is>
          <t>893780992</t>
        </is>
      </c>
    </row>
    <row r="190">
      <c r="A190" t="inlineStr">
        <is>
          <t>No</t>
        </is>
      </c>
      <c r="B190" t="inlineStr">
        <is>
          <t>HJ4652 .W53</t>
        </is>
      </c>
      <c r="C190" t="inlineStr">
        <is>
          <t>0                      HJ 4652000W  53</t>
        </is>
      </c>
      <c r="D190" t="inlineStr">
        <is>
          <t>Man to man : a primary attack on communism's stronghold--the income tax / by Bernard N. Ward ; illustrations and jacket by Rodolphe LaRiviere.</t>
        </is>
      </c>
      <c r="F190" t="inlineStr">
        <is>
          <t>No</t>
        </is>
      </c>
      <c r="G190" t="inlineStr">
        <is>
          <t>1</t>
        </is>
      </c>
      <c r="H190" t="inlineStr">
        <is>
          <t>No</t>
        </is>
      </c>
      <c r="I190" t="inlineStr">
        <is>
          <t>No</t>
        </is>
      </c>
      <c r="J190" t="inlineStr">
        <is>
          <t>0</t>
        </is>
      </c>
      <c r="K190" t="inlineStr">
        <is>
          <t>Ward, Bernard Nicholas, 1891-</t>
        </is>
      </c>
      <c r="L190" t="inlineStr">
        <is>
          <t>Caldwell, Idaho : Caxton Printers, c1952, 1957 printing.</t>
        </is>
      </c>
      <c r="M190" t="inlineStr">
        <is>
          <t>1952</t>
        </is>
      </c>
      <c r="O190" t="inlineStr">
        <is>
          <t>eng</t>
        </is>
      </c>
      <c r="P190" t="inlineStr">
        <is>
          <t>idu</t>
        </is>
      </c>
      <c r="R190" t="inlineStr">
        <is>
          <t xml:space="preserve">HJ </t>
        </is>
      </c>
      <c r="S190" t="n">
        <v>1</v>
      </c>
      <c r="T190" t="n">
        <v>1</v>
      </c>
      <c r="U190" t="inlineStr">
        <is>
          <t>2009-12-04</t>
        </is>
      </c>
      <c r="V190" t="inlineStr">
        <is>
          <t>2009-12-04</t>
        </is>
      </c>
      <c r="W190" t="inlineStr">
        <is>
          <t>1992-07-17</t>
        </is>
      </c>
      <c r="X190" t="inlineStr">
        <is>
          <t>1992-07-17</t>
        </is>
      </c>
      <c r="Y190" t="n">
        <v>94</v>
      </c>
      <c r="Z190" t="n">
        <v>93</v>
      </c>
      <c r="AA190" t="n">
        <v>102</v>
      </c>
      <c r="AB190" t="n">
        <v>2</v>
      </c>
      <c r="AC190" t="n">
        <v>2</v>
      </c>
      <c r="AD190" t="n">
        <v>4</v>
      </c>
      <c r="AE190" t="n">
        <v>4</v>
      </c>
      <c r="AF190" t="n">
        <v>0</v>
      </c>
      <c r="AG190" t="n">
        <v>0</v>
      </c>
      <c r="AH190" t="n">
        <v>0</v>
      </c>
      <c r="AI190" t="n">
        <v>0</v>
      </c>
      <c r="AJ190" t="n">
        <v>3</v>
      </c>
      <c r="AK190" t="n">
        <v>3</v>
      </c>
      <c r="AL190" t="n">
        <v>1</v>
      </c>
      <c r="AM190" t="n">
        <v>1</v>
      </c>
      <c r="AN190" t="n">
        <v>0</v>
      </c>
      <c r="AO190" t="n">
        <v>0</v>
      </c>
      <c r="AP190" t="inlineStr">
        <is>
          <t>No</t>
        </is>
      </c>
      <c r="AQ190" t="inlineStr">
        <is>
          <t>No</t>
        </is>
      </c>
      <c r="AS190">
        <f>HYPERLINK("https://creighton-primo.hosted.exlibrisgroup.com/primo-explore/search?tab=default_tab&amp;search_scope=EVERYTHING&amp;vid=01CRU&amp;lang=en_US&amp;offset=0&amp;query=any,contains,991004494259702656","Catalog Record")</f>
        <v/>
      </c>
      <c r="AT190">
        <f>HYPERLINK("http://www.worldcat.org/oclc/3684084","WorldCat Record")</f>
        <v/>
      </c>
      <c r="AU190" t="inlineStr">
        <is>
          <t>11945029:eng</t>
        </is>
      </c>
      <c r="AV190" t="inlineStr">
        <is>
          <t>3684084</t>
        </is>
      </c>
      <c r="AW190" t="inlineStr">
        <is>
          <t>991004494259702656</t>
        </is>
      </c>
      <c r="AX190" t="inlineStr">
        <is>
          <t>991004494259702656</t>
        </is>
      </c>
      <c r="AY190" t="inlineStr">
        <is>
          <t>2261355690002656</t>
        </is>
      </c>
      <c r="AZ190" t="inlineStr">
        <is>
          <t>BOOK</t>
        </is>
      </c>
      <c r="BC190" t="inlineStr">
        <is>
          <t>32285001192367</t>
        </is>
      </c>
      <c r="BD190" t="inlineStr">
        <is>
          <t>893241505</t>
        </is>
      </c>
    </row>
    <row r="191">
      <c r="A191" t="inlineStr">
        <is>
          <t>No</t>
        </is>
      </c>
      <c r="B191" t="inlineStr">
        <is>
          <t>HJ4653.A3 S75 1985</t>
        </is>
      </c>
      <c r="C191" t="inlineStr">
        <is>
          <t>0                      HJ 4653000A  3                  S  75          1985</t>
        </is>
      </c>
      <c r="D191" t="inlineStr">
        <is>
          <t>Taxes, loans, and inflation : how the nation's wealth becomes misallocated / C. Eugene Steuerle.</t>
        </is>
      </c>
      <c r="F191" t="inlineStr">
        <is>
          <t>No</t>
        </is>
      </c>
      <c r="G191" t="inlineStr">
        <is>
          <t>1</t>
        </is>
      </c>
      <c r="H191" t="inlineStr">
        <is>
          <t>No</t>
        </is>
      </c>
      <c r="I191" t="inlineStr">
        <is>
          <t>No</t>
        </is>
      </c>
      <c r="J191" t="inlineStr">
        <is>
          <t>0</t>
        </is>
      </c>
      <c r="K191" t="inlineStr">
        <is>
          <t>Steuerle, C. Eugene, 1946-</t>
        </is>
      </c>
      <c r="L191" t="inlineStr">
        <is>
          <t>Washington, D.C. : Brookings Institution, c1985.</t>
        </is>
      </c>
      <c r="M191" t="inlineStr">
        <is>
          <t>1985</t>
        </is>
      </c>
      <c r="O191" t="inlineStr">
        <is>
          <t>eng</t>
        </is>
      </c>
      <c r="P191" t="inlineStr">
        <is>
          <t>dcu</t>
        </is>
      </c>
      <c r="Q191" t="inlineStr">
        <is>
          <t>Studies of government finance. Second series</t>
        </is>
      </c>
      <c r="R191" t="inlineStr">
        <is>
          <t xml:space="preserve">HJ </t>
        </is>
      </c>
      <c r="S191" t="n">
        <v>1</v>
      </c>
      <c r="T191" t="n">
        <v>1</v>
      </c>
      <c r="U191" t="inlineStr">
        <is>
          <t>1995-12-04</t>
        </is>
      </c>
      <c r="V191" t="inlineStr">
        <is>
          <t>1995-12-04</t>
        </is>
      </c>
      <c r="W191" t="inlineStr">
        <is>
          <t>1992-07-17</t>
        </is>
      </c>
      <c r="X191" t="inlineStr">
        <is>
          <t>1992-07-17</t>
        </is>
      </c>
      <c r="Y191" t="n">
        <v>680</v>
      </c>
      <c r="Z191" t="n">
        <v>602</v>
      </c>
      <c r="AA191" t="n">
        <v>609</v>
      </c>
      <c r="AB191" t="n">
        <v>5</v>
      </c>
      <c r="AC191" t="n">
        <v>5</v>
      </c>
      <c r="AD191" t="n">
        <v>29</v>
      </c>
      <c r="AE191" t="n">
        <v>29</v>
      </c>
      <c r="AF191" t="n">
        <v>7</v>
      </c>
      <c r="AG191" t="n">
        <v>7</v>
      </c>
      <c r="AH191" t="n">
        <v>7</v>
      </c>
      <c r="AI191" t="n">
        <v>7</v>
      </c>
      <c r="AJ191" t="n">
        <v>13</v>
      </c>
      <c r="AK191" t="n">
        <v>13</v>
      </c>
      <c r="AL191" t="n">
        <v>4</v>
      </c>
      <c r="AM191" t="n">
        <v>4</v>
      </c>
      <c r="AN191" t="n">
        <v>5</v>
      </c>
      <c r="AO191" t="n">
        <v>5</v>
      </c>
      <c r="AP191" t="inlineStr">
        <is>
          <t>No</t>
        </is>
      </c>
      <c r="AQ191" t="inlineStr">
        <is>
          <t>Yes</t>
        </is>
      </c>
      <c r="AR191">
        <f>HYPERLINK("http://catalog.hathitrust.org/Record/000570313","HathiTrust Record")</f>
        <v/>
      </c>
      <c r="AS191">
        <f>HYPERLINK("https://creighton-primo.hosted.exlibrisgroup.com/primo-explore/search?tab=default_tab&amp;search_scope=EVERYTHING&amp;vid=01CRU&amp;lang=en_US&amp;offset=0&amp;query=any,contains,991000610929702656","Catalog Record")</f>
        <v/>
      </c>
      <c r="AT191">
        <f>HYPERLINK("http://www.worldcat.org/oclc/11915532","WorldCat Record")</f>
        <v/>
      </c>
      <c r="AU191" t="inlineStr">
        <is>
          <t>197219216:eng</t>
        </is>
      </c>
      <c r="AV191" t="inlineStr">
        <is>
          <t>11915532</t>
        </is>
      </c>
      <c r="AW191" t="inlineStr">
        <is>
          <t>991000610929702656</t>
        </is>
      </c>
      <c r="AX191" t="inlineStr">
        <is>
          <t>991000610929702656</t>
        </is>
      </c>
      <c r="AY191" t="inlineStr">
        <is>
          <t>2270823350002656</t>
        </is>
      </c>
      <c r="AZ191" t="inlineStr">
        <is>
          <t>BOOK</t>
        </is>
      </c>
      <c r="BB191" t="inlineStr">
        <is>
          <t>9780815781332</t>
        </is>
      </c>
      <c r="BC191" t="inlineStr">
        <is>
          <t>32285001192391</t>
        </is>
      </c>
      <c r="BD191" t="inlineStr">
        <is>
          <t>893778073</t>
        </is>
      </c>
    </row>
    <row r="192">
      <c r="A192" t="inlineStr">
        <is>
          <t>No</t>
        </is>
      </c>
      <c r="B192" t="inlineStr">
        <is>
          <t>HJ4653.F65 T39 1990</t>
        </is>
      </c>
      <c r="C192" t="inlineStr">
        <is>
          <t>0                      HJ 4653000F  65                 T  39          1990</t>
        </is>
      </c>
      <c r="D192" t="inlineStr">
        <is>
          <t>Taxation in the global economy / edited by Assaf Razin and Joel Slemrod.</t>
        </is>
      </c>
      <c r="F192" t="inlineStr">
        <is>
          <t>No</t>
        </is>
      </c>
      <c r="G192" t="inlineStr">
        <is>
          <t>1</t>
        </is>
      </c>
      <c r="H192" t="inlineStr">
        <is>
          <t>No</t>
        </is>
      </c>
      <c r="I192" t="inlineStr">
        <is>
          <t>No</t>
        </is>
      </c>
      <c r="J192" t="inlineStr">
        <is>
          <t>0</t>
        </is>
      </c>
      <c r="L192" t="inlineStr">
        <is>
          <t>Chicago : University of Chicago Press, c1990.</t>
        </is>
      </c>
      <c r="M192" t="inlineStr">
        <is>
          <t>1990</t>
        </is>
      </c>
      <c r="O192" t="inlineStr">
        <is>
          <t>eng</t>
        </is>
      </c>
      <c r="P192" t="inlineStr">
        <is>
          <t>ilu</t>
        </is>
      </c>
      <c r="Q192" t="inlineStr">
        <is>
          <t>A National Bureau of Economic Research project report</t>
        </is>
      </c>
      <c r="R192" t="inlineStr">
        <is>
          <t xml:space="preserve">HJ </t>
        </is>
      </c>
      <c r="S192" t="n">
        <v>1</v>
      </c>
      <c r="T192" t="n">
        <v>1</v>
      </c>
      <c r="U192" t="inlineStr">
        <is>
          <t>2008-03-05</t>
        </is>
      </c>
      <c r="V192" t="inlineStr">
        <is>
          <t>2008-03-05</t>
        </is>
      </c>
      <c r="W192" t="inlineStr">
        <is>
          <t>1991-05-30</t>
        </is>
      </c>
      <c r="X192" t="inlineStr">
        <is>
          <t>1991-05-30</t>
        </is>
      </c>
      <c r="Y192" t="n">
        <v>497</v>
      </c>
      <c r="Z192" t="n">
        <v>389</v>
      </c>
      <c r="AA192" t="n">
        <v>833</v>
      </c>
      <c r="AB192" t="n">
        <v>1</v>
      </c>
      <c r="AC192" t="n">
        <v>9</v>
      </c>
      <c r="AD192" t="n">
        <v>20</v>
      </c>
      <c r="AE192" t="n">
        <v>41</v>
      </c>
      <c r="AF192" t="n">
        <v>6</v>
      </c>
      <c r="AG192" t="n">
        <v>12</v>
      </c>
      <c r="AH192" t="n">
        <v>4</v>
      </c>
      <c r="AI192" t="n">
        <v>9</v>
      </c>
      <c r="AJ192" t="n">
        <v>10</v>
      </c>
      <c r="AK192" t="n">
        <v>15</v>
      </c>
      <c r="AL192" t="n">
        <v>0</v>
      </c>
      <c r="AM192" t="n">
        <v>7</v>
      </c>
      <c r="AN192" t="n">
        <v>5</v>
      </c>
      <c r="AO192" t="n">
        <v>6</v>
      </c>
      <c r="AP192" t="inlineStr">
        <is>
          <t>No</t>
        </is>
      </c>
      <c r="AQ192" t="inlineStr">
        <is>
          <t>No</t>
        </is>
      </c>
      <c r="AS192">
        <f>HYPERLINK("https://creighton-primo.hosted.exlibrisgroup.com/primo-explore/search?tab=default_tab&amp;search_scope=EVERYTHING&amp;vid=01CRU&amp;lang=en_US&amp;offset=0&amp;query=any,contains,991001643749702656","Catalog Record")</f>
        <v/>
      </c>
      <c r="AT192">
        <f>HYPERLINK("http://www.worldcat.org/oclc/21039330","WorldCat Record")</f>
        <v/>
      </c>
      <c r="AU192" t="inlineStr">
        <is>
          <t>1044419620:eng</t>
        </is>
      </c>
      <c r="AV192" t="inlineStr">
        <is>
          <t>21039330</t>
        </is>
      </c>
      <c r="AW192" t="inlineStr">
        <is>
          <t>991001643749702656</t>
        </is>
      </c>
      <c r="AX192" t="inlineStr">
        <is>
          <t>991001643749702656</t>
        </is>
      </c>
      <c r="AY192" t="inlineStr">
        <is>
          <t>2259344830002656</t>
        </is>
      </c>
      <c r="AZ192" t="inlineStr">
        <is>
          <t>BOOK</t>
        </is>
      </c>
      <c r="BB192" t="inlineStr">
        <is>
          <t>9780226705910</t>
        </is>
      </c>
      <c r="BC192" t="inlineStr">
        <is>
          <t>32285000590256</t>
        </is>
      </c>
      <c r="BD192" t="inlineStr">
        <is>
          <t>893715573</t>
        </is>
      </c>
    </row>
    <row r="193">
      <c r="A193" t="inlineStr">
        <is>
          <t>No</t>
        </is>
      </c>
      <c r="B193" t="inlineStr">
        <is>
          <t>HJ535 .S3 1983</t>
        </is>
      </c>
      <c r="C193" t="inlineStr">
        <is>
          <t>0                      HJ 0535000S  3           1983</t>
        </is>
      </c>
      <c r="D193" t="inlineStr">
        <is>
          <t>Federal aid to St. Louis / Henry J. Schmandt, George D. Wendel, and E. Allan Tomey.</t>
        </is>
      </c>
      <c r="F193" t="inlineStr">
        <is>
          <t>No</t>
        </is>
      </c>
      <c r="G193" t="inlineStr">
        <is>
          <t>1</t>
        </is>
      </c>
      <c r="H193" t="inlineStr">
        <is>
          <t>No</t>
        </is>
      </c>
      <c r="I193" t="inlineStr">
        <is>
          <t>No</t>
        </is>
      </c>
      <c r="J193" t="inlineStr">
        <is>
          <t>0</t>
        </is>
      </c>
      <c r="K193" t="inlineStr">
        <is>
          <t>Schmandt, Henry J.</t>
        </is>
      </c>
      <c r="L193" t="inlineStr">
        <is>
          <t>Washington, D.C. : Brookings Institution, c1983.</t>
        </is>
      </c>
      <c r="M193" t="inlineStr">
        <is>
          <t>1983</t>
        </is>
      </c>
      <c r="O193" t="inlineStr">
        <is>
          <t>eng</t>
        </is>
      </c>
      <c r="P193" t="inlineStr">
        <is>
          <t>enk</t>
        </is>
      </c>
      <c r="R193" t="inlineStr">
        <is>
          <t xml:space="preserve">HJ </t>
        </is>
      </c>
      <c r="S193" t="n">
        <v>1</v>
      </c>
      <c r="T193" t="n">
        <v>1</v>
      </c>
      <c r="U193" t="inlineStr">
        <is>
          <t>1992-09-03</t>
        </is>
      </c>
      <c r="V193" t="inlineStr">
        <is>
          <t>1992-09-03</t>
        </is>
      </c>
      <c r="W193" t="inlineStr">
        <is>
          <t>1992-07-14</t>
        </is>
      </c>
      <c r="X193" t="inlineStr">
        <is>
          <t>1992-07-14</t>
        </is>
      </c>
      <c r="Y193" t="n">
        <v>387</v>
      </c>
      <c r="Z193" t="n">
        <v>363</v>
      </c>
      <c r="AA193" t="n">
        <v>370</v>
      </c>
      <c r="AB193" t="n">
        <v>2</v>
      </c>
      <c r="AC193" t="n">
        <v>2</v>
      </c>
      <c r="AD193" t="n">
        <v>14</v>
      </c>
      <c r="AE193" t="n">
        <v>14</v>
      </c>
      <c r="AF193" t="n">
        <v>3</v>
      </c>
      <c r="AG193" t="n">
        <v>3</v>
      </c>
      <c r="AH193" t="n">
        <v>3</v>
      </c>
      <c r="AI193" t="n">
        <v>3</v>
      </c>
      <c r="AJ193" t="n">
        <v>8</v>
      </c>
      <c r="AK193" t="n">
        <v>8</v>
      </c>
      <c r="AL193" t="n">
        <v>1</v>
      </c>
      <c r="AM193" t="n">
        <v>1</v>
      </c>
      <c r="AN193" t="n">
        <v>2</v>
      </c>
      <c r="AO193" t="n">
        <v>2</v>
      </c>
      <c r="AP193" t="inlineStr">
        <is>
          <t>No</t>
        </is>
      </c>
      <c r="AQ193" t="inlineStr">
        <is>
          <t>Yes</t>
        </is>
      </c>
      <c r="AR193">
        <f>HYPERLINK("http://catalog.hathitrust.org/Record/000243933","HathiTrust Record")</f>
        <v/>
      </c>
      <c r="AS193">
        <f>HYPERLINK("https://creighton-primo.hosted.exlibrisgroup.com/primo-explore/search?tab=default_tab&amp;search_scope=EVERYTHING&amp;vid=01CRU&amp;lang=en_US&amp;offset=0&amp;query=any,contains,991000268179702656","Catalog Record")</f>
        <v/>
      </c>
      <c r="AT193">
        <f>HYPERLINK("http://www.worldcat.org/oclc/9814703","WorldCat Record")</f>
        <v/>
      </c>
      <c r="AU193" t="inlineStr">
        <is>
          <t>43959490:eng</t>
        </is>
      </c>
      <c r="AV193" t="inlineStr">
        <is>
          <t>9814703</t>
        </is>
      </c>
      <c r="AW193" t="inlineStr">
        <is>
          <t>991000268179702656</t>
        </is>
      </c>
      <c r="AX193" t="inlineStr">
        <is>
          <t>991000268179702656</t>
        </is>
      </c>
      <c r="AY193" t="inlineStr">
        <is>
          <t>2255811690002656</t>
        </is>
      </c>
      <c r="AZ193" t="inlineStr">
        <is>
          <t>BOOK</t>
        </is>
      </c>
      <c r="BB193" t="inlineStr">
        <is>
          <t>9780815777274</t>
        </is>
      </c>
      <c r="BC193" t="inlineStr">
        <is>
          <t>32285001191542</t>
        </is>
      </c>
      <c r="BD193" t="inlineStr">
        <is>
          <t>893444260</t>
        </is>
      </c>
    </row>
    <row r="194">
      <c r="A194" t="inlineStr">
        <is>
          <t>No</t>
        </is>
      </c>
      <c r="B194" t="inlineStr">
        <is>
          <t>HJ5715.U6 D77 1994</t>
        </is>
      </c>
      <c r="C194" t="inlineStr">
        <is>
          <t>0                      HJ 5715000U  6                  D  77          1994</t>
        </is>
      </c>
      <c r="D194" t="inlineStr">
        <is>
          <t>Sales taxation : state and local structure and administration / John F. Due, John L. Mikesell.</t>
        </is>
      </c>
      <c r="F194" t="inlineStr">
        <is>
          <t>No</t>
        </is>
      </c>
      <c r="G194" t="inlineStr">
        <is>
          <t>1</t>
        </is>
      </c>
      <c r="H194" t="inlineStr">
        <is>
          <t>Yes</t>
        </is>
      </c>
      <c r="I194" t="inlineStr">
        <is>
          <t>Yes</t>
        </is>
      </c>
      <c r="J194" t="inlineStr">
        <is>
          <t>0</t>
        </is>
      </c>
      <c r="K194" t="inlineStr">
        <is>
          <t>Due, John F. (John Fitzgerald), 1915-2009.</t>
        </is>
      </c>
      <c r="L194" t="inlineStr">
        <is>
          <t>Washington, D.C. : Urban Institute Press, c1994.</t>
        </is>
      </c>
      <c r="M194" t="inlineStr">
        <is>
          <t>1994</t>
        </is>
      </c>
      <c r="N194" t="inlineStr">
        <is>
          <t>2nd ed., completely rev. and updated.</t>
        </is>
      </c>
      <c r="O194" t="inlineStr">
        <is>
          <t>eng</t>
        </is>
      </c>
      <c r="P194" t="inlineStr">
        <is>
          <t>dcu</t>
        </is>
      </c>
      <c r="R194" t="inlineStr">
        <is>
          <t xml:space="preserve">HJ </t>
        </is>
      </c>
      <c r="S194" t="n">
        <v>0</v>
      </c>
      <c r="T194" t="n">
        <v>1</v>
      </c>
      <c r="V194" t="inlineStr">
        <is>
          <t>1997-02-22</t>
        </is>
      </c>
      <c r="W194" t="inlineStr">
        <is>
          <t>1996-02-29</t>
        </is>
      </c>
      <c r="X194" t="inlineStr">
        <is>
          <t>1997-01-21</t>
        </is>
      </c>
      <c r="Y194" t="n">
        <v>262</v>
      </c>
      <c r="Z194" t="n">
        <v>249</v>
      </c>
      <c r="AA194" t="n">
        <v>825</v>
      </c>
      <c r="AB194" t="n">
        <v>4</v>
      </c>
      <c r="AC194" t="n">
        <v>6</v>
      </c>
      <c r="AD194" t="n">
        <v>15</v>
      </c>
      <c r="AE194" t="n">
        <v>53</v>
      </c>
      <c r="AF194" t="n">
        <v>1</v>
      </c>
      <c r="AG194" t="n">
        <v>11</v>
      </c>
      <c r="AH194" t="n">
        <v>2</v>
      </c>
      <c r="AI194" t="n">
        <v>7</v>
      </c>
      <c r="AJ194" t="n">
        <v>6</v>
      </c>
      <c r="AK194" t="n">
        <v>19</v>
      </c>
      <c r="AL194" t="n">
        <v>2</v>
      </c>
      <c r="AM194" t="n">
        <v>3</v>
      </c>
      <c r="AN194" t="n">
        <v>6</v>
      </c>
      <c r="AO194" t="n">
        <v>22</v>
      </c>
      <c r="AP194" t="inlineStr">
        <is>
          <t>No</t>
        </is>
      </c>
      <c r="AQ194" t="inlineStr">
        <is>
          <t>No</t>
        </is>
      </c>
      <c r="AS194">
        <f>HYPERLINK("https://creighton-primo.hosted.exlibrisgroup.com/primo-explore/search?tab=default_tab&amp;search_scope=EVERYTHING&amp;vid=01CRU&amp;lang=en_US&amp;offset=0&amp;query=any,contains,991001664089702656","Catalog Record")</f>
        <v/>
      </c>
      <c r="AT194">
        <f>HYPERLINK("http://www.worldcat.org/oclc/31206978","WorldCat Record")</f>
        <v/>
      </c>
      <c r="AU194" t="inlineStr">
        <is>
          <t>1346279:eng</t>
        </is>
      </c>
      <c r="AV194" t="inlineStr">
        <is>
          <t>31206978</t>
        </is>
      </c>
      <c r="AW194" t="inlineStr">
        <is>
          <t>991001664089702656</t>
        </is>
      </c>
      <c r="AX194" t="inlineStr">
        <is>
          <t>991001664089702656</t>
        </is>
      </c>
      <c r="AY194" t="inlineStr">
        <is>
          <t>2259360370002656</t>
        </is>
      </c>
      <c r="AZ194" t="inlineStr">
        <is>
          <t>BOOK</t>
        </is>
      </c>
      <c r="BB194" t="inlineStr">
        <is>
          <t>9780877666271</t>
        </is>
      </c>
      <c r="BC194" t="inlineStr">
        <is>
          <t>32285002138575</t>
        </is>
      </c>
      <c r="BD194" t="inlineStr">
        <is>
          <t>893322130</t>
        </is>
      </c>
    </row>
    <row r="195">
      <c r="A195" t="inlineStr">
        <is>
          <t>No</t>
        </is>
      </c>
      <c r="B195" t="inlineStr">
        <is>
          <t>HJ5715.U6 N54</t>
        </is>
      </c>
      <c r="C195" t="inlineStr">
        <is>
          <t>0                      HJ 5715000U  6                  N  54</t>
        </is>
      </c>
      <c r="D195" t="inlineStr">
        <is>
          <t>A federal sales tax / compiled by Egbert Ray Nichols, assisted by Charles Wallis.</t>
        </is>
      </c>
      <c r="F195" t="inlineStr">
        <is>
          <t>No</t>
        </is>
      </c>
      <c r="G195" t="inlineStr">
        <is>
          <t>1</t>
        </is>
      </c>
      <c r="H195" t="inlineStr">
        <is>
          <t>No</t>
        </is>
      </c>
      <c r="I195" t="inlineStr">
        <is>
          <t>No</t>
        </is>
      </c>
      <c r="J195" t="inlineStr">
        <is>
          <t>0</t>
        </is>
      </c>
      <c r="K195" t="inlineStr">
        <is>
          <t>Nichols, Egbert Ray, compiler.</t>
        </is>
      </c>
      <c r="L195" t="inlineStr">
        <is>
          <t>New York : The H.W. Wilson Company, 1942.</t>
        </is>
      </c>
      <c r="M195" t="inlineStr">
        <is>
          <t>1942</t>
        </is>
      </c>
      <c r="O195" t="inlineStr">
        <is>
          <t>eng</t>
        </is>
      </c>
      <c r="P195" t="inlineStr">
        <is>
          <t>nyu</t>
        </is>
      </c>
      <c r="Q195" t="inlineStr">
        <is>
          <t>The Reference shelf, v. 15, no. 10</t>
        </is>
      </c>
      <c r="R195" t="inlineStr">
        <is>
          <t xml:space="preserve">HJ </t>
        </is>
      </c>
      <c r="S195" t="n">
        <v>2</v>
      </c>
      <c r="T195" t="n">
        <v>2</v>
      </c>
      <c r="U195" t="inlineStr">
        <is>
          <t>1992-11-23</t>
        </is>
      </c>
      <c r="V195" t="inlineStr">
        <is>
          <t>1992-11-23</t>
        </is>
      </c>
      <c r="W195" t="inlineStr">
        <is>
          <t>1992-02-12</t>
        </is>
      </c>
      <c r="X195" t="inlineStr">
        <is>
          <t>1992-02-12</t>
        </is>
      </c>
      <c r="Y195" t="n">
        <v>307</v>
      </c>
      <c r="Z195" t="n">
        <v>291</v>
      </c>
      <c r="AA195" t="n">
        <v>292</v>
      </c>
      <c r="AB195" t="n">
        <v>3</v>
      </c>
      <c r="AC195" t="n">
        <v>3</v>
      </c>
      <c r="AD195" t="n">
        <v>12</v>
      </c>
      <c r="AE195" t="n">
        <v>12</v>
      </c>
      <c r="AF195" t="n">
        <v>0</v>
      </c>
      <c r="AG195" t="n">
        <v>0</v>
      </c>
      <c r="AH195" t="n">
        <v>2</v>
      </c>
      <c r="AI195" t="n">
        <v>2</v>
      </c>
      <c r="AJ195" t="n">
        <v>8</v>
      </c>
      <c r="AK195" t="n">
        <v>8</v>
      </c>
      <c r="AL195" t="n">
        <v>2</v>
      </c>
      <c r="AM195" t="n">
        <v>2</v>
      </c>
      <c r="AN195" t="n">
        <v>1</v>
      </c>
      <c r="AO195" t="n">
        <v>1</v>
      </c>
      <c r="AP195" t="inlineStr">
        <is>
          <t>No</t>
        </is>
      </c>
      <c r="AQ195" t="inlineStr">
        <is>
          <t>No</t>
        </is>
      </c>
      <c r="AS195">
        <f>HYPERLINK("https://creighton-primo.hosted.exlibrisgroup.com/primo-explore/search?tab=default_tab&amp;search_scope=EVERYTHING&amp;vid=01CRU&amp;lang=en_US&amp;offset=0&amp;query=any,contains,991003097869702656","Catalog Record")</f>
        <v/>
      </c>
      <c r="AT195">
        <f>HYPERLINK("http://www.worldcat.org/oclc/647453","WorldCat Record")</f>
        <v/>
      </c>
      <c r="AU195" t="inlineStr">
        <is>
          <t>1817318:eng</t>
        </is>
      </c>
      <c r="AV195" t="inlineStr">
        <is>
          <t>647453</t>
        </is>
      </c>
      <c r="AW195" t="inlineStr">
        <is>
          <t>991003097869702656</t>
        </is>
      </c>
      <c r="AX195" t="inlineStr">
        <is>
          <t>991003097869702656</t>
        </is>
      </c>
      <c r="AY195" t="inlineStr">
        <is>
          <t>2260698900002656</t>
        </is>
      </c>
      <c r="AZ195" t="inlineStr">
        <is>
          <t>BOOK</t>
        </is>
      </c>
      <c r="BC195" t="inlineStr">
        <is>
          <t>32285000956218</t>
        </is>
      </c>
      <c r="BD195" t="inlineStr">
        <is>
          <t>893799389</t>
        </is>
      </c>
    </row>
    <row r="196">
      <c r="A196" t="inlineStr">
        <is>
          <t>No</t>
        </is>
      </c>
      <c r="B196" t="inlineStr">
        <is>
          <t>HJ8011 .M34 2003</t>
        </is>
      </c>
      <c r="C196" t="inlineStr">
        <is>
          <t>0                      HJ 8011000M  34          2003</t>
        </is>
      </c>
      <c r="D196" t="inlineStr">
        <is>
          <t>A free nation deep in debt : the financial roots of democracy / James Macdonald.</t>
        </is>
      </c>
      <c r="F196" t="inlineStr">
        <is>
          <t>No</t>
        </is>
      </c>
      <c r="G196" t="inlineStr">
        <is>
          <t>1</t>
        </is>
      </c>
      <c r="H196" t="inlineStr">
        <is>
          <t>No</t>
        </is>
      </c>
      <c r="I196" t="inlineStr">
        <is>
          <t>No</t>
        </is>
      </c>
      <c r="J196" t="inlineStr">
        <is>
          <t>0</t>
        </is>
      </c>
      <c r="K196" t="inlineStr">
        <is>
          <t>MacDonald, James.</t>
        </is>
      </c>
      <c r="L196" t="inlineStr">
        <is>
          <t>New York : Farrar, Straus and Giroux, 2003.</t>
        </is>
      </c>
      <c r="M196" t="inlineStr">
        <is>
          <t>2003</t>
        </is>
      </c>
      <c r="N196" t="inlineStr">
        <is>
          <t>1st ed.</t>
        </is>
      </c>
      <c r="O196" t="inlineStr">
        <is>
          <t>eng</t>
        </is>
      </c>
      <c r="P196" t="inlineStr">
        <is>
          <t>nyu</t>
        </is>
      </c>
      <c r="R196" t="inlineStr">
        <is>
          <t xml:space="preserve">HJ </t>
        </is>
      </c>
      <c r="S196" t="n">
        <v>1</v>
      </c>
      <c r="T196" t="n">
        <v>1</v>
      </c>
      <c r="U196" t="inlineStr">
        <is>
          <t>2003-04-08</t>
        </is>
      </c>
      <c r="V196" t="inlineStr">
        <is>
          <t>2003-04-08</t>
        </is>
      </c>
      <c r="W196" t="inlineStr">
        <is>
          <t>2003-04-08</t>
        </is>
      </c>
      <c r="X196" t="inlineStr">
        <is>
          <t>2003-04-08</t>
        </is>
      </c>
      <c r="Y196" t="n">
        <v>671</v>
      </c>
      <c r="Z196" t="n">
        <v>614</v>
      </c>
      <c r="AA196" t="n">
        <v>674</v>
      </c>
      <c r="AB196" t="n">
        <v>9</v>
      </c>
      <c r="AC196" t="n">
        <v>10</v>
      </c>
      <c r="AD196" t="n">
        <v>26</v>
      </c>
      <c r="AE196" t="n">
        <v>30</v>
      </c>
      <c r="AF196" t="n">
        <v>7</v>
      </c>
      <c r="AG196" t="n">
        <v>9</v>
      </c>
      <c r="AH196" t="n">
        <v>5</v>
      </c>
      <c r="AI196" t="n">
        <v>6</v>
      </c>
      <c r="AJ196" t="n">
        <v>8</v>
      </c>
      <c r="AK196" t="n">
        <v>8</v>
      </c>
      <c r="AL196" t="n">
        <v>6</v>
      </c>
      <c r="AM196" t="n">
        <v>7</v>
      </c>
      <c r="AN196" t="n">
        <v>3</v>
      </c>
      <c r="AO196" t="n">
        <v>3</v>
      </c>
      <c r="AP196" t="inlineStr">
        <is>
          <t>No</t>
        </is>
      </c>
      <c r="AQ196" t="inlineStr">
        <is>
          <t>No</t>
        </is>
      </c>
      <c r="AS196">
        <f>HYPERLINK("https://creighton-primo.hosted.exlibrisgroup.com/primo-explore/search?tab=default_tab&amp;search_scope=EVERYTHING&amp;vid=01CRU&amp;lang=en_US&amp;offset=0&amp;query=any,contains,991004015809702656","Catalog Record")</f>
        <v/>
      </c>
      <c r="AT196">
        <f>HYPERLINK("http://www.worldcat.org/oclc/51744647","WorldCat Record")</f>
        <v/>
      </c>
      <c r="AU196" t="inlineStr">
        <is>
          <t>1082542:eng</t>
        </is>
      </c>
      <c r="AV196" t="inlineStr">
        <is>
          <t>51744647</t>
        </is>
      </c>
      <c r="AW196" t="inlineStr">
        <is>
          <t>991004015809702656</t>
        </is>
      </c>
      <c r="AX196" t="inlineStr">
        <is>
          <t>991004015809702656</t>
        </is>
      </c>
      <c r="AY196" t="inlineStr">
        <is>
          <t>2257653070002656</t>
        </is>
      </c>
      <c r="AZ196" t="inlineStr">
        <is>
          <t>BOOK</t>
        </is>
      </c>
      <c r="BB196" t="inlineStr">
        <is>
          <t>9780374171438</t>
        </is>
      </c>
      <c r="BC196" t="inlineStr">
        <is>
          <t>32285004689872</t>
        </is>
      </c>
      <c r="BD196" t="inlineStr">
        <is>
          <t>893318694</t>
        </is>
      </c>
    </row>
    <row r="197">
      <c r="A197" t="inlineStr">
        <is>
          <t>No</t>
        </is>
      </c>
      <c r="B197" t="inlineStr">
        <is>
          <t>HJ8032.A2 S55 1995</t>
        </is>
      </c>
      <c r="C197" t="inlineStr">
        <is>
          <t>0                      HJ 8032000A  2                  S  55          1995</t>
        </is>
      </c>
      <c r="D197" t="inlineStr">
        <is>
          <t>Principle and interest : Thomas Jefferson and the problem of debt / Herbert E. Sloan.</t>
        </is>
      </c>
      <c r="F197" t="inlineStr">
        <is>
          <t>No</t>
        </is>
      </c>
      <c r="G197" t="inlineStr">
        <is>
          <t>1</t>
        </is>
      </c>
      <c r="H197" t="inlineStr">
        <is>
          <t>No</t>
        </is>
      </c>
      <c r="I197" t="inlineStr">
        <is>
          <t>No</t>
        </is>
      </c>
      <c r="J197" t="inlineStr">
        <is>
          <t>0</t>
        </is>
      </c>
      <c r="K197" t="inlineStr">
        <is>
          <t>Sloan, Herbert E.</t>
        </is>
      </c>
      <c r="L197" t="inlineStr">
        <is>
          <t>New York : Oxford University Press, 1995.</t>
        </is>
      </c>
      <c r="M197" t="inlineStr">
        <is>
          <t>1995</t>
        </is>
      </c>
      <c r="O197" t="inlineStr">
        <is>
          <t>eng</t>
        </is>
      </c>
      <c r="P197" t="inlineStr">
        <is>
          <t>nyu</t>
        </is>
      </c>
      <c r="R197" t="inlineStr">
        <is>
          <t xml:space="preserve">HJ </t>
        </is>
      </c>
      <c r="S197" t="n">
        <v>1</v>
      </c>
      <c r="T197" t="n">
        <v>1</v>
      </c>
      <c r="U197" t="inlineStr">
        <is>
          <t>2000-07-19</t>
        </is>
      </c>
      <c r="V197" t="inlineStr">
        <is>
          <t>2000-07-19</t>
        </is>
      </c>
      <c r="W197" t="inlineStr">
        <is>
          <t>1996-01-16</t>
        </is>
      </c>
      <c r="X197" t="inlineStr">
        <is>
          <t>1996-01-16</t>
        </is>
      </c>
      <c r="Y197" t="n">
        <v>432</v>
      </c>
      <c r="Z197" t="n">
        <v>384</v>
      </c>
      <c r="AA197" t="n">
        <v>452</v>
      </c>
      <c r="AB197" t="n">
        <v>4</v>
      </c>
      <c r="AC197" t="n">
        <v>5</v>
      </c>
      <c r="AD197" t="n">
        <v>27</v>
      </c>
      <c r="AE197" t="n">
        <v>31</v>
      </c>
      <c r="AF197" t="n">
        <v>7</v>
      </c>
      <c r="AG197" t="n">
        <v>10</v>
      </c>
      <c r="AH197" t="n">
        <v>6</v>
      </c>
      <c r="AI197" t="n">
        <v>6</v>
      </c>
      <c r="AJ197" t="n">
        <v>14</v>
      </c>
      <c r="AK197" t="n">
        <v>15</v>
      </c>
      <c r="AL197" t="n">
        <v>3</v>
      </c>
      <c r="AM197" t="n">
        <v>4</v>
      </c>
      <c r="AN197" t="n">
        <v>3</v>
      </c>
      <c r="AO197" t="n">
        <v>3</v>
      </c>
      <c r="AP197" t="inlineStr">
        <is>
          <t>No</t>
        </is>
      </c>
      <c r="AQ197" t="inlineStr">
        <is>
          <t>No</t>
        </is>
      </c>
      <c r="AS197">
        <f>HYPERLINK("https://creighton-primo.hosted.exlibrisgroup.com/primo-explore/search?tab=default_tab&amp;search_scope=EVERYTHING&amp;vid=01CRU&amp;lang=en_US&amp;offset=0&amp;query=any,contains,991002334489702656","Catalog Record")</f>
        <v/>
      </c>
      <c r="AT197">
        <f>HYPERLINK("http://www.worldcat.org/oclc/30398396","WorldCat Record")</f>
        <v/>
      </c>
      <c r="AU197" t="inlineStr">
        <is>
          <t>24880903:eng</t>
        </is>
      </c>
      <c r="AV197" t="inlineStr">
        <is>
          <t>30398396</t>
        </is>
      </c>
      <c r="AW197" t="inlineStr">
        <is>
          <t>991002334489702656</t>
        </is>
      </c>
      <c r="AX197" t="inlineStr">
        <is>
          <t>991002334489702656</t>
        </is>
      </c>
      <c r="AY197" t="inlineStr">
        <is>
          <t>2270638400002656</t>
        </is>
      </c>
      <c r="AZ197" t="inlineStr">
        <is>
          <t>BOOK</t>
        </is>
      </c>
      <c r="BB197" t="inlineStr">
        <is>
          <t>9780195058789</t>
        </is>
      </c>
      <c r="BC197" t="inlineStr">
        <is>
          <t>32285002116944</t>
        </is>
      </c>
      <c r="BD197" t="inlineStr">
        <is>
          <t>893591239</t>
        </is>
      </c>
    </row>
    <row r="198">
      <c r="A198" t="inlineStr">
        <is>
          <t>No</t>
        </is>
      </c>
      <c r="B198" t="inlineStr">
        <is>
          <t>HJ8115 .T85</t>
        </is>
      </c>
      <c r="C198" t="inlineStr">
        <is>
          <t>0                      HJ 8115000T  85</t>
        </is>
      </c>
      <c r="D198" t="inlineStr">
        <is>
          <t>The national debt and government credit; factual findings by Paul W. Stewart, Rufus S. Tucker, with the assistance of Carolyn Stetson. A program of action by the Committee on Government Credit.</t>
        </is>
      </c>
      <c r="F198" t="inlineStr">
        <is>
          <t>No</t>
        </is>
      </c>
      <c r="G198" t="inlineStr">
        <is>
          <t>1</t>
        </is>
      </c>
      <c r="H198" t="inlineStr">
        <is>
          <t>No</t>
        </is>
      </c>
      <c r="I198" t="inlineStr">
        <is>
          <t>No</t>
        </is>
      </c>
      <c r="J198" t="inlineStr">
        <is>
          <t>0</t>
        </is>
      </c>
      <c r="K198" t="inlineStr">
        <is>
          <t>Twentieth Century Fund. Committee on Government Credit.</t>
        </is>
      </c>
      <c r="L198" t="inlineStr">
        <is>
          <t>New York, Twentieth Century Fund, 1937.</t>
        </is>
      </c>
      <c r="M198" t="inlineStr">
        <is>
          <t>1937</t>
        </is>
      </c>
      <c r="O198" t="inlineStr">
        <is>
          <t>eng</t>
        </is>
      </c>
      <c r="P198" t="inlineStr">
        <is>
          <t xml:space="preserve">xx </t>
        </is>
      </c>
      <c r="R198" t="inlineStr">
        <is>
          <t xml:space="preserve">HJ </t>
        </is>
      </c>
      <c r="S198" t="n">
        <v>1</v>
      </c>
      <c r="T198" t="n">
        <v>1</v>
      </c>
      <c r="U198" t="inlineStr">
        <is>
          <t>1999-11-01</t>
        </is>
      </c>
      <c r="V198" t="inlineStr">
        <is>
          <t>1999-11-01</t>
        </is>
      </c>
      <c r="W198" t="inlineStr">
        <is>
          <t>1997-07-25</t>
        </is>
      </c>
      <c r="X198" t="inlineStr">
        <is>
          <t>1997-07-25</t>
        </is>
      </c>
      <c r="Y198" t="n">
        <v>276</v>
      </c>
      <c r="Z198" t="n">
        <v>259</v>
      </c>
      <c r="AA198" t="n">
        <v>272</v>
      </c>
      <c r="AB198" t="n">
        <v>3</v>
      </c>
      <c r="AC198" t="n">
        <v>3</v>
      </c>
      <c r="AD198" t="n">
        <v>13</v>
      </c>
      <c r="AE198" t="n">
        <v>13</v>
      </c>
      <c r="AF198" t="n">
        <v>1</v>
      </c>
      <c r="AG198" t="n">
        <v>1</v>
      </c>
      <c r="AH198" t="n">
        <v>4</v>
      </c>
      <c r="AI198" t="n">
        <v>4</v>
      </c>
      <c r="AJ198" t="n">
        <v>7</v>
      </c>
      <c r="AK198" t="n">
        <v>7</v>
      </c>
      <c r="AL198" t="n">
        <v>2</v>
      </c>
      <c r="AM198" t="n">
        <v>2</v>
      </c>
      <c r="AN198" t="n">
        <v>1</v>
      </c>
      <c r="AO198" t="n">
        <v>1</v>
      </c>
      <c r="AP198" t="inlineStr">
        <is>
          <t>Yes</t>
        </is>
      </c>
      <c r="AQ198" t="inlineStr">
        <is>
          <t>No</t>
        </is>
      </c>
      <c r="AR198">
        <f>HYPERLINK("http://catalog.hathitrust.org/Record/000971773","HathiTrust Record")</f>
        <v/>
      </c>
      <c r="AS198">
        <f>HYPERLINK("https://creighton-primo.hosted.exlibrisgroup.com/primo-explore/search?tab=default_tab&amp;search_scope=EVERYTHING&amp;vid=01CRU&amp;lang=en_US&amp;offset=0&amp;query=any,contains,991003119509702656","Catalog Record")</f>
        <v/>
      </c>
      <c r="AT198">
        <f>HYPERLINK("http://www.worldcat.org/oclc/665250","WorldCat Record")</f>
        <v/>
      </c>
      <c r="AU198" t="inlineStr">
        <is>
          <t>1671239:eng</t>
        </is>
      </c>
      <c r="AV198" t="inlineStr">
        <is>
          <t>665250</t>
        </is>
      </c>
      <c r="AW198" t="inlineStr">
        <is>
          <t>991003119509702656</t>
        </is>
      </c>
      <c r="AX198" t="inlineStr">
        <is>
          <t>991003119509702656</t>
        </is>
      </c>
      <c r="AY198" t="inlineStr">
        <is>
          <t>2272688020002656</t>
        </is>
      </c>
      <c r="AZ198" t="inlineStr">
        <is>
          <t>BOOK</t>
        </is>
      </c>
      <c r="BC198" t="inlineStr">
        <is>
          <t>32285003007092</t>
        </is>
      </c>
      <c r="BD198" t="inlineStr">
        <is>
          <t>893416060</t>
        </is>
      </c>
    </row>
    <row r="199">
      <c r="A199" t="inlineStr">
        <is>
          <t>No</t>
        </is>
      </c>
      <c r="B199" t="inlineStr">
        <is>
          <t>HJ8119 .B67 1987</t>
        </is>
      </c>
      <c r="C199" t="inlineStr">
        <is>
          <t>0                      HJ 8119000B  67          1987</t>
        </is>
      </c>
      <c r="D199" t="inlineStr">
        <is>
          <t>The economics of federal credit programs / Barry P. Bosworth, Andrew S. Carron, Elisabeth H. Rhyne.</t>
        </is>
      </c>
      <c r="F199" t="inlineStr">
        <is>
          <t>No</t>
        </is>
      </c>
      <c r="G199" t="inlineStr">
        <is>
          <t>1</t>
        </is>
      </c>
      <c r="H199" t="inlineStr">
        <is>
          <t>No</t>
        </is>
      </c>
      <c r="I199" t="inlineStr">
        <is>
          <t>No</t>
        </is>
      </c>
      <c r="J199" t="inlineStr">
        <is>
          <t>0</t>
        </is>
      </c>
      <c r="K199" t="inlineStr">
        <is>
          <t>Bosworth, Barry, 1942-</t>
        </is>
      </c>
      <c r="L199" t="inlineStr">
        <is>
          <t>Washington, D.C. : Brookings Institution, c1987.</t>
        </is>
      </c>
      <c r="M199" t="inlineStr">
        <is>
          <t>1987</t>
        </is>
      </c>
      <c r="O199" t="inlineStr">
        <is>
          <t>eng</t>
        </is>
      </c>
      <c r="P199" t="inlineStr">
        <is>
          <t>dcu</t>
        </is>
      </c>
      <c r="R199" t="inlineStr">
        <is>
          <t xml:space="preserve">HJ </t>
        </is>
      </c>
      <c r="S199" t="n">
        <v>1</v>
      </c>
      <c r="T199" t="n">
        <v>1</v>
      </c>
      <c r="U199" t="inlineStr">
        <is>
          <t>1994-02-24</t>
        </is>
      </c>
      <c r="V199" t="inlineStr">
        <is>
          <t>1994-02-24</t>
        </is>
      </c>
      <c r="W199" t="inlineStr">
        <is>
          <t>1992-07-17</t>
        </is>
      </c>
      <c r="X199" t="inlineStr">
        <is>
          <t>1992-07-17</t>
        </is>
      </c>
      <c r="Y199" t="n">
        <v>621</v>
      </c>
      <c r="Z199" t="n">
        <v>560</v>
      </c>
      <c r="AA199" t="n">
        <v>566</v>
      </c>
      <c r="AB199" t="n">
        <v>5</v>
      </c>
      <c r="AC199" t="n">
        <v>5</v>
      </c>
      <c r="AD199" t="n">
        <v>25</v>
      </c>
      <c r="AE199" t="n">
        <v>25</v>
      </c>
      <c r="AF199" t="n">
        <v>5</v>
      </c>
      <c r="AG199" t="n">
        <v>5</v>
      </c>
      <c r="AH199" t="n">
        <v>5</v>
      </c>
      <c r="AI199" t="n">
        <v>5</v>
      </c>
      <c r="AJ199" t="n">
        <v>12</v>
      </c>
      <c r="AK199" t="n">
        <v>12</v>
      </c>
      <c r="AL199" t="n">
        <v>4</v>
      </c>
      <c r="AM199" t="n">
        <v>4</v>
      </c>
      <c r="AN199" t="n">
        <v>3</v>
      </c>
      <c r="AO199" t="n">
        <v>3</v>
      </c>
      <c r="AP199" t="inlineStr">
        <is>
          <t>No</t>
        </is>
      </c>
      <c r="AQ199" t="inlineStr">
        <is>
          <t>Yes</t>
        </is>
      </c>
      <c r="AR199">
        <f>HYPERLINK("http://catalog.hathitrust.org/Record/000814959","HathiTrust Record")</f>
        <v/>
      </c>
      <c r="AS199">
        <f>HYPERLINK("https://creighton-primo.hosted.exlibrisgroup.com/primo-explore/search?tab=default_tab&amp;search_scope=EVERYTHING&amp;vid=01CRU&amp;lang=en_US&amp;offset=0&amp;query=any,contains,991000993479702656","Catalog Record")</f>
        <v/>
      </c>
      <c r="AT199">
        <f>HYPERLINK("http://www.worldcat.org/oclc/15109507","WorldCat Record")</f>
        <v/>
      </c>
      <c r="AU199" t="inlineStr">
        <is>
          <t>8409280:eng</t>
        </is>
      </c>
      <c r="AV199" t="inlineStr">
        <is>
          <t>15109507</t>
        </is>
      </c>
      <c r="AW199" t="inlineStr">
        <is>
          <t>991000993479702656</t>
        </is>
      </c>
      <c r="AX199" t="inlineStr">
        <is>
          <t>991000993479702656</t>
        </is>
      </c>
      <c r="AY199" t="inlineStr">
        <is>
          <t>2270397830002656</t>
        </is>
      </c>
      <c r="AZ199" t="inlineStr">
        <is>
          <t>BOOK</t>
        </is>
      </c>
      <c r="BB199" t="inlineStr">
        <is>
          <t>9780815710370</t>
        </is>
      </c>
      <c r="BC199" t="inlineStr">
        <is>
          <t>32285001192599</t>
        </is>
      </c>
      <c r="BD199" t="inlineStr">
        <is>
          <t>893608450</t>
        </is>
      </c>
    </row>
    <row r="200">
      <c r="A200" t="inlineStr">
        <is>
          <t>No</t>
        </is>
      </c>
      <c r="B200" t="inlineStr">
        <is>
          <t>HJ8899 .D4 1982</t>
        </is>
      </c>
      <c r="C200" t="inlineStr">
        <is>
          <t>0                      HJ 8899000D  4           1982</t>
        </is>
      </c>
      <c r="D200" t="inlineStr">
        <is>
          <t>Debt and development / edited by J.C. Sánchez Arnau ; with contributions by Georges Corm ... [et al.].</t>
        </is>
      </c>
      <c r="F200" t="inlineStr">
        <is>
          <t>No</t>
        </is>
      </c>
      <c r="G200" t="inlineStr">
        <is>
          <t>1</t>
        </is>
      </c>
      <c r="H200" t="inlineStr">
        <is>
          <t>No</t>
        </is>
      </c>
      <c r="I200" t="inlineStr">
        <is>
          <t>No</t>
        </is>
      </c>
      <c r="J200" t="inlineStr">
        <is>
          <t>0</t>
        </is>
      </c>
      <c r="L200" t="inlineStr">
        <is>
          <t>New York, N.Y. : Praeger, 1982.</t>
        </is>
      </c>
      <c r="M200" t="inlineStr">
        <is>
          <t>1982</t>
        </is>
      </c>
      <c r="O200" t="inlineStr">
        <is>
          <t>eng</t>
        </is>
      </c>
      <c r="P200" t="inlineStr">
        <is>
          <t>nyu</t>
        </is>
      </c>
      <c r="R200" t="inlineStr">
        <is>
          <t xml:space="preserve">HJ </t>
        </is>
      </c>
      <c r="S200" t="n">
        <v>1</v>
      </c>
      <c r="T200" t="n">
        <v>1</v>
      </c>
      <c r="U200" t="inlineStr">
        <is>
          <t>2007-04-06</t>
        </is>
      </c>
      <c r="V200" t="inlineStr">
        <is>
          <t>2007-04-06</t>
        </is>
      </c>
      <c r="W200" t="inlineStr">
        <is>
          <t>1992-04-28</t>
        </is>
      </c>
      <c r="X200" t="inlineStr">
        <is>
          <t>1992-04-28</t>
        </is>
      </c>
      <c r="Y200" t="n">
        <v>214</v>
      </c>
      <c r="Z200" t="n">
        <v>157</v>
      </c>
      <c r="AA200" t="n">
        <v>160</v>
      </c>
      <c r="AB200" t="n">
        <v>2</v>
      </c>
      <c r="AC200" t="n">
        <v>2</v>
      </c>
      <c r="AD200" t="n">
        <v>2</v>
      </c>
      <c r="AE200" t="n">
        <v>2</v>
      </c>
      <c r="AF200" t="n">
        <v>0</v>
      </c>
      <c r="AG200" t="n">
        <v>0</v>
      </c>
      <c r="AH200" t="n">
        <v>0</v>
      </c>
      <c r="AI200" t="n">
        <v>0</v>
      </c>
      <c r="AJ200" t="n">
        <v>1</v>
      </c>
      <c r="AK200" t="n">
        <v>1</v>
      </c>
      <c r="AL200" t="n">
        <v>1</v>
      </c>
      <c r="AM200" t="n">
        <v>1</v>
      </c>
      <c r="AN200" t="n">
        <v>0</v>
      </c>
      <c r="AO200" t="n">
        <v>0</v>
      </c>
      <c r="AP200" t="inlineStr">
        <is>
          <t>No</t>
        </is>
      </c>
      <c r="AQ200" t="inlineStr">
        <is>
          <t>Yes</t>
        </is>
      </c>
      <c r="AR200">
        <f>HYPERLINK("http://catalog.hathitrust.org/Record/000106560","HathiTrust Record")</f>
        <v/>
      </c>
      <c r="AS200">
        <f>HYPERLINK("https://creighton-primo.hosted.exlibrisgroup.com/primo-explore/search?tab=default_tab&amp;search_scope=EVERYTHING&amp;vid=01CRU&amp;lang=en_US&amp;offset=0&amp;query=any,contains,991005210919702656","Catalog Record")</f>
        <v/>
      </c>
      <c r="AT200">
        <f>HYPERLINK("http://www.worldcat.org/oclc/8168875","WorldCat Record")</f>
        <v/>
      </c>
      <c r="AU200" t="inlineStr">
        <is>
          <t>54482983:eng</t>
        </is>
      </c>
      <c r="AV200" t="inlineStr">
        <is>
          <t>8168875</t>
        </is>
      </c>
      <c r="AW200" t="inlineStr">
        <is>
          <t>991005210919702656</t>
        </is>
      </c>
      <c r="AX200" t="inlineStr">
        <is>
          <t>991005210919702656</t>
        </is>
      </c>
      <c r="AY200" t="inlineStr">
        <is>
          <t>2271837230002656</t>
        </is>
      </c>
      <c r="AZ200" t="inlineStr">
        <is>
          <t>BOOK</t>
        </is>
      </c>
      <c r="BB200" t="inlineStr">
        <is>
          <t>9780030619045</t>
        </is>
      </c>
      <c r="BC200" t="inlineStr">
        <is>
          <t>32285001090108</t>
        </is>
      </c>
      <c r="BD200" t="inlineStr">
        <is>
          <t>893326377</t>
        </is>
      </c>
    </row>
    <row r="201">
      <c r="A201" t="inlineStr">
        <is>
          <t>No</t>
        </is>
      </c>
      <c r="B201" t="inlineStr">
        <is>
          <t>HJ8899 .H48 2004</t>
        </is>
      </c>
      <c r="C201" t="inlineStr">
        <is>
          <t>0                      HJ 8899000H  48          2004</t>
        </is>
      </c>
      <c r="D201" t="inlineStr">
        <is>
          <t>The debt threat : how debt is destroying the developing world / Noreena Hertz.</t>
        </is>
      </c>
      <c r="F201" t="inlineStr">
        <is>
          <t>No</t>
        </is>
      </c>
      <c r="G201" t="inlineStr">
        <is>
          <t>1</t>
        </is>
      </c>
      <c r="H201" t="inlineStr">
        <is>
          <t>No</t>
        </is>
      </c>
      <c r="I201" t="inlineStr">
        <is>
          <t>No</t>
        </is>
      </c>
      <c r="J201" t="inlineStr">
        <is>
          <t>0</t>
        </is>
      </c>
      <c r="K201" t="inlineStr">
        <is>
          <t>Hertz, Noreena.</t>
        </is>
      </c>
      <c r="L201" t="inlineStr">
        <is>
          <t>New York : HarperBusiness, c2004.</t>
        </is>
      </c>
      <c r="M201" t="inlineStr">
        <is>
          <t>2004</t>
        </is>
      </c>
      <c r="O201" t="inlineStr">
        <is>
          <t>eng</t>
        </is>
      </c>
      <c r="P201" t="inlineStr">
        <is>
          <t>nyu</t>
        </is>
      </c>
      <c r="R201" t="inlineStr">
        <is>
          <t xml:space="preserve">HJ </t>
        </is>
      </c>
      <c r="S201" t="n">
        <v>1</v>
      </c>
      <c r="T201" t="n">
        <v>1</v>
      </c>
      <c r="U201" t="inlineStr">
        <is>
          <t>2005-02-14</t>
        </is>
      </c>
      <c r="V201" t="inlineStr">
        <is>
          <t>2005-02-14</t>
        </is>
      </c>
      <c r="W201" t="inlineStr">
        <is>
          <t>2005-02-14</t>
        </is>
      </c>
      <c r="X201" t="inlineStr">
        <is>
          <t>2005-02-14</t>
        </is>
      </c>
      <c r="Y201" t="n">
        <v>444</v>
      </c>
      <c r="Z201" t="n">
        <v>381</v>
      </c>
      <c r="AA201" t="n">
        <v>403</v>
      </c>
      <c r="AB201" t="n">
        <v>4</v>
      </c>
      <c r="AC201" t="n">
        <v>4</v>
      </c>
      <c r="AD201" t="n">
        <v>16</v>
      </c>
      <c r="AE201" t="n">
        <v>16</v>
      </c>
      <c r="AF201" t="n">
        <v>6</v>
      </c>
      <c r="AG201" t="n">
        <v>6</v>
      </c>
      <c r="AH201" t="n">
        <v>5</v>
      </c>
      <c r="AI201" t="n">
        <v>5</v>
      </c>
      <c r="AJ201" t="n">
        <v>5</v>
      </c>
      <c r="AK201" t="n">
        <v>5</v>
      </c>
      <c r="AL201" t="n">
        <v>3</v>
      </c>
      <c r="AM201" t="n">
        <v>3</v>
      </c>
      <c r="AN201" t="n">
        <v>0</v>
      </c>
      <c r="AO201" t="n">
        <v>0</v>
      </c>
      <c r="AP201" t="inlineStr">
        <is>
          <t>No</t>
        </is>
      </c>
      <c r="AQ201" t="inlineStr">
        <is>
          <t>No</t>
        </is>
      </c>
      <c r="AS201">
        <f>HYPERLINK("https://creighton-primo.hosted.exlibrisgroup.com/primo-explore/search?tab=default_tab&amp;search_scope=EVERYTHING&amp;vid=01CRU&amp;lang=en_US&amp;offset=0&amp;query=any,contains,991004458459702656","Catalog Record")</f>
        <v/>
      </c>
      <c r="AT201">
        <f>HYPERLINK("http://www.worldcat.org/oclc/55633673","WorldCat Record")</f>
        <v/>
      </c>
      <c r="AU201" t="inlineStr">
        <is>
          <t>198474697:eng</t>
        </is>
      </c>
      <c r="AV201" t="inlineStr">
        <is>
          <t>55633673</t>
        </is>
      </c>
      <c r="AW201" t="inlineStr">
        <is>
          <t>991004458459702656</t>
        </is>
      </c>
      <c r="AX201" t="inlineStr">
        <is>
          <t>991004458459702656</t>
        </is>
      </c>
      <c r="AY201" t="inlineStr">
        <is>
          <t>2270549310002656</t>
        </is>
      </c>
      <c r="AZ201" t="inlineStr">
        <is>
          <t>BOOK</t>
        </is>
      </c>
      <c r="BB201" t="inlineStr">
        <is>
          <t>9780060560522</t>
        </is>
      </c>
      <c r="BC201" t="inlineStr">
        <is>
          <t>32285005025613</t>
        </is>
      </c>
      <c r="BD201" t="inlineStr">
        <is>
          <t>893782266</t>
        </is>
      </c>
    </row>
    <row r="202">
      <c r="A202" t="inlineStr">
        <is>
          <t>No</t>
        </is>
      </c>
      <c r="B202" t="inlineStr">
        <is>
          <t>HJ8899 .R52 2003</t>
        </is>
      </c>
      <c r="C202" t="inlineStr">
        <is>
          <t>0                      HJ 8899000R  52          2003</t>
        </is>
      </c>
      <c r="D202" t="inlineStr">
        <is>
          <t>Restructuring sovereign debt : the case for ad hoc machinery / Lex Rieffel.</t>
        </is>
      </c>
      <c r="F202" t="inlineStr">
        <is>
          <t>No</t>
        </is>
      </c>
      <c r="G202" t="inlineStr">
        <is>
          <t>1</t>
        </is>
      </c>
      <c r="H202" t="inlineStr">
        <is>
          <t>No</t>
        </is>
      </c>
      <c r="I202" t="inlineStr">
        <is>
          <t>No</t>
        </is>
      </c>
      <c r="J202" t="inlineStr">
        <is>
          <t>0</t>
        </is>
      </c>
      <c r="K202" t="inlineStr">
        <is>
          <t>Rieffel, Alexis, 1941-</t>
        </is>
      </c>
      <c r="L202" t="inlineStr">
        <is>
          <t>Washington, D.C. : Brookings Institution Press, c2003.</t>
        </is>
      </c>
      <c r="M202" t="inlineStr">
        <is>
          <t>2003</t>
        </is>
      </c>
      <c r="O202" t="inlineStr">
        <is>
          <t>eng</t>
        </is>
      </c>
      <c r="P202" t="inlineStr">
        <is>
          <t>dcu</t>
        </is>
      </c>
      <c r="R202" t="inlineStr">
        <is>
          <t xml:space="preserve">HJ </t>
        </is>
      </c>
      <c r="S202" t="n">
        <v>1</v>
      </c>
      <c r="T202" t="n">
        <v>1</v>
      </c>
      <c r="U202" t="inlineStr">
        <is>
          <t>2003-11-13</t>
        </is>
      </c>
      <c r="V202" t="inlineStr">
        <is>
          <t>2003-11-13</t>
        </is>
      </c>
      <c r="W202" t="inlineStr">
        <is>
          <t>2003-11-13</t>
        </is>
      </c>
      <c r="X202" t="inlineStr">
        <is>
          <t>2003-11-13</t>
        </is>
      </c>
      <c r="Y202" t="n">
        <v>380</v>
      </c>
      <c r="Z202" t="n">
        <v>322</v>
      </c>
      <c r="AA202" t="n">
        <v>855</v>
      </c>
      <c r="AB202" t="n">
        <v>3</v>
      </c>
      <c r="AC202" t="n">
        <v>8</v>
      </c>
      <c r="AD202" t="n">
        <v>21</v>
      </c>
      <c r="AE202" t="n">
        <v>45</v>
      </c>
      <c r="AF202" t="n">
        <v>10</v>
      </c>
      <c r="AG202" t="n">
        <v>19</v>
      </c>
      <c r="AH202" t="n">
        <v>5</v>
      </c>
      <c r="AI202" t="n">
        <v>9</v>
      </c>
      <c r="AJ202" t="n">
        <v>10</v>
      </c>
      <c r="AK202" t="n">
        <v>18</v>
      </c>
      <c r="AL202" t="n">
        <v>2</v>
      </c>
      <c r="AM202" t="n">
        <v>7</v>
      </c>
      <c r="AN202" t="n">
        <v>1</v>
      </c>
      <c r="AO202" t="n">
        <v>2</v>
      </c>
      <c r="AP202" t="inlineStr">
        <is>
          <t>No</t>
        </is>
      </c>
      <c r="AQ202" t="inlineStr">
        <is>
          <t>Yes</t>
        </is>
      </c>
      <c r="AR202">
        <f>HYPERLINK("http://catalog.hathitrust.org/Record/004349736","HathiTrust Record")</f>
        <v/>
      </c>
      <c r="AS202">
        <f>HYPERLINK("https://creighton-primo.hosted.exlibrisgroup.com/primo-explore/search?tab=default_tab&amp;search_scope=EVERYTHING&amp;vid=01CRU&amp;lang=en_US&amp;offset=0&amp;query=any,contains,991004181929702656","Catalog Record")</f>
        <v/>
      </c>
      <c r="AT202">
        <f>HYPERLINK("http://www.worldcat.org/oclc/52602758","WorldCat Record")</f>
        <v/>
      </c>
      <c r="AU202" t="inlineStr">
        <is>
          <t>793071731:eng</t>
        </is>
      </c>
      <c r="AV202" t="inlineStr">
        <is>
          <t>52602758</t>
        </is>
      </c>
      <c r="AW202" t="inlineStr">
        <is>
          <t>991004181929702656</t>
        </is>
      </c>
      <c r="AX202" t="inlineStr">
        <is>
          <t>991004181929702656</t>
        </is>
      </c>
      <c r="AY202" t="inlineStr">
        <is>
          <t>2263005370002656</t>
        </is>
      </c>
      <c r="AZ202" t="inlineStr">
        <is>
          <t>BOOK</t>
        </is>
      </c>
      <c r="BB202" t="inlineStr">
        <is>
          <t>9780815774464</t>
        </is>
      </c>
      <c r="BC202" t="inlineStr">
        <is>
          <t>32285004797477</t>
        </is>
      </c>
      <c r="BD202" t="inlineStr">
        <is>
          <t>893506511</t>
        </is>
      </c>
    </row>
    <row r="203">
      <c r="A203" t="inlineStr">
        <is>
          <t>No</t>
        </is>
      </c>
      <c r="B203" t="inlineStr">
        <is>
          <t>HJ9268.S32 M36</t>
        </is>
      </c>
      <c r="C203" t="inlineStr">
        <is>
          <t>0                      HJ 9268000S  32                 M  36</t>
        </is>
      </c>
      <c r="D203" t="inlineStr">
        <is>
          <t>Reviving cities with tax abatement / Daniel R. Mandelker, Gary Feder, Margaret R. Collins.</t>
        </is>
      </c>
      <c r="F203" t="inlineStr">
        <is>
          <t>No</t>
        </is>
      </c>
      <c r="G203" t="inlineStr">
        <is>
          <t>1</t>
        </is>
      </c>
      <c r="H203" t="inlineStr">
        <is>
          <t>No</t>
        </is>
      </c>
      <c r="I203" t="inlineStr">
        <is>
          <t>No</t>
        </is>
      </c>
      <c r="J203" t="inlineStr">
        <is>
          <t>0</t>
        </is>
      </c>
      <c r="K203" t="inlineStr">
        <is>
          <t>Mandelker, Daniel R.</t>
        </is>
      </c>
      <c r="L203" t="inlineStr">
        <is>
          <t>New Brunswick, N.J. : Rutgers University, Center for Urban Policy Research, 1980.</t>
        </is>
      </c>
      <c r="M203" t="inlineStr">
        <is>
          <t>1980</t>
        </is>
      </c>
      <c r="O203" t="inlineStr">
        <is>
          <t>eng</t>
        </is>
      </c>
      <c r="P203" t="inlineStr">
        <is>
          <t>nju</t>
        </is>
      </c>
      <c r="R203" t="inlineStr">
        <is>
          <t xml:space="preserve">HJ </t>
        </is>
      </c>
      <c r="S203" t="n">
        <v>1</v>
      </c>
      <c r="T203" t="n">
        <v>1</v>
      </c>
      <c r="U203" t="inlineStr">
        <is>
          <t>1992-09-03</t>
        </is>
      </c>
      <c r="V203" t="inlineStr">
        <is>
          <t>1992-09-03</t>
        </is>
      </c>
      <c r="W203" t="inlineStr">
        <is>
          <t>1992-07-21</t>
        </is>
      </c>
      <c r="X203" t="inlineStr">
        <is>
          <t>1992-07-21</t>
        </is>
      </c>
      <c r="Y203" t="n">
        <v>320</v>
      </c>
      <c r="Z203" t="n">
        <v>293</v>
      </c>
      <c r="AA203" t="n">
        <v>295</v>
      </c>
      <c r="AB203" t="n">
        <v>3</v>
      </c>
      <c r="AC203" t="n">
        <v>3</v>
      </c>
      <c r="AD203" t="n">
        <v>13</v>
      </c>
      <c r="AE203" t="n">
        <v>13</v>
      </c>
      <c r="AF203" t="n">
        <v>1</v>
      </c>
      <c r="AG203" t="n">
        <v>1</v>
      </c>
      <c r="AH203" t="n">
        <v>1</v>
      </c>
      <c r="AI203" t="n">
        <v>1</v>
      </c>
      <c r="AJ203" t="n">
        <v>3</v>
      </c>
      <c r="AK203" t="n">
        <v>3</v>
      </c>
      <c r="AL203" t="n">
        <v>1</v>
      </c>
      <c r="AM203" t="n">
        <v>1</v>
      </c>
      <c r="AN203" t="n">
        <v>8</v>
      </c>
      <c r="AO203" t="n">
        <v>8</v>
      </c>
      <c r="AP203" t="inlineStr">
        <is>
          <t>No</t>
        </is>
      </c>
      <c r="AQ203" t="inlineStr">
        <is>
          <t>Yes</t>
        </is>
      </c>
      <c r="AR203">
        <f>HYPERLINK("http://catalog.hathitrust.org/Record/000138396","HathiTrust Record")</f>
        <v/>
      </c>
      <c r="AS203">
        <f>HYPERLINK("https://creighton-primo.hosted.exlibrisgroup.com/primo-explore/search?tab=default_tab&amp;search_scope=EVERYTHING&amp;vid=01CRU&amp;lang=en_US&amp;offset=0&amp;query=any,contains,991004894059702656","Catalog Record")</f>
        <v/>
      </c>
      <c r="AT203">
        <f>HYPERLINK("http://www.worldcat.org/oclc/5890170","WorldCat Record")</f>
        <v/>
      </c>
      <c r="AU203" t="inlineStr">
        <is>
          <t>20280204:eng</t>
        </is>
      </c>
      <c r="AV203" t="inlineStr">
        <is>
          <t>5890170</t>
        </is>
      </c>
      <c r="AW203" t="inlineStr">
        <is>
          <t>991004894059702656</t>
        </is>
      </c>
      <c r="AX203" t="inlineStr">
        <is>
          <t>991004894059702656</t>
        </is>
      </c>
      <c r="AY203" t="inlineStr">
        <is>
          <t>2261998580002656</t>
        </is>
      </c>
      <c r="AZ203" t="inlineStr">
        <is>
          <t>BOOK</t>
        </is>
      </c>
      <c r="BB203" t="inlineStr">
        <is>
          <t>9780882850658</t>
        </is>
      </c>
      <c r="BC203" t="inlineStr">
        <is>
          <t>32285001192722</t>
        </is>
      </c>
      <c r="BD203" t="inlineStr">
        <is>
          <t>893895606</t>
        </is>
      </c>
    </row>
    <row r="204">
      <c r="A204" t="inlineStr">
        <is>
          <t>No</t>
        </is>
      </c>
      <c r="B204" t="inlineStr">
        <is>
          <t>HJ9733 .I56</t>
        </is>
      </c>
      <c r="C204" t="inlineStr">
        <is>
          <t>0                      HJ 9733000I  56</t>
        </is>
      </c>
      <c r="D204" t="inlineStr">
        <is>
          <t>Improving the accountability and performance of government : papers by Elmer B. Staats, Rufus E. Miles, Jr., Harvey C. Mansfield, Sr., Louis Fisher, Richard E. Neustadt presented at a seminar in honor of Elmer B. Staats at the Brookings Institution on May 6, 1981/ edited by Bruce L. R. Smith and James D. Carroll.</t>
        </is>
      </c>
      <c r="F204" t="inlineStr">
        <is>
          <t>No</t>
        </is>
      </c>
      <c r="G204" t="inlineStr">
        <is>
          <t>1</t>
        </is>
      </c>
      <c r="H204" t="inlineStr">
        <is>
          <t>No</t>
        </is>
      </c>
      <c r="I204" t="inlineStr">
        <is>
          <t>No</t>
        </is>
      </c>
      <c r="J204" t="inlineStr">
        <is>
          <t>0</t>
        </is>
      </c>
      <c r="L204" t="inlineStr">
        <is>
          <t>Washington, D.C. : Brookings Institution, c1982.</t>
        </is>
      </c>
      <c r="M204" t="inlineStr">
        <is>
          <t>1982</t>
        </is>
      </c>
      <c r="O204" t="inlineStr">
        <is>
          <t>eng</t>
        </is>
      </c>
      <c r="P204" t="inlineStr">
        <is>
          <t>dcu</t>
        </is>
      </c>
      <c r="Q204" t="inlineStr">
        <is>
          <t>Brookings dialogues on public policy</t>
        </is>
      </c>
      <c r="R204" t="inlineStr">
        <is>
          <t xml:space="preserve">HJ </t>
        </is>
      </c>
      <c r="S204" t="n">
        <v>1</v>
      </c>
      <c r="T204" t="n">
        <v>1</v>
      </c>
      <c r="U204" t="inlineStr">
        <is>
          <t>1994-03-02</t>
        </is>
      </c>
      <c r="V204" t="inlineStr">
        <is>
          <t>1994-03-02</t>
        </is>
      </c>
      <c r="W204" t="inlineStr">
        <is>
          <t>1992-07-21</t>
        </is>
      </c>
      <c r="X204" t="inlineStr">
        <is>
          <t>1992-07-21</t>
        </is>
      </c>
      <c r="Y204" t="n">
        <v>494</v>
      </c>
      <c r="Z204" t="n">
        <v>432</v>
      </c>
      <c r="AA204" t="n">
        <v>442</v>
      </c>
      <c r="AB204" t="n">
        <v>4</v>
      </c>
      <c r="AC204" t="n">
        <v>4</v>
      </c>
      <c r="AD204" t="n">
        <v>23</v>
      </c>
      <c r="AE204" t="n">
        <v>24</v>
      </c>
      <c r="AF204" t="n">
        <v>5</v>
      </c>
      <c r="AG204" t="n">
        <v>5</v>
      </c>
      <c r="AH204" t="n">
        <v>3</v>
      </c>
      <c r="AI204" t="n">
        <v>4</v>
      </c>
      <c r="AJ204" t="n">
        <v>11</v>
      </c>
      <c r="AK204" t="n">
        <v>12</v>
      </c>
      <c r="AL204" t="n">
        <v>2</v>
      </c>
      <c r="AM204" t="n">
        <v>2</v>
      </c>
      <c r="AN204" t="n">
        <v>7</v>
      </c>
      <c r="AO204" t="n">
        <v>7</v>
      </c>
      <c r="AP204" t="inlineStr">
        <is>
          <t>No</t>
        </is>
      </c>
      <c r="AQ204" t="inlineStr">
        <is>
          <t>Yes</t>
        </is>
      </c>
      <c r="AR204">
        <f>HYPERLINK("http://catalog.hathitrust.org/Record/000233595","HathiTrust Record")</f>
        <v/>
      </c>
      <c r="AS204">
        <f>HYPERLINK("https://creighton-primo.hosted.exlibrisgroup.com/primo-explore/search?tab=default_tab&amp;search_scope=EVERYTHING&amp;vid=01CRU&amp;lang=en_US&amp;offset=0&amp;query=any,contains,991005252729702656","Catalog Record")</f>
        <v/>
      </c>
      <c r="AT204">
        <f>HYPERLINK("http://www.worldcat.org/oclc/8497474","WorldCat Record")</f>
        <v/>
      </c>
      <c r="AU204" t="inlineStr">
        <is>
          <t>787723984:eng</t>
        </is>
      </c>
      <c r="AV204" t="inlineStr">
        <is>
          <t>8497474</t>
        </is>
      </c>
      <c r="AW204" t="inlineStr">
        <is>
          <t>991005252729702656</t>
        </is>
      </c>
      <c r="AX204" t="inlineStr">
        <is>
          <t>991005252729702656</t>
        </is>
      </c>
      <c r="AY204" t="inlineStr">
        <is>
          <t>2263815130002656</t>
        </is>
      </c>
      <c r="AZ204" t="inlineStr">
        <is>
          <t>BOOK</t>
        </is>
      </c>
      <c r="BC204" t="inlineStr">
        <is>
          <t>32285001192805</t>
        </is>
      </c>
      <c r="BD204" t="inlineStr">
        <is>
          <t>893777107</t>
        </is>
      </c>
    </row>
    <row r="205">
      <c r="A205" t="inlineStr">
        <is>
          <t>No</t>
        </is>
      </c>
      <c r="B205" t="inlineStr">
        <is>
          <t>HJ9801 .K37</t>
        </is>
      </c>
      <c r="C205" t="inlineStr">
        <is>
          <t>0                      HJ 9801000K  37</t>
        </is>
      </c>
      <c r="D205" t="inlineStr">
        <is>
          <t>Fund accounting [by] Harry D. Kerrigan.</t>
        </is>
      </c>
      <c r="F205" t="inlineStr">
        <is>
          <t>No</t>
        </is>
      </c>
      <c r="G205" t="inlineStr">
        <is>
          <t>1</t>
        </is>
      </c>
      <c r="H205" t="inlineStr">
        <is>
          <t>No</t>
        </is>
      </c>
      <c r="I205" t="inlineStr">
        <is>
          <t>No</t>
        </is>
      </c>
      <c r="J205" t="inlineStr">
        <is>
          <t>0</t>
        </is>
      </c>
      <c r="K205" t="inlineStr">
        <is>
          <t>Kerrigan, Harry D.</t>
        </is>
      </c>
      <c r="L205" t="inlineStr">
        <is>
          <t>New York, McGraw-Hill [1968, c1969]</t>
        </is>
      </c>
      <c r="M205" t="inlineStr">
        <is>
          <t>1968</t>
        </is>
      </c>
      <c r="O205" t="inlineStr">
        <is>
          <t>eng</t>
        </is>
      </c>
      <c r="P205" t="inlineStr">
        <is>
          <t>nyu</t>
        </is>
      </c>
      <c r="Q205" t="inlineStr">
        <is>
          <t>McGraw-Hill accounting series</t>
        </is>
      </c>
      <c r="R205" t="inlineStr">
        <is>
          <t xml:space="preserve">HJ </t>
        </is>
      </c>
      <c r="S205" t="n">
        <v>1</v>
      </c>
      <c r="T205" t="n">
        <v>1</v>
      </c>
      <c r="U205" t="inlineStr">
        <is>
          <t>1998-08-26</t>
        </is>
      </c>
      <c r="V205" t="inlineStr">
        <is>
          <t>1998-08-26</t>
        </is>
      </c>
      <c r="W205" t="inlineStr">
        <is>
          <t>1997-07-25</t>
        </is>
      </c>
      <c r="X205" t="inlineStr">
        <is>
          <t>1997-07-25</t>
        </is>
      </c>
      <c r="Y205" t="n">
        <v>370</v>
      </c>
      <c r="Z205" t="n">
        <v>323</v>
      </c>
      <c r="AA205" t="n">
        <v>351</v>
      </c>
      <c r="AB205" t="n">
        <v>2</v>
      </c>
      <c r="AC205" t="n">
        <v>2</v>
      </c>
      <c r="AD205" t="n">
        <v>16</v>
      </c>
      <c r="AE205" t="n">
        <v>17</v>
      </c>
      <c r="AF205" t="n">
        <v>8</v>
      </c>
      <c r="AG205" t="n">
        <v>9</v>
      </c>
      <c r="AH205" t="n">
        <v>2</v>
      </c>
      <c r="AI205" t="n">
        <v>2</v>
      </c>
      <c r="AJ205" t="n">
        <v>7</v>
      </c>
      <c r="AK205" t="n">
        <v>8</v>
      </c>
      <c r="AL205" t="n">
        <v>1</v>
      </c>
      <c r="AM205" t="n">
        <v>1</v>
      </c>
      <c r="AN205" t="n">
        <v>1</v>
      </c>
      <c r="AO205" t="n">
        <v>1</v>
      </c>
      <c r="AP205" t="inlineStr">
        <is>
          <t>No</t>
        </is>
      </c>
      <c r="AQ205" t="inlineStr">
        <is>
          <t>No</t>
        </is>
      </c>
      <c r="AS205">
        <f>HYPERLINK("https://creighton-primo.hosted.exlibrisgroup.com/primo-explore/search?tab=default_tab&amp;search_scope=EVERYTHING&amp;vid=01CRU&amp;lang=en_US&amp;offset=0&amp;query=any,contains,991001957779702656","Catalog Record")</f>
        <v/>
      </c>
      <c r="AT205">
        <f>HYPERLINK("http://www.worldcat.org/oclc/253213","WorldCat Record")</f>
        <v/>
      </c>
      <c r="AU205" t="inlineStr">
        <is>
          <t>1345678:eng</t>
        </is>
      </c>
      <c r="AV205" t="inlineStr">
        <is>
          <t>253213</t>
        </is>
      </c>
      <c r="AW205" t="inlineStr">
        <is>
          <t>991001957779702656</t>
        </is>
      </c>
      <c r="AX205" t="inlineStr">
        <is>
          <t>991001957779702656</t>
        </is>
      </c>
      <c r="AY205" t="inlineStr">
        <is>
          <t>2267096410002656</t>
        </is>
      </c>
      <c r="AZ205" t="inlineStr">
        <is>
          <t>BOOK</t>
        </is>
      </c>
      <c r="BC205" t="inlineStr">
        <is>
          <t>32285003007431</t>
        </is>
      </c>
      <c r="BD205" t="inlineStr">
        <is>
          <t>893328513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2022-06-26T23:46:46Z</dcterms:created>
  <dcterms:modified xsi:type="dcterms:W3CDTF">2022-06-26T23:46:46Z</dcterms:modified>
</cp:coreProperties>
</file>