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NC1005 .S413</t>
        </is>
      </c>
      <c r="C2" t="inlineStr">
        <is>
          <t>0                      NC 1005000S  413</t>
        </is>
      </c>
      <c r="D2" t="inlineStr">
        <is>
          <t>Great drawings of the masters. Text by Rolf Hänsler.[Translated from the German by Gillian Brydone.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Schuler, J. E. (Josef Egon)</t>
        </is>
      </c>
      <c r="L2" t="inlineStr">
        <is>
          <t>New York, Putnam, [1963]</t>
        </is>
      </c>
      <c r="M2" t="inlineStr">
        <is>
          <t>1963</t>
        </is>
      </c>
      <c r="N2" t="inlineStr">
        <is>
          <t>1st American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NC </t>
        </is>
      </c>
      <c r="S2" t="n">
        <v>12</v>
      </c>
      <c r="T2" t="n">
        <v>12</v>
      </c>
      <c r="U2" t="inlineStr">
        <is>
          <t>2006-11-08</t>
        </is>
      </c>
      <c r="V2" t="inlineStr">
        <is>
          <t>2006-11-08</t>
        </is>
      </c>
      <c r="W2" t="inlineStr">
        <is>
          <t>1992-02-26</t>
        </is>
      </c>
      <c r="X2" t="inlineStr">
        <is>
          <t>1992-02-26</t>
        </is>
      </c>
      <c r="Y2" t="n">
        <v>534</v>
      </c>
      <c r="Z2" t="n">
        <v>509</v>
      </c>
      <c r="AA2" t="n">
        <v>511</v>
      </c>
      <c r="AB2" t="n">
        <v>8</v>
      </c>
      <c r="AC2" t="n">
        <v>8</v>
      </c>
      <c r="AD2" t="n">
        <v>13</v>
      </c>
      <c r="AE2" t="n">
        <v>13</v>
      </c>
      <c r="AF2" t="n">
        <v>1</v>
      </c>
      <c r="AG2" t="n">
        <v>1</v>
      </c>
      <c r="AH2" t="n">
        <v>0</v>
      </c>
      <c r="AI2" t="n">
        <v>0</v>
      </c>
      <c r="AJ2" t="n">
        <v>7</v>
      </c>
      <c r="AK2" t="n">
        <v>7</v>
      </c>
      <c r="AL2" t="n">
        <v>6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HYPERLINK("http://catalog.hathitrust.org/Record/007153379","HathiTrust Record")</f>
        <v/>
      </c>
      <c r="AS2">
        <f>HYPERLINK("https://creighton-primo.hosted.exlibrisgroup.com/primo-explore/search?tab=default_tab&amp;search_scope=EVERYTHING&amp;vid=01CRU&amp;lang=en_US&amp;offset=0&amp;query=any,contains,991003633569702656","Catalog Record")</f>
        <v/>
      </c>
      <c r="AT2">
        <f>HYPERLINK("http://www.worldcat.org/oclc/1227612","WorldCat Record")</f>
        <v/>
      </c>
      <c r="AU2" t="inlineStr">
        <is>
          <t>327746717:eng</t>
        </is>
      </c>
      <c r="AV2" t="inlineStr">
        <is>
          <t>1227612</t>
        </is>
      </c>
      <c r="AW2" t="inlineStr">
        <is>
          <t>991003633569702656</t>
        </is>
      </c>
      <c r="AX2" t="inlineStr">
        <is>
          <t>991003633569702656</t>
        </is>
      </c>
      <c r="AY2" t="inlineStr">
        <is>
          <t>2268312780002656</t>
        </is>
      </c>
      <c r="AZ2" t="inlineStr">
        <is>
          <t>BOOK</t>
        </is>
      </c>
      <c r="BC2" t="inlineStr">
        <is>
          <t>32285000949270</t>
        </is>
      </c>
      <c r="BD2" t="inlineStr">
        <is>
          <t>893711591</t>
        </is>
      </c>
    </row>
    <row r="3">
      <c r="A3" t="inlineStr">
        <is>
          <t>No</t>
        </is>
      </c>
      <c r="B3" t="inlineStr">
        <is>
          <t>NC1020 .S3</t>
        </is>
      </c>
      <c r="C3" t="inlineStr">
        <is>
          <t>0                      NC 1020000S  3</t>
        </is>
      </c>
      <c r="D3" t="inlineStr">
        <is>
          <t>The pocket book of great drawings / Paul J. Sachs.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Sachs, Paul J. (Paul Joseph), 1878-1965.</t>
        </is>
      </c>
      <c r="L3" t="inlineStr">
        <is>
          <t>New York : Pocket Books, [1951]</t>
        </is>
      </c>
      <c r="M3" t="inlineStr">
        <is>
          <t>1951</t>
        </is>
      </c>
      <c r="O3" t="inlineStr">
        <is>
          <t>eng</t>
        </is>
      </c>
      <c r="P3" t="inlineStr">
        <is>
          <t>___</t>
        </is>
      </c>
      <c r="Q3" t="inlineStr">
        <is>
          <t>Pocket book ; 765</t>
        </is>
      </c>
      <c r="R3" t="inlineStr">
        <is>
          <t xml:space="preserve">NC </t>
        </is>
      </c>
      <c r="S3" t="n">
        <v>2</v>
      </c>
      <c r="T3" t="n">
        <v>2</v>
      </c>
      <c r="U3" t="inlineStr">
        <is>
          <t>1999-07-06</t>
        </is>
      </c>
      <c r="V3" t="inlineStr">
        <is>
          <t>1999-07-06</t>
        </is>
      </c>
      <c r="W3" t="inlineStr">
        <is>
          <t>1993-05-20</t>
        </is>
      </c>
      <c r="X3" t="inlineStr">
        <is>
          <t>1993-05-20</t>
        </is>
      </c>
      <c r="Y3" t="n">
        <v>236</v>
      </c>
      <c r="Z3" t="n">
        <v>176</v>
      </c>
      <c r="AA3" t="n">
        <v>207</v>
      </c>
      <c r="AB3" t="n">
        <v>3</v>
      </c>
      <c r="AC3" t="n">
        <v>3</v>
      </c>
      <c r="AD3" t="n">
        <v>7</v>
      </c>
      <c r="AE3" t="n">
        <v>7</v>
      </c>
      <c r="AF3" t="n">
        <v>1</v>
      </c>
      <c r="AG3" t="n">
        <v>1</v>
      </c>
      <c r="AH3" t="n">
        <v>2</v>
      </c>
      <c r="AI3" t="n">
        <v>2</v>
      </c>
      <c r="AJ3" t="n">
        <v>2</v>
      </c>
      <c r="AK3" t="n">
        <v>2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HYPERLINK("https://creighton-primo.hosted.exlibrisgroup.com/primo-explore/search?tab=default_tab&amp;search_scope=EVERYTHING&amp;vid=01CRU&amp;lang=en_US&amp;offset=0&amp;query=any,contains,991003388869702656","Catalog Record")</f>
        <v/>
      </c>
      <c r="AT3">
        <f>HYPERLINK("http://www.worldcat.org/oclc/926014","WorldCat Record")</f>
        <v/>
      </c>
      <c r="AU3" t="inlineStr">
        <is>
          <t>1874411:eng</t>
        </is>
      </c>
      <c r="AV3" t="inlineStr">
        <is>
          <t>926014</t>
        </is>
      </c>
      <c r="AW3" t="inlineStr">
        <is>
          <t>991003388869702656</t>
        </is>
      </c>
      <c r="AX3" t="inlineStr">
        <is>
          <t>991003388869702656</t>
        </is>
      </c>
      <c r="AY3" t="inlineStr">
        <is>
          <t>2262962600002656</t>
        </is>
      </c>
      <c r="AZ3" t="inlineStr">
        <is>
          <t>BOOK</t>
        </is>
      </c>
      <c r="BC3" t="inlineStr">
        <is>
          <t>32285001691350</t>
        </is>
      </c>
      <c r="BD3" t="inlineStr">
        <is>
          <t>893611000</t>
        </is>
      </c>
    </row>
    <row r="4">
      <c r="A4" t="inlineStr">
        <is>
          <t>No</t>
        </is>
      </c>
      <c r="B4" t="inlineStr">
        <is>
          <t>NC1030.R8 B8</t>
        </is>
      </c>
      <c r="C4" t="inlineStr">
        <is>
          <t>0                      NC 1030000R  8                  B  8</t>
        </is>
      </c>
      <c r="D4" t="inlineStr">
        <is>
          <t>Rubens drawings [by] L. Burchard and R. A. d'Hulst.</t>
        </is>
      </c>
      <c r="E4" t="inlineStr">
        <is>
          <t>V.2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Burchard, Ludwig, 1886-1960.</t>
        </is>
      </c>
      <c r="L4" t="inlineStr">
        <is>
          <t>Brussels, Arcade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 xml:space="preserve">be </t>
        </is>
      </c>
      <c r="Q4" t="inlineStr">
        <is>
          <t>Monographs of the "Nationaal Centrum voor de Plastische Kunsten van de XVIde en XVIIde.", 2.</t>
        </is>
      </c>
      <c r="R4" t="inlineStr">
        <is>
          <t xml:space="preserve">NC </t>
        </is>
      </c>
      <c r="S4" t="n">
        <v>3</v>
      </c>
      <c r="T4" t="n">
        <v>5</v>
      </c>
      <c r="U4" t="inlineStr">
        <is>
          <t>1999-03-30</t>
        </is>
      </c>
      <c r="V4" t="inlineStr">
        <is>
          <t>1999-03-30</t>
        </is>
      </c>
      <c r="W4" t="inlineStr">
        <is>
          <t>1997-07-18</t>
        </is>
      </c>
      <c r="X4" t="inlineStr">
        <is>
          <t>1997-07-18</t>
        </is>
      </c>
      <c r="Y4" t="n">
        <v>256</v>
      </c>
      <c r="Z4" t="n">
        <v>196</v>
      </c>
      <c r="AA4" t="n">
        <v>198</v>
      </c>
      <c r="AB4" t="n">
        <v>3</v>
      </c>
      <c r="AC4" t="n">
        <v>3</v>
      </c>
      <c r="AD4" t="n">
        <v>5</v>
      </c>
      <c r="AE4" t="n">
        <v>5</v>
      </c>
      <c r="AF4" t="n">
        <v>0</v>
      </c>
      <c r="AG4" t="n">
        <v>0</v>
      </c>
      <c r="AH4" t="n">
        <v>2</v>
      </c>
      <c r="AI4" t="n">
        <v>2</v>
      </c>
      <c r="AJ4" t="n">
        <v>2</v>
      </c>
      <c r="AK4" t="n">
        <v>2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HYPERLINK("http://catalog.hathitrust.org/Record/001482732","HathiTrust Record")</f>
        <v/>
      </c>
      <c r="AS4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4">
        <f>HYPERLINK("http://www.worldcat.org/oclc/1666457","WorldCat Record")</f>
        <v/>
      </c>
      <c r="AU4" t="inlineStr">
        <is>
          <t>10032423800:eng</t>
        </is>
      </c>
      <c r="AV4" t="inlineStr">
        <is>
          <t>1666457</t>
        </is>
      </c>
      <c r="AW4" t="inlineStr">
        <is>
          <t>991003861169702656</t>
        </is>
      </c>
      <c r="AX4" t="inlineStr">
        <is>
          <t>991003861169702656</t>
        </is>
      </c>
      <c r="AY4" t="inlineStr">
        <is>
          <t>2270747600002656</t>
        </is>
      </c>
      <c r="AZ4" t="inlineStr">
        <is>
          <t>BOOK</t>
        </is>
      </c>
      <c r="BC4" t="inlineStr">
        <is>
          <t>32285002965183</t>
        </is>
      </c>
      <c r="BD4" t="inlineStr">
        <is>
          <t>893810226</t>
        </is>
      </c>
    </row>
    <row r="5">
      <c r="A5" t="inlineStr">
        <is>
          <t>No</t>
        </is>
      </c>
      <c r="B5" t="inlineStr">
        <is>
          <t>NC1030.R8 B8</t>
        </is>
      </c>
      <c r="C5" t="inlineStr">
        <is>
          <t>0                      NC 1030000R  8                  B  8</t>
        </is>
      </c>
      <c r="D5" t="inlineStr">
        <is>
          <t>Rubens drawings [by] L. Burchard and R. A. d'Hulst.</t>
        </is>
      </c>
      <c r="E5" t="inlineStr">
        <is>
          <t>V.1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Burchard, Ludwig, 1886-1960.</t>
        </is>
      </c>
      <c r="L5" t="inlineStr">
        <is>
          <t>Brussels, Arcade Press, 1963.</t>
        </is>
      </c>
      <c r="M5" t="inlineStr">
        <is>
          <t>1963</t>
        </is>
      </c>
      <c r="O5" t="inlineStr">
        <is>
          <t>eng</t>
        </is>
      </c>
      <c r="P5" t="inlineStr">
        <is>
          <t xml:space="preserve">be </t>
        </is>
      </c>
      <c r="Q5" t="inlineStr">
        <is>
          <t>Monographs of the "Nationaal Centrum voor de Plastische Kunsten van de XVIde en XVIIde.", 2.</t>
        </is>
      </c>
      <c r="R5" t="inlineStr">
        <is>
          <t xml:space="preserve">NC </t>
        </is>
      </c>
      <c r="S5" t="n">
        <v>2</v>
      </c>
      <c r="T5" t="n">
        <v>5</v>
      </c>
      <c r="V5" t="inlineStr">
        <is>
          <t>1999-03-30</t>
        </is>
      </c>
      <c r="W5" t="inlineStr">
        <is>
          <t>1997-07-18</t>
        </is>
      </c>
      <c r="X5" t="inlineStr">
        <is>
          <t>1997-07-18</t>
        </is>
      </c>
      <c r="Y5" t="n">
        <v>256</v>
      </c>
      <c r="Z5" t="n">
        <v>196</v>
      </c>
      <c r="AA5" t="n">
        <v>198</v>
      </c>
      <c r="AB5" t="n">
        <v>3</v>
      </c>
      <c r="AC5" t="n">
        <v>3</v>
      </c>
      <c r="AD5" t="n">
        <v>5</v>
      </c>
      <c r="AE5" t="n">
        <v>5</v>
      </c>
      <c r="AF5" t="n">
        <v>0</v>
      </c>
      <c r="AG5" t="n">
        <v>0</v>
      </c>
      <c r="AH5" t="n">
        <v>2</v>
      </c>
      <c r="AI5" t="n">
        <v>2</v>
      </c>
      <c r="AJ5" t="n">
        <v>2</v>
      </c>
      <c r="AK5" t="n">
        <v>2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HYPERLINK("http://catalog.hathitrust.org/Record/001482732","HathiTrust Record")</f>
        <v/>
      </c>
      <c r="AS5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5">
        <f>HYPERLINK("http://www.worldcat.org/oclc/1666457","WorldCat Record")</f>
        <v/>
      </c>
      <c r="AU5" t="inlineStr">
        <is>
          <t>10032423800:eng</t>
        </is>
      </c>
      <c r="AV5" t="inlineStr">
        <is>
          <t>1666457</t>
        </is>
      </c>
      <c r="AW5" t="inlineStr">
        <is>
          <t>991003861169702656</t>
        </is>
      </c>
      <c r="AX5" t="inlineStr">
        <is>
          <t>991003861169702656</t>
        </is>
      </c>
      <c r="AY5" t="inlineStr">
        <is>
          <t>2270747600002656</t>
        </is>
      </c>
      <c r="AZ5" t="inlineStr">
        <is>
          <t>BOOK</t>
        </is>
      </c>
      <c r="BC5" t="inlineStr">
        <is>
          <t>32285002965175</t>
        </is>
      </c>
      <c r="BD5" t="inlineStr">
        <is>
          <t>893806318</t>
        </is>
      </c>
    </row>
    <row r="6">
      <c r="A6" t="inlineStr">
        <is>
          <t>No</t>
        </is>
      </c>
      <c r="B6" t="inlineStr">
        <is>
          <t>NC1035 .V33</t>
        </is>
      </c>
      <c r="C6" t="inlineStr">
        <is>
          <t>0                      NC 1035000V  33</t>
        </is>
      </c>
      <c r="D6" t="inlineStr">
        <is>
          <t>French drawings from the 15th century through Géricault / text by Jean Vallery-Radot.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Vallery-Radot, Jean, 1890-1971.</t>
        </is>
      </c>
      <c r="L6" t="inlineStr">
        <is>
          <t>New York : Shorewood Publishers, [c1964]</t>
        </is>
      </c>
      <c r="M6" t="inlineStr">
        <is>
          <t>1964</t>
        </is>
      </c>
      <c r="O6" t="inlineStr">
        <is>
          <t>eng</t>
        </is>
      </c>
      <c r="P6" t="inlineStr">
        <is>
          <t>nyu</t>
        </is>
      </c>
      <c r="Q6" t="inlineStr">
        <is>
          <t>Drawings of the masters</t>
        </is>
      </c>
      <c r="R6" t="inlineStr">
        <is>
          <t xml:space="preserve">NC </t>
        </is>
      </c>
      <c r="S6" t="n">
        <v>8</v>
      </c>
      <c r="T6" t="n">
        <v>8</v>
      </c>
      <c r="U6" t="inlineStr">
        <is>
          <t>1993-10-10</t>
        </is>
      </c>
      <c r="V6" t="inlineStr">
        <is>
          <t>1993-10-10</t>
        </is>
      </c>
      <c r="W6" t="inlineStr">
        <is>
          <t>1992-01-14</t>
        </is>
      </c>
      <c r="X6" t="inlineStr">
        <is>
          <t>1992-01-14</t>
        </is>
      </c>
      <c r="Y6" t="n">
        <v>816</v>
      </c>
      <c r="Z6" t="n">
        <v>775</v>
      </c>
      <c r="AA6" t="n">
        <v>892</v>
      </c>
      <c r="AB6" t="n">
        <v>8</v>
      </c>
      <c r="AC6" t="n">
        <v>8</v>
      </c>
      <c r="AD6" t="n">
        <v>26</v>
      </c>
      <c r="AE6" t="n">
        <v>29</v>
      </c>
      <c r="AF6" t="n">
        <v>11</v>
      </c>
      <c r="AG6" t="n">
        <v>14</v>
      </c>
      <c r="AH6" t="n">
        <v>4</v>
      </c>
      <c r="AI6" t="n">
        <v>4</v>
      </c>
      <c r="AJ6" t="n">
        <v>12</v>
      </c>
      <c r="AK6" t="n">
        <v>14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HYPERLINK("http://catalog.hathitrust.org/Record/001469064","HathiTrust Record")</f>
        <v/>
      </c>
      <c r="AS6">
        <f>HYPERLINK("https://creighton-primo.hosted.exlibrisgroup.com/primo-explore/search?tab=default_tab&amp;search_scope=EVERYTHING&amp;vid=01CRU&amp;lang=en_US&amp;offset=0&amp;query=any,contains,991002957619702656","Catalog Record")</f>
        <v/>
      </c>
      <c r="AT6">
        <f>HYPERLINK("http://www.worldcat.org/oclc/542711","WorldCat Record")</f>
        <v/>
      </c>
      <c r="AU6" t="inlineStr">
        <is>
          <t>1572222:eng</t>
        </is>
      </c>
      <c r="AV6" t="inlineStr">
        <is>
          <t>542711</t>
        </is>
      </c>
      <c r="AW6" t="inlineStr">
        <is>
          <t>991002957619702656</t>
        </is>
      </c>
      <c r="AX6" t="inlineStr">
        <is>
          <t>991002957619702656</t>
        </is>
      </c>
      <c r="AY6" t="inlineStr">
        <is>
          <t>2266640440002656</t>
        </is>
      </c>
      <c r="AZ6" t="inlineStr">
        <is>
          <t>BOOK</t>
        </is>
      </c>
      <c r="BC6" t="inlineStr">
        <is>
          <t>32285000884808</t>
        </is>
      </c>
      <c r="BD6" t="inlineStr">
        <is>
          <t>893348159</t>
        </is>
      </c>
    </row>
    <row r="7">
      <c r="A7" t="inlineStr">
        <is>
          <t>No</t>
        </is>
      </c>
      <c r="B7" t="inlineStr">
        <is>
          <t>NC1050.S7 S2</t>
        </is>
      </c>
      <c r="C7" t="inlineStr">
        <is>
          <t>0                      NC 1050000S  7                  S  2</t>
        </is>
      </c>
      <c r="D7" t="inlineStr">
        <is>
          <t>Spanish drawings from the 10th to the 19th century. Text by F. J. Sánchez Cantón.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Sánchez Cantón, F. J. (Francisco Javier), 1891-1971.</t>
        </is>
      </c>
      <c r="L7" t="inlineStr">
        <is>
          <t>New York, Shorewood Publishers [1964]</t>
        </is>
      </c>
      <c r="M7" t="inlineStr">
        <is>
          <t>1964</t>
        </is>
      </c>
      <c r="O7" t="inlineStr">
        <is>
          <t>eng</t>
        </is>
      </c>
      <c r="P7" t="inlineStr">
        <is>
          <t>nyu</t>
        </is>
      </c>
      <c r="Q7" t="inlineStr">
        <is>
          <t>Drawings of the masters</t>
        </is>
      </c>
      <c r="R7" t="inlineStr">
        <is>
          <t xml:space="preserve">NC </t>
        </is>
      </c>
      <c r="S7" t="n">
        <v>2</v>
      </c>
      <c r="T7" t="n">
        <v>2</v>
      </c>
      <c r="U7" t="inlineStr">
        <is>
          <t>2006-07-05</t>
        </is>
      </c>
      <c r="V7" t="inlineStr">
        <is>
          <t>2006-07-05</t>
        </is>
      </c>
      <c r="W7" t="inlineStr">
        <is>
          <t>1997-07-18</t>
        </is>
      </c>
      <c r="X7" t="inlineStr">
        <is>
          <t>1997-07-18</t>
        </is>
      </c>
      <c r="Y7" t="n">
        <v>832</v>
      </c>
      <c r="Z7" t="n">
        <v>801</v>
      </c>
      <c r="AA7" t="n">
        <v>949</v>
      </c>
      <c r="AB7" t="n">
        <v>7</v>
      </c>
      <c r="AC7" t="n">
        <v>8</v>
      </c>
      <c r="AD7" t="n">
        <v>26</v>
      </c>
      <c r="AE7" t="n">
        <v>28</v>
      </c>
      <c r="AF7" t="n">
        <v>7</v>
      </c>
      <c r="AG7" t="n">
        <v>9</v>
      </c>
      <c r="AH7" t="n">
        <v>5</v>
      </c>
      <c r="AI7" t="n">
        <v>5</v>
      </c>
      <c r="AJ7" t="n">
        <v>14</v>
      </c>
      <c r="AK7" t="n">
        <v>16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HYPERLINK("http://catalog.hathitrust.org/Record/001469079","HathiTrust Record")</f>
        <v/>
      </c>
      <c r="AS7">
        <f>HYPERLINK("https://creighton-primo.hosted.exlibrisgroup.com/primo-explore/search?tab=default_tab&amp;search_scope=EVERYTHING&amp;vid=01CRU&amp;lang=en_US&amp;offset=0&amp;query=any,contains,991002957839702656","Catalog Record")</f>
        <v/>
      </c>
      <c r="AT7">
        <f>HYPERLINK("http://www.worldcat.org/oclc/542727","WorldCat Record")</f>
        <v/>
      </c>
      <c r="AU7" t="inlineStr">
        <is>
          <t>1572253:eng</t>
        </is>
      </c>
      <c r="AV7" t="inlineStr">
        <is>
          <t>542727</t>
        </is>
      </c>
      <c r="AW7" t="inlineStr">
        <is>
          <t>991002957839702656</t>
        </is>
      </c>
      <c r="AX7" t="inlineStr">
        <is>
          <t>991002957839702656</t>
        </is>
      </c>
      <c r="AY7" t="inlineStr">
        <is>
          <t>2266659050002656</t>
        </is>
      </c>
      <c r="AZ7" t="inlineStr">
        <is>
          <t>BOOK</t>
        </is>
      </c>
      <c r="BC7" t="inlineStr">
        <is>
          <t>32285002965209</t>
        </is>
      </c>
      <c r="BD7" t="inlineStr">
        <is>
          <t>893786793</t>
        </is>
      </c>
    </row>
    <row r="8">
      <c r="A8" t="inlineStr">
        <is>
          <t>No</t>
        </is>
      </c>
      <c r="B8" t="inlineStr">
        <is>
          <t>NC1055.L5 P58 1945</t>
        </is>
      </c>
      <c r="C8" t="inlineStr">
        <is>
          <t>0                      NC 1055000L  5                  P  58          1945</t>
        </is>
      </c>
      <c r="D8" t="inlineStr">
        <is>
          <t>The drawings of Leonardo da Vinci / with an introd. and notes by A. E. Popham.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Leonardo, da Vinci, 1452-1519.</t>
        </is>
      </c>
      <c r="L8" t="inlineStr">
        <is>
          <t>New York : Harcourt, Brace &amp; World, c1945.</t>
        </is>
      </c>
      <c r="M8" t="inlineStr">
        <is>
          <t>1945</t>
        </is>
      </c>
      <c r="O8" t="inlineStr">
        <is>
          <t>eng</t>
        </is>
      </c>
      <c r="P8" t="inlineStr">
        <is>
          <t xml:space="preserve">xx </t>
        </is>
      </c>
      <c r="Q8" t="inlineStr">
        <is>
          <t>Harvest books, 58</t>
        </is>
      </c>
      <c r="R8" t="inlineStr">
        <is>
          <t xml:space="preserve">NC </t>
        </is>
      </c>
      <c r="S8" t="n">
        <v>15</v>
      </c>
      <c r="T8" t="n">
        <v>15</v>
      </c>
      <c r="U8" t="inlineStr">
        <is>
          <t>2006-12-10</t>
        </is>
      </c>
      <c r="V8" t="inlineStr">
        <is>
          <t>2006-12-10</t>
        </is>
      </c>
      <c r="W8" t="inlineStr">
        <is>
          <t>1992-01-14</t>
        </is>
      </c>
      <c r="X8" t="inlineStr">
        <is>
          <t>1992-01-14</t>
        </is>
      </c>
      <c r="Y8" t="n">
        <v>120</v>
      </c>
      <c r="Z8" t="n">
        <v>111</v>
      </c>
      <c r="AA8" t="n">
        <v>538</v>
      </c>
      <c r="AB8" t="n">
        <v>1</v>
      </c>
      <c r="AC8" t="n">
        <v>3</v>
      </c>
      <c r="AD8" t="n">
        <v>3</v>
      </c>
      <c r="AE8" t="n">
        <v>24</v>
      </c>
      <c r="AF8" t="n">
        <v>1</v>
      </c>
      <c r="AG8" t="n">
        <v>13</v>
      </c>
      <c r="AH8" t="n">
        <v>1</v>
      </c>
      <c r="AI8" t="n">
        <v>4</v>
      </c>
      <c r="AJ8" t="n">
        <v>3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HYPERLINK("https://creighton-primo.hosted.exlibrisgroup.com/primo-explore/search?tab=default_tab&amp;search_scope=EVERYTHING&amp;vid=01CRU&amp;lang=en_US&amp;offset=0&amp;query=any,contains,991003940039702656","Catalog Record")</f>
        <v/>
      </c>
      <c r="AT8">
        <f>HYPERLINK("http://www.worldcat.org/oclc/1927865","WorldCat Record")</f>
        <v/>
      </c>
      <c r="AU8" t="inlineStr">
        <is>
          <t>417806:eng</t>
        </is>
      </c>
      <c r="AV8" t="inlineStr">
        <is>
          <t>1927865</t>
        </is>
      </c>
      <c r="AW8" t="inlineStr">
        <is>
          <t>991003940039702656</t>
        </is>
      </c>
      <c r="AX8" t="inlineStr">
        <is>
          <t>991003940039702656</t>
        </is>
      </c>
      <c r="AY8" t="inlineStr">
        <is>
          <t>2256976920002656</t>
        </is>
      </c>
      <c r="AZ8" t="inlineStr">
        <is>
          <t>BOOK</t>
        </is>
      </c>
      <c r="BC8" t="inlineStr">
        <is>
          <t>32285000914068</t>
        </is>
      </c>
      <c r="BD8" t="inlineStr">
        <is>
          <t>893806448</t>
        </is>
      </c>
    </row>
    <row r="9">
      <c r="A9" t="inlineStr">
        <is>
          <t>No</t>
        </is>
      </c>
      <c r="B9" t="inlineStr">
        <is>
          <t>NC1055.R4 S5</t>
        </is>
      </c>
      <c r="C9" t="inlineStr">
        <is>
          <t>0                      NC 1055000R  4                  S  5</t>
        </is>
      </c>
      <c r="D9" t="inlineStr">
        <is>
          <t>Drawings of Rembrandt : with a selection of drawings by his pupils and followers / with an introd., commentary, and supplementary material by Seymour Slive.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Rembrandt Harmenszoon van Rijn, 1606-1669.</t>
        </is>
      </c>
      <c r="L9" t="inlineStr">
        <is>
          <t>New York : Dover, 1965.</t>
        </is>
      </c>
      <c r="M9" t="inlineStr">
        <is>
          <t>1965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NC </t>
        </is>
      </c>
      <c r="S9" t="n">
        <v>4</v>
      </c>
      <c r="T9" t="n">
        <v>9</v>
      </c>
      <c r="U9" t="inlineStr">
        <is>
          <t>1999-03-21</t>
        </is>
      </c>
      <c r="V9" t="inlineStr">
        <is>
          <t>1999-03-21</t>
        </is>
      </c>
      <c r="W9" t="inlineStr">
        <is>
          <t>1993-06-07</t>
        </is>
      </c>
      <c r="X9" t="inlineStr">
        <is>
          <t>1993-06-07</t>
        </is>
      </c>
      <c r="Y9" t="n">
        <v>1021</v>
      </c>
      <c r="Z9" t="n">
        <v>977</v>
      </c>
      <c r="AA9" t="n">
        <v>1017</v>
      </c>
      <c r="AB9" t="n">
        <v>8</v>
      </c>
      <c r="AC9" t="n">
        <v>8</v>
      </c>
      <c r="AD9" t="n">
        <v>29</v>
      </c>
      <c r="AE9" t="n">
        <v>29</v>
      </c>
      <c r="AF9" t="n">
        <v>11</v>
      </c>
      <c r="AG9" t="n">
        <v>11</v>
      </c>
      <c r="AH9" t="n">
        <v>3</v>
      </c>
      <c r="AI9" t="n">
        <v>3</v>
      </c>
      <c r="AJ9" t="n">
        <v>14</v>
      </c>
      <c r="AK9" t="n">
        <v>14</v>
      </c>
      <c r="AL9" t="n">
        <v>6</v>
      </c>
      <c r="AM9" t="n">
        <v>6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HYPERLINK("http://catalog.hathitrust.org/Record/001468671","HathiTrust Record")</f>
        <v/>
      </c>
      <c r="AS9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9">
        <f>HYPERLINK("http://www.worldcat.org/oclc/711420","WorldCat Record")</f>
        <v/>
      </c>
      <c r="AU9" t="inlineStr">
        <is>
          <t>8910531686:eng</t>
        </is>
      </c>
      <c r="AV9" t="inlineStr">
        <is>
          <t>711420</t>
        </is>
      </c>
      <c r="AW9" t="inlineStr">
        <is>
          <t>991000801469702656</t>
        </is>
      </c>
      <c r="AX9" t="inlineStr">
        <is>
          <t>991000801469702656</t>
        </is>
      </c>
      <c r="AY9" t="inlineStr">
        <is>
          <t>2269830370002656</t>
        </is>
      </c>
      <c r="AZ9" t="inlineStr">
        <is>
          <t>BOOK</t>
        </is>
      </c>
      <c r="BB9" t="inlineStr">
        <is>
          <t>9780486214863</t>
        </is>
      </c>
      <c r="BC9" t="inlineStr">
        <is>
          <t>32285001719847</t>
        </is>
      </c>
      <c r="BD9" t="inlineStr">
        <is>
          <t>893333785</t>
        </is>
      </c>
    </row>
    <row r="10">
      <c r="A10" t="inlineStr">
        <is>
          <t>No</t>
        </is>
      </c>
      <c r="B10" t="inlineStr">
        <is>
          <t>NC1055.R4 S5</t>
        </is>
      </c>
      <c r="C10" t="inlineStr">
        <is>
          <t>0                      NC 1055000R  4                  S  5</t>
        </is>
      </c>
      <c r="D10" t="inlineStr">
        <is>
          <t>Drawings of Rembrandt : with a selection of drawings by his pupils and followers / with an introd., commentary, and supplementary material by Seymour Slive.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Rembrandt Harmenszoon van Rijn, 1606-1669.</t>
        </is>
      </c>
      <c r="L10" t="inlineStr">
        <is>
          <t>New York : Dover, 1965.</t>
        </is>
      </c>
      <c r="M10" t="inlineStr">
        <is>
          <t>1965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NC </t>
        </is>
      </c>
      <c r="S10" t="n">
        <v>5</v>
      </c>
      <c r="T10" t="n">
        <v>9</v>
      </c>
      <c r="U10" t="inlineStr">
        <is>
          <t>1993-10-25</t>
        </is>
      </c>
      <c r="V10" t="inlineStr">
        <is>
          <t>1999-03-21</t>
        </is>
      </c>
      <c r="W10" t="inlineStr">
        <is>
          <t>1992-03-13</t>
        </is>
      </c>
      <c r="X10" t="inlineStr">
        <is>
          <t>1993-06-07</t>
        </is>
      </c>
      <c r="Y10" t="n">
        <v>1021</v>
      </c>
      <c r="Z10" t="n">
        <v>977</v>
      </c>
      <c r="AA10" t="n">
        <v>1017</v>
      </c>
      <c r="AB10" t="n">
        <v>8</v>
      </c>
      <c r="AC10" t="n">
        <v>8</v>
      </c>
      <c r="AD10" t="n">
        <v>29</v>
      </c>
      <c r="AE10" t="n">
        <v>29</v>
      </c>
      <c r="AF10" t="n">
        <v>11</v>
      </c>
      <c r="AG10" t="n">
        <v>11</v>
      </c>
      <c r="AH10" t="n">
        <v>3</v>
      </c>
      <c r="AI10" t="n">
        <v>3</v>
      </c>
      <c r="AJ10" t="n">
        <v>14</v>
      </c>
      <c r="AK10" t="n">
        <v>14</v>
      </c>
      <c r="AL10" t="n">
        <v>6</v>
      </c>
      <c r="AM10" t="n">
        <v>6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HYPERLINK("http://catalog.hathitrust.org/Record/001468671","HathiTrust Record")</f>
        <v/>
      </c>
      <c r="AS10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10">
        <f>HYPERLINK("http://www.worldcat.org/oclc/711420","WorldCat Record")</f>
        <v/>
      </c>
      <c r="AU10" t="inlineStr">
        <is>
          <t>8910531686:eng</t>
        </is>
      </c>
      <c r="AV10" t="inlineStr">
        <is>
          <t>711420</t>
        </is>
      </c>
      <c r="AW10" t="inlineStr">
        <is>
          <t>991000801469702656</t>
        </is>
      </c>
      <c r="AX10" t="inlineStr">
        <is>
          <t>991000801469702656</t>
        </is>
      </c>
      <c r="AY10" t="inlineStr">
        <is>
          <t>2269830370002656</t>
        </is>
      </c>
      <c r="AZ10" t="inlineStr">
        <is>
          <t>BOOK</t>
        </is>
      </c>
      <c r="BB10" t="inlineStr">
        <is>
          <t>9780486214863</t>
        </is>
      </c>
      <c r="BC10" t="inlineStr">
        <is>
          <t>32285000999507</t>
        </is>
      </c>
      <c r="BD10" t="inlineStr">
        <is>
          <t>893315245</t>
        </is>
      </c>
    </row>
    <row r="11">
      <c r="A11" t="inlineStr">
        <is>
          <t>No</t>
        </is>
      </c>
      <c r="B11" t="inlineStr">
        <is>
          <t>NC1070 .K4</t>
        </is>
      </c>
      <c r="C11" t="inlineStr">
        <is>
          <t>0                      NC 1070000K  4</t>
        </is>
      </c>
      <c r="D11" t="inlineStr">
        <is>
          <t>Drawings by American artists, selected &amp; edited by Norman Kent, with an introduction by Rockwell Kent.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Kent, Norman, 1903-1972, editor.</t>
        </is>
      </c>
      <c r="L11" t="inlineStr">
        <is>
          <t>New York, Watson-Guptill Publications, inc., 1947.</t>
        </is>
      </c>
      <c r="M11" t="inlineStr">
        <is>
          <t>1947</t>
        </is>
      </c>
      <c r="O11" t="inlineStr">
        <is>
          <t>eng</t>
        </is>
      </c>
      <c r="P11" t="inlineStr">
        <is>
          <t>nyu</t>
        </is>
      </c>
      <c r="Q11" t="inlineStr">
        <is>
          <t>Creative arts library</t>
        </is>
      </c>
      <c r="R11" t="inlineStr">
        <is>
          <t xml:space="preserve">NC </t>
        </is>
      </c>
      <c r="S11" t="n">
        <v>4</v>
      </c>
      <c r="T11" t="n">
        <v>4</v>
      </c>
      <c r="U11" t="inlineStr">
        <is>
          <t>1996-07-25</t>
        </is>
      </c>
      <c r="V11" t="inlineStr">
        <is>
          <t>1996-07-25</t>
        </is>
      </c>
      <c r="W11" t="inlineStr">
        <is>
          <t>1996-07-24</t>
        </is>
      </c>
      <c r="X11" t="inlineStr">
        <is>
          <t>1996-07-24</t>
        </is>
      </c>
      <c r="Y11" t="n">
        <v>335</v>
      </c>
      <c r="Z11" t="n">
        <v>323</v>
      </c>
      <c r="AA11" t="n">
        <v>531</v>
      </c>
      <c r="AB11" t="n">
        <v>2</v>
      </c>
      <c r="AC11" t="n">
        <v>5</v>
      </c>
      <c r="AD11" t="n">
        <v>12</v>
      </c>
      <c r="AE11" t="n">
        <v>20</v>
      </c>
      <c r="AF11" t="n">
        <v>5</v>
      </c>
      <c r="AG11" t="n">
        <v>6</v>
      </c>
      <c r="AH11" t="n">
        <v>4</v>
      </c>
      <c r="AI11" t="n">
        <v>5</v>
      </c>
      <c r="AJ11" t="n">
        <v>4</v>
      </c>
      <c r="AK11" t="n">
        <v>7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HYPERLINK("http://catalog.hathitrust.org/Record/001468371","HathiTrust Record")</f>
        <v/>
      </c>
      <c r="AS11">
        <f>HYPERLINK("https://creighton-primo.hosted.exlibrisgroup.com/primo-explore/search?tab=default_tab&amp;search_scope=EVERYTHING&amp;vid=01CRU&amp;lang=en_US&amp;offset=0&amp;query=any,contains,991003157729702656","Catalog Record")</f>
        <v/>
      </c>
      <c r="AT11">
        <f>HYPERLINK("http://www.worldcat.org/oclc/697277","WorldCat Record")</f>
        <v/>
      </c>
      <c r="AU11" t="inlineStr">
        <is>
          <t>1705514:eng</t>
        </is>
      </c>
      <c r="AV11" t="inlineStr">
        <is>
          <t>697277</t>
        </is>
      </c>
      <c r="AW11" t="inlineStr">
        <is>
          <t>991003157729702656</t>
        </is>
      </c>
      <c r="AX11" t="inlineStr">
        <is>
          <t>991003157729702656</t>
        </is>
      </c>
      <c r="AY11" t="inlineStr">
        <is>
          <t>2264579770002656</t>
        </is>
      </c>
      <c r="AZ11" t="inlineStr">
        <is>
          <t>BOOK</t>
        </is>
      </c>
      <c r="BC11" t="inlineStr">
        <is>
          <t>32285002121696</t>
        </is>
      </c>
      <c r="BD11" t="inlineStr">
        <is>
          <t>893617052</t>
        </is>
      </c>
    </row>
    <row r="12">
      <c r="A12" t="inlineStr">
        <is>
          <t>No</t>
        </is>
      </c>
      <c r="B12" t="inlineStr">
        <is>
          <t>NC1075 .K38</t>
        </is>
      </c>
      <c r="C12" t="inlineStr">
        <is>
          <t>0                      NC 1075000K  38</t>
        </is>
      </c>
      <c r="D12" t="inlineStr">
        <is>
          <t>Rockwellkentiana; few words and many pictures by R.K. and, by Carl Zigrosser, a bibliography and list of prints.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Kent, Rockwell, 1882-1971.</t>
        </is>
      </c>
      <c r="L12" t="inlineStr">
        <is>
          <t>New York, Harcourt, Brace and Company, 1933.</t>
        </is>
      </c>
      <c r="M12" t="inlineStr">
        <is>
          <t>1933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NC </t>
        </is>
      </c>
      <c r="S12" t="n">
        <v>1</v>
      </c>
      <c r="T12" t="n">
        <v>1</v>
      </c>
      <c r="U12" t="inlineStr">
        <is>
          <t>2002-03-20</t>
        </is>
      </c>
      <c r="V12" t="inlineStr">
        <is>
          <t>2002-03-20</t>
        </is>
      </c>
      <c r="W12" t="inlineStr">
        <is>
          <t>1997-07-18</t>
        </is>
      </c>
      <c r="X12" t="inlineStr">
        <is>
          <t>1997-07-18</t>
        </is>
      </c>
      <c r="Y12" t="n">
        <v>541</v>
      </c>
      <c r="Z12" t="n">
        <v>506</v>
      </c>
      <c r="AA12" t="n">
        <v>512</v>
      </c>
      <c r="AB12" t="n">
        <v>3</v>
      </c>
      <c r="AC12" t="n">
        <v>3</v>
      </c>
      <c r="AD12" t="n">
        <v>15</v>
      </c>
      <c r="AE12" t="n">
        <v>15</v>
      </c>
      <c r="AF12" t="n">
        <v>5</v>
      </c>
      <c r="AG12" t="n">
        <v>5</v>
      </c>
      <c r="AH12" t="n">
        <v>5</v>
      </c>
      <c r="AI12" t="n">
        <v>5</v>
      </c>
      <c r="AJ12" t="n">
        <v>8</v>
      </c>
      <c r="AK12" t="n">
        <v>8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HYPERLINK("http://catalog.hathitrust.org/Record/005722094","HathiTrust Record")</f>
        <v/>
      </c>
      <c r="AS12">
        <f>HYPERLINK("https://creighton-primo.hosted.exlibrisgroup.com/primo-explore/search?tab=default_tab&amp;search_scope=EVERYTHING&amp;vid=01CRU&amp;lang=en_US&amp;offset=0&amp;query=any,contains,991002843789702656","Catalog Record")</f>
        <v/>
      </c>
      <c r="AT12">
        <f>HYPERLINK("http://www.worldcat.org/oclc/483691","WorldCat Record")</f>
        <v/>
      </c>
      <c r="AU12" t="inlineStr">
        <is>
          <t>225573053:eng</t>
        </is>
      </c>
      <c r="AV12" t="inlineStr">
        <is>
          <t>483691</t>
        </is>
      </c>
      <c r="AW12" t="inlineStr">
        <is>
          <t>991002843789702656</t>
        </is>
      </c>
      <c r="AX12" t="inlineStr">
        <is>
          <t>991002843789702656</t>
        </is>
      </c>
      <c r="AY12" t="inlineStr">
        <is>
          <t>2256353950002656</t>
        </is>
      </c>
      <c r="AZ12" t="inlineStr">
        <is>
          <t>BOOK</t>
        </is>
      </c>
      <c r="BC12" t="inlineStr">
        <is>
          <t>32285002965233</t>
        </is>
      </c>
      <c r="BD12" t="inlineStr">
        <is>
          <t>893498610</t>
        </is>
      </c>
    </row>
    <row r="13">
      <c r="A13" t="inlineStr">
        <is>
          <t>No</t>
        </is>
      </c>
      <c r="B13" t="inlineStr">
        <is>
          <t>NC1075.B522 A45</t>
        </is>
      </c>
      <c r="C13" t="inlineStr">
        <is>
          <t>0                      NC 1075000B  522                A  45</t>
        </is>
      </c>
      <c r="D13" t="inlineStr">
        <is>
          <t>Benton drawings; a collection of drawings.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Benton, Thomas Hart, 1889-1975.</t>
        </is>
      </c>
      <c r="L13" t="inlineStr">
        <is>
          <t>Columbia, University of Missouri Press [1968]</t>
        </is>
      </c>
      <c r="M13" t="inlineStr">
        <is>
          <t>1968</t>
        </is>
      </c>
      <c r="O13" t="inlineStr">
        <is>
          <t>eng</t>
        </is>
      </c>
      <c r="P13" t="inlineStr">
        <is>
          <t>mou</t>
        </is>
      </c>
      <c r="R13" t="inlineStr">
        <is>
          <t xml:space="preserve">NC </t>
        </is>
      </c>
      <c r="S13" t="n">
        <v>3</v>
      </c>
      <c r="T13" t="n">
        <v>3</v>
      </c>
      <c r="U13" t="inlineStr">
        <is>
          <t>2010-08-15</t>
        </is>
      </c>
      <c r="V13" t="inlineStr">
        <is>
          <t>2010-08-15</t>
        </is>
      </c>
      <c r="W13" t="inlineStr">
        <is>
          <t>1997-07-18</t>
        </is>
      </c>
      <c r="X13" t="inlineStr">
        <is>
          <t>1997-07-18</t>
        </is>
      </c>
      <c r="Y13" t="n">
        <v>345</v>
      </c>
      <c r="Z13" t="n">
        <v>337</v>
      </c>
      <c r="AA13" t="n">
        <v>348</v>
      </c>
      <c r="AB13" t="n">
        <v>3</v>
      </c>
      <c r="AC13" t="n">
        <v>3</v>
      </c>
      <c r="AD13" t="n">
        <v>7</v>
      </c>
      <c r="AE13" t="n">
        <v>7</v>
      </c>
      <c r="AF13" t="n">
        <v>1</v>
      </c>
      <c r="AG13" t="n">
        <v>1</v>
      </c>
      <c r="AH13" t="n">
        <v>2</v>
      </c>
      <c r="AI13" t="n">
        <v>2</v>
      </c>
      <c r="AJ13" t="n">
        <v>3</v>
      </c>
      <c r="AK13" t="n">
        <v>3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HYPERLINK("http://catalog.hathitrust.org/Record/008511612","HathiTrust Record")</f>
        <v/>
      </c>
      <c r="AS13">
        <f>HYPERLINK("https://creighton-primo.hosted.exlibrisgroup.com/primo-explore/search?tab=default_tab&amp;search_scope=EVERYTHING&amp;vid=01CRU&amp;lang=en_US&amp;offset=0&amp;query=any,contains,991002785019702656","Catalog Record")</f>
        <v/>
      </c>
      <c r="AT13">
        <f>HYPERLINK("http://www.worldcat.org/oclc/441305","WorldCat Record")</f>
        <v/>
      </c>
      <c r="AU13" t="inlineStr">
        <is>
          <t>1568460:eng</t>
        </is>
      </c>
      <c r="AV13" t="inlineStr">
        <is>
          <t>441305</t>
        </is>
      </c>
      <c r="AW13" t="inlineStr">
        <is>
          <t>991002785019702656</t>
        </is>
      </c>
      <c r="AX13" t="inlineStr">
        <is>
          <t>991002785019702656</t>
        </is>
      </c>
      <c r="AY13" t="inlineStr">
        <is>
          <t>2256882470002656</t>
        </is>
      </c>
      <c r="AZ13" t="inlineStr">
        <is>
          <t>BOOK</t>
        </is>
      </c>
      <c r="BC13" t="inlineStr">
        <is>
          <t>32285002965225</t>
        </is>
      </c>
      <c r="BD13" t="inlineStr">
        <is>
          <t>893704518</t>
        </is>
      </c>
    </row>
    <row r="14">
      <c r="A14" t="inlineStr">
        <is>
          <t>No</t>
        </is>
      </c>
      <c r="B14" t="inlineStr">
        <is>
          <t>NC1075.S47 S6</t>
        </is>
      </c>
      <c r="C14" t="inlineStr">
        <is>
          <t>0                      NC 1075000S  47                 S  6</t>
        </is>
      </c>
      <c r="D14" t="inlineStr">
        <is>
          <t>Ben Shahn: his graphic art. Text by James Thrall Soby.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Shahn, Ben, 1898-1969.</t>
        </is>
      </c>
      <c r="L14" t="inlineStr">
        <is>
          <t>New York, G. Braziller, 1957.</t>
        </is>
      </c>
      <c r="M14" t="inlineStr">
        <is>
          <t>1957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NC </t>
        </is>
      </c>
      <c r="S14" t="n">
        <v>1</v>
      </c>
      <c r="T14" t="n">
        <v>1</v>
      </c>
      <c r="U14" t="inlineStr">
        <is>
          <t>2008-12-12</t>
        </is>
      </c>
      <c r="V14" t="inlineStr">
        <is>
          <t>2008-12-12</t>
        </is>
      </c>
      <c r="W14" t="inlineStr">
        <is>
          <t>1997-07-18</t>
        </is>
      </c>
      <c r="X14" t="inlineStr">
        <is>
          <t>1997-07-18</t>
        </is>
      </c>
      <c r="Y14" t="n">
        <v>791</v>
      </c>
      <c r="Z14" t="n">
        <v>726</v>
      </c>
      <c r="AA14" t="n">
        <v>735</v>
      </c>
      <c r="AB14" t="n">
        <v>9</v>
      </c>
      <c r="AC14" t="n">
        <v>9</v>
      </c>
      <c r="AD14" t="n">
        <v>30</v>
      </c>
      <c r="AE14" t="n">
        <v>30</v>
      </c>
      <c r="AF14" t="n">
        <v>9</v>
      </c>
      <c r="AG14" t="n">
        <v>9</v>
      </c>
      <c r="AH14" t="n">
        <v>3</v>
      </c>
      <c r="AI14" t="n">
        <v>3</v>
      </c>
      <c r="AJ14" t="n">
        <v>14</v>
      </c>
      <c r="AK14" t="n">
        <v>14</v>
      </c>
      <c r="AL14" t="n">
        <v>7</v>
      </c>
      <c r="AM14" t="n">
        <v>7</v>
      </c>
      <c r="AN14" t="n">
        <v>1</v>
      </c>
      <c r="AO14" t="n">
        <v>1</v>
      </c>
      <c r="AP14" t="inlineStr">
        <is>
          <t>No</t>
        </is>
      </c>
      <c r="AQ14" t="inlineStr">
        <is>
          <t>No</t>
        </is>
      </c>
      <c r="AR14">
        <f>HYPERLINK("http://catalog.hathitrust.org/Record/001982457","HathiTrust Record")</f>
        <v/>
      </c>
      <c r="AS14">
        <f>HYPERLINK("https://creighton-primo.hosted.exlibrisgroup.com/primo-explore/search?tab=default_tab&amp;search_scope=EVERYTHING&amp;vid=01CRU&amp;lang=en_US&amp;offset=0&amp;query=any,contains,991002793399702656","Catalog Record")</f>
        <v/>
      </c>
      <c r="AT14">
        <f>HYPERLINK("http://www.worldcat.org/oclc/444376","WorldCat Record")</f>
        <v/>
      </c>
      <c r="AU14" t="inlineStr">
        <is>
          <t>2290654793:eng</t>
        </is>
      </c>
      <c r="AV14" t="inlineStr">
        <is>
          <t>444376</t>
        </is>
      </c>
      <c r="AW14" t="inlineStr">
        <is>
          <t>991002793399702656</t>
        </is>
      </c>
      <c r="AX14" t="inlineStr">
        <is>
          <t>991002793399702656</t>
        </is>
      </c>
      <c r="AY14" t="inlineStr">
        <is>
          <t>2265170000002656</t>
        </is>
      </c>
      <c r="AZ14" t="inlineStr">
        <is>
          <t>BOOK</t>
        </is>
      </c>
      <c r="BC14" t="inlineStr">
        <is>
          <t>32285002965241</t>
        </is>
      </c>
      <c r="BD14" t="inlineStr">
        <is>
          <t>893899234</t>
        </is>
      </c>
    </row>
    <row r="15">
      <c r="A15" t="inlineStr">
        <is>
          <t>No</t>
        </is>
      </c>
      <c r="B15" t="inlineStr">
        <is>
          <t>NC1075.W36 A45 1981</t>
        </is>
      </c>
      <c r="C15" t="inlineStr">
        <is>
          <t>0                      NC 1075000W  36                 A  45          1981</t>
        </is>
      </c>
      <c r="D15" t="inlineStr">
        <is>
          <t>Ernest W. Watson's Sketch diary : with instructive text on brush and pencil techniques / Ernest W. Watson.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Watson, Ernest William, 1884-1969.</t>
        </is>
      </c>
      <c r="L15" t="inlineStr">
        <is>
          <t>New York : Van Nostrand Reinhold, 1981, c1965.</t>
        </is>
      </c>
      <c r="M15" t="inlineStr">
        <is>
          <t>1981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NC </t>
        </is>
      </c>
      <c r="S15" t="n">
        <v>5</v>
      </c>
      <c r="T15" t="n">
        <v>5</v>
      </c>
      <c r="U15" t="inlineStr">
        <is>
          <t>1999-01-21</t>
        </is>
      </c>
      <c r="V15" t="inlineStr">
        <is>
          <t>1999-01-21</t>
        </is>
      </c>
      <c r="W15" t="inlineStr">
        <is>
          <t>1992-01-17</t>
        </is>
      </c>
      <c r="X15" t="inlineStr">
        <is>
          <t>1992-01-17</t>
        </is>
      </c>
      <c r="Y15" t="n">
        <v>69</v>
      </c>
      <c r="Z15" t="n">
        <v>61</v>
      </c>
      <c r="AA15" t="n">
        <v>280</v>
      </c>
      <c r="AB15" t="n">
        <v>3</v>
      </c>
      <c r="AC15" t="n">
        <v>4</v>
      </c>
      <c r="AD15" t="n">
        <v>3</v>
      </c>
      <c r="AE15" t="n">
        <v>4</v>
      </c>
      <c r="AF15" t="n">
        <v>0</v>
      </c>
      <c r="AG15" t="n">
        <v>0</v>
      </c>
      <c r="AH15" t="n">
        <v>1</v>
      </c>
      <c r="AI15" t="n">
        <v>1</v>
      </c>
      <c r="AJ15" t="n">
        <v>0</v>
      </c>
      <c r="AK15" t="n">
        <v>0</v>
      </c>
      <c r="AL15" t="n">
        <v>2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HYPERLINK("https://creighton-primo.hosted.exlibrisgroup.com/primo-explore/search?tab=default_tab&amp;search_scope=EVERYTHING&amp;vid=01CRU&amp;lang=en_US&amp;offset=0&amp;query=any,contains,991005224739702656","Catalog Record")</f>
        <v/>
      </c>
      <c r="AT15">
        <f>HYPERLINK("http://www.worldcat.org/oclc/8278426","WorldCat Record")</f>
        <v/>
      </c>
      <c r="AU15" t="inlineStr">
        <is>
          <t>2393387:eng</t>
        </is>
      </c>
      <c r="AV15" t="inlineStr">
        <is>
          <t>8278426</t>
        </is>
      </c>
      <c r="AW15" t="inlineStr">
        <is>
          <t>991005224739702656</t>
        </is>
      </c>
      <c r="AX15" t="inlineStr">
        <is>
          <t>991005224739702656</t>
        </is>
      </c>
      <c r="AY15" t="inlineStr">
        <is>
          <t>2264504550002656</t>
        </is>
      </c>
      <c r="AZ15" t="inlineStr">
        <is>
          <t>BOOK</t>
        </is>
      </c>
      <c r="BB15" t="inlineStr">
        <is>
          <t>9780442264208</t>
        </is>
      </c>
      <c r="BC15" t="inlineStr">
        <is>
          <t>32285000915354</t>
        </is>
      </c>
      <c r="BD15" t="inlineStr">
        <is>
          <t>893536484</t>
        </is>
      </c>
    </row>
    <row r="16">
      <c r="A16" t="inlineStr">
        <is>
          <t>No</t>
        </is>
      </c>
      <c r="B16" t="inlineStr">
        <is>
          <t>NC108 .A77 1980</t>
        </is>
      </c>
      <c r="C16" t="inlineStr">
        <is>
          <t>0                      NC 0108000A  77          1980</t>
        </is>
      </c>
      <c r="D16" t="inlineStr">
        <is>
          <t>Realist drawings &amp; watercolors : contemporary American works on paper / John Arthur.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Arthur, John, 1939-</t>
        </is>
      </c>
      <c r="L16" t="inlineStr">
        <is>
          <t>Boston, [Mass.] : New York Graphic Society,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NC </t>
        </is>
      </c>
      <c r="S16" t="n">
        <v>5</v>
      </c>
      <c r="T16" t="n">
        <v>5</v>
      </c>
      <c r="U16" t="inlineStr">
        <is>
          <t>1999-07-06</t>
        </is>
      </c>
      <c r="V16" t="inlineStr">
        <is>
          <t>1999-07-06</t>
        </is>
      </c>
      <c r="W16" t="inlineStr">
        <is>
          <t>1992-12-08</t>
        </is>
      </c>
      <c r="X16" t="inlineStr">
        <is>
          <t>1992-12-08</t>
        </is>
      </c>
      <c r="Y16" t="n">
        <v>674</v>
      </c>
      <c r="Z16" t="n">
        <v>584</v>
      </c>
      <c r="AA16" t="n">
        <v>594</v>
      </c>
      <c r="AB16" t="n">
        <v>3</v>
      </c>
      <c r="AC16" t="n">
        <v>3</v>
      </c>
      <c r="AD16" t="n">
        <v>17</v>
      </c>
      <c r="AE16" t="n">
        <v>17</v>
      </c>
      <c r="AF16" t="n">
        <v>10</v>
      </c>
      <c r="AG16" t="n">
        <v>10</v>
      </c>
      <c r="AH16" t="n">
        <v>2</v>
      </c>
      <c r="AI16" t="n">
        <v>2</v>
      </c>
      <c r="AJ16" t="n">
        <v>7</v>
      </c>
      <c r="AK16" t="n">
        <v>7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HYPERLINK("https://creighton-primo.hosted.exlibrisgroup.com/primo-explore/search?tab=default_tab&amp;search_scope=EVERYTHING&amp;vid=01CRU&amp;lang=en_US&amp;offset=0&amp;query=any,contains,991005029299702656","Catalog Record")</f>
        <v/>
      </c>
      <c r="AT16">
        <f>HYPERLINK("http://www.worldcat.org/oclc/6708817","WorldCat Record")</f>
        <v/>
      </c>
      <c r="AU16" t="inlineStr">
        <is>
          <t>112003211:eng</t>
        </is>
      </c>
      <c r="AV16" t="inlineStr">
        <is>
          <t>6708817</t>
        </is>
      </c>
      <c r="AW16" t="inlineStr">
        <is>
          <t>991005029299702656</t>
        </is>
      </c>
      <c r="AX16" t="inlineStr">
        <is>
          <t>991005029299702656</t>
        </is>
      </c>
      <c r="AY16" t="inlineStr">
        <is>
          <t>2254799380002656</t>
        </is>
      </c>
      <c r="AZ16" t="inlineStr">
        <is>
          <t>BOOK</t>
        </is>
      </c>
      <c r="BB16" t="inlineStr">
        <is>
          <t>9780821211021</t>
        </is>
      </c>
      <c r="BC16" t="inlineStr">
        <is>
          <t>32285001413409</t>
        </is>
      </c>
      <c r="BD16" t="inlineStr">
        <is>
          <t>893430733</t>
        </is>
      </c>
    </row>
    <row r="17">
      <c r="A17" t="inlineStr">
        <is>
          <t>No</t>
        </is>
      </c>
      <c r="B17" t="inlineStr">
        <is>
          <t>NC108 .F56 1999</t>
        </is>
      </c>
      <c r="C17" t="inlineStr">
        <is>
          <t>0                      NC 0108000F  56          1999</t>
        </is>
      </c>
      <c r="D17" t="inlineStr">
        <is>
          <t>Contemporary American realist drawings : the Jalane and Richard Davidson collection at the Art Institute of Chicago / by Ruth Fine, Raymond Hernández-Durán and Mark Pascale.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Fine, Ruth, 1941-</t>
        </is>
      </c>
      <c r="L17" t="inlineStr">
        <is>
          <t>Chicago, Ill. : The Art Institute ; New York : Distributed by Hudson Hills Press, c1999.</t>
        </is>
      </c>
      <c r="M17" t="inlineStr">
        <is>
          <t>1999</t>
        </is>
      </c>
      <c r="N17" t="inlineStr">
        <is>
          <t>1st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NC </t>
        </is>
      </c>
      <c r="S17" t="n">
        <v>4</v>
      </c>
      <c r="T17" t="n">
        <v>4</v>
      </c>
      <c r="U17" t="inlineStr">
        <is>
          <t>2002-11-12</t>
        </is>
      </c>
      <c r="V17" t="inlineStr">
        <is>
          <t>2002-11-12</t>
        </is>
      </c>
      <c r="W17" t="inlineStr">
        <is>
          <t>2002-11-12</t>
        </is>
      </c>
      <c r="X17" t="inlineStr">
        <is>
          <t>2002-11-12</t>
        </is>
      </c>
      <c r="Y17" t="n">
        <v>475</v>
      </c>
      <c r="Z17" t="n">
        <v>439</v>
      </c>
      <c r="AA17" t="n">
        <v>447</v>
      </c>
      <c r="AB17" t="n">
        <v>5</v>
      </c>
      <c r="AC17" t="n">
        <v>5</v>
      </c>
      <c r="AD17" t="n">
        <v>15</v>
      </c>
      <c r="AE17" t="n">
        <v>15</v>
      </c>
      <c r="AF17" t="n">
        <v>4</v>
      </c>
      <c r="AG17" t="n">
        <v>4</v>
      </c>
      <c r="AH17" t="n">
        <v>5</v>
      </c>
      <c r="AI17" t="n">
        <v>5</v>
      </c>
      <c r="AJ17" t="n">
        <v>6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HYPERLINK("http://catalog.hathitrust.org/Record/004104926","HathiTrust Record")</f>
        <v/>
      </c>
      <c r="AS17">
        <f>HYPERLINK("https://creighton-primo.hosted.exlibrisgroup.com/primo-explore/search?tab=default_tab&amp;search_scope=EVERYTHING&amp;vid=01CRU&amp;lang=en_US&amp;offset=0&amp;query=any,contains,991003891769702656","Catalog Record")</f>
        <v/>
      </c>
      <c r="AT17">
        <f>HYPERLINK("http://www.worldcat.org/oclc/43066052","WorldCat Record")</f>
        <v/>
      </c>
      <c r="AU17" t="inlineStr">
        <is>
          <t>475778924:eng</t>
        </is>
      </c>
      <c r="AV17" t="inlineStr">
        <is>
          <t>43066052</t>
        </is>
      </c>
      <c r="AW17" t="inlineStr">
        <is>
          <t>991003891769702656</t>
        </is>
      </c>
      <c r="AX17" t="inlineStr">
        <is>
          <t>991003891769702656</t>
        </is>
      </c>
      <c r="AY17" t="inlineStr">
        <is>
          <t>2261839530002656</t>
        </is>
      </c>
      <c r="AZ17" t="inlineStr">
        <is>
          <t>BOOK</t>
        </is>
      </c>
      <c r="BB17" t="inlineStr">
        <is>
          <t>9780865591806</t>
        </is>
      </c>
      <c r="BC17" t="inlineStr">
        <is>
          <t>32285004662820</t>
        </is>
      </c>
      <c r="BD17" t="inlineStr">
        <is>
          <t>893435626</t>
        </is>
      </c>
    </row>
    <row r="18">
      <c r="A18" t="inlineStr">
        <is>
          <t>No</t>
        </is>
      </c>
      <c r="B18" t="inlineStr">
        <is>
          <t>NC1115 .B7 1911</t>
        </is>
      </c>
      <c r="C18" t="inlineStr">
        <is>
          <t>0                      NC 1115000B  7           1911</t>
        </is>
      </c>
      <c r="D18" t="inlineStr">
        <is>
          <t>William Blake, mystic; a study, by Adeline M. Butterworth; together with Young's Night thoughts: nights I &amp; II with illustrations by William Blake and frontispiece Death's door, from Blair's 'The grave.'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Butterworth, Adeline M.</t>
        </is>
      </c>
      <c r="L18" t="inlineStr">
        <is>
          <t>Liverpool, The Liverpool Booksellers Co., ltd.; [etc., etc.] 1911.</t>
        </is>
      </c>
      <c r="M18" t="inlineStr">
        <is>
          <t>1911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NC </t>
        </is>
      </c>
      <c r="S18" t="n">
        <v>1</v>
      </c>
      <c r="T18" t="n">
        <v>1</v>
      </c>
      <c r="U18" t="inlineStr">
        <is>
          <t>2006-06-20</t>
        </is>
      </c>
      <c r="V18" t="inlineStr">
        <is>
          <t>2006-06-20</t>
        </is>
      </c>
      <c r="W18" t="inlineStr">
        <is>
          <t>1997-07-18</t>
        </is>
      </c>
      <c r="X18" t="inlineStr">
        <is>
          <t>1997-07-18</t>
        </is>
      </c>
      <c r="Y18" t="n">
        <v>182</v>
      </c>
      <c r="Z18" t="n">
        <v>136</v>
      </c>
      <c r="AA18" t="n">
        <v>203</v>
      </c>
      <c r="AB18" t="n">
        <v>2</v>
      </c>
      <c r="AC18" t="n">
        <v>3</v>
      </c>
      <c r="AD18" t="n">
        <v>5</v>
      </c>
      <c r="AE18" t="n">
        <v>8</v>
      </c>
      <c r="AF18" t="n">
        <v>1</v>
      </c>
      <c r="AG18" t="n">
        <v>2</v>
      </c>
      <c r="AH18" t="n">
        <v>1</v>
      </c>
      <c r="AI18" t="n">
        <v>2</v>
      </c>
      <c r="AJ18" t="n">
        <v>3</v>
      </c>
      <c r="AK18" t="n">
        <v>4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HYPERLINK("http://catalog.hathitrust.org/Record/000475092","HathiTrust Record")</f>
        <v/>
      </c>
      <c r="AS18">
        <f>HYPERLINK("https://creighton-primo.hosted.exlibrisgroup.com/primo-explore/search?tab=default_tab&amp;search_scope=EVERYTHING&amp;vid=01CRU&amp;lang=en_US&amp;offset=0&amp;query=any,contains,991003084869702656","Catalog Record")</f>
        <v/>
      </c>
      <c r="AT18">
        <f>HYPERLINK("http://www.worldcat.org/oclc/635949","WorldCat Record")</f>
        <v/>
      </c>
      <c r="AU18" t="inlineStr">
        <is>
          <t>1766001:eng</t>
        </is>
      </c>
      <c r="AV18" t="inlineStr">
        <is>
          <t>635949</t>
        </is>
      </c>
      <c r="AW18" t="inlineStr">
        <is>
          <t>991003084869702656</t>
        </is>
      </c>
      <c r="AX18" t="inlineStr">
        <is>
          <t>991003084869702656</t>
        </is>
      </c>
      <c r="AY18" t="inlineStr">
        <is>
          <t>2256225580002656</t>
        </is>
      </c>
      <c r="AZ18" t="inlineStr">
        <is>
          <t>BOOK</t>
        </is>
      </c>
      <c r="BC18" t="inlineStr">
        <is>
          <t>32285002965290</t>
        </is>
      </c>
      <c r="BD18" t="inlineStr">
        <is>
          <t>893893359</t>
        </is>
      </c>
    </row>
    <row r="19">
      <c r="A19" t="inlineStr">
        <is>
          <t>No</t>
        </is>
      </c>
      <c r="B19" t="inlineStr">
        <is>
          <t>NC1115.B72 D3</t>
        </is>
      </c>
      <c r="C19" t="inlineStr">
        <is>
          <t>0                      NC 1115000B  72                 D  3</t>
        </is>
      </c>
      <c r="D19" t="inlineStr">
        <is>
          <t>Blake's Grave; a prophetic book, being William Blake's illustrations for Robert Blair's The grave, arranged as Blake directed. With a commentary by S. Foster Damon.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Blake, William, 1757-1827.</t>
        </is>
      </c>
      <c r="L19" t="inlineStr">
        <is>
          <t>Providence, Brown University Press, 1963.</t>
        </is>
      </c>
      <c r="M19" t="inlineStr">
        <is>
          <t>1963</t>
        </is>
      </c>
      <c r="O19" t="inlineStr">
        <is>
          <t>eng</t>
        </is>
      </c>
      <c r="P19" t="inlineStr">
        <is>
          <t>riu</t>
        </is>
      </c>
      <c r="Q19" t="inlineStr">
        <is>
          <t>Brown University bicentennial publications. Studies in the fields of general scholarship</t>
        </is>
      </c>
      <c r="R19" t="inlineStr">
        <is>
          <t xml:space="preserve">NC </t>
        </is>
      </c>
      <c r="S19" t="n">
        <v>5</v>
      </c>
      <c r="T19" t="n">
        <v>5</v>
      </c>
      <c r="U19" t="inlineStr">
        <is>
          <t>2001-02-20</t>
        </is>
      </c>
      <c r="V19" t="inlineStr">
        <is>
          <t>2001-02-20</t>
        </is>
      </c>
      <c r="W19" t="inlineStr">
        <is>
          <t>1997-07-18</t>
        </is>
      </c>
      <c r="X19" t="inlineStr">
        <is>
          <t>1997-07-18</t>
        </is>
      </c>
      <c r="Y19" t="n">
        <v>472</v>
      </c>
      <c r="Z19" t="n">
        <v>397</v>
      </c>
      <c r="AA19" t="n">
        <v>402</v>
      </c>
      <c r="AB19" t="n">
        <v>3</v>
      </c>
      <c r="AC19" t="n">
        <v>3</v>
      </c>
      <c r="AD19" t="n">
        <v>15</v>
      </c>
      <c r="AE19" t="n">
        <v>15</v>
      </c>
      <c r="AF19" t="n">
        <v>5</v>
      </c>
      <c r="AG19" t="n">
        <v>5</v>
      </c>
      <c r="AH19" t="n">
        <v>3</v>
      </c>
      <c r="AI19" t="n">
        <v>3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HYPERLINK("https://creighton-primo.hosted.exlibrisgroup.com/primo-explore/search?tab=default_tab&amp;search_scope=EVERYTHING&amp;vid=01CRU&amp;lang=en_US&amp;offset=0&amp;query=any,contains,991005353549702656","Catalog Record")</f>
        <v/>
      </c>
      <c r="AT19">
        <f>HYPERLINK("http://www.worldcat.org/oclc/172807","WorldCat Record")</f>
        <v/>
      </c>
      <c r="AU19" t="inlineStr">
        <is>
          <t>366675569:eng</t>
        </is>
      </c>
      <c r="AV19" t="inlineStr">
        <is>
          <t>172807</t>
        </is>
      </c>
      <c r="AW19" t="inlineStr">
        <is>
          <t>991005353549702656</t>
        </is>
      </c>
      <c r="AX19" t="inlineStr">
        <is>
          <t>991005353549702656</t>
        </is>
      </c>
      <c r="AY19" t="inlineStr">
        <is>
          <t>2270324810002656</t>
        </is>
      </c>
      <c r="AZ19" t="inlineStr">
        <is>
          <t>BOOK</t>
        </is>
      </c>
      <c r="BC19" t="inlineStr">
        <is>
          <t>32285002965308</t>
        </is>
      </c>
      <c r="BD19" t="inlineStr">
        <is>
          <t>893351132</t>
        </is>
      </c>
    </row>
    <row r="20">
      <c r="A20" t="inlineStr">
        <is>
          <t>No</t>
        </is>
      </c>
      <c r="B20" t="inlineStr">
        <is>
          <t>NC1115.B72 D34</t>
        </is>
      </c>
      <c r="C20" t="inlineStr">
        <is>
          <t>0                      NC 1115000B  72                 D  34</t>
        </is>
      </c>
      <c r="D20" t="inlineStr">
        <is>
          <t>Blake's Job; William Blake's Illustrations of the book of Job. With an introd. and commentary by S. Foster Damon.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Blake, William, 1757-1827.</t>
        </is>
      </c>
      <c r="L20" t="inlineStr">
        <is>
          <t>Providence, Brown University Press, 1966.</t>
        </is>
      </c>
      <c r="M20" t="inlineStr">
        <is>
          <t>1966</t>
        </is>
      </c>
      <c r="O20" t="inlineStr">
        <is>
          <t>eng</t>
        </is>
      </c>
      <c r="P20" t="inlineStr">
        <is>
          <t>riu</t>
        </is>
      </c>
      <c r="R20" t="inlineStr">
        <is>
          <t xml:space="preserve">NC </t>
        </is>
      </c>
      <c r="S20" t="n">
        <v>1</v>
      </c>
      <c r="T20" t="n">
        <v>1</v>
      </c>
      <c r="U20" t="inlineStr">
        <is>
          <t>2009-10-26</t>
        </is>
      </c>
      <c r="V20" t="inlineStr">
        <is>
          <t>2009-10-26</t>
        </is>
      </c>
      <c r="W20" t="inlineStr">
        <is>
          <t>1997-07-18</t>
        </is>
      </c>
      <c r="X20" t="inlineStr">
        <is>
          <t>1997-07-18</t>
        </is>
      </c>
      <c r="Y20" t="n">
        <v>1282</v>
      </c>
      <c r="Z20" t="n">
        <v>1190</v>
      </c>
      <c r="AA20" t="n">
        <v>1326</v>
      </c>
      <c r="AB20" t="n">
        <v>13</v>
      </c>
      <c r="AC20" t="n">
        <v>14</v>
      </c>
      <c r="AD20" t="n">
        <v>57</v>
      </c>
      <c r="AE20" t="n">
        <v>58</v>
      </c>
      <c r="AF20" t="n">
        <v>25</v>
      </c>
      <c r="AG20" t="n">
        <v>26</v>
      </c>
      <c r="AH20" t="n">
        <v>10</v>
      </c>
      <c r="AI20" t="n">
        <v>10</v>
      </c>
      <c r="AJ20" t="n">
        <v>26</v>
      </c>
      <c r="AK20" t="n">
        <v>26</v>
      </c>
      <c r="AL20" t="n">
        <v>10</v>
      </c>
      <c r="AM20" t="n">
        <v>10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HYPERLINK("http://catalog.hathitrust.org/Record/001469152","HathiTrust Record")</f>
        <v/>
      </c>
      <c r="AS20">
        <f>HYPERLINK("https://creighton-primo.hosted.exlibrisgroup.com/primo-explore/search?tab=default_tab&amp;search_scope=EVERYTHING&amp;vid=01CRU&amp;lang=en_US&amp;offset=0&amp;query=any,contains,991002171319702656","Catalog Record")</f>
        <v/>
      </c>
      <c r="AT20">
        <f>HYPERLINK("http://www.worldcat.org/oclc/276915","WorldCat Record")</f>
        <v/>
      </c>
      <c r="AU20" t="inlineStr">
        <is>
          <t>1150897081:eng</t>
        </is>
      </c>
      <c r="AV20" t="inlineStr">
        <is>
          <t>276915</t>
        </is>
      </c>
      <c r="AW20" t="inlineStr">
        <is>
          <t>991002171319702656</t>
        </is>
      </c>
      <c r="AX20" t="inlineStr">
        <is>
          <t>991002171319702656</t>
        </is>
      </c>
      <c r="AY20" t="inlineStr">
        <is>
          <t>2259896340002656</t>
        </is>
      </c>
      <c r="AZ20" t="inlineStr">
        <is>
          <t>BOOK</t>
        </is>
      </c>
      <c r="BC20" t="inlineStr">
        <is>
          <t>32285002965316</t>
        </is>
      </c>
      <c r="BD20" t="inlineStr">
        <is>
          <t>893866889</t>
        </is>
      </c>
    </row>
    <row r="21">
      <c r="A21" t="inlineStr">
        <is>
          <t>No</t>
        </is>
      </c>
      <c r="B21" t="inlineStr">
        <is>
          <t>NC1115.H65 O6</t>
        </is>
      </c>
      <c r="C21" t="inlineStr">
        <is>
          <t>0                      NC 1115000H  65                 O  6</t>
        </is>
      </c>
      <c r="D21" t="inlineStr">
        <is>
          <t>The drawings of William Hogarth, by A.P. Oppé.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Hogarth, William, 1697-1764.</t>
        </is>
      </c>
      <c r="L21" t="inlineStr">
        <is>
          <t>London, Phaidon Press, 1948.</t>
        </is>
      </c>
      <c r="M21" t="inlineStr">
        <is>
          <t>1948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NC </t>
        </is>
      </c>
      <c r="S21" t="n">
        <v>3</v>
      </c>
      <c r="T21" t="n">
        <v>3</v>
      </c>
      <c r="U21" t="inlineStr">
        <is>
          <t>1998-08-12</t>
        </is>
      </c>
      <c r="V21" t="inlineStr">
        <is>
          <t>1998-08-12</t>
        </is>
      </c>
      <c r="W21" t="inlineStr">
        <is>
          <t>1997-07-18</t>
        </is>
      </c>
      <c r="X21" t="inlineStr">
        <is>
          <t>1997-07-18</t>
        </is>
      </c>
      <c r="Y21" t="n">
        <v>354</v>
      </c>
      <c r="Z21" t="n">
        <v>252</v>
      </c>
      <c r="AA21" t="n">
        <v>298</v>
      </c>
      <c r="AB21" t="n">
        <v>2</v>
      </c>
      <c r="AC21" t="n">
        <v>3</v>
      </c>
      <c r="AD21" t="n">
        <v>12</v>
      </c>
      <c r="AE21" t="n">
        <v>14</v>
      </c>
      <c r="AF21" t="n">
        <v>3</v>
      </c>
      <c r="AG21" t="n">
        <v>3</v>
      </c>
      <c r="AH21" t="n">
        <v>4</v>
      </c>
      <c r="AI21" t="n">
        <v>5</v>
      </c>
      <c r="AJ21" t="n">
        <v>7</v>
      </c>
      <c r="AK21" t="n">
        <v>7</v>
      </c>
      <c r="AL21" t="n">
        <v>1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HYPERLINK("http://catalog.hathitrust.org/Record/001468455","HathiTrust Record")</f>
        <v/>
      </c>
      <c r="AS21">
        <f>HYPERLINK("https://creighton-primo.hosted.exlibrisgroup.com/primo-explore/search?tab=default_tab&amp;search_scope=EVERYTHING&amp;vid=01CRU&amp;lang=en_US&amp;offset=0&amp;query=any,contains,991002837139702656","Catalog Record")</f>
        <v/>
      </c>
      <c r="AT21">
        <f>HYPERLINK("http://www.worldcat.org/oclc/480534","WorldCat Record")</f>
        <v/>
      </c>
      <c r="AU21" t="inlineStr">
        <is>
          <t>432036430:eng</t>
        </is>
      </c>
      <c r="AV21" t="inlineStr">
        <is>
          <t>480534</t>
        </is>
      </c>
      <c r="AW21" t="inlineStr">
        <is>
          <t>991002837139702656</t>
        </is>
      </c>
      <c r="AX21" t="inlineStr">
        <is>
          <t>991002837139702656</t>
        </is>
      </c>
      <c r="AY21" t="inlineStr">
        <is>
          <t>2268831590002656</t>
        </is>
      </c>
      <c r="AZ21" t="inlineStr">
        <is>
          <t>BOOK</t>
        </is>
      </c>
      <c r="BC21" t="inlineStr">
        <is>
          <t>32285002965365</t>
        </is>
      </c>
      <c r="BD21" t="inlineStr">
        <is>
          <t>893233487</t>
        </is>
      </c>
    </row>
    <row r="22">
      <c r="A22" t="inlineStr">
        <is>
          <t>No</t>
        </is>
      </c>
      <c r="B22" t="inlineStr">
        <is>
          <t>NC1135.G384 R4</t>
        </is>
      </c>
      <c r="C22" t="inlineStr">
        <is>
          <t>0                      NC 1135000G  384                R  4</t>
        </is>
      </c>
      <c r="D22" t="inlineStr">
        <is>
          <t>Gauguin drawings [by] John Rewald.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Gauguin, Paul, 1848-1903.</t>
        </is>
      </c>
      <c r="L22" t="inlineStr">
        <is>
          <t>New York, T. Yoseloff [1958]</t>
        </is>
      </c>
      <c r="M22" t="inlineStr">
        <is>
          <t>1958</t>
        </is>
      </c>
      <c r="O22" t="inlineStr">
        <is>
          <t>eng</t>
        </is>
      </c>
      <c r="P22" t="inlineStr">
        <is>
          <t>nyu</t>
        </is>
      </c>
      <c r="Q22" t="inlineStr">
        <is>
          <t>A Bittner art book</t>
        </is>
      </c>
      <c r="R22" t="inlineStr">
        <is>
          <t xml:space="preserve">NC </t>
        </is>
      </c>
      <c r="S22" t="n">
        <v>2</v>
      </c>
      <c r="T22" t="n">
        <v>2</v>
      </c>
      <c r="U22" t="inlineStr">
        <is>
          <t>2000-11-08</t>
        </is>
      </c>
      <c r="V22" t="inlineStr">
        <is>
          <t>2000-11-08</t>
        </is>
      </c>
      <c r="W22" t="inlineStr">
        <is>
          <t>1997-07-18</t>
        </is>
      </c>
      <c r="X22" t="inlineStr">
        <is>
          <t>1997-07-18</t>
        </is>
      </c>
      <c r="Y22" t="n">
        <v>419</v>
      </c>
      <c r="Z22" t="n">
        <v>381</v>
      </c>
      <c r="AA22" t="n">
        <v>398</v>
      </c>
      <c r="AB22" t="n">
        <v>2</v>
      </c>
      <c r="AC22" t="n">
        <v>2</v>
      </c>
      <c r="AD22" t="n">
        <v>10</v>
      </c>
      <c r="AE22" t="n">
        <v>10</v>
      </c>
      <c r="AF22" t="n">
        <v>2</v>
      </c>
      <c r="AG22" t="n">
        <v>2</v>
      </c>
      <c r="AH22" t="n">
        <v>4</v>
      </c>
      <c r="AI22" t="n">
        <v>4</v>
      </c>
      <c r="AJ22" t="n">
        <v>6</v>
      </c>
      <c r="AK22" t="n">
        <v>6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HYPERLINK("http://catalog.hathitrust.org/Record/001982528","HathiTrust Record")</f>
        <v/>
      </c>
      <c r="AS22">
        <f>HYPERLINK("https://creighton-primo.hosted.exlibrisgroup.com/primo-explore/search?tab=default_tab&amp;search_scope=EVERYTHING&amp;vid=01CRU&amp;lang=en_US&amp;offset=0&amp;query=any,contains,991003134409702656","Catalog Record")</f>
        <v/>
      </c>
      <c r="AT22">
        <f>HYPERLINK("http://www.worldcat.org/oclc/676538","WorldCat Record")</f>
        <v/>
      </c>
      <c r="AU22" t="inlineStr">
        <is>
          <t>2973921109:eng</t>
        </is>
      </c>
      <c r="AV22" t="inlineStr">
        <is>
          <t>676538</t>
        </is>
      </c>
      <c r="AW22" t="inlineStr">
        <is>
          <t>991003134409702656</t>
        </is>
      </c>
      <c r="AX22" t="inlineStr">
        <is>
          <t>991003134409702656</t>
        </is>
      </c>
      <c r="AY22" t="inlineStr">
        <is>
          <t>2270116330002656</t>
        </is>
      </c>
      <c r="AZ22" t="inlineStr">
        <is>
          <t>BOOK</t>
        </is>
      </c>
      <c r="BC22" t="inlineStr">
        <is>
          <t>32285002965399</t>
        </is>
      </c>
      <c r="BD22" t="inlineStr">
        <is>
          <t>893239910</t>
        </is>
      </c>
    </row>
    <row r="23">
      <c r="A23" t="inlineStr">
        <is>
          <t>No</t>
        </is>
      </c>
      <c r="B23" t="inlineStr">
        <is>
          <t>NC1150 .B2613</t>
        </is>
      </c>
      <c r="C23" t="inlineStr">
        <is>
          <t>0                      NC 1150000B  2613</t>
        </is>
      </c>
      <c r="D23" t="inlineStr">
        <is>
          <t>Great drawings of the Louvre Museum, the Italian drawings [by] Roseline Bacou with the collaboration of Françoise Viatte. [Translated from the French by Victoria Benedict]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Bacou, Roseline.</t>
        </is>
      </c>
      <c r="L23" t="inlineStr">
        <is>
          <t>New York, G. Braziller [1968]</t>
        </is>
      </c>
      <c r="M23" t="inlineStr">
        <is>
          <t>1968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NC </t>
        </is>
      </c>
      <c r="S23" t="n">
        <v>2</v>
      </c>
      <c r="T23" t="n">
        <v>2</v>
      </c>
      <c r="U23" t="inlineStr">
        <is>
          <t>2006-10-24</t>
        </is>
      </c>
      <c r="V23" t="inlineStr">
        <is>
          <t>2006-10-24</t>
        </is>
      </c>
      <c r="W23" t="inlineStr">
        <is>
          <t>1997-07-18</t>
        </is>
      </c>
      <c r="X23" t="inlineStr">
        <is>
          <t>1997-07-18</t>
        </is>
      </c>
      <c r="Y23" t="n">
        <v>595</v>
      </c>
      <c r="Z23" t="n">
        <v>557</v>
      </c>
      <c r="AA23" t="n">
        <v>563</v>
      </c>
      <c r="AB23" t="n">
        <v>3</v>
      </c>
      <c r="AC23" t="n">
        <v>3</v>
      </c>
      <c r="AD23" t="n">
        <v>24</v>
      </c>
      <c r="AE23" t="n">
        <v>24</v>
      </c>
      <c r="AF23" t="n">
        <v>8</v>
      </c>
      <c r="AG23" t="n">
        <v>8</v>
      </c>
      <c r="AH23" t="n">
        <v>6</v>
      </c>
      <c r="AI23" t="n">
        <v>6</v>
      </c>
      <c r="AJ23" t="n">
        <v>12</v>
      </c>
      <c r="AK23" t="n">
        <v>12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HYPERLINK("https://creighton-primo.hosted.exlibrisgroup.com/primo-explore/search?tab=default_tab&amp;search_scope=EVERYTHING&amp;vid=01CRU&amp;lang=en_US&amp;offset=0&amp;query=any,contains,991000134209702656","Catalog Record")</f>
        <v/>
      </c>
      <c r="AT23">
        <f>HYPERLINK("http://www.worldcat.org/oclc/55616","WorldCat Record")</f>
        <v/>
      </c>
      <c r="AU23" t="inlineStr">
        <is>
          <t>8960873017:eng</t>
        </is>
      </c>
      <c r="AV23" t="inlineStr">
        <is>
          <t>55616</t>
        </is>
      </c>
      <c r="AW23" t="inlineStr">
        <is>
          <t>991000134209702656</t>
        </is>
      </c>
      <c r="AX23" t="inlineStr">
        <is>
          <t>991000134209702656</t>
        </is>
      </c>
      <c r="AY23" t="inlineStr">
        <is>
          <t>2258231310002656</t>
        </is>
      </c>
      <c r="AZ23" t="inlineStr">
        <is>
          <t>BOOK</t>
        </is>
      </c>
      <c r="BC23" t="inlineStr">
        <is>
          <t>32285002965415</t>
        </is>
      </c>
      <c r="BD23" t="inlineStr">
        <is>
          <t>893438041</t>
        </is>
      </c>
    </row>
    <row r="24">
      <c r="A24" t="inlineStr">
        <is>
          <t>No</t>
        </is>
      </c>
      <c r="B24" t="inlineStr">
        <is>
          <t>NC1185.G6 M273 1947</t>
        </is>
      </c>
      <c r="C24" t="inlineStr">
        <is>
          <t>0                      NC 1185000G  6                  M  273         1947</t>
        </is>
      </c>
      <c r="D24" t="inlineStr">
        <is>
          <t>Goya drawings from the Prado / Introd. by André Malraux. Translated by Edward Sackville-West.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Goya, Francisco, 1746-1828.</t>
        </is>
      </c>
      <c r="L24" t="inlineStr">
        <is>
          <t>London : Horizon, 1947.</t>
        </is>
      </c>
      <c r="M24" t="inlineStr">
        <is>
          <t>1947</t>
        </is>
      </c>
      <c r="O24" t="inlineStr">
        <is>
          <t>eng</t>
        </is>
      </c>
      <c r="P24" t="inlineStr">
        <is>
          <t>enk</t>
        </is>
      </c>
      <c r="R24" t="inlineStr">
        <is>
          <t xml:space="preserve">NC </t>
        </is>
      </c>
      <c r="S24" t="n">
        <v>5</v>
      </c>
      <c r="T24" t="n">
        <v>5</v>
      </c>
      <c r="U24" t="inlineStr">
        <is>
          <t>2006-09-28</t>
        </is>
      </c>
      <c r="V24" t="inlineStr">
        <is>
          <t>2006-09-28</t>
        </is>
      </c>
      <c r="W24" t="inlineStr">
        <is>
          <t>1991-12-10</t>
        </is>
      </c>
      <c r="X24" t="inlineStr">
        <is>
          <t>1991-12-10</t>
        </is>
      </c>
      <c r="Y24" t="n">
        <v>252</v>
      </c>
      <c r="Z24" t="n">
        <v>197</v>
      </c>
      <c r="AA24" t="n">
        <v>199</v>
      </c>
      <c r="AB24" t="n">
        <v>2</v>
      </c>
      <c r="AC24" t="n">
        <v>2</v>
      </c>
      <c r="AD24" t="n">
        <v>6</v>
      </c>
      <c r="AE24" t="n">
        <v>6</v>
      </c>
      <c r="AF24" t="n">
        <v>1</v>
      </c>
      <c r="AG24" t="n">
        <v>1</v>
      </c>
      <c r="AH24" t="n">
        <v>1</v>
      </c>
      <c r="AI24" t="n">
        <v>1</v>
      </c>
      <c r="AJ24" t="n">
        <v>3</v>
      </c>
      <c r="AK24" t="n">
        <v>3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HYPERLINK("http://catalog.hathitrust.org/Record/010673536","HathiTrust Record")</f>
        <v/>
      </c>
      <c r="AS24">
        <f>HYPERLINK("https://creighton-primo.hosted.exlibrisgroup.com/primo-explore/search?tab=default_tab&amp;search_scope=EVERYTHING&amp;vid=01CRU&amp;lang=en_US&amp;offset=0&amp;query=any,contains,991003642179702656","Catalog Record")</f>
        <v/>
      </c>
      <c r="AT24">
        <f>HYPERLINK("http://www.worldcat.org/oclc/1240232","WorldCat Record")</f>
        <v/>
      </c>
      <c r="AU24" t="inlineStr">
        <is>
          <t>3855419126:eng</t>
        </is>
      </c>
      <c r="AV24" t="inlineStr">
        <is>
          <t>1240232</t>
        </is>
      </c>
      <c r="AW24" t="inlineStr">
        <is>
          <t>991003642179702656</t>
        </is>
      </c>
      <c r="AX24" t="inlineStr">
        <is>
          <t>991003642179702656</t>
        </is>
      </c>
      <c r="AY24" t="inlineStr">
        <is>
          <t>2258012240002656</t>
        </is>
      </c>
      <c r="AZ24" t="inlineStr">
        <is>
          <t>BOOK</t>
        </is>
      </c>
      <c r="BC24" t="inlineStr">
        <is>
          <t>32285000886621</t>
        </is>
      </c>
      <c r="BD24" t="inlineStr">
        <is>
          <t>893793853</t>
        </is>
      </c>
    </row>
    <row r="25">
      <c r="A25" t="inlineStr">
        <is>
          <t>No</t>
        </is>
      </c>
      <c r="B25" t="inlineStr">
        <is>
          <t>NC1320 .F8</t>
        </is>
      </c>
      <c r="C25" t="inlineStr">
        <is>
          <t>0                      NC 1320000F  8</t>
        </is>
      </c>
      <c r="D25" t="inlineStr">
        <is>
          <t>Comics : anatomy of a mass medium / [by] Reinhold Reitberger [and] Wolfgang Fuchs. [Translated from the German by Nadia Fowler.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Fuchs, Wolfgang J., 1945-</t>
        </is>
      </c>
      <c r="L25" t="inlineStr">
        <is>
          <t>Boston : Little, Brown, [1972]</t>
        </is>
      </c>
      <c r="M25" t="inlineStr">
        <is>
          <t>1972</t>
        </is>
      </c>
      <c r="N25" t="inlineStr">
        <is>
          <t>1st American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NC </t>
        </is>
      </c>
      <c r="S25" t="n">
        <v>7</v>
      </c>
      <c r="T25" t="n">
        <v>7</v>
      </c>
      <c r="U25" t="inlineStr">
        <is>
          <t>1999-03-25</t>
        </is>
      </c>
      <c r="V25" t="inlineStr">
        <is>
          <t>1999-03-25</t>
        </is>
      </c>
      <c r="W25" t="inlineStr">
        <is>
          <t>1993-03-19</t>
        </is>
      </c>
      <c r="X25" t="inlineStr">
        <is>
          <t>1993-03-19</t>
        </is>
      </c>
      <c r="Y25" t="n">
        <v>472</v>
      </c>
      <c r="Z25" t="n">
        <v>436</v>
      </c>
      <c r="AA25" t="n">
        <v>452</v>
      </c>
      <c r="AB25" t="n">
        <v>5</v>
      </c>
      <c r="AC25" t="n">
        <v>5</v>
      </c>
      <c r="AD25" t="n">
        <v>19</v>
      </c>
      <c r="AE25" t="n">
        <v>20</v>
      </c>
      <c r="AF25" t="n">
        <v>9</v>
      </c>
      <c r="AG25" t="n">
        <v>9</v>
      </c>
      <c r="AH25" t="n">
        <v>1</v>
      </c>
      <c r="AI25" t="n">
        <v>2</v>
      </c>
      <c r="AJ25" t="n">
        <v>8</v>
      </c>
      <c r="AK25" t="n">
        <v>9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HYPERLINK("http://catalog.hathitrust.org/Record/001014382","HathiTrust Record")</f>
        <v/>
      </c>
      <c r="AS25">
        <f>HYPERLINK("https://creighton-primo.hosted.exlibrisgroup.com/primo-explore/search?tab=default_tab&amp;search_scope=EVERYTHING&amp;vid=01CRU&amp;lang=en_US&amp;offset=0&amp;query=any,contains,991002915739702656","Catalog Record")</f>
        <v/>
      </c>
      <c r="AT25">
        <f>HYPERLINK("http://www.worldcat.org/oclc/524031","WorldCat Record")</f>
        <v/>
      </c>
      <c r="AU25" t="inlineStr">
        <is>
          <t>10269483242:eng</t>
        </is>
      </c>
      <c r="AV25" t="inlineStr">
        <is>
          <t>524031</t>
        </is>
      </c>
      <c r="AW25" t="inlineStr">
        <is>
          <t>991002915739702656</t>
        </is>
      </c>
      <c r="AX25" t="inlineStr">
        <is>
          <t>991002915739702656</t>
        </is>
      </c>
      <c r="AY25" t="inlineStr">
        <is>
          <t>2261311710002656</t>
        </is>
      </c>
      <c r="AZ25" t="inlineStr">
        <is>
          <t>BOOK</t>
        </is>
      </c>
      <c r="BC25" t="inlineStr">
        <is>
          <t>32285001575843</t>
        </is>
      </c>
      <c r="BD25" t="inlineStr">
        <is>
          <t>893774189</t>
        </is>
      </c>
    </row>
    <row r="26">
      <c r="A26" t="inlineStr">
        <is>
          <t>No</t>
        </is>
      </c>
      <c r="B26" t="inlineStr">
        <is>
          <t>NC1320 .H34</t>
        </is>
      </c>
      <c r="C26" t="inlineStr">
        <is>
          <t>0                      NC 1320000H  34</t>
        </is>
      </c>
      <c r="D26" t="inlineStr">
        <is>
          <t>The cartoon, communication to the quick / Randall P. Harrison.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Harrison, Randall, 1929-</t>
        </is>
      </c>
      <c r="L26" t="inlineStr">
        <is>
          <t>Beverly Hills : Sage Publications, c1981.</t>
        </is>
      </c>
      <c r="M26" t="inlineStr">
        <is>
          <t>1981</t>
        </is>
      </c>
      <c r="O26" t="inlineStr">
        <is>
          <t>eng</t>
        </is>
      </c>
      <c r="P26" t="inlineStr">
        <is>
          <t>cau</t>
        </is>
      </c>
      <c r="Q26" t="inlineStr">
        <is>
          <t>The Sage commtext series ; v. 7</t>
        </is>
      </c>
      <c r="R26" t="inlineStr">
        <is>
          <t xml:space="preserve">NC </t>
        </is>
      </c>
      <c r="S26" t="n">
        <v>7</v>
      </c>
      <c r="T26" t="n">
        <v>7</v>
      </c>
      <c r="U26" t="inlineStr">
        <is>
          <t>1999-03-25</t>
        </is>
      </c>
      <c r="V26" t="inlineStr">
        <is>
          <t>1999-03-25</t>
        </is>
      </c>
      <c r="W26" t="inlineStr">
        <is>
          <t>1992-03-01</t>
        </is>
      </c>
      <c r="X26" t="inlineStr">
        <is>
          <t>1992-03-01</t>
        </is>
      </c>
      <c r="Y26" t="n">
        <v>509</v>
      </c>
      <c r="Z26" t="n">
        <v>409</v>
      </c>
      <c r="AA26" t="n">
        <v>414</v>
      </c>
      <c r="AB26" t="n">
        <v>5</v>
      </c>
      <c r="AC26" t="n">
        <v>5</v>
      </c>
      <c r="AD26" t="n">
        <v>24</v>
      </c>
      <c r="AE26" t="n">
        <v>24</v>
      </c>
      <c r="AF26" t="n">
        <v>9</v>
      </c>
      <c r="AG26" t="n">
        <v>9</v>
      </c>
      <c r="AH26" t="n">
        <v>4</v>
      </c>
      <c r="AI26" t="n">
        <v>4</v>
      </c>
      <c r="AJ26" t="n">
        <v>11</v>
      </c>
      <c r="AK26" t="n">
        <v>11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HYPERLINK("https://creighton-primo.hosted.exlibrisgroup.com/primo-explore/search?tab=default_tab&amp;search_scope=EVERYTHING&amp;vid=01CRU&amp;lang=en_US&amp;offset=0&amp;query=any,contains,991005116649702656","Catalog Record")</f>
        <v/>
      </c>
      <c r="AT26">
        <f>HYPERLINK("http://www.worldcat.org/oclc/7463097","WorldCat Record")</f>
        <v/>
      </c>
      <c r="AU26" t="inlineStr">
        <is>
          <t>27351741:eng</t>
        </is>
      </c>
      <c r="AV26" t="inlineStr">
        <is>
          <t>7463097</t>
        </is>
      </c>
      <c r="AW26" t="inlineStr">
        <is>
          <t>991005116649702656</t>
        </is>
      </c>
      <c r="AX26" t="inlineStr">
        <is>
          <t>991005116649702656</t>
        </is>
      </c>
      <c r="AY26" t="inlineStr">
        <is>
          <t>2264270440002656</t>
        </is>
      </c>
      <c r="AZ26" t="inlineStr">
        <is>
          <t>BOOK</t>
        </is>
      </c>
      <c r="BB26" t="inlineStr">
        <is>
          <t>9780803916210</t>
        </is>
      </c>
      <c r="BC26" t="inlineStr">
        <is>
          <t>32285000979285</t>
        </is>
      </c>
      <c r="BD26" t="inlineStr">
        <is>
          <t>893242235</t>
        </is>
      </c>
    </row>
    <row r="27">
      <c r="A27" t="inlineStr">
        <is>
          <t>No</t>
        </is>
      </c>
      <c r="B27" t="inlineStr">
        <is>
          <t>NC1320 .N38 1975</t>
        </is>
      </c>
      <c r="C27" t="inlineStr">
        <is>
          <t>0                      NC 1320000N  38          1975</t>
        </is>
      </c>
      <c r="D27" t="inlineStr">
        <is>
          <t>Cartooning / Roy Paul Nelson.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Nelson, Roy Paul.</t>
        </is>
      </c>
      <c r="L27" t="inlineStr">
        <is>
          <t>Chicago : H. Regnery, c1975.</t>
        </is>
      </c>
      <c r="M27" t="inlineStr">
        <is>
          <t>1975</t>
        </is>
      </c>
      <c r="O27" t="inlineStr">
        <is>
          <t>eng</t>
        </is>
      </c>
      <c r="P27" t="inlineStr">
        <is>
          <t>ilu</t>
        </is>
      </c>
      <c r="R27" t="inlineStr">
        <is>
          <t xml:space="preserve">NC </t>
        </is>
      </c>
      <c r="S27" t="n">
        <v>2</v>
      </c>
      <c r="T27" t="n">
        <v>2</v>
      </c>
      <c r="U27" t="inlineStr">
        <is>
          <t>1998-01-27</t>
        </is>
      </c>
      <c r="V27" t="inlineStr">
        <is>
          <t>1998-01-27</t>
        </is>
      </c>
      <c r="W27" t="inlineStr">
        <is>
          <t>1992-04-01</t>
        </is>
      </c>
      <c r="X27" t="inlineStr">
        <is>
          <t>1992-04-01</t>
        </is>
      </c>
      <c r="Y27" t="n">
        <v>292</v>
      </c>
      <c r="Z27" t="n">
        <v>265</v>
      </c>
      <c r="AA27" t="n">
        <v>336</v>
      </c>
      <c r="AB27" t="n">
        <v>3</v>
      </c>
      <c r="AC27" t="n">
        <v>4</v>
      </c>
      <c r="AD27" t="n">
        <v>7</v>
      </c>
      <c r="AE27" t="n">
        <v>8</v>
      </c>
      <c r="AF27" t="n">
        <v>1</v>
      </c>
      <c r="AG27" t="n">
        <v>2</v>
      </c>
      <c r="AH27" t="n">
        <v>1</v>
      </c>
      <c r="AI27" t="n">
        <v>1</v>
      </c>
      <c r="AJ27" t="n">
        <v>5</v>
      </c>
      <c r="AK27" t="n">
        <v>5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HYPERLINK("http://catalog.hathitrust.org/Record/000704784","HathiTrust Record")</f>
        <v/>
      </c>
      <c r="AS27">
        <f>HYPERLINK("https://creighton-primo.hosted.exlibrisgroup.com/primo-explore/search?tab=default_tab&amp;search_scope=EVERYTHING&amp;vid=01CRU&amp;lang=en_US&amp;offset=0&amp;query=any,contains,991003977629702656","Catalog Record")</f>
        <v/>
      </c>
      <c r="AT27">
        <f>HYPERLINK("http://www.worldcat.org/oclc/2010219","WorldCat Record")</f>
        <v/>
      </c>
      <c r="AU27" t="inlineStr">
        <is>
          <t>3856313552:eng</t>
        </is>
      </c>
      <c r="AV27" t="inlineStr">
        <is>
          <t>2010219</t>
        </is>
      </c>
      <c r="AW27" t="inlineStr">
        <is>
          <t>991003977629702656</t>
        </is>
      </c>
      <c r="AX27" t="inlineStr">
        <is>
          <t>991003977629702656</t>
        </is>
      </c>
      <c r="AY27" t="inlineStr">
        <is>
          <t>2265814010002656</t>
        </is>
      </c>
      <c r="AZ27" t="inlineStr">
        <is>
          <t>BOOK</t>
        </is>
      </c>
      <c r="BB27" t="inlineStr">
        <is>
          <t>9780809282128</t>
        </is>
      </c>
      <c r="BC27" t="inlineStr">
        <is>
          <t>32285001050730</t>
        </is>
      </c>
      <c r="BD27" t="inlineStr">
        <is>
          <t>893445962</t>
        </is>
      </c>
    </row>
    <row r="28">
      <c r="A28" t="inlineStr">
        <is>
          <t>No</t>
        </is>
      </c>
      <c r="B28" t="inlineStr">
        <is>
          <t>NC1320 .N4</t>
        </is>
      </c>
      <c r="C28" t="inlineStr">
        <is>
          <t>0                      NC 1320000N  4</t>
        </is>
      </c>
      <c r="D28" t="inlineStr">
        <is>
          <t>Fell's guide to the art of cartooning.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Nelson, Roy Paul.</t>
        </is>
      </c>
      <c r="L28" t="inlineStr">
        <is>
          <t>New York, Fell, c1962.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NC </t>
        </is>
      </c>
      <c r="S28" t="n">
        <v>2</v>
      </c>
      <c r="T28" t="n">
        <v>2</v>
      </c>
      <c r="U28" t="inlineStr">
        <is>
          <t>1999-02-03</t>
        </is>
      </c>
      <c r="V28" t="inlineStr">
        <is>
          <t>1999-02-03</t>
        </is>
      </c>
      <c r="W28" t="inlineStr">
        <is>
          <t>1997-07-18</t>
        </is>
      </c>
      <c r="X28" t="inlineStr">
        <is>
          <t>1997-07-18</t>
        </is>
      </c>
      <c r="Y28" t="n">
        <v>170</v>
      </c>
      <c r="Z28" t="n">
        <v>155</v>
      </c>
      <c r="AA28" t="n">
        <v>156</v>
      </c>
      <c r="AB28" t="n">
        <v>2</v>
      </c>
      <c r="AC28" t="n">
        <v>2</v>
      </c>
      <c r="AD28" t="n">
        <v>5</v>
      </c>
      <c r="AE28" t="n">
        <v>5</v>
      </c>
      <c r="AF28" t="n">
        <v>2</v>
      </c>
      <c r="AG28" t="n">
        <v>2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HYPERLINK("http://catalog.hathitrust.org/Record/007480980","HathiTrust Record")</f>
        <v/>
      </c>
      <c r="AS28">
        <f>HYPERLINK("https://creighton-primo.hosted.exlibrisgroup.com/primo-explore/search?tab=default_tab&amp;search_scope=EVERYTHING&amp;vid=01CRU&amp;lang=en_US&amp;offset=0&amp;query=any,contains,991003695779702656","Catalog Record")</f>
        <v/>
      </c>
      <c r="AT28">
        <f>HYPERLINK("http://www.worldcat.org/oclc/1327894","WorldCat Record")</f>
        <v/>
      </c>
      <c r="AU28" t="inlineStr">
        <is>
          <t>2211747:eng</t>
        </is>
      </c>
      <c r="AV28" t="inlineStr">
        <is>
          <t>1327894</t>
        </is>
      </c>
      <c r="AW28" t="inlineStr">
        <is>
          <t>991003695779702656</t>
        </is>
      </c>
      <c r="AX28" t="inlineStr">
        <is>
          <t>991003695779702656</t>
        </is>
      </c>
      <c r="AY28" t="inlineStr">
        <is>
          <t>2258589710002656</t>
        </is>
      </c>
      <c r="AZ28" t="inlineStr">
        <is>
          <t>BOOK</t>
        </is>
      </c>
      <c r="BC28" t="inlineStr">
        <is>
          <t>32285002965449</t>
        </is>
      </c>
      <c r="BD28" t="inlineStr">
        <is>
          <t>893611336</t>
        </is>
      </c>
    </row>
    <row r="29">
      <c r="A29" t="inlineStr">
        <is>
          <t>No</t>
        </is>
      </c>
      <c r="B29" t="inlineStr">
        <is>
          <t>NC137.F66 A4 1990</t>
        </is>
      </c>
      <c r="C29" t="inlineStr">
        <is>
          <t>0                      NC 0137000F  66                 A  4           1990</t>
        </is>
      </c>
      <c r="D29" t="inlineStr">
        <is>
          <t>Mathematical impressions / Anatolii T. Fomenko with the writing assistance of Richard Lipkin.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Fomenko, A. T.</t>
        </is>
      </c>
      <c r="L29" t="inlineStr">
        <is>
          <t>Providence, R.I. : American Mathematical Society, c1990.</t>
        </is>
      </c>
      <c r="M29" t="inlineStr">
        <is>
          <t>1990</t>
        </is>
      </c>
      <c r="O29" t="inlineStr">
        <is>
          <t>eng</t>
        </is>
      </c>
      <c r="P29" t="inlineStr">
        <is>
          <t>riu</t>
        </is>
      </c>
      <c r="R29" t="inlineStr">
        <is>
          <t xml:space="preserve">NC </t>
        </is>
      </c>
      <c r="S29" t="n">
        <v>4</v>
      </c>
      <c r="T29" t="n">
        <v>4</v>
      </c>
      <c r="U29" t="inlineStr">
        <is>
          <t>2008-04-27</t>
        </is>
      </c>
      <c r="V29" t="inlineStr">
        <is>
          <t>2008-04-27</t>
        </is>
      </c>
      <c r="W29" t="inlineStr">
        <is>
          <t>1991-09-27</t>
        </is>
      </c>
      <c r="X29" t="inlineStr">
        <is>
          <t>1991-09-27</t>
        </is>
      </c>
      <c r="Y29" t="n">
        <v>389</v>
      </c>
      <c r="Z29" t="n">
        <v>305</v>
      </c>
      <c r="AA29" t="n">
        <v>310</v>
      </c>
      <c r="AB29" t="n">
        <v>3</v>
      </c>
      <c r="AC29" t="n">
        <v>3</v>
      </c>
      <c r="AD29" t="n">
        <v>15</v>
      </c>
      <c r="AE29" t="n">
        <v>15</v>
      </c>
      <c r="AF29" t="n">
        <v>6</v>
      </c>
      <c r="AG29" t="n">
        <v>6</v>
      </c>
      <c r="AH29" t="n">
        <v>2</v>
      </c>
      <c r="AI29" t="n">
        <v>2</v>
      </c>
      <c r="AJ29" t="n">
        <v>10</v>
      </c>
      <c r="AK29" t="n">
        <v>10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HYPERLINK("https://creighton-primo.hosted.exlibrisgroup.com/primo-explore/search?tab=default_tab&amp;search_scope=EVERYTHING&amp;vid=01CRU&amp;lang=en_US&amp;offset=0&amp;query=any,contains,991001772009702656","Catalog Record")</f>
        <v/>
      </c>
      <c r="AT29">
        <f>HYPERLINK("http://www.worldcat.org/oclc/22381081","WorldCat Record")</f>
        <v/>
      </c>
      <c r="AU29" t="inlineStr">
        <is>
          <t>5610061417:eng</t>
        </is>
      </c>
      <c r="AV29" t="inlineStr">
        <is>
          <t>22381081</t>
        </is>
      </c>
      <c r="AW29" t="inlineStr">
        <is>
          <t>991001772009702656</t>
        </is>
      </c>
      <c r="AX29" t="inlineStr">
        <is>
          <t>991001772009702656</t>
        </is>
      </c>
      <c r="AY29" t="inlineStr">
        <is>
          <t>2270698070002656</t>
        </is>
      </c>
      <c r="AZ29" t="inlineStr">
        <is>
          <t>BOOK</t>
        </is>
      </c>
      <c r="BB29" t="inlineStr">
        <is>
          <t>9780821801628</t>
        </is>
      </c>
      <c r="BC29" t="inlineStr">
        <is>
          <t>32285000725100</t>
        </is>
      </c>
      <c r="BD29" t="inlineStr">
        <is>
          <t>893322245</t>
        </is>
      </c>
    </row>
    <row r="30">
      <c r="A30" t="inlineStr">
        <is>
          <t>No</t>
        </is>
      </c>
      <c r="B30" t="inlineStr">
        <is>
          <t>NC139.C32 S67 2002</t>
        </is>
      </c>
      <c r="C30" t="inlineStr">
        <is>
          <t>0                      NC 0139000C  32                 S  67          2002</t>
        </is>
      </c>
      <c r="D30" t="inlineStr">
        <is>
          <t>Paul Cadmus : the male nude / Justin Spring.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Spring, Justin.</t>
        </is>
      </c>
      <c r="L30" t="inlineStr">
        <is>
          <t>New York, N.Y. : Universe, 2002.</t>
        </is>
      </c>
      <c r="M30" t="inlineStr">
        <is>
          <t>2002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NC </t>
        </is>
      </c>
      <c r="S30" t="n">
        <v>3</v>
      </c>
      <c r="T30" t="n">
        <v>3</v>
      </c>
      <c r="U30" t="inlineStr">
        <is>
          <t>2003-08-19</t>
        </is>
      </c>
      <c r="V30" t="inlineStr">
        <is>
          <t>2003-08-19</t>
        </is>
      </c>
      <c r="W30" t="inlineStr">
        <is>
          <t>2003-08-19</t>
        </is>
      </c>
      <c r="X30" t="inlineStr">
        <is>
          <t>2003-08-19</t>
        </is>
      </c>
      <c r="Y30" t="n">
        <v>479</v>
      </c>
      <c r="Z30" t="n">
        <v>436</v>
      </c>
      <c r="AA30" t="n">
        <v>437</v>
      </c>
      <c r="AB30" t="n">
        <v>4</v>
      </c>
      <c r="AC30" t="n">
        <v>4</v>
      </c>
      <c r="AD30" t="n">
        <v>14</v>
      </c>
      <c r="AE30" t="n">
        <v>14</v>
      </c>
      <c r="AF30" t="n">
        <v>3</v>
      </c>
      <c r="AG30" t="n">
        <v>3</v>
      </c>
      <c r="AH30" t="n">
        <v>5</v>
      </c>
      <c r="AI30" t="n">
        <v>5</v>
      </c>
      <c r="AJ30" t="n">
        <v>5</v>
      </c>
      <c r="AK30" t="n">
        <v>5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HYPERLINK("http://catalog.hathitrust.org/Record/004286912","HathiTrust Record")</f>
        <v/>
      </c>
      <c r="AS30">
        <f>HYPERLINK("https://creighton-primo.hosted.exlibrisgroup.com/primo-explore/search?tab=default_tab&amp;search_scope=EVERYTHING&amp;vid=01CRU&amp;lang=en_US&amp;offset=0&amp;query=any,contains,991004101239702656","Catalog Record")</f>
        <v/>
      </c>
      <c r="AT30">
        <f>HYPERLINK("http://www.worldcat.org/oclc/50955057","WorldCat Record")</f>
        <v/>
      </c>
      <c r="AU30" t="inlineStr">
        <is>
          <t>891202706:eng</t>
        </is>
      </c>
      <c r="AV30" t="inlineStr">
        <is>
          <t>50955057</t>
        </is>
      </c>
      <c r="AW30" t="inlineStr">
        <is>
          <t>991004101239702656</t>
        </is>
      </c>
      <c r="AX30" t="inlineStr">
        <is>
          <t>991004101239702656</t>
        </is>
      </c>
      <c r="AY30" t="inlineStr">
        <is>
          <t>2258774890002656</t>
        </is>
      </c>
      <c r="AZ30" t="inlineStr">
        <is>
          <t>BOOK</t>
        </is>
      </c>
      <c r="BB30" t="inlineStr">
        <is>
          <t>9780789305893</t>
        </is>
      </c>
      <c r="BC30" t="inlineStr">
        <is>
          <t>32285004759774</t>
        </is>
      </c>
      <c r="BD30" t="inlineStr">
        <is>
          <t>893531981</t>
        </is>
      </c>
    </row>
    <row r="31">
      <c r="A31" t="inlineStr">
        <is>
          <t>No</t>
        </is>
      </c>
      <c r="B31" t="inlineStr">
        <is>
          <t>NC139.D56 A4 1979</t>
        </is>
      </c>
      <c r="C31" t="inlineStr">
        <is>
          <t>0                      NC 0139000D  56                 A  4           1979</t>
        </is>
      </c>
      <c r="D31" t="inlineStr">
        <is>
          <t>Jim Dine figure drawings, 1975-1979 : published on the occasion of an exhibition organized by the Art Museum and Galleries, California State University, Long Beach, October 15-November 11, 1979 / Constance W. Glenn.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Dine, Jim, 1935-</t>
        </is>
      </c>
      <c r="L31" t="inlineStr">
        <is>
          <t>New York : Harper &amp; Row, c1979.</t>
        </is>
      </c>
      <c r="M31" t="inlineStr">
        <is>
          <t>1979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Q31" t="inlineStr">
        <is>
          <t>Icon editions</t>
        </is>
      </c>
      <c r="R31" t="inlineStr">
        <is>
          <t xml:space="preserve">NC </t>
        </is>
      </c>
      <c r="S31" t="n">
        <v>11</v>
      </c>
      <c r="T31" t="n">
        <v>11</v>
      </c>
      <c r="U31" t="inlineStr">
        <is>
          <t>2006-11-25</t>
        </is>
      </c>
      <c r="V31" t="inlineStr">
        <is>
          <t>2006-11-25</t>
        </is>
      </c>
      <c r="W31" t="inlineStr">
        <is>
          <t>1991-10-07</t>
        </is>
      </c>
      <c r="X31" t="inlineStr">
        <is>
          <t>1991-10-07</t>
        </is>
      </c>
      <c r="Y31" t="n">
        <v>390</v>
      </c>
      <c r="Z31" t="n">
        <v>343</v>
      </c>
      <c r="AA31" t="n">
        <v>345</v>
      </c>
      <c r="AB31" t="n">
        <v>3</v>
      </c>
      <c r="AC31" t="n">
        <v>3</v>
      </c>
      <c r="AD31" t="n">
        <v>6</v>
      </c>
      <c r="AE31" t="n">
        <v>6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HYPERLINK("http://catalog.hathitrust.org/Record/000685779","HathiTrust Record")</f>
        <v/>
      </c>
      <c r="AS31">
        <f>HYPERLINK("https://creighton-primo.hosted.exlibrisgroup.com/primo-explore/search?tab=default_tab&amp;search_scope=EVERYTHING&amp;vid=01CRU&amp;lang=en_US&amp;offset=0&amp;query=any,contains,991004899389702656","Catalog Record")</f>
        <v/>
      </c>
      <c r="AT31">
        <f>HYPERLINK("http://www.worldcat.org/oclc/5917149","WorldCat Record")</f>
        <v/>
      </c>
      <c r="AU31" t="inlineStr">
        <is>
          <t>9381616261:eng</t>
        </is>
      </c>
      <c r="AV31" t="inlineStr">
        <is>
          <t>5917149</t>
        </is>
      </c>
      <c r="AW31" t="inlineStr">
        <is>
          <t>991004899389702656</t>
        </is>
      </c>
      <c r="AX31" t="inlineStr">
        <is>
          <t>991004899389702656</t>
        </is>
      </c>
      <c r="AY31" t="inlineStr">
        <is>
          <t>2254829920002656</t>
        </is>
      </c>
      <c r="AZ31" t="inlineStr">
        <is>
          <t>BOOK</t>
        </is>
      </c>
      <c r="BB31" t="inlineStr">
        <is>
          <t>9780064301022</t>
        </is>
      </c>
      <c r="BC31" t="inlineStr">
        <is>
          <t>32285000772375</t>
        </is>
      </c>
      <c r="BD31" t="inlineStr">
        <is>
          <t>893338245</t>
        </is>
      </c>
    </row>
    <row r="32">
      <c r="A32" t="inlineStr">
        <is>
          <t>No</t>
        </is>
      </c>
      <c r="B32" t="inlineStr">
        <is>
          <t>NC139.M6 L55 1983</t>
        </is>
      </c>
      <c r="C32" t="inlineStr">
        <is>
          <t>0                      NC 0139000M  6                  L  55          1983</t>
        </is>
      </c>
      <c r="D32" t="inlineStr">
        <is>
          <t>Thomas Moran in Utah / by Gaell Lindstrom.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Lindstrom, Gaell.</t>
        </is>
      </c>
      <c r="L32" t="inlineStr">
        <is>
          <t>Logan, Utah : Utah State University, 1983.</t>
        </is>
      </c>
      <c r="M32" t="inlineStr">
        <is>
          <t>1983</t>
        </is>
      </c>
      <c r="O32" t="inlineStr">
        <is>
          <t>eng</t>
        </is>
      </c>
      <c r="P32" t="inlineStr">
        <is>
          <t>utu</t>
        </is>
      </c>
      <c r="Q32" t="inlineStr">
        <is>
          <t>Utah State University. Faculty Association. Faculty honor lecture ; 68th</t>
        </is>
      </c>
      <c r="R32" t="inlineStr">
        <is>
          <t xml:space="preserve">NC </t>
        </is>
      </c>
      <c r="S32" t="n">
        <v>3</v>
      </c>
      <c r="T32" t="n">
        <v>3</v>
      </c>
      <c r="U32" t="inlineStr">
        <is>
          <t>1999-01-28</t>
        </is>
      </c>
      <c r="V32" t="inlineStr">
        <is>
          <t>1999-01-28</t>
        </is>
      </c>
      <c r="W32" t="inlineStr">
        <is>
          <t>1993-05-18</t>
        </is>
      </c>
      <c r="X32" t="inlineStr">
        <is>
          <t>1993-05-18</t>
        </is>
      </c>
      <c r="Y32" t="n">
        <v>53</v>
      </c>
      <c r="Z32" t="n">
        <v>53</v>
      </c>
      <c r="AA32" t="n">
        <v>129</v>
      </c>
      <c r="AB32" t="n">
        <v>2</v>
      </c>
      <c r="AC32" t="n">
        <v>2</v>
      </c>
      <c r="AD32" t="n">
        <v>4</v>
      </c>
      <c r="AE32" t="n">
        <v>7</v>
      </c>
      <c r="AF32" t="n">
        <v>1</v>
      </c>
      <c r="AG32" t="n">
        <v>3</v>
      </c>
      <c r="AH32" t="n">
        <v>1</v>
      </c>
      <c r="AI32" t="n">
        <v>1</v>
      </c>
      <c r="AJ32" t="n">
        <v>1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HYPERLINK("https://creighton-primo.hosted.exlibrisgroup.com/primo-explore/search?tab=default_tab&amp;search_scope=EVERYTHING&amp;vid=01CRU&amp;lang=en_US&amp;offset=0&amp;query=any,contains,991000347489702656","Catalog Record")</f>
        <v/>
      </c>
      <c r="AT32">
        <f>HYPERLINK("http://www.worldcat.org/oclc/10297090","WorldCat Record")</f>
        <v/>
      </c>
      <c r="AU32" t="inlineStr">
        <is>
          <t>3298177:eng</t>
        </is>
      </c>
      <c r="AV32" t="inlineStr">
        <is>
          <t>10297090</t>
        </is>
      </c>
      <c r="AW32" t="inlineStr">
        <is>
          <t>991000347489702656</t>
        </is>
      </c>
      <c r="AX32" t="inlineStr">
        <is>
          <t>991000347489702656</t>
        </is>
      </c>
      <c r="AY32" t="inlineStr">
        <is>
          <t>2255661400002656</t>
        </is>
      </c>
      <c r="AZ32" t="inlineStr">
        <is>
          <t>BOOK</t>
        </is>
      </c>
      <c r="BC32" t="inlineStr">
        <is>
          <t>32285001659647</t>
        </is>
      </c>
      <c r="BD32" t="inlineStr">
        <is>
          <t>893314842</t>
        </is>
      </c>
    </row>
    <row r="33">
      <c r="A33" t="inlineStr">
        <is>
          <t>No</t>
        </is>
      </c>
      <c r="B33" t="inlineStr">
        <is>
          <t>NC139.P6 A4 1992</t>
        </is>
      </c>
      <c r="C33" t="inlineStr">
        <is>
          <t>0                      NC 0139000P  6                  A  4           1992</t>
        </is>
      </c>
      <c r="D33" t="inlineStr">
        <is>
          <t>Jackson Pollock, "psychoanalytic" drawings / Claude Cernuschi ; foreword by Michael P. Mezzatesta.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Cernuschi, Claude, 1961-</t>
        </is>
      </c>
      <c r="L33" t="inlineStr">
        <is>
          <t>Durham : Duke University Press in association with the Duke University Museum of Art, 1992.</t>
        </is>
      </c>
      <c r="M33" t="inlineStr">
        <is>
          <t>1992</t>
        </is>
      </c>
      <c r="O33" t="inlineStr">
        <is>
          <t>eng</t>
        </is>
      </c>
      <c r="P33" t="inlineStr">
        <is>
          <t>ncu</t>
        </is>
      </c>
      <c r="R33" t="inlineStr">
        <is>
          <t xml:space="preserve">NC </t>
        </is>
      </c>
      <c r="S33" t="n">
        <v>11</v>
      </c>
      <c r="T33" t="n">
        <v>11</v>
      </c>
      <c r="U33" t="inlineStr">
        <is>
          <t>2006-04-10</t>
        </is>
      </c>
      <c r="V33" t="inlineStr">
        <is>
          <t>2006-04-10</t>
        </is>
      </c>
      <c r="W33" t="inlineStr">
        <is>
          <t>1993-05-13</t>
        </is>
      </c>
      <c r="X33" t="inlineStr">
        <is>
          <t>1993-05-13</t>
        </is>
      </c>
      <c r="Y33" t="n">
        <v>513</v>
      </c>
      <c r="Z33" t="n">
        <v>418</v>
      </c>
      <c r="AA33" t="n">
        <v>419</v>
      </c>
      <c r="AB33" t="n">
        <v>4</v>
      </c>
      <c r="AC33" t="n">
        <v>4</v>
      </c>
      <c r="AD33" t="n">
        <v>18</v>
      </c>
      <c r="AE33" t="n">
        <v>18</v>
      </c>
      <c r="AF33" t="n">
        <v>6</v>
      </c>
      <c r="AG33" t="n">
        <v>6</v>
      </c>
      <c r="AH33" t="n">
        <v>5</v>
      </c>
      <c r="AI33" t="n">
        <v>5</v>
      </c>
      <c r="AJ33" t="n">
        <v>9</v>
      </c>
      <c r="AK33" t="n">
        <v>9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HYPERLINK("http://catalog.hathitrust.org/Record/002562279","HathiTrust Record")</f>
        <v/>
      </c>
      <c r="AS33">
        <f>HYPERLINK("https://creighton-primo.hosted.exlibrisgroup.com/primo-explore/search?tab=default_tab&amp;search_scope=EVERYTHING&amp;vid=01CRU&amp;lang=en_US&amp;offset=0&amp;query=any,contains,991001970079702656","Catalog Record")</f>
        <v/>
      </c>
      <c r="AT33">
        <f>HYPERLINK("http://www.worldcat.org/oclc/25007518","WorldCat Record")</f>
        <v/>
      </c>
      <c r="AU33" t="inlineStr">
        <is>
          <t>3856546454:eng</t>
        </is>
      </c>
      <c r="AV33" t="inlineStr">
        <is>
          <t>25007518</t>
        </is>
      </c>
      <c r="AW33" t="inlineStr">
        <is>
          <t>991001970079702656</t>
        </is>
      </c>
      <c r="AX33" t="inlineStr">
        <is>
          <t>991001970079702656</t>
        </is>
      </c>
      <c r="AY33" t="inlineStr">
        <is>
          <t>2256374070002656</t>
        </is>
      </c>
      <c r="AZ33" t="inlineStr">
        <is>
          <t>BOOK</t>
        </is>
      </c>
      <c r="BB33" t="inlineStr">
        <is>
          <t>9780822312505</t>
        </is>
      </c>
      <c r="BC33" t="inlineStr">
        <is>
          <t>32285001581452</t>
        </is>
      </c>
      <c r="BD33" t="inlineStr">
        <is>
          <t>893334775</t>
        </is>
      </c>
    </row>
    <row r="34">
      <c r="A34" t="inlineStr">
        <is>
          <t>No</t>
        </is>
      </c>
      <c r="B34" t="inlineStr">
        <is>
          <t>NC139.P6 R6</t>
        </is>
      </c>
      <c r="C34" t="inlineStr">
        <is>
          <t>0                      NC 0139000P  6                  R  6</t>
        </is>
      </c>
      <c r="D34" t="inlineStr">
        <is>
          <t>Jackson Pollock: works on paper. [Text by] Bernice Rose.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Pollock, Jackson, 1912-1956.</t>
        </is>
      </c>
      <c r="L34" t="inlineStr">
        <is>
          <t>New York, Museum of Modern Art, in association with the Drawing Society; distributed by New York Graphic Society, Greenwich, Conn. [1969]</t>
        </is>
      </c>
      <c r="M34" t="inlineStr">
        <is>
          <t>1969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NC </t>
        </is>
      </c>
      <c r="S34" t="n">
        <v>5</v>
      </c>
      <c r="T34" t="n">
        <v>5</v>
      </c>
      <c r="U34" t="inlineStr">
        <is>
          <t>2006-04-10</t>
        </is>
      </c>
      <c r="V34" t="inlineStr">
        <is>
          <t>2006-04-10</t>
        </is>
      </c>
      <c r="W34" t="inlineStr">
        <is>
          <t>1997-07-03</t>
        </is>
      </c>
      <c r="X34" t="inlineStr">
        <is>
          <t>1997-07-03</t>
        </is>
      </c>
      <c r="Y34" t="n">
        <v>624</v>
      </c>
      <c r="Z34" t="n">
        <v>545</v>
      </c>
      <c r="AA34" t="n">
        <v>547</v>
      </c>
      <c r="AB34" t="n">
        <v>6</v>
      </c>
      <c r="AC34" t="n">
        <v>6</v>
      </c>
      <c r="AD34" t="n">
        <v>14</v>
      </c>
      <c r="AE34" t="n">
        <v>14</v>
      </c>
      <c r="AF34" t="n">
        <v>4</v>
      </c>
      <c r="AG34" t="n">
        <v>4</v>
      </c>
      <c r="AH34" t="n">
        <v>2</v>
      </c>
      <c r="AI34" t="n">
        <v>2</v>
      </c>
      <c r="AJ34" t="n">
        <v>5</v>
      </c>
      <c r="AK34" t="n">
        <v>5</v>
      </c>
      <c r="AL34" t="n">
        <v>4</v>
      </c>
      <c r="AM34" t="n">
        <v>4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HYPERLINK("https://creighton-primo.hosted.exlibrisgroup.com/primo-explore/search?tab=default_tab&amp;search_scope=EVERYTHING&amp;vid=01CRU&amp;lang=en_US&amp;offset=0&amp;query=any,contains,991000188449702656","Catalog Record")</f>
        <v/>
      </c>
      <c r="AT34">
        <f>HYPERLINK("http://www.worldcat.org/oclc/63294","WorldCat Record")</f>
        <v/>
      </c>
      <c r="AU34" t="inlineStr">
        <is>
          <t>3901260421:eng</t>
        </is>
      </c>
      <c r="AV34" t="inlineStr">
        <is>
          <t>63294</t>
        </is>
      </c>
      <c r="AW34" t="inlineStr">
        <is>
          <t>991000188449702656</t>
        </is>
      </c>
      <c r="AX34" t="inlineStr">
        <is>
          <t>991000188449702656</t>
        </is>
      </c>
      <c r="AY34" t="inlineStr">
        <is>
          <t>2256150210002656</t>
        </is>
      </c>
      <c r="AZ34" t="inlineStr">
        <is>
          <t>BOOK</t>
        </is>
      </c>
      <c r="BC34" t="inlineStr">
        <is>
          <t>32285002864295</t>
        </is>
      </c>
      <c r="BD34" t="inlineStr">
        <is>
          <t>893865176</t>
        </is>
      </c>
    </row>
    <row r="35">
      <c r="A35" t="inlineStr">
        <is>
          <t>No</t>
        </is>
      </c>
      <c r="B35" t="inlineStr">
        <is>
          <t>NC139.R4 P57 1972</t>
        </is>
      </c>
      <c r="C35" t="inlineStr">
        <is>
          <t>0                      NC 0139000R  4                  P  57          1972</t>
        </is>
      </c>
      <c r="D35" t="inlineStr">
        <is>
          <t>Frederic Remington : 173 drawings and illustrations / selected and with an introd. by Henry C. Pitz.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Remington, Frederic, 1861-1909.</t>
        </is>
      </c>
      <c r="L35" t="inlineStr">
        <is>
          <t>New York : Dover Publications, c1972.</t>
        </is>
      </c>
      <c r="M35" t="inlineStr">
        <is>
          <t>1972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NC </t>
        </is>
      </c>
      <c r="S35" t="n">
        <v>3</v>
      </c>
      <c r="T35" t="n">
        <v>3</v>
      </c>
      <c r="U35" t="inlineStr">
        <is>
          <t>1999-05-04</t>
        </is>
      </c>
      <c r="V35" t="inlineStr">
        <is>
          <t>1999-05-04</t>
        </is>
      </c>
      <c r="W35" t="inlineStr">
        <is>
          <t>1998-12-03</t>
        </is>
      </c>
      <c r="X35" t="inlineStr">
        <is>
          <t>1998-12-03</t>
        </is>
      </c>
      <c r="Y35" t="n">
        <v>737</v>
      </c>
      <c r="Z35" t="n">
        <v>669</v>
      </c>
      <c r="AA35" t="n">
        <v>674</v>
      </c>
      <c r="AB35" t="n">
        <v>6</v>
      </c>
      <c r="AC35" t="n">
        <v>6</v>
      </c>
      <c r="AD35" t="n">
        <v>18</v>
      </c>
      <c r="AE35" t="n">
        <v>18</v>
      </c>
      <c r="AF35" t="n">
        <v>6</v>
      </c>
      <c r="AG35" t="n">
        <v>6</v>
      </c>
      <c r="AH35" t="n">
        <v>4</v>
      </c>
      <c r="AI35" t="n">
        <v>4</v>
      </c>
      <c r="AJ35" t="n">
        <v>8</v>
      </c>
      <c r="AK35" t="n">
        <v>8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HYPERLINK("https://creighton-primo.hosted.exlibrisgroup.com/primo-explore/search?tab=default_tab&amp;search_scope=EVERYTHING&amp;vid=01CRU&amp;lang=en_US&amp;offset=0&amp;query=any,contains,991003012759702656","Catalog Record")</f>
        <v/>
      </c>
      <c r="AT35">
        <f>HYPERLINK("http://www.worldcat.org/oclc/579110","WorldCat Record")</f>
        <v/>
      </c>
      <c r="AU35" t="inlineStr">
        <is>
          <t>8909955629:eng</t>
        </is>
      </c>
      <c r="AV35" t="inlineStr">
        <is>
          <t>579110</t>
        </is>
      </c>
      <c r="AW35" t="inlineStr">
        <is>
          <t>991003012759702656</t>
        </is>
      </c>
      <c r="AX35" t="inlineStr">
        <is>
          <t>991003012759702656</t>
        </is>
      </c>
      <c r="AY35" t="inlineStr">
        <is>
          <t>2255733970002656</t>
        </is>
      </c>
      <c r="AZ35" t="inlineStr">
        <is>
          <t>BOOK</t>
        </is>
      </c>
      <c r="BB35" t="inlineStr">
        <is>
          <t>9780486207148</t>
        </is>
      </c>
      <c r="BC35" t="inlineStr">
        <is>
          <t>32285003493292</t>
        </is>
      </c>
      <c r="BD35" t="inlineStr">
        <is>
          <t>893704799</t>
        </is>
      </c>
    </row>
    <row r="36">
      <c r="A36" t="inlineStr">
        <is>
          <t>No</t>
        </is>
      </c>
      <c r="B36" t="inlineStr">
        <is>
          <t>NC139.R56 A4 1979</t>
        </is>
      </c>
      <c r="C36" t="inlineStr">
        <is>
          <t>0                      NC 0139000R  56                 A  4           1979</t>
        </is>
      </c>
      <c r="D36" t="inlineStr">
        <is>
          <t>Drawings and digressions / by Larry Rivers, with Carol Brightman.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Rivers, Larry, 1925-2002.</t>
        </is>
      </c>
      <c r="L36" t="inlineStr">
        <is>
          <t>New York : Crown Publishers, c1979.</t>
        </is>
      </c>
      <c r="M36" t="inlineStr">
        <is>
          <t>1979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NC </t>
        </is>
      </c>
      <c r="S36" t="n">
        <v>1</v>
      </c>
      <c r="T36" t="n">
        <v>1</v>
      </c>
      <c r="U36" t="inlineStr">
        <is>
          <t>1996-09-22</t>
        </is>
      </c>
      <c r="V36" t="inlineStr">
        <is>
          <t>1996-09-22</t>
        </is>
      </c>
      <c r="W36" t="inlineStr">
        <is>
          <t>1993-05-24</t>
        </is>
      </c>
      <c r="X36" t="inlineStr">
        <is>
          <t>1993-05-24</t>
        </is>
      </c>
      <c r="Y36" t="n">
        <v>878</v>
      </c>
      <c r="Z36" t="n">
        <v>767</v>
      </c>
      <c r="AA36" t="n">
        <v>771</v>
      </c>
      <c r="AB36" t="n">
        <v>4</v>
      </c>
      <c r="AC36" t="n">
        <v>4</v>
      </c>
      <c r="AD36" t="n">
        <v>25</v>
      </c>
      <c r="AE36" t="n">
        <v>25</v>
      </c>
      <c r="AF36" t="n">
        <v>14</v>
      </c>
      <c r="AG36" t="n">
        <v>14</v>
      </c>
      <c r="AH36" t="n">
        <v>5</v>
      </c>
      <c r="AI36" t="n">
        <v>5</v>
      </c>
      <c r="AJ36" t="n">
        <v>10</v>
      </c>
      <c r="AK36" t="n">
        <v>10</v>
      </c>
      <c r="AL36" t="n">
        <v>2</v>
      </c>
      <c r="AM36" t="n">
        <v>2</v>
      </c>
      <c r="AN36" t="n">
        <v>1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HYPERLINK("http://catalog.hathitrust.org/Record/000025726","HathiTrust Record")</f>
        <v/>
      </c>
      <c r="AS36">
        <f>HYPERLINK("https://creighton-primo.hosted.exlibrisgroup.com/primo-explore/search?tab=default_tab&amp;search_scope=EVERYTHING&amp;vid=01CRU&amp;lang=en_US&amp;offset=0&amp;query=any,contains,991004779399702656","Catalog Record")</f>
        <v/>
      </c>
      <c r="AT36">
        <f>HYPERLINK("http://www.worldcat.org/oclc/5102085","WorldCat Record")</f>
        <v/>
      </c>
      <c r="AU36" t="inlineStr">
        <is>
          <t>15265493:eng</t>
        </is>
      </c>
      <c r="AV36" t="inlineStr">
        <is>
          <t>5102085</t>
        </is>
      </c>
      <c r="AW36" t="inlineStr">
        <is>
          <t>991004779399702656</t>
        </is>
      </c>
      <c r="AX36" t="inlineStr">
        <is>
          <t>991004779399702656</t>
        </is>
      </c>
      <c r="AY36" t="inlineStr">
        <is>
          <t>2269163670002656</t>
        </is>
      </c>
      <c r="AZ36" t="inlineStr">
        <is>
          <t>BOOK</t>
        </is>
      </c>
      <c r="BB36" t="inlineStr">
        <is>
          <t>9780517534304</t>
        </is>
      </c>
      <c r="BC36" t="inlineStr">
        <is>
          <t>32285001692200</t>
        </is>
      </c>
      <c r="BD36" t="inlineStr">
        <is>
          <t>893606466</t>
        </is>
      </c>
    </row>
    <row r="37">
      <c r="A37" t="inlineStr">
        <is>
          <t>No</t>
        </is>
      </c>
      <c r="B37" t="inlineStr">
        <is>
          <t>NC139.S565 A4 1985</t>
        </is>
      </c>
      <c r="C37" t="inlineStr">
        <is>
          <t>0                      NC 0139000S  565                A  4           1985</t>
        </is>
      </c>
      <c r="D37" t="inlineStr">
        <is>
          <t>The drawings of David Smith / Trinkett Clark ; organized and circulated by the International Exhibitions Foundation.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Clark, Trinkett.</t>
        </is>
      </c>
      <c r="L37" t="inlineStr">
        <is>
          <t>Washington, D.C. : The Foundation, c1985.</t>
        </is>
      </c>
      <c r="M37" t="inlineStr">
        <is>
          <t>1985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NC </t>
        </is>
      </c>
      <c r="S37" t="n">
        <v>1</v>
      </c>
      <c r="T37" t="n">
        <v>1</v>
      </c>
      <c r="U37" t="inlineStr">
        <is>
          <t>1994-11-29</t>
        </is>
      </c>
      <c r="V37" t="inlineStr">
        <is>
          <t>1994-11-29</t>
        </is>
      </c>
      <c r="W37" t="inlineStr">
        <is>
          <t>1993-05-18</t>
        </is>
      </c>
      <c r="X37" t="inlineStr">
        <is>
          <t>1993-05-18</t>
        </is>
      </c>
      <c r="Y37" t="n">
        <v>306</v>
      </c>
      <c r="Z37" t="n">
        <v>276</v>
      </c>
      <c r="AA37" t="n">
        <v>279</v>
      </c>
      <c r="AB37" t="n">
        <v>4</v>
      </c>
      <c r="AC37" t="n">
        <v>4</v>
      </c>
      <c r="AD37" t="n">
        <v>8</v>
      </c>
      <c r="AE37" t="n">
        <v>8</v>
      </c>
      <c r="AF37" t="n">
        <v>3</v>
      </c>
      <c r="AG37" t="n">
        <v>3</v>
      </c>
      <c r="AH37" t="n">
        <v>1</v>
      </c>
      <c r="AI37" t="n">
        <v>1</v>
      </c>
      <c r="AJ37" t="n">
        <v>4</v>
      </c>
      <c r="AK37" t="n">
        <v>4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HYPERLINK("http://catalog.hathitrust.org/Record/000631334","HathiTrust Record")</f>
        <v/>
      </c>
      <c r="AS37">
        <f>HYPERLINK("https://creighton-primo.hosted.exlibrisgroup.com/primo-explore/search?tab=default_tab&amp;search_scope=EVERYTHING&amp;vid=01CRU&amp;lang=en_US&amp;offset=0&amp;query=any,contains,991000844699702656","Catalog Record")</f>
        <v/>
      </c>
      <c r="AT37">
        <f>HYPERLINK("http://www.worldcat.org/oclc/13558924","WorldCat Record")</f>
        <v/>
      </c>
      <c r="AU37" t="inlineStr">
        <is>
          <t>6909187:eng</t>
        </is>
      </c>
      <c r="AV37" t="inlineStr">
        <is>
          <t>13558924</t>
        </is>
      </c>
      <c r="AW37" t="inlineStr">
        <is>
          <t>991000844699702656</t>
        </is>
      </c>
      <c r="AX37" t="inlineStr">
        <is>
          <t>991000844699702656</t>
        </is>
      </c>
      <c r="AY37" t="inlineStr">
        <is>
          <t>2272441750002656</t>
        </is>
      </c>
      <c r="AZ37" t="inlineStr">
        <is>
          <t>BOOK</t>
        </is>
      </c>
      <c r="BB37" t="inlineStr">
        <is>
          <t>9780883970850</t>
        </is>
      </c>
      <c r="BC37" t="inlineStr">
        <is>
          <t>32285001659662</t>
        </is>
      </c>
      <c r="BD37" t="inlineStr">
        <is>
          <t>893351680</t>
        </is>
      </c>
    </row>
    <row r="38">
      <c r="A38" t="inlineStr">
        <is>
          <t>No</t>
        </is>
      </c>
      <c r="B38" t="inlineStr">
        <is>
          <t>NC1426 .D3 1971</t>
        </is>
      </c>
      <c r="C38" t="inlineStr">
        <is>
          <t>0                      NC 1426000D  3           1971</t>
        </is>
      </c>
      <c r="D38" t="inlineStr">
        <is>
          <t>Comix: a history of comic books in America.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Daniels, Les, 1943-2011.</t>
        </is>
      </c>
      <c r="L38" t="inlineStr">
        <is>
          <t>[New York] Outerbridge &amp; Dienstfrey; distributed by E. P. Dutton [1971]</t>
        </is>
      </c>
      <c r="M38" t="inlineStr">
        <is>
          <t>1971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NC </t>
        </is>
      </c>
      <c r="S38" t="n">
        <v>4</v>
      </c>
      <c r="T38" t="n">
        <v>4</v>
      </c>
      <c r="U38" t="inlineStr">
        <is>
          <t>1992-12-16</t>
        </is>
      </c>
      <c r="V38" t="inlineStr">
        <is>
          <t>1992-12-16</t>
        </is>
      </c>
      <c r="W38" t="inlineStr">
        <is>
          <t>1992-02-11</t>
        </is>
      </c>
      <c r="X38" t="inlineStr">
        <is>
          <t>1992-02-11</t>
        </is>
      </c>
      <c r="Y38" t="n">
        <v>585</v>
      </c>
      <c r="Z38" t="n">
        <v>533</v>
      </c>
      <c r="AA38" t="n">
        <v>709</v>
      </c>
      <c r="AB38" t="n">
        <v>6</v>
      </c>
      <c r="AC38" t="n">
        <v>6</v>
      </c>
      <c r="AD38" t="n">
        <v>13</v>
      </c>
      <c r="AE38" t="n">
        <v>19</v>
      </c>
      <c r="AF38" t="n">
        <v>5</v>
      </c>
      <c r="AG38" t="n">
        <v>7</v>
      </c>
      <c r="AH38" t="n">
        <v>3</v>
      </c>
      <c r="AI38" t="n">
        <v>6</v>
      </c>
      <c r="AJ38" t="n">
        <v>3</v>
      </c>
      <c r="AK38" t="n">
        <v>6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HYPERLINK("https://creighton-primo.hosted.exlibrisgroup.com/primo-explore/search?tab=default_tab&amp;search_scope=EVERYTHING&amp;vid=01CRU&amp;lang=en_US&amp;offset=0&amp;query=any,contains,991001907199702656","Catalog Record")</f>
        <v/>
      </c>
      <c r="AT38">
        <f>HYPERLINK("http://www.worldcat.org/oclc/240907","WorldCat Record")</f>
        <v/>
      </c>
      <c r="AU38" t="inlineStr">
        <is>
          <t>1384693:eng</t>
        </is>
      </c>
      <c r="AV38" t="inlineStr">
        <is>
          <t>240907</t>
        </is>
      </c>
      <c r="AW38" t="inlineStr">
        <is>
          <t>991001907199702656</t>
        </is>
      </c>
      <c r="AX38" t="inlineStr">
        <is>
          <t>991001907199702656</t>
        </is>
      </c>
      <c r="AY38" t="inlineStr">
        <is>
          <t>2272295150002656</t>
        </is>
      </c>
      <c r="AZ38" t="inlineStr">
        <is>
          <t>BOOK</t>
        </is>
      </c>
      <c r="BB38" t="inlineStr">
        <is>
          <t>9780876900345</t>
        </is>
      </c>
      <c r="BC38" t="inlineStr">
        <is>
          <t>32285000946482</t>
        </is>
      </c>
      <c r="BD38" t="inlineStr">
        <is>
          <t>893879285</t>
        </is>
      </c>
    </row>
    <row r="39">
      <c r="A39" t="inlineStr">
        <is>
          <t>No</t>
        </is>
      </c>
      <c r="B39" t="inlineStr">
        <is>
          <t>NC1428 .N423 1975</t>
        </is>
      </c>
      <c r="C39" t="inlineStr">
        <is>
          <t>0                      NC 1428000N  423         1975</t>
        </is>
      </c>
      <c r="D39" t="inlineStr">
        <is>
          <t>The New Yorker album of drawings, 1925-1975.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Viking Press, 1975.</t>
        </is>
      </c>
      <c r="M39" t="inlineStr">
        <is>
          <t>1975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NC </t>
        </is>
      </c>
      <c r="S39" t="n">
        <v>4</v>
      </c>
      <c r="T39" t="n">
        <v>4</v>
      </c>
      <c r="U39" t="inlineStr">
        <is>
          <t>1996-03-07</t>
        </is>
      </c>
      <c r="V39" t="inlineStr">
        <is>
          <t>1996-03-07</t>
        </is>
      </c>
      <c r="W39" t="inlineStr">
        <is>
          <t>1991-02-11</t>
        </is>
      </c>
      <c r="X39" t="inlineStr">
        <is>
          <t>1991-02-11</t>
        </is>
      </c>
      <c r="Y39" t="n">
        <v>1110</v>
      </c>
      <c r="Z39" t="n">
        <v>1049</v>
      </c>
      <c r="AA39" t="n">
        <v>1049</v>
      </c>
      <c r="AB39" t="n">
        <v>5</v>
      </c>
      <c r="AC39" t="n">
        <v>5</v>
      </c>
      <c r="AD39" t="n">
        <v>19</v>
      </c>
      <c r="AE39" t="n">
        <v>19</v>
      </c>
      <c r="AF39" t="n">
        <v>8</v>
      </c>
      <c r="AG39" t="n">
        <v>8</v>
      </c>
      <c r="AH39" t="n">
        <v>5</v>
      </c>
      <c r="AI39" t="n">
        <v>5</v>
      </c>
      <c r="AJ39" t="n">
        <v>9</v>
      </c>
      <c r="AK39" t="n">
        <v>9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HYPERLINK("https://creighton-primo.hosted.exlibrisgroup.com/primo-explore/search?tab=default_tab&amp;search_scope=EVERYTHING&amp;vid=01CRU&amp;lang=en_US&amp;offset=0&amp;query=any,contains,991003662599702656","Catalog Record")</f>
        <v/>
      </c>
      <c r="AT39">
        <f>HYPERLINK("http://www.worldcat.org/oclc/1273446","WorldCat Record")</f>
        <v/>
      </c>
      <c r="AU39" t="inlineStr">
        <is>
          <t>5609005526:eng</t>
        </is>
      </c>
      <c r="AV39" t="inlineStr">
        <is>
          <t>1273446</t>
        </is>
      </c>
      <c r="AW39" t="inlineStr">
        <is>
          <t>991003662599702656</t>
        </is>
      </c>
      <c r="AX39" t="inlineStr">
        <is>
          <t>991003662599702656</t>
        </is>
      </c>
      <c r="AY39" t="inlineStr">
        <is>
          <t>2267762480002656</t>
        </is>
      </c>
      <c r="AZ39" t="inlineStr">
        <is>
          <t>BOOK</t>
        </is>
      </c>
      <c r="BB39" t="inlineStr">
        <is>
          <t>9780670509270</t>
        </is>
      </c>
      <c r="BC39" t="inlineStr">
        <is>
          <t>32285000299361</t>
        </is>
      </c>
      <c r="BD39" t="inlineStr">
        <is>
          <t>893318235</t>
        </is>
      </c>
    </row>
    <row r="40">
      <c r="A40" t="inlineStr">
        <is>
          <t>No</t>
        </is>
      </c>
      <c r="B40" t="inlineStr">
        <is>
          <t>NC1428 .N47 1995</t>
        </is>
      </c>
      <c r="C40" t="inlineStr">
        <is>
          <t>0                      NC 1428000N  47          1995</t>
        </is>
      </c>
      <c r="D40" t="inlineStr">
        <is>
          <t>The art of the New Yorker, 1925-1995 / Lee Lorenz.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Lorenz, Lee.</t>
        </is>
      </c>
      <c r="L40" t="inlineStr">
        <is>
          <t>New York : A. Knopf : Distributed by Random House, 1995.</t>
        </is>
      </c>
      <c r="M40" t="inlineStr">
        <is>
          <t>1995</t>
        </is>
      </c>
      <c r="N40" t="inlineStr">
        <is>
          <t>1st ed.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NC </t>
        </is>
      </c>
      <c r="S40" t="n">
        <v>2</v>
      </c>
      <c r="T40" t="n">
        <v>2</v>
      </c>
      <c r="U40" t="inlineStr">
        <is>
          <t>2006-10-09</t>
        </is>
      </c>
      <c r="V40" t="inlineStr">
        <is>
          <t>2006-10-09</t>
        </is>
      </c>
      <c r="W40" t="inlineStr">
        <is>
          <t>1995-11-27</t>
        </is>
      </c>
      <c r="X40" t="inlineStr">
        <is>
          <t>1995-11-27</t>
        </is>
      </c>
      <c r="Y40" t="n">
        <v>622</v>
      </c>
      <c r="Z40" t="n">
        <v>569</v>
      </c>
      <c r="AA40" t="n">
        <v>582</v>
      </c>
      <c r="AB40" t="n">
        <v>3</v>
      </c>
      <c r="AC40" t="n">
        <v>3</v>
      </c>
      <c r="AD40" t="n">
        <v>14</v>
      </c>
      <c r="AE40" t="n">
        <v>14</v>
      </c>
      <c r="AF40" t="n">
        <v>4</v>
      </c>
      <c r="AG40" t="n">
        <v>4</v>
      </c>
      <c r="AH40" t="n">
        <v>2</v>
      </c>
      <c r="AI40" t="n">
        <v>2</v>
      </c>
      <c r="AJ40" t="n">
        <v>11</v>
      </c>
      <c r="AK40" t="n">
        <v>11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HYPERLINK("http://catalog.hathitrust.org/Record/003017942","HathiTrust Record")</f>
        <v/>
      </c>
      <c r="AS40">
        <f>HYPERLINK("https://creighton-primo.hosted.exlibrisgroup.com/primo-explore/search?tab=default_tab&amp;search_scope=EVERYTHING&amp;vid=01CRU&amp;lang=en_US&amp;offset=0&amp;query=any,contains,991002448809702656","Catalog Record")</f>
        <v/>
      </c>
      <c r="AT40">
        <f>HYPERLINK("http://www.worldcat.org/oclc/31934660","WorldCat Record")</f>
        <v/>
      </c>
      <c r="AU40" t="inlineStr">
        <is>
          <t>34359861:eng</t>
        </is>
      </c>
      <c r="AV40" t="inlineStr">
        <is>
          <t>31934660</t>
        </is>
      </c>
      <c r="AW40" t="inlineStr">
        <is>
          <t>991002448809702656</t>
        </is>
      </c>
      <c r="AX40" t="inlineStr">
        <is>
          <t>991002448809702656</t>
        </is>
      </c>
      <c r="AY40" t="inlineStr">
        <is>
          <t>2255228710002656</t>
        </is>
      </c>
      <c r="AZ40" t="inlineStr">
        <is>
          <t>BOOK</t>
        </is>
      </c>
      <c r="BB40" t="inlineStr">
        <is>
          <t>9780679436799</t>
        </is>
      </c>
      <c r="BC40" t="inlineStr">
        <is>
          <t>32285002106671</t>
        </is>
      </c>
      <c r="BD40" t="inlineStr">
        <is>
          <t>893697793</t>
        </is>
      </c>
    </row>
    <row r="41">
      <c r="A41" t="inlineStr">
        <is>
          <t>No</t>
        </is>
      </c>
      <c r="B41" t="inlineStr">
        <is>
          <t>NC1429 .S43832</t>
        </is>
      </c>
      <c r="C41" t="inlineStr">
        <is>
          <t>0                      NC 1429000S  43832</t>
        </is>
      </c>
      <c r="D41" t="inlineStr">
        <is>
          <t>Peanuts treasury / by Charles M. Schulz ; Foreword by Johnny Hart.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Schulz, Charles M. (Charles Monroe), 1922-2000.</t>
        </is>
      </c>
      <c r="L41" t="inlineStr">
        <is>
          <t>New York : Holt, Rinehart and Winston, [1968]</t>
        </is>
      </c>
      <c r="M41" t="inlineStr">
        <is>
          <t>1968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NC </t>
        </is>
      </c>
      <c r="S41" t="n">
        <v>16</v>
      </c>
      <c r="T41" t="n">
        <v>16</v>
      </c>
      <c r="U41" t="inlineStr">
        <is>
          <t>2003-09-12</t>
        </is>
      </c>
      <c r="V41" t="inlineStr">
        <is>
          <t>2003-09-12</t>
        </is>
      </c>
      <c r="W41" t="inlineStr">
        <is>
          <t>1992-03-01</t>
        </is>
      </c>
      <c r="X41" t="inlineStr">
        <is>
          <t>1992-03-01</t>
        </is>
      </c>
      <c r="Y41" t="n">
        <v>777</v>
      </c>
      <c r="Z41" t="n">
        <v>756</v>
      </c>
      <c r="AA41" t="n">
        <v>1219</v>
      </c>
      <c r="AB41" t="n">
        <v>11</v>
      </c>
      <c r="AC41" t="n">
        <v>16</v>
      </c>
      <c r="AD41" t="n">
        <v>9</v>
      </c>
      <c r="AE41" t="n">
        <v>10</v>
      </c>
      <c r="AF41" t="n">
        <v>4</v>
      </c>
      <c r="AG41" t="n">
        <v>4</v>
      </c>
      <c r="AH41" t="n">
        <v>1</v>
      </c>
      <c r="AI41" t="n">
        <v>2</v>
      </c>
      <c r="AJ41" t="n">
        <v>4</v>
      </c>
      <c r="AK41" t="n">
        <v>4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HYPERLINK("http://catalog.hathitrust.org/Record/001469375","HathiTrust Record")</f>
        <v/>
      </c>
      <c r="AS41">
        <f>HYPERLINK("https://creighton-primo.hosted.exlibrisgroup.com/primo-explore/search?tab=default_tab&amp;search_scope=EVERYTHING&amp;vid=01CRU&amp;lang=en_US&amp;offset=0&amp;query=any,contains,991002791509702656","Catalog Record")</f>
        <v/>
      </c>
      <c r="AT41">
        <f>HYPERLINK("http://www.worldcat.org/oclc/443592","WorldCat Record")</f>
        <v/>
      </c>
      <c r="AU41" t="inlineStr">
        <is>
          <t>69759845:eng</t>
        </is>
      </c>
      <c r="AV41" t="inlineStr">
        <is>
          <t>443592</t>
        </is>
      </c>
      <c r="AW41" t="inlineStr">
        <is>
          <t>991002791509702656</t>
        </is>
      </c>
      <c r="AX41" t="inlineStr">
        <is>
          <t>991002791509702656</t>
        </is>
      </c>
      <c r="AY41" t="inlineStr">
        <is>
          <t>2264349930002656</t>
        </is>
      </c>
      <c r="AZ41" t="inlineStr">
        <is>
          <t>BOOK</t>
        </is>
      </c>
      <c r="BC41" t="inlineStr">
        <is>
          <t>32285000979996</t>
        </is>
      </c>
      <c r="BD41" t="inlineStr">
        <is>
          <t>893233418</t>
        </is>
      </c>
    </row>
    <row r="42">
      <c r="A42" t="inlineStr">
        <is>
          <t>No</t>
        </is>
      </c>
      <c r="B42" t="inlineStr">
        <is>
          <t>NC1429.D237 H4</t>
        </is>
      </c>
      <c r="C42" t="inlineStr">
        <is>
          <t>0                      NC 1429000D  237                H  4</t>
        </is>
      </c>
      <c r="D42" t="inlineStr">
        <is>
          <t>As Ding saw Hoover / by Jay N. Darling. Edited by John M. Henry. With introd. by W. W. Waymack.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Darling, Jay N. (Jay Norwood), 1876-1962.</t>
        </is>
      </c>
      <c r="L42" t="inlineStr">
        <is>
          <t>Ames : Iowa State College Press, [1954]</t>
        </is>
      </c>
      <c r="M42" t="inlineStr">
        <is>
          <t>1954</t>
        </is>
      </c>
      <c r="O42" t="inlineStr">
        <is>
          <t>eng</t>
        </is>
      </c>
      <c r="P42" t="inlineStr">
        <is>
          <t>___</t>
        </is>
      </c>
      <c r="R42" t="inlineStr">
        <is>
          <t xml:space="preserve">NC </t>
        </is>
      </c>
      <c r="S42" t="n">
        <v>1</v>
      </c>
      <c r="T42" t="n">
        <v>1</v>
      </c>
      <c r="U42" t="inlineStr">
        <is>
          <t>2001-04-12</t>
        </is>
      </c>
      <c r="V42" t="inlineStr">
        <is>
          <t>2001-04-12</t>
        </is>
      </c>
      <c r="W42" t="inlineStr">
        <is>
          <t>1993-05-20</t>
        </is>
      </c>
      <c r="X42" t="inlineStr">
        <is>
          <t>1993-05-20</t>
        </is>
      </c>
      <c r="Y42" t="n">
        <v>144</v>
      </c>
      <c r="Z42" t="n">
        <v>140</v>
      </c>
      <c r="AA42" t="n">
        <v>143</v>
      </c>
      <c r="AB42" t="n">
        <v>3</v>
      </c>
      <c r="AC42" t="n">
        <v>3</v>
      </c>
      <c r="AD42" t="n">
        <v>9</v>
      </c>
      <c r="AE42" t="n">
        <v>9</v>
      </c>
      <c r="AF42" t="n">
        <v>3</v>
      </c>
      <c r="AG42" t="n">
        <v>3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HYPERLINK("https://creighton-primo.hosted.exlibrisgroup.com/primo-explore/search?tab=default_tab&amp;search_scope=EVERYTHING&amp;vid=01CRU&amp;lang=en_US&amp;offset=0&amp;query=any,contains,991003646219702656","Catalog Record")</f>
        <v/>
      </c>
      <c r="AT42">
        <f>HYPERLINK("http://www.worldcat.org/oclc/1247641","WorldCat Record")</f>
        <v/>
      </c>
      <c r="AU42" t="inlineStr">
        <is>
          <t>2156111:eng</t>
        </is>
      </c>
      <c r="AV42" t="inlineStr">
        <is>
          <t>1247641</t>
        </is>
      </c>
      <c r="AW42" t="inlineStr">
        <is>
          <t>991003646219702656</t>
        </is>
      </c>
      <c r="AX42" t="inlineStr">
        <is>
          <t>991003646219702656</t>
        </is>
      </c>
      <c r="AY42" t="inlineStr">
        <is>
          <t>2263576740002656</t>
        </is>
      </c>
      <c r="AZ42" t="inlineStr">
        <is>
          <t>BOOK</t>
        </is>
      </c>
      <c r="BC42" t="inlineStr">
        <is>
          <t>32285001690733</t>
        </is>
      </c>
      <c r="BD42" t="inlineStr">
        <is>
          <t>893352970</t>
        </is>
      </c>
    </row>
    <row r="43">
      <c r="A43" t="inlineStr">
        <is>
          <t>No</t>
        </is>
      </c>
      <c r="B43" t="inlineStr">
        <is>
          <t>NC1429.H527 A2 1991</t>
        </is>
      </c>
      <c r="C43" t="inlineStr">
        <is>
          <t>0                      NC 1429000H  527                A  2           1991</t>
        </is>
      </c>
      <c r="D43" t="inlineStr">
        <is>
          <t>Hirschfeld : art and recollections from eight decades / Al Hirschfeld.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Hirschfeld, Al.</t>
        </is>
      </c>
      <c r="L43" t="inlineStr">
        <is>
          <t>New York : Scribner ; Toronto : Maxwell Macmillan Canada ; New York : Maxwell Macmillan International, c1991.</t>
        </is>
      </c>
      <c r="M43" t="inlineStr">
        <is>
          <t>1991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NC </t>
        </is>
      </c>
      <c r="S43" t="n">
        <v>3</v>
      </c>
      <c r="T43" t="n">
        <v>3</v>
      </c>
      <c r="U43" t="inlineStr">
        <is>
          <t>2007-02-16</t>
        </is>
      </c>
      <c r="V43" t="inlineStr">
        <is>
          <t>2007-02-16</t>
        </is>
      </c>
      <c r="W43" t="inlineStr">
        <is>
          <t>1992-04-14</t>
        </is>
      </c>
      <c r="X43" t="inlineStr">
        <is>
          <t>1992-04-14</t>
        </is>
      </c>
      <c r="Y43" t="n">
        <v>480</v>
      </c>
      <c r="Z43" t="n">
        <v>454</v>
      </c>
      <c r="AA43" t="n">
        <v>454</v>
      </c>
      <c r="AB43" t="n">
        <v>4</v>
      </c>
      <c r="AC43" t="n">
        <v>4</v>
      </c>
      <c r="AD43" t="n">
        <v>15</v>
      </c>
      <c r="AE43" t="n">
        <v>15</v>
      </c>
      <c r="AF43" t="n">
        <v>4</v>
      </c>
      <c r="AG43" t="n">
        <v>4</v>
      </c>
      <c r="AH43" t="n">
        <v>4</v>
      </c>
      <c r="AI43" t="n">
        <v>4</v>
      </c>
      <c r="AJ43" t="n">
        <v>8</v>
      </c>
      <c r="AK43" t="n">
        <v>8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HYPERLINK("https://creighton-primo.hosted.exlibrisgroup.com/primo-explore/search?tab=default_tab&amp;search_scope=EVERYTHING&amp;vid=01CRU&amp;lang=en_US&amp;offset=0&amp;query=any,contains,991001882079702656","Catalog Record")</f>
        <v/>
      </c>
      <c r="AT43">
        <f>HYPERLINK("http://www.worldcat.org/oclc/23732687","WorldCat Record")</f>
        <v/>
      </c>
      <c r="AU43" t="inlineStr">
        <is>
          <t>3943585245:eng</t>
        </is>
      </c>
      <c r="AV43" t="inlineStr">
        <is>
          <t>23732687</t>
        </is>
      </c>
      <c r="AW43" t="inlineStr">
        <is>
          <t>991001882079702656</t>
        </is>
      </c>
      <c r="AX43" t="inlineStr">
        <is>
          <t>991001882079702656</t>
        </is>
      </c>
      <c r="AY43" t="inlineStr">
        <is>
          <t>2265457980002656</t>
        </is>
      </c>
      <c r="AZ43" t="inlineStr">
        <is>
          <t>BOOK</t>
        </is>
      </c>
      <c r="BB43" t="inlineStr">
        <is>
          <t>9780684193656</t>
        </is>
      </c>
      <c r="BC43" t="inlineStr">
        <is>
          <t>32285001035160</t>
        </is>
      </c>
      <c r="BD43" t="inlineStr">
        <is>
          <t>893244487</t>
        </is>
      </c>
    </row>
    <row r="44">
      <c r="A44" t="inlineStr">
        <is>
          <t>No</t>
        </is>
      </c>
      <c r="B44" t="inlineStr">
        <is>
          <t>NC1429.N3 K4</t>
        </is>
      </c>
      <c r="C44" t="inlineStr">
        <is>
          <t>0                      NC 1429000N  3                  K  4</t>
        </is>
      </c>
      <c r="D44" t="inlineStr">
        <is>
          <t>The art and politics of Thomas Nast.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Keller, Morton.</t>
        </is>
      </c>
      <c r="L44" t="inlineStr">
        <is>
          <t>New York : Oxford University Press, 1968.</t>
        </is>
      </c>
      <c r="M44" t="inlineStr">
        <is>
          <t>1968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NC </t>
        </is>
      </c>
      <c r="S44" t="n">
        <v>6</v>
      </c>
      <c r="T44" t="n">
        <v>6</v>
      </c>
      <c r="U44" t="inlineStr">
        <is>
          <t>2007-09-21</t>
        </is>
      </c>
      <c r="V44" t="inlineStr">
        <is>
          <t>2007-09-21</t>
        </is>
      </c>
      <c r="W44" t="inlineStr">
        <is>
          <t>1990-04-25</t>
        </is>
      </c>
      <c r="X44" t="inlineStr">
        <is>
          <t>1990-04-25</t>
        </is>
      </c>
      <c r="Y44" t="n">
        <v>995</v>
      </c>
      <c r="Z44" t="n">
        <v>946</v>
      </c>
      <c r="AA44" t="n">
        <v>994</v>
      </c>
      <c r="AB44" t="n">
        <v>5</v>
      </c>
      <c r="AC44" t="n">
        <v>5</v>
      </c>
      <c r="AD44" t="n">
        <v>34</v>
      </c>
      <c r="AE44" t="n">
        <v>36</v>
      </c>
      <c r="AF44" t="n">
        <v>14</v>
      </c>
      <c r="AG44" t="n">
        <v>15</v>
      </c>
      <c r="AH44" t="n">
        <v>8</v>
      </c>
      <c r="AI44" t="n">
        <v>9</v>
      </c>
      <c r="AJ44" t="n">
        <v>15</v>
      </c>
      <c r="AK44" t="n">
        <v>16</v>
      </c>
      <c r="AL44" t="n">
        <v>3</v>
      </c>
      <c r="AM44" t="n">
        <v>3</v>
      </c>
      <c r="AN44" t="n">
        <v>1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HYPERLINK("http://catalog.hathitrust.org/Record/001469370","HathiTrust Record")</f>
        <v/>
      </c>
      <c r="AS44">
        <f>HYPERLINK("https://creighton-primo.hosted.exlibrisgroup.com/primo-explore/search?tab=default_tab&amp;search_scope=EVERYTHING&amp;vid=01CRU&amp;lang=en_US&amp;offset=0&amp;query=any,contains,991002784259702656","Catalog Record")</f>
        <v/>
      </c>
      <c r="AT44">
        <f>HYPERLINK("http://www.worldcat.org/oclc/441139","WorldCat Record")</f>
        <v/>
      </c>
      <c r="AU44" t="inlineStr">
        <is>
          <t>414853:eng</t>
        </is>
      </c>
      <c r="AV44" t="inlineStr">
        <is>
          <t>441139</t>
        </is>
      </c>
      <c r="AW44" t="inlineStr">
        <is>
          <t>991002784259702656</t>
        </is>
      </c>
      <c r="AX44" t="inlineStr">
        <is>
          <t>991002784259702656</t>
        </is>
      </c>
      <c r="AY44" t="inlineStr">
        <is>
          <t>2257172850002656</t>
        </is>
      </c>
      <c r="AZ44" t="inlineStr">
        <is>
          <t>BOOK</t>
        </is>
      </c>
      <c r="BC44" t="inlineStr">
        <is>
          <t>32285000119098</t>
        </is>
      </c>
      <c r="BD44" t="inlineStr">
        <is>
          <t>893874012</t>
        </is>
      </c>
    </row>
    <row r="45">
      <c r="A45" t="inlineStr">
        <is>
          <t>No</t>
        </is>
      </c>
      <c r="B45" t="inlineStr">
        <is>
          <t>NC1429.N3 S34 1974</t>
        </is>
      </c>
      <c r="C45" t="inlineStr">
        <is>
          <t>0                      NC 1429000N  3                  S  34          1974</t>
        </is>
      </c>
      <c r="D45" t="inlineStr">
        <is>
          <t>Thomas Nast : cartoons and illustrations / with text by Thomas Nast St. Hill.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Nast, Thomas, 1840-1902.</t>
        </is>
      </c>
      <c r="L45" t="inlineStr">
        <is>
          <t>New York : Dover Publications, [1974]</t>
        </is>
      </c>
      <c r="M45" t="inlineStr">
        <is>
          <t>1974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NC </t>
        </is>
      </c>
      <c r="S45" t="n">
        <v>9</v>
      </c>
      <c r="T45" t="n">
        <v>9</v>
      </c>
      <c r="U45" t="inlineStr">
        <is>
          <t>2007-09-21</t>
        </is>
      </c>
      <c r="V45" t="inlineStr">
        <is>
          <t>2007-09-21</t>
        </is>
      </c>
      <c r="W45" t="inlineStr">
        <is>
          <t>1990-04-25</t>
        </is>
      </c>
      <c r="X45" t="inlineStr">
        <is>
          <t>1990-04-25</t>
        </is>
      </c>
      <c r="Y45" t="n">
        <v>641</v>
      </c>
      <c r="Z45" t="n">
        <v>588</v>
      </c>
      <c r="AA45" t="n">
        <v>594</v>
      </c>
      <c r="AB45" t="n">
        <v>2</v>
      </c>
      <c r="AC45" t="n">
        <v>2</v>
      </c>
      <c r="AD45" t="n">
        <v>17</v>
      </c>
      <c r="AE45" t="n">
        <v>17</v>
      </c>
      <c r="AF45" t="n">
        <v>9</v>
      </c>
      <c r="AG45" t="n">
        <v>9</v>
      </c>
      <c r="AH45" t="n">
        <v>4</v>
      </c>
      <c r="AI45" t="n">
        <v>4</v>
      </c>
      <c r="AJ45" t="n">
        <v>7</v>
      </c>
      <c r="AK45" t="n">
        <v>7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HYPERLINK("http://catalog.hathitrust.org/Record/001469368","HathiTrust Record")</f>
        <v/>
      </c>
      <c r="AS45">
        <f>HYPERLINK("https://creighton-primo.hosted.exlibrisgroup.com/primo-explore/search?tab=default_tab&amp;search_scope=EVERYTHING&amp;vid=01CRU&amp;lang=en_US&amp;offset=0&amp;query=any,contains,991003442799702656","Catalog Record")</f>
        <v/>
      </c>
      <c r="AT45">
        <f>HYPERLINK("http://www.worldcat.org/oclc/979016","WorldCat Record")</f>
        <v/>
      </c>
      <c r="AU45" t="inlineStr">
        <is>
          <t>47217345:eng</t>
        </is>
      </c>
      <c r="AV45" t="inlineStr">
        <is>
          <t>979016</t>
        </is>
      </c>
      <c r="AW45" t="inlineStr">
        <is>
          <t>991003442799702656</t>
        </is>
      </c>
      <c r="AX45" t="inlineStr">
        <is>
          <t>991003442799702656</t>
        </is>
      </c>
      <c r="AY45" t="inlineStr">
        <is>
          <t>2259631920002656</t>
        </is>
      </c>
      <c r="AZ45" t="inlineStr">
        <is>
          <t>BOOK</t>
        </is>
      </c>
      <c r="BB45" t="inlineStr">
        <is>
          <t>9780486230672</t>
        </is>
      </c>
      <c r="BC45" t="inlineStr">
        <is>
          <t>32285000119106</t>
        </is>
      </c>
      <c r="BD45" t="inlineStr">
        <is>
          <t>893711370</t>
        </is>
      </c>
    </row>
    <row r="46">
      <c r="A46" t="inlineStr">
        <is>
          <t>No</t>
        </is>
      </c>
      <c r="B46" t="inlineStr">
        <is>
          <t>NC1470 .W9 1973</t>
        </is>
      </c>
      <c r="C46" t="inlineStr">
        <is>
          <t>0                      NC 1470000W  9           1973</t>
        </is>
      </c>
      <c r="D46" t="inlineStr">
        <is>
          <t>The cartoon history of Britain / Michael Wynn Jones ; with a foreword by Michael Cummings.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Wynn Jones, Michael.</t>
        </is>
      </c>
      <c r="L46" t="inlineStr">
        <is>
          <t>New York : Macmillan, [1973, c1971]</t>
        </is>
      </c>
      <c r="M46" t="inlineStr">
        <is>
          <t>1973</t>
        </is>
      </c>
      <c r="N46" t="inlineStr">
        <is>
          <t>[1st American ed.]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NC </t>
        </is>
      </c>
      <c r="S46" t="n">
        <v>1</v>
      </c>
      <c r="T46" t="n">
        <v>1</v>
      </c>
      <c r="U46" t="inlineStr">
        <is>
          <t>2005-08-03</t>
        </is>
      </c>
      <c r="V46" t="inlineStr">
        <is>
          <t>2005-08-03</t>
        </is>
      </c>
      <c r="W46" t="inlineStr">
        <is>
          <t>2005-08-03</t>
        </is>
      </c>
      <c r="X46" t="inlineStr">
        <is>
          <t>2005-08-03</t>
        </is>
      </c>
      <c r="Y46" t="n">
        <v>429</v>
      </c>
      <c r="Z46" t="n">
        <v>399</v>
      </c>
      <c r="AA46" t="n">
        <v>443</v>
      </c>
      <c r="AB46" t="n">
        <v>5</v>
      </c>
      <c r="AC46" t="n">
        <v>5</v>
      </c>
      <c r="AD46" t="n">
        <v>15</v>
      </c>
      <c r="AE46" t="n">
        <v>15</v>
      </c>
      <c r="AF46" t="n">
        <v>6</v>
      </c>
      <c r="AG46" t="n">
        <v>6</v>
      </c>
      <c r="AH46" t="n">
        <v>4</v>
      </c>
      <c r="AI46" t="n">
        <v>4</v>
      </c>
      <c r="AJ46" t="n">
        <v>5</v>
      </c>
      <c r="AK46" t="n">
        <v>5</v>
      </c>
      <c r="AL46" t="n">
        <v>3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HYPERLINK("https://creighton-primo.hosted.exlibrisgroup.com/primo-explore/search?tab=default_tab&amp;search_scope=EVERYTHING&amp;vid=01CRU&amp;lang=en_US&amp;offset=0&amp;query=any,contains,991004626669702656","Catalog Record")</f>
        <v/>
      </c>
      <c r="AT46">
        <f>HYPERLINK("http://www.worldcat.org/oclc/638917","WorldCat Record")</f>
        <v/>
      </c>
      <c r="AU46" t="inlineStr">
        <is>
          <t>1491746:eng</t>
        </is>
      </c>
      <c r="AV46" t="inlineStr">
        <is>
          <t>638917</t>
        </is>
      </c>
      <c r="AW46" t="inlineStr">
        <is>
          <t>991004626669702656</t>
        </is>
      </c>
      <c r="AX46" t="inlineStr">
        <is>
          <t>991004626669702656</t>
        </is>
      </c>
      <c r="AY46" t="inlineStr">
        <is>
          <t>2257457740002656</t>
        </is>
      </c>
      <c r="AZ46" t="inlineStr">
        <is>
          <t>BOOK</t>
        </is>
      </c>
      <c r="BC46" t="inlineStr">
        <is>
          <t>32285005099238</t>
        </is>
      </c>
      <c r="BD46" t="inlineStr">
        <is>
          <t>893904946</t>
        </is>
      </c>
    </row>
    <row r="47">
      <c r="A47" t="inlineStr">
        <is>
          <t>No</t>
        </is>
      </c>
      <c r="B47" t="inlineStr">
        <is>
          <t>NC1478 .P8</t>
        </is>
      </c>
      <c r="C47" t="inlineStr">
        <is>
          <t>0                      NC 1478000P  8</t>
        </is>
      </c>
      <c r="D47" t="inlineStr">
        <is>
          <t>The best cartoons from Punch : collected for Americans from England's famous humorous weekly / edited by Marvin Rosenberg and William Cole.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Punch (London, England)</t>
        </is>
      </c>
      <c r="L47" t="inlineStr">
        <is>
          <t>[New York] : Simon and Schuster, 1952.</t>
        </is>
      </c>
      <c r="M47" t="inlineStr">
        <is>
          <t>1952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NC </t>
        </is>
      </c>
      <c r="S47" t="n">
        <v>6</v>
      </c>
      <c r="T47" t="n">
        <v>6</v>
      </c>
      <c r="U47" t="inlineStr">
        <is>
          <t>1993-09-16</t>
        </is>
      </c>
      <c r="V47" t="inlineStr">
        <is>
          <t>1993-09-16</t>
        </is>
      </c>
      <c r="W47" t="inlineStr">
        <is>
          <t>1993-04-14</t>
        </is>
      </c>
      <c r="X47" t="inlineStr">
        <is>
          <t>1993-04-14</t>
        </is>
      </c>
      <c r="Y47" t="n">
        <v>791</v>
      </c>
      <c r="Z47" t="n">
        <v>761</v>
      </c>
      <c r="AA47" t="n">
        <v>767</v>
      </c>
      <c r="AB47" t="n">
        <v>5</v>
      </c>
      <c r="AC47" t="n">
        <v>5</v>
      </c>
      <c r="AD47" t="n">
        <v>24</v>
      </c>
      <c r="AE47" t="n">
        <v>24</v>
      </c>
      <c r="AF47" t="n">
        <v>11</v>
      </c>
      <c r="AG47" t="n">
        <v>11</v>
      </c>
      <c r="AH47" t="n">
        <v>4</v>
      </c>
      <c r="AI47" t="n">
        <v>4</v>
      </c>
      <c r="AJ47" t="n">
        <v>12</v>
      </c>
      <c r="AK47" t="n">
        <v>12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R47">
        <f>HYPERLINK("http://catalog.hathitrust.org/Record/004503946","HathiTrust Record")</f>
        <v/>
      </c>
      <c r="AS47">
        <f>HYPERLINK("https://creighton-primo.hosted.exlibrisgroup.com/primo-explore/search?tab=default_tab&amp;search_scope=EVERYTHING&amp;vid=01CRU&amp;lang=en_US&amp;offset=0&amp;query=any,contains,991003097409702656","Catalog Record")</f>
        <v/>
      </c>
      <c r="AT47">
        <f>HYPERLINK("http://www.worldcat.org/oclc/647076","WorldCat Record")</f>
        <v/>
      </c>
      <c r="AU47" t="inlineStr">
        <is>
          <t>793000832:eng</t>
        </is>
      </c>
      <c r="AV47" t="inlineStr">
        <is>
          <t>647076</t>
        </is>
      </c>
      <c r="AW47" t="inlineStr">
        <is>
          <t>991003097409702656</t>
        </is>
      </c>
      <c r="AX47" t="inlineStr">
        <is>
          <t>991003097409702656</t>
        </is>
      </c>
      <c r="AY47" t="inlineStr">
        <is>
          <t>2260554890002656</t>
        </is>
      </c>
      <c r="AZ47" t="inlineStr">
        <is>
          <t>BOOK</t>
        </is>
      </c>
      <c r="BC47" t="inlineStr">
        <is>
          <t>32285001618908</t>
        </is>
      </c>
      <c r="BD47" t="inlineStr">
        <is>
          <t>893422172</t>
        </is>
      </c>
    </row>
    <row r="48">
      <c r="A48" t="inlineStr">
        <is>
          <t>No</t>
        </is>
      </c>
      <c r="B48" t="inlineStr">
        <is>
          <t>NC1479.H6 M8 1966</t>
        </is>
      </c>
      <c r="C48" t="inlineStr">
        <is>
          <t>0                      NC 1479000H  6                  M  8           1966</t>
        </is>
      </c>
      <c r="D48" t="inlineStr">
        <is>
          <t>London á la mode / drawings and captions by Paul Hogarth. Text by Malcolm Muggeridge.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Hogarth, Paul, 1917-2001.</t>
        </is>
      </c>
      <c r="L48" t="inlineStr">
        <is>
          <t>New York : Hill and Wang, 1966.</t>
        </is>
      </c>
      <c r="M48" t="inlineStr">
        <is>
          <t>1966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NC </t>
        </is>
      </c>
      <c r="S48" t="n">
        <v>1</v>
      </c>
      <c r="T48" t="n">
        <v>1</v>
      </c>
      <c r="U48" t="inlineStr">
        <is>
          <t>2004-12-16</t>
        </is>
      </c>
      <c r="V48" t="inlineStr">
        <is>
          <t>2004-12-16</t>
        </is>
      </c>
      <c r="W48" t="inlineStr">
        <is>
          <t>2004-12-16</t>
        </is>
      </c>
      <c r="X48" t="inlineStr">
        <is>
          <t>2004-12-16</t>
        </is>
      </c>
      <c r="Y48" t="n">
        <v>173</v>
      </c>
      <c r="Z48" t="n">
        <v>162</v>
      </c>
      <c r="AA48" t="n">
        <v>183</v>
      </c>
      <c r="AB48" t="n">
        <v>3</v>
      </c>
      <c r="AC48" t="n">
        <v>3</v>
      </c>
      <c r="AD48" t="n">
        <v>8</v>
      </c>
      <c r="AE48" t="n">
        <v>8</v>
      </c>
      <c r="AF48" t="n">
        <v>2</v>
      </c>
      <c r="AG48" t="n">
        <v>2</v>
      </c>
      <c r="AH48" t="n">
        <v>3</v>
      </c>
      <c r="AI48" t="n">
        <v>3</v>
      </c>
      <c r="AJ48" t="n">
        <v>3</v>
      </c>
      <c r="AK48" t="n">
        <v>3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HYPERLINK("https://creighton-primo.hosted.exlibrisgroup.com/primo-explore/search?tab=default_tab&amp;search_scope=EVERYTHING&amp;vid=01CRU&amp;lang=en_US&amp;offset=0&amp;query=any,contains,991004439399702656","Catalog Record")</f>
        <v/>
      </c>
      <c r="AT48">
        <f>HYPERLINK("http://www.worldcat.org/oclc/426884","WorldCat Record")</f>
        <v/>
      </c>
      <c r="AU48" t="inlineStr">
        <is>
          <t>196718956:eng</t>
        </is>
      </c>
      <c r="AV48" t="inlineStr">
        <is>
          <t>426884</t>
        </is>
      </c>
      <c r="AW48" t="inlineStr">
        <is>
          <t>991004439399702656</t>
        </is>
      </c>
      <c r="AX48" t="inlineStr">
        <is>
          <t>991004439399702656</t>
        </is>
      </c>
      <c r="AY48" t="inlineStr">
        <is>
          <t>2265253740002656</t>
        </is>
      </c>
      <c r="AZ48" t="inlineStr">
        <is>
          <t>BOOK</t>
        </is>
      </c>
      <c r="BC48" t="inlineStr">
        <is>
          <t>32285005018071</t>
        </is>
      </c>
      <c r="BD48" t="inlineStr">
        <is>
          <t>893782245</t>
        </is>
      </c>
    </row>
    <row r="49">
      <c r="A49" t="inlineStr">
        <is>
          <t>No</t>
        </is>
      </c>
      <c r="B49" t="inlineStr">
        <is>
          <t>NC1499.D3 M25</t>
        </is>
      </c>
      <c r="C49" t="inlineStr">
        <is>
          <t>0                      NC 1499000D  3                  M  25</t>
        </is>
      </c>
      <c r="D49" t="inlineStr">
        <is>
          <t>Drawings. [Text by] K. E. Maison.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Daumier, Honoré, 1808-1879.</t>
        </is>
      </c>
      <c r="L49" t="inlineStr">
        <is>
          <t>New York, T. Yoseloff [1960]</t>
        </is>
      </c>
      <c r="M49" t="inlineStr">
        <is>
          <t>1960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NC </t>
        </is>
      </c>
      <c r="S49" t="n">
        <v>2</v>
      </c>
      <c r="T49" t="n">
        <v>2</v>
      </c>
      <c r="U49" t="inlineStr">
        <is>
          <t>2009-10-13</t>
        </is>
      </c>
      <c r="V49" t="inlineStr">
        <is>
          <t>2009-10-13</t>
        </is>
      </c>
      <c r="W49" t="inlineStr">
        <is>
          <t>1997-07-18</t>
        </is>
      </c>
      <c r="X49" t="inlineStr">
        <is>
          <t>1997-07-18</t>
        </is>
      </c>
      <c r="Y49" t="n">
        <v>576</v>
      </c>
      <c r="Z49" t="n">
        <v>544</v>
      </c>
      <c r="AA49" t="n">
        <v>596</v>
      </c>
      <c r="AB49" t="n">
        <v>6</v>
      </c>
      <c r="AC49" t="n">
        <v>6</v>
      </c>
      <c r="AD49" t="n">
        <v>23</v>
      </c>
      <c r="AE49" t="n">
        <v>24</v>
      </c>
      <c r="AF49" t="n">
        <v>11</v>
      </c>
      <c r="AG49" t="n">
        <v>11</v>
      </c>
      <c r="AH49" t="n">
        <v>5</v>
      </c>
      <c r="AI49" t="n">
        <v>5</v>
      </c>
      <c r="AJ49" t="n">
        <v>10</v>
      </c>
      <c r="AK49" t="n">
        <v>11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HYPERLINK("http://catalog.hathitrust.org/Record/008222868","HathiTrust Record")</f>
        <v/>
      </c>
      <c r="AS49">
        <f>HYPERLINK("https://creighton-primo.hosted.exlibrisgroup.com/primo-explore/search?tab=default_tab&amp;search_scope=EVERYTHING&amp;vid=01CRU&amp;lang=en_US&amp;offset=0&amp;query=any,contains,991002895849702656","Catalog Record")</f>
        <v/>
      </c>
      <c r="AT49">
        <f>HYPERLINK("http://www.worldcat.org/oclc/514230","WorldCat Record")</f>
        <v/>
      </c>
      <c r="AU49" t="inlineStr">
        <is>
          <t>1485770:eng</t>
        </is>
      </c>
      <c r="AV49" t="inlineStr">
        <is>
          <t>514230</t>
        </is>
      </c>
      <c r="AW49" t="inlineStr">
        <is>
          <t>991002895849702656</t>
        </is>
      </c>
      <c r="AX49" t="inlineStr">
        <is>
          <t>991002895849702656</t>
        </is>
      </c>
      <c r="AY49" t="inlineStr">
        <is>
          <t>2261987370002656</t>
        </is>
      </c>
      <c r="AZ49" t="inlineStr">
        <is>
          <t>BOOK</t>
        </is>
      </c>
      <c r="BC49" t="inlineStr">
        <is>
          <t>32285002965548</t>
        </is>
      </c>
      <c r="BD49" t="inlineStr">
        <is>
          <t>893698404</t>
        </is>
      </c>
    </row>
    <row r="50">
      <c r="A50" t="inlineStr">
        <is>
          <t>No</t>
        </is>
      </c>
      <c r="B50" t="inlineStr">
        <is>
          <t>NC1509.G78 A4 1980</t>
        </is>
      </c>
      <c r="C50" t="inlineStr">
        <is>
          <t>0                      NC 1509000G  78                 A  4           1980</t>
        </is>
      </c>
      <c r="D50" t="inlineStr">
        <is>
          <t>Grosz/Heartfield, the artist as social critic : October 1-November 8, 1980, [University Gallery, University of Minnesota].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Holmes &amp; Meier ; Minneapolis : The Gallery, c1980.</t>
        </is>
      </c>
      <c r="M50" t="inlineStr">
        <is>
          <t>1980</t>
        </is>
      </c>
      <c r="O50" t="inlineStr">
        <is>
          <t>eng</t>
        </is>
      </c>
      <c r="P50" t="inlineStr">
        <is>
          <t>mnu</t>
        </is>
      </c>
      <c r="R50" t="inlineStr">
        <is>
          <t xml:space="preserve">NC </t>
        </is>
      </c>
      <c r="S50" t="n">
        <v>6</v>
      </c>
      <c r="T50" t="n">
        <v>6</v>
      </c>
      <c r="U50" t="inlineStr">
        <is>
          <t>2003-10-08</t>
        </is>
      </c>
      <c r="V50" t="inlineStr">
        <is>
          <t>2003-10-08</t>
        </is>
      </c>
      <c r="W50" t="inlineStr">
        <is>
          <t>1992-02-19</t>
        </is>
      </c>
      <c r="X50" t="inlineStr">
        <is>
          <t>1992-02-19</t>
        </is>
      </c>
      <c r="Y50" t="n">
        <v>199</v>
      </c>
      <c r="Z50" t="n">
        <v>175</v>
      </c>
      <c r="AA50" t="n">
        <v>201</v>
      </c>
      <c r="AB50" t="n">
        <v>2</v>
      </c>
      <c r="AC50" t="n">
        <v>2</v>
      </c>
      <c r="AD50" t="n">
        <v>4</v>
      </c>
      <c r="AE50" t="n">
        <v>5</v>
      </c>
      <c r="AF50" t="n">
        <v>0</v>
      </c>
      <c r="AG50" t="n">
        <v>0</v>
      </c>
      <c r="AH50" t="n">
        <v>2</v>
      </c>
      <c r="AI50" t="n">
        <v>2</v>
      </c>
      <c r="AJ50" t="n">
        <v>3</v>
      </c>
      <c r="AK50" t="n">
        <v>4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HYPERLINK("http://catalog.hathitrust.org/Record/007470113","HathiTrust Record")</f>
        <v/>
      </c>
      <c r="AS50">
        <f>HYPERLINK("https://creighton-primo.hosted.exlibrisgroup.com/primo-explore/search?tab=default_tab&amp;search_scope=EVERYTHING&amp;vid=01CRU&amp;lang=en_US&amp;offset=0&amp;query=any,contains,991005072449702656","Catalog Record")</f>
        <v/>
      </c>
      <c r="AT50">
        <f>HYPERLINK("http://www.worldcat.org/oclc/7053679","WorldCat Record")</f>
        <v/>
      </c>
      <c r="AU50" t="inlineStr">
        <is>
          <t>941820036:eng</t>
        </is>
      </c>
      <c r="AV50" t="inlineStr">
        <is>
          <t>7053679</t>
        </is>
      </c>
      <c r="AW50" t="inlineStr">
        <is>
          <t>991005072449702656</t>
        </is>
      </c>
      <c r="AX50" t="inlineStr">
        <is>
          <t>991005072449702656</t>
        </is>
      </c>
      <c r="AY50" t="inlineStr">
        <is>
          <t>2266394150002656</t>
        </is>
      </c>
      <c r="AZ50" t="inlineStr">
        <is>
          <t>BOOK</t>
        </is>
      </c>
      <c r="BC50" t="inlineStr">
        <is>
          <t>32285000981596</t>
        </is>
      </c>
      <c r="BD50" t="inlineStr">
        <is>
          <t>893332361</t>
        </is>
      </c>
    </row>
    <row r="51">
      <c r="A51" t="inlineStr">
        <is>
          <t>No</t>
        </is>
      </c>
      <c r="B51" t="inlineStr">
        <is>
          <t>NC1509.G78 H47 1985</t>
        </is>
      </c>
      <c r="C51" t="inlineStr">
        <is>
          <t>0                      NC 1509000G  78                 H  47          1985</t>
        </is>
      </c>
      <c r="D51" t="inlineStr">
        <is>
          <t>George Grosz / [by] Hans Hess.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Hess, Hans, 1907-1975.</t>
        </is>
      </c>
      <c r="L51" t="inlineStr">
        <is>
          <t>New Haven ; London : Yale University Press, 1985, c1974.</t>
        </is>
      </c>
      <c r="M51" t="inlineStr">
        <is>
          <t>1985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NC </t>
        </is>
      </c>
      <c r="S51" t="n">
        <v>15</v>
      </c>
      <c r="T51" t="n">
        <v>15</v>
      </c>
      <c r="U51" t="inlineStr">
        <is>
          <t>2006-09-18</t>
        </is>
      </c>
      <c r="V51" t="inlineStr">
        <is>
          <t>2006-09-18</t>
        </is>
      </c>
      <c r="W51" t="inlineStr">
        <is>
          <t>1992-02-19</t>
        </is>
      </c>
      <c r="X51" t="inlineStr">
        <is>
          <t>1992-02-19</t>
        </is>
      </c>
      <c r="Y51" t="n">
        <v>382</v>
      </c>
      <c r="Z51" t="n">
        <v>290</v>
      </c>
      <c r="AA51" t="n">
        <v>290</v>
      </c>
      <c r="AB51" t="n">
        <v>3</v>
      </c>
      <c r="AC51" t="n">
        <v>3</v>
      </c>
      <c r="AD51" t="n">
        <v>13</v>
      </c>
      <c r="AE51" t="n">
        <v>13</v>
      </c>
      <c r="AF51" t="n">
        <v>4</v>
      </c>
      <c r="AG51" t="n">
        <v>4</v>
      </c>
      <c r="AH51" t="n">
        <v>2</v>
      </c>
      <c r="AI51" t="n">
        <v>2</v>
      </c>
      <c r="AJ51" t="n">
        <v>9</v>
      </c>
      <c r="AK51" t="n">
        <v>9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HYPERLINK("https://creighton-primo.hosted.exlibrisgroup.com/primo-explore/search?tab=default_tab&amp;search_scope=EVERYTHING&amp;vid=01CRU&amp;lang=en_US&amp;offset=0&amp;query=any,contains,991000651669702656","Catalog Record")</f>
        <v/>
      </c>
      <c r="AT51">
        <f>HYPERLINK("http://www.worldcat.org/oclc/12173241","WorldCat Record")</f>
        <v/>
      </c>
      <c r="AU51" t="inlineStr">
        <is>
          <t>8907112074:eng</t>
        </is>
      </c>
      <c r="AV51" t="inlineStr">
        <is>
          <t>12173241</t>
        </is>
      </c>
      <c r="AW51" t="inlineStr">
        <is>
          <t>991000651669702656</t>
        </is>
      </c>
      <c r="AX51" t="inlineStr">
        <is>
          <t>991000651669702656</t>
        </is>
      </c>
      <c r="AY51" t="inlineStr">
        <is>
          <t>2268995000002656</t>
        </is>
      </c>
      <c r="AZ51" t="inlineStr">
        <is>
          <t>BOOK</t>
        </is>
      </c>
      <c r="BB51" t="inlineStr">
        <is>
          <t>9780300034080</t>
        </is>
      </c>
      <c r="BC51" t="inlineStr">
        <is>
          <t>32285000981604</t>
        </is>
      </c>
      <c r="BD51" t="inlineStr">
        <is>
          <t>893865555</t>
        </is>
      </c>
    </row>
    <row r="52">
      <c r="A52" t="inlineStr">
        <is>
          <t>No</t>
        </is>
      </c>
      <c r="B52" t="inlineStr">
        <is>
          <t>NC1763.T4 E3</t>
        </is>
      </c>
      <c r="C52" t="inlineStr">
        <is>
          <t>0                      NC 1763000T  4                  E  3</t>
        </is>
      </c>
      <c r="D52" t="inlineStr">
        <is>
          <t>The Educational technology cartoon book : cartoons from Educational technology magazine.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Englewood Cliffs, N.J. : Educational Technology Publications, [1970]</t>
        </is>
      </c>
      <c r="M52" t="inlineStr">
        <is>
          <t>1970</t>
        </is>
      </c>
      <c r="O52" t="inlineStr">
        <is>
          <t>eng</t>
        </is>
      </c>
      <c r="P52" t="inlineStr">
        <is>
          <t>nju</t>
        </is>
      </c>
      <c r="R52" t="inlineStr">
        <is>
          <t xml:space="preserve">NC </t>
        </is>
      </c>
      <c r="S52" t="n">
        <v>4</v>
      </c>
      <c r="T52" t="n">
        <v>4</v>
      </c>
      <c r="U52" t="inlineStr">
        <is>
          <t>1998-09-22</t>
        </is>
      </c>
      <c r="V52" t="inlineStr">
        <is>
          <t>1998-09-22</t>
        </is>
      </c>
      <c r="W52" t="inlineStr">
        <is>
          <t>1993-06-03</t>
        </is>
      </c>
      <c r="X52" t="inlineStr">
        <is>
          <t>1993-06-03</t>
        </is>
      </c>
      <c r="Y52" t="n">
        <v>213</v>
      </c>
      <c r="Z52" t="n">
        <v>164</v>
      </c>
      <c r="AA52" t="n">
        <v>165</v>
      </c>
      <c r="AB52" t="n">
        <v>3</v>
      </c>
      <c r="AC52" t="n">
        <v>3</v>
      </c>
      <c r="AD52" t="n">
        <v>10</v>
      </c>
      <c r="AE52" t="n">
        <v>10</v>
      </c>
      <c r="AF52" t="n">
        <v>4</v>
      </c>
      <c r="AG52" t="n">
        <v>4</v>
      </c>
      <c r="AH52" t="n">
        <v>2</v>
      </c>
      <c r="AI52" t="n">
        <v>2</v>
      </c>
      <c r="AJ52" t="n">
        <v>3</v>
      </c>
      <c r="AK52" t="n">
        <v>3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HYPERLINK("https://creighton-primo.hosted.exlibrisgroup.com/primo-explore/search?tab=default_tab&amp;search_scope=EVERYTHING&amp;vid=01CRU&amp;lang=en_US&amp;offset=0&amp;query=any,contains,991002050659702656","Catalog Record")</f>
        <v/>
      </c>
      <c r="AT52">
        <f>HYPERLINK("http://www.worldcat.org/oclc/261660","WorldCat Record")</f>
        <v/>
      </c>
      <c r="AU52" t="inlineStr">
        <is>
          <t>536703:eng</t>
        </is>
      </c>
      <c r="AV52" t="inlineStr">
        <is>
          <t>261660</t>
        </is>
      </c>
      <c r="AW52" t="inlineStr">
        <is>
          <t>991002050659702656</t>
        </is>
      </c>
      <c r="AX52" t="inlineStr">
        <is>
          <t>991002050659702656</t>
        </is>
      </c>
      <c r="AY52" t="inlineStr">
        <is>
          <t>2266710580002656</t>
        </is>
      </c>
      <c r="AZ52" t="inlineStr">
        <is>
          <t>BOOK</t>
        </is>
      </c>
      <c r="BB52" t="inlineStr">
        <is>
          <t>9780877780007</t>
        </is>
      </c>
      <c r="BC52" t="inlineStr">
        <is>
          <t>32285005139182</t>
        </is>
      </c>
      <c r="BD52" t="inlineStr">
        <is>
          <t>893684895</t>
        </is>
      </c>
    </row>
    <row r="53">
      <c r="A53" t="inlineStr">
        <is>
          <t>No</t>
        </is>
      </c>
      <c r="B53" t="inlineStr">
        <is>
          <t>NC1765 .B4213 1994</t>
        </is>
      </c>
      <c r="C53" t="inlineStr">
        <is>
          <t>0                      NC 1765000B  4213        1994</t>
        </is>
      </c>
      <c r="D53" t="inlineStr">
        <is>
          <t>Cartoons : one hundred years of cinema animation / by Giannalberto Bendazzi ; [translated by Anna Taraboletti-Segre].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Bendazzi, Giannalberto.</t>
        </is>
      </c>
      <c r="L53" t="inlineStr">
        <is>
          <t>Bloomington, Ind. : Indiana University Press, c1994.</t>
        </is>
      </c>
      <c r="M53" t="inlineStr">
        <is>
          <t>1994</t>
        </is>
      </c>
      <c r="O53" t="inlineStr">
        <is>
          <t>eng</t>
        </is>
      </c>
      <c r="P53" t="inlineStr">
        <is>
          <t>inu</t>
        </is>
      </c>
      <c r="R53" t="inlineStr">
        <is>
          <t xml:space="preserve">NC </t>
        </is>
      </c>
      <c r="S53" t="n">
        <v>8</v>
      </c>
      <c r="T53" t="n">
        <v>8</v>
      </c>
      <c r="U53" t="inlineStr">
        <is>
          <t>2002-09-23</t>
        </is>
      </c>
      <c r="V53" t="inlineStr">
        <is>
          <t>2002-09-23</t>
        </is>
      </c>
      <c r="W53" t="inlineStr">
        <is>
          <t>1996-12-16</t>
        </is>
      </c>
      <c r="X53" t="inlineStr">
        <is>
          <t>1996-12-16</t>
        </is>
      </c>
      <c r="Y53" t="n">
        <v>983</v>
      </c>
      <c r="Z53" t="n">
        <v>842</v>
      </c>
      <c r="AA53" t="n">
        <v>873</v>
      </c>
      <c r="AB53" t="n">
        <v>4</v>
      </c>
      <c r="AC53" t="n">
        <v>4</v>
      </c>
      <c r="AD53" t="n">
        <v>25</v>
      </c>
      <c r="AE53" t="n">
        <v>26</v>
      </c>
      <c r="AF53" t="n">
        <v>10</v>
      </c>
      <c r="AG53" t="n">
        <v>10</v>
      </c>
      <c r="AH53" t="n">
        <v>6</v>
      </c>
      <c r="AI53" t="n">
        <v>7</v>
      </c>
      <c r="AJ53" t="n">
        <v>12</v>
      </c>
      <c r="AK53" t="n">
        <v>13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HYPERLINK("http://catalog.hathitrust.org/Record/004534719","HathiTrust Record")</f>
        <v/>
      </c>
      <c r="AS53">
        <f>HYPERLINK("https://creighton-primo.hosted.exlibrisgroup.com/primo-explore/search?tab=default_tab&amp;search_scope=EVERYTHING&amp;vid=01CRU&amp;lang=en_US&amp;offset=0&amp;query=any,contains,991002368499702656","Catalog Record")</f>
        <v/>
      </c>
      <c r="AT53">
        <f>HYPERLINK("http://www.worldcat.org/oclc/30780989","WorldCat Record")</f>
        <v/>
      </c>
      <c r="AU53" t="inlineStr">
        <is>
          <t>16237687:eng</t>
        </is>
      </c>
      <c r="AV53" t="inlineStr">
        <is>
          <t>30780989</t>
        </is>
      </c>
      <c r="AW53" t="inlineStr">
        <is>
          <t>991002368499702656</t>
        </is>
      </c>
      <c r="AX53" t="inlineStr">
        <is>
          <t>991002368499702656</t>
        </is>
      </c>
      <c r="AY53" t="inlineStr">
        <is>
          <t>2264409210002656</t>
        </is>
      </c>
      <c r="AZ53" t="inlineStr">
        <is>
          <t>BOOK</t>
        </is>
      </c>
      <c r="BB53" t="inlineStr">
        <is>
          <t>9780253209375</t>
        </is>
      </c>
      <c r="BC53" t="inlineStr">
        <is>
          <t>32285002393675</t>
        </is>
      </c>
      <c r="BD53" t="inlineStr">
        <is>
          <t>893879833</t>
        </is>
      </c>
    </row>
    <row r="54">
      <c r="A54" t="inlineStr">
        <is>
          <t>No</t>
        </is>
      </c>
      <c r="B54" t="inlineStr">
        <is>
          <t>NC1765 .H26 1970</t>
        </is>
      </c>
      <c r="C54" t="inlineStr">
        <is>
          <t>0                      NC 1765000H  26          1970</t>
        </is>
      </c>
      <c r="D54" t="inlineStr">
        <is>
          <t>Art in movement : new directions in animation / by John Halas, in collaboration with Roger Manvell.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Halas, John.</t>
        </is>
      </c>
      <c r="L54" t="inlineStr">
        <is>
          <t>New York : Hastings House, [1970]</t>
        </is>
      </c>
      <c r="M54" t="inlineStr">
        <is>
          <t>1970</t>
        </is>
      </c>
      <c r="O54" t="inlineStr">
        <is>
          <t>eng</t>
        </is>
      </c>
      <c r="P54" t="inlineStr">
        <is>
          <t>nyu</t>
        </is>
      </c>
      <c r="Q54" t="inlineStr">
        <is>
          <t>Visual communication books</t>
        </is>
      </c>
      <c r="R54" t="inlineStr">
        <is>
          <t xml:space="preserve">NC </t>
        </is>
      </c>
      <c r="S54" t="n">
        <v>4</v>
      </c>
      <c r="T54" t="n">
        <v>4</v>
      </c>
      <c r="U54" t="inlineStr">
        <is>
          <t>2001-09-09</t>
        </is>
      </c>
      <c r="V54" t="inlineStr">
        <is>
          <t>2001-09-09</t>
        </is>
      </c>
      <c r="W54" t="inlineStr">
        <is>
          <t>1993-11-02</t>
        </is>
      </c>
      <c r="X54" t="inlineStr">
        <is>
          <t>1993-11-02</t>
        </is>
      </c>
      <c r="Y54" t="n">
        <v>498</v>
      </c>
      <c r="Z54" t="n">
        <v>449</v>
      </c>
      <c r="AA54" t="n">
        <v>456</v>
      </c>
      <c r="AB54" t="n">
        <v>6</v>
      </c>
      <c r="AC54" t="n">
        <v>6</v>
      </c>
      <c r="AD54" t="n">
        <v>15</v>
      </c>
      <c r="AE54" t="n">
        <v>15</v>
      </c>
      <c r="AF54" t="n">
        <v>4</v>
      </c>
      <c r="AG54" t="n">
        <v>4</v>
      </c>
      <c r="AH54" t="n">
        <v>3</v>
      </c>
      <c r="AI54" t="n">
        <v>3</v>
      </c>
      <c r="AJ54" t="n">
        <v>5</v>
      </c>
      <c r="AK54" t="n">
        <v>5</v>
      </c>
      <c r="AL54" t="n">
        <v>5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HYPERLINK("http://catalog.hathitrust.org/Record/001469506","HathiTrust Record")</f>
        <v/>
      </c>
      <c r="AS54">
        <f>HYPERLINK("https://creighton-primo.hosted.exlibrisgroup.com/primo-explore/search?tab=default_tab&amp;search_scope=EVERYTHING&amp;vid=01CRU&amp;lang=en_US&amp;offset=0&amp;query=any,contains,991000632469702656","Catalog Record")</f>
        <v/>
      </c>
      <c r="AT54">
        <f>HYPERLINK("http://www.worldcat.org/oclc/106306","WorldCat Record")</f>
        <v/>
      </c>
      <c r="AU54" t="inlineStr">
        <is>
          <t>865031371:eng</t>
        </is>
      </c>
      <c r="AV54" t="inlineStr">
        <is>
          <t>106306</t>
        </is>
      </c>
      <c r="AW54" t="inlineStr">
        <is>
          <t>991000632469702656</t>
        </is>
      </c>
      <c r="AX54" t="inlineStr">
        <is>
          <t>991000632469702656</t>
        </is>
      </c>
      <c r="AY54" t="inlineStr">
        <is>
          <t>2263958910002656</t>
        </is>
      </c>
      <c r="AZ54" t="inlineStr">
        <is>
          <t>BOOK</t>
        </is>
      </c>
      <c r="BB54" t="inlineStr">
        <is>
          <t>9780803803442</t>
        </is>
      </c>
      <c r="BC54" t="inlineStr">
        <is>
          <t>32285001795797</t>
        </is>
      </c>
      <c r="BD54" t="inlineStr">
        <is>
          <t>893407377</t>
        </is>
      </c>
    </row>
    <row r="55">
      <c r="A55" t="inlineStr">
        <is>
          <t>No</t>
        </is>
      </c>
      <c r="B55" t="inlineStr">
        <is>
          <t>NC1765 .H28</t>
        </is>
      </c>
      <c r="C55" t="inlineStr">
        <is>
          <t>0                      NC 1765000H  28</t>
        </is>
      </c>
      <c r="D55" t="inlineStr">
        <is>
          <t>Design in motion / [by] John Halas [and] Roger Manvell.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Halas, John.</t>
        </is>
      </c>
      <c r="L55" t="inlineStr">
        <is>
          <t>New York : Hastings House, [1962]</t>
        </is>
      </c>
      <c r="M55" t="inlineStr">
        <is>
          <t>1962</t>
        </is>
      </c>
      <c r="O55" t="inlineStr">
        <is>
          <t>eng</t>
        </is>
      </c>
      <c r="P55" t="inlineStr">
        <is>
          <t>nyu</t>
        </is>
      </c>
      <c r="Q55" t="inlineStr">
        <is>
          <t>Visual communication books</t>
        </is>
      </c>
      <c r="R55" t="inlineStr">
        <is>
          <t xml:space="preserve">NC </t>
        </is>
      </c>
      <c r="S55" t="n">
        <v>1</v>
      </c>
      <c r="T55" t="n">
        <v>1</v>
      </c>
      <c r="U55" t="inlineStr">
        <is>
          <t>2001-09-09</t>
        </is>
      </c>
      <c r="V55" t="inlineStr">
        <is>
          <t>2001-09-09</t>
        </is>
      </c>
      <c r="W55" t="inlineStr">
        <is>
          <t>1993-10-29</t>
        </is>
      </c>
      <c r="X55" t="inlineStr">
        <is>
          <t>1993-10-29</t>
        </is>
      </c>
      <c r="Y55" t="n">
        <v>224</v>
      </c>
      <c r="Z55" t="n">
        <v>206</v>
      </c>
      <c r="AA55" t="n">
        <v>211</v>
      </c>
      <c r="AB55" t="n">
        <v>3</v>
      </c>
      <c r="AC55" t="n">
        <v>3</v>
      </c>
      <c r="AD55" t="n">
        <v>7</v>
      </c>
      <c r="AE55" t="n">
        <v>7</v>
      </c>
      <c r="AF55" t="n">
        <v>2</v>
      </c>
      <c r="AG55" t="n">
        <v>2</v>
      </c>
      <c r="AH55" t="n">
        <v>2</v>
      </c>
      <c r="AI55" t="n">
        <v>2</v>
      </c>
      <c r="AJ55" t="n">
        <v>3</v>
      </c>
      <c r="AK55" t="n">
        <v>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HYPERLINK("http://catalog.hathitrust.org/Record/007474988","HathiTrust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HYPERLINK("https://creighton-primo.hosted.exlibrisgroup.com/primo-explore/search?tab=default_tab&amp;search_scope=EVERYTHING&amp;vid=01CRU&amp;lang=en_US&amp;offset=0&amp;query=any,contains,991002873859702656","Catalog Record")</f>
        <v/>
      </c>
      <c r="AT55">
        <f>HYPERLINK("http://www.worldcat.org/oclc/501496","WorldCat Record")</f>
        <v/>
      </c>
      <c r="AU55" t="inlineStr">
        <is>
          <t>1432950:eng</t>
        </is>
      </c>
      <c r="AV55" t="inlineStr">
        <is>
          <t>501496</t>
        </is>
      </c>
      <c r="AW55" t="inlineStr">
        <is>
          <t>991002873859702656</t>
        </is>
      </c>
      <c r="AX55" t="inlineStr">
        <is>
          <t>991002873859702656</t>
        </is>
      </c>
      <c r="AY55" t="inlineStr">
        <is>
          <t>2256692330002656</t>
        </is>
      </c>
      <c r="AZ55" t="inlineStr">
        <is>
          <t>BOOK</t>
        </is>
      </c>
      <c r="BC55" t="inlineStr">
        <is>
          <t>32285001795656</t>
        </is>
      </c>
      <c r="BD55" t="inlineStr">
        <is>
          <t>893591902</t>
        </is>
      </c>
    </row>
    <row r="56">
      <c r="A56" t="inlineStr">
        <is>
          <t>No</t>
        </is>
      </c>
      <c r="B56" t="inlineStr">
        <is>
          <t>NC1765 .S63 1989</t>
        </is>
      </c>
      <c r="C56" t="inlineStr">
        <is>
          <t>0                      NC 1765000S  63          1989</t>
        </is>
      </c>
      <c r="D56" t="inlineStr">
        <is>
          <t>Enchanted drawings : the history of animation / Charles Solomon.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Solomon, Charles.</t>
        </is>
      </c>
      <c r="L56" t="inlineStr">
        <is>
          <t>New York : Knopf, 1989.</t>
        </is>
      </c>
      <c r="M56" t="inlineStr">
        <is>
          <t>1989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NC </t>
        </is>
      </c>
      <c r="S56" t="n">
        <v>21</v>
      </c>
      <c r="T56" t="n">
        <v>21</v>
      </c>
      <c r="U56" t="inlineStr">
        <is>
          <t>1999-07-07</t>
        </is>
      </c>
      <c r="V56" t="inlineStr">
        <is>
          <t>1999-07-07</t>
        </is>
      </c>
      <c r="W56" t="inlineStr">
        <is>
          <t>1999-09-07</t>
        </is>
      </c>
      <c r="X56" t="inlineStr">
        <is>
          <t>1999-09-07</t>
        </is>
      </c>
      <c r="Y56" t="n">
        <v>653</v>
      </c>
      <c r="Z56" t="n">
        <v>581</v>
      </c>
      <c r="AA56" t="n">
        <v>873</v>
      </c>
      <c r="AB56" t="n">
        <v>5</v>
      </c>
      <c r="AC56" t="n">
        <v>6</v>
      </c>
      <c r="AD56" t="n">
        <v>16</v>
      </c>
      <c r="AE56" t="n">
        <v>17</v>
      </c>
      <c r="AF56" t="n">
        <v>6</v>
      </c>
      <c r="AG56" t="n">
        <v>6</v>
      </c>
      <c r="AH56" t="n">
        <v>3</v>
      </c>
      <c r="AI56" t="n">
        <v>3</v>
      </c>
      <c r="AJ56" t="n">
        <v>7</v>
      </c>
      <c r="AK56" t="n">
        <v>8</v>
      </c>
      <c r="AL56" t="n">
        <v>4</v>
      </c>
      <c r="AM56" t="n">
        <v>4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HYPERLINK("http://catalog.hathitrust.org/Record/001841153","HathiTrust Record")</f>
        <v/>
      </c>
      <c r="AS56">
        <f>HYPERLINK("https://creighton-primo.hosted.exlibrisgroup.com/primo-explore/search?tab=default_tab&amp;search_scope=EVERYTHING&amp;vid=01CRU&amp;lang=en_US&amp;offset=0&amp;query=any,contains,991001501959702656","Catalog Record")</f>
        <v/>
      </c>
      <c r="AT56">
        <f>HYPERLINK("http://www.worldcat.org/oclc/19811383","WorldCat Record")</f>
        <v/>
      </c>
      <c r="AU56" t="inlineStr">
        <is>
          <t>1006941739:eng</t>
        </is>
      </c>
      <c r="AV56" t="inlineStr">
        <is>
          <t>19811383</t>
        </is>
      </c>
      <c r="AW56" t="inlineStr">
        <is>
          <t>991001501959702656</t>
        </is>
      </c>
      <c r="AX56" t="inlineStr">
        <is>
          <t>991001501959702656</t>
        </is>
      </c>
      <c r="AY56" t="inlineStr">
        <is>
          <t>2262596350002656</t>
        </is>
      </c>
      <c r="AZ56" t="inlineStr">
        <is>
          <t>BOOK</t>
        </is>
      </c>
      <c r="BB56" t="inlineStr">
        <is>
          <t>9780394546841</t>
        </is>
      </c>
      <c r="BC56" t="inlineStr">
        <is>
          <t>32285003264636</t>
        </is>
      </c>
      <c r="BD56" t="inlineStr">
        <is>
          <t>893778838</t>
        </is>
      </c>
    </row>
    <row r="57">
      <c r="A57" t="inlineStr">
        <is>
          <t>No</t>
        </is>
      </c>
      <c r="B57" t="inlineStr">
        <is>
          <t>NC1766.U52 W3737 1988</t>
        </is>
      </c>
      <c r="C57" t="inlineStr">
        <is>
          <t>0                      NC 1766000U  52                 W  3737        1988</t>
        </is>
      </c>
      <c r="D57" t="inlineStr">
        <is>
          <t>That's all folks! : the art of Warner Bros. animation / Steve Schneider ; foreword by Ray Bradbury.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Schneider, Steve.</t>
        </is>
      </c>
      <c r="L57" t="inlineStr">
        <is>
          <t>New York : H. Holt, c1988.</t>
        </is>
      </c>
      <c r="M57" t="inlineStr">
        <is>
          <t>1988</t>
        </is>
      </c>
      <c r="N57" t="inlineStr">
        <is>
          <t>1st ed.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NC </t>
        </is>
      </c>
      <c r="S57" t="n">
        <v>21</v>
      </c>
      <c r="T57" t="n">
        <v>21</v>
      </c>
      <c r="U57" t="inlineStr">
        <is>
          <t>1998-04-09</t>
        </is>
      </c>
      <c r="V57" t="inlineStr">
        <is>
          <t>1998-04-09</t>
        </is>
      </c>
      <c r="W57" t="inlineStr">
        <is>
          <t>1989-10-23</t>
        </is>
      </c>
      <c r="X57" t="inlineStr">
        <is>
          <t>1989-10-23</t>
        </is>
      </c>
      <c r="Y57" t="n">
        <v>807</v>
      </c>
      <c r="Z57" t="n">
        <v>730</v>
      </c>
      <c r="AA57" t="n">
        <v>868</v>
      </c>
      <c r="AB57" t="n">
        <v>7</v>
      </c>
      <c r="AC57" t="n">
        <v>7</v>
      </c>
      <c r="AD57" t="n">
        <v>14</v>
      </c>
      <c r="AE57" t="n">
        <v>15</v>
      </c>
      <c r="AF57" t="n">
        <v>6</v>
      </c>
      <c r="AG57" t="n">
        <v>7</v>
      </c>
      <c r="AH57" t="n">
        <v>1</v>
      </c>
      <c r="AI57" t="n">
        <v>1</v>
      </c>
      <c r="AJ57" t="n">
        <v>5</v>
      </c>
      <c r="AK57" t="n">
        <v>6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HYPERLINK("https://creighton-primo.hosted.exlibrisgroup.com/primo-explore/search?tab=default_tab&amp;search_scope=EVERYTHING&amp;vid=01CRU&amp;lang=en_US&amp;offset=0&amp;query=any,contains,991001335299702656","Catalog Record")</f>
        <v/>
      </c>
      <c r="AT57">
        <f>HYPERLINK("http://www.worldcat.org/oclc/18350940","WorldCat Record")</f>
        <v/>
      </c>
      <c r="AU57" t="inlineStr">
        <is>
          <t>836708369:eng</t>
        </is>
      </c>
      <c r="AV57" t="inlineStr">
        <is>
          <t>18350940</t>
        </is>
      </c>
      <c r="AW57" t="inlineStr">
        <is>
          <t>991001335299702656</t>
        </is>
      </c>
      <c r="AX57" t="inlineStr">
        <is>
          <t>991001335299702656</t>
        </is>
      </c>
      <c r="AY57" t="inlineStr">
        <is>
          <t>2262637800002656</t>
        </is>
      </c>
      <c r="AZ57" t="inlineStr">
        <is>
          <t>BOOK</t>
        </is>
      </c>
      <c r="BB57" t="inlineStr">
        <is>
          <t>9780805008890</t>
        </is>
      </c>
      <c r="BC57" t="inlineStr">
        <is>
          <t>32285000001775</t>
        </is>
      </c>
      <c r="BD57" t="inlineStr">
        <is>
          <t>893897716</t>
        </is>
      </c>
    </row>
    <row r="58">
      <c r="A58" t="inlineStr">
        <is>
          <t>No</t>
        </is>
      </c>
      <c r="B58" t="inlineStr">
        <is>
          <t>NC1807.B4 O55 1970</t>
        </is>
      </c>
      <c r="C58" t="inlineStr">
        <is>
          <t>0                      NC 1807000B  4                  O  55          1970</t>
        </is>
      </c>
      <c r="D58" t="inlineStr">
        <is>
          <t>La Belle Époque : Belgian posters, watercolors and drawings from the collection of L. Wittamer-De Camps / introduction and catalogue by Yolande Oostens-Wittamer ; preface by Emile Langui ; circulated by International Exhibitions Foundation, 1970-1971.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Oostens-Wittamer, Yolande.</t>
        </is>
      </c>
      <c r="L58" t="inlineStr">
        <is>
          <t>[New York] : Grossman, [1970]</t>
        </is>
      </c>
      <c r="M58" t="inlineStr">
        <is>
          <t>1970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NC </t>
        </is>
      </c>
      <c r="S58" t="n">
        <v>6</v>
      </c>
      <c r="T58" t="n">
        <v>6</v>
      </c>
      <c r="U58" t="inlineStr">
        <is>
          <t>2005-11-01</t>
        </is>
      </c>
      <c r="V58" t="inlineStr">
        <is>
          <t>2005-11-01</t>
        </is>
      </c>
      <c r="W58" t="inlineStr">
        <is>
          <t>1993-05-20</t>
        </is>
      </c>
      <c r="X58" t="inlineStr">
        <is>
          <t>1993-05-20</t>
        </is>
      </c>
      <c r="Y58" t="n">
        <v>360</v>
      </c>
      <c r="Z58" t="n">
        <v>314</v>
      </c>
      <c r="AA58" t="n">
        <v>333</v>
      </c>
      <c r="AB58" t="n">
        <v>3</v>
      </c>
      <c r="AC58" t="n">
        <v>3</v>
      </c>
      <c r="AD58" t="n">
        <v>8</v>
      </c>
      <c r="AE58" t="n">
        <v>8</v>
      </c>
      <c r="AF58" t="n">
        <v>3</v>
      </c>
      <c r="AG58" t="n">
        <v>3</v>
      </c>
      <c r="AH58" t="n">
        <v>2</v>
      </c>
      <c r="AI58" t="n">
        <v>2</v>
      </c>
      <c r="AJ58" t="n">
        <v>3</v>
      </c>
      <c r="AK58" t="n">
        <v>3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HYPERLINK("http://catalog.hathitrust.org/Record/000001317","HathiTrust Record")</f>
        <v/>
      </c>
      <c r="AS58">
        <f>HYPERLINK("https://creighton-primo.hosted.exlibrisgroup.com/primo-explore/search?tab=default_tab&amp;search_scope=EVERYTHING&amp;vid=01CRU&amp;lang=en_US&amp;offset=0&amp;query=any,contains,991000587079702656","Catalog Record")</f>
        <v/>
      </c>
      <c r="AT58">
        <f>HYPERLINK("http://www.worldcat.org/oclc/96348","WorldCat Record")</f>
        <v/>
      </c>
      <c r="AU58" t="inlineStr">
        <is>
          <t>371530474:eng</t>
        </is>
      </c>
      <c r="AV58" t="inlineStr">
        <is>
          <t>96348</t>
        </is>
      </c>
      <c r="AW58" t="inlineStr">
        <is>
          <t>991000587079702656</t>
        </is>
      </c>
      <c r="AX58" t="inlineStr">
        <is>
          <t>991000587079702656</t>
        </is>
      </c>
      <c r="AY58" t="inlineStr">
        <is>
          <t>2271324100002656</t>
        </is>
      </c>
      <c r="AZ58" t="inlineStr">
        <is>
          <t>BOOK</t>
        </is>
      </c>
      <c r="BC58" t="inlineStr">
        <is>
          <t>32285001690907</t>
        </is>
      </c>
      <c r="BD58" t="inlineStr">
        <is>
          <t>893802907</t>
        </is>
      </c>
    </row>
    <row r="59">
      <c r="A59" t="inlineStr">
        <is>
          <t>No</t>
        </is>
      </c>
      <c r="B59" t="inlineStr">
        <is>
          <t>NC1810 .G3413 1974</t>
        </is>
      </c>
      <c r="C59" t="inlineStr">
        <is>
          <t>0                      NC 1810000G  3413        1974</t>
        </is>
      </c>
      <c r="D59" t="inlineStr">
        <is>
          <t>The poster in history. With an essay on the development of poster art by Carlo Arturo Quintavalle. Translated by Alfred and Bruni Mayor.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Gallo, Max, 1932-2017.</t>
        </is>
      </c>
      <c r="L59" t="inlineStr">
        <is>
          <t>New York, American Heritage Pub. Co.; distributed by McGraw-Hill [1974]</t>
        </is>
      </c>
      <c r="M59" t="inlineStr">
        <is>
          <t>1974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NC </t>
        </is>
      </c>
      <c r="S59" t="n">
        <v>4</v>
      </c>
      <c r="T59" t="n">
        <v>4</v>
      </c>
      <c r="U59" t="inlineStr">
        <is>
          <t>2005-11-01</t>
        </is>
      </c>
      <c r="V59" t="inlineStr">
        <is>
          <t>2005-11-01</t>
        </is>
      </c>
      <c r="W59" t="inlineStr">
        <is>
          <t>1995-10-03</t>
        </is>
      </c>
      <c r="X59" t="inlineStr">
        <is>
          <t>1995-10-03</t>
        </is>
      </c>
      <c r="Y59" t="n">
        <v>956</v>
      </c>
      <c r="Z59" t="n">
        <v>893</v>
      </c>
      <c r="AA59" t="n">
        <v>1376</v>
      </c>
      <c r="AB59" t="n">
        <v>10</v>
      </c>
      <c r="AC59" t="n">
        <v>13</v>
      </c>
      <c r="AD59" t="n">
        <v>22</v>
      </c>
      <c r="AE59" t="n">
        <v>35</v>
      </c>
      <c r="AF59" t="n">
        <v>6</v>
      </c>
      <c r="AG59" t="n">
        <v>14</v>
      </c>
      <c r="AH59" t="n">
        <v>7</v>
      </c>
      <c r="AI59" t="n">
        <v>7</v>
      </c>
      <c r="AJ59" t="n">
        <v>7</v>
      </c>
      <c r="AK59" t="n">
        <v>14</v>
      </c>
      <c r="AL59" t="n">
        <v>6</v>
      </c>
      <c r="AM59" t="n">
        <v>8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HYPERLINK("http://catalog.hathitrust.org/Record/001482874","HathiTrust Record")</f>
        <v/>
      </c>
      <c r="AS59">
        <f>HYPERLINK("https://creighton-primo.hosted.exlibrisgroup.com/primo-explore/search?tab=default_tab&amp;search_scope=EVERYTHING&amp;vid=01CRU&amp;lang=en_US&amp;offset=0&amp;query=any,contains,991003229559702656","Catalog Record")</f>
        <v/>
      </c>
      <c r="AT59">
        <f>HYPERLINK("http://www.worldcat.org/oclc/754451","WorldCat Record")</f>
        <v/>
      </c>
      <c r="AU59" t="inlineStr">
        <is>
          <t>1609639:eng</t>
        </is>
      </c>
      <c r="AV59" t="inlineStr">
        <is>
          <t>754451</t>
        </is>
      </c>
      <c r="AW59" t="inlineStr">
        <is>
          <t>991003229559702656</t>
        </is>
      </c>
      <c r="AX59" t="inlineStr">
        <is>
          <t>991003229559702656</t>
        </is>
      </c>
      <c r="AY59" t="inlineStr">
        <is>
          <t>2267546960002656</t>
        </is>
      </c>
      <c r="AZ59" t="inlineStr">
        <is>
          <t>BOOK</t>
        </is>
      </c>
      <c r="BB59" t="inlineStr">
        <is>
          <t>9780070227354</t>
        </is>
      </c>
      <c r="BC59" t="inlineStr">
        <is>
          <t>32285002024718</t>
        </is>
      </c>
      <c r="BD59" t="inlineStr">
        <is>
          <t>893233940</t>
        </is>
      </c>
    </row>
    <row r="60">
      <c r="A60" t="inlineStr">
        <is>
          <t>No</t>
        </is>
      </c>
      <c r="B60" t="inlineStr">
        <is>
          <t>NC1850.T6 A4 1991</t>
        </is>
      </c>
      <c r="C60" t="inlineStr">
        <is>
          <t>0                      NC 1850000T  6                  A  4           1991</t>
        </is>
      </c>
      <c r="D60" t="inlineStr">
        <is>
          <t>Toulouse-Lautrec : the complete posters / Russell Ash.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Ash, Russell.</t>
        </is>
      </c>
      <c r="L60" t="inlineStr">
        <is>
          <t>[London] : Pavilion, [1991]</t>
        </is>
      </c>
      <c r="M60" t="inlineStr">
        <is>
          <t>1991</t>
        </is>
      </c>
      <c r="O60" t="inlineStr">
        <is>
          <t>eng</t>
        </is>
      </c>
      <c r="P60" t="inlineStr">
        <is>
          <t>enk</t>
        </is>
      </c>
      <c r="R60" t="inlineStr">
        <is>
          <t xml:space="preserve">NC </t>
        </is>
      </c>
      <c r="S60" t="n">
        <v>5</v>
      </c>
      <c r="T60" t="n">
        <v>5</v>
      </c>
      <c r="U60" t="inlineStr">
        <is>
          <t>1993-11-09</t>
        </is>
      </c>
      <c r="V60" t="inlineStr">
        <is>
          <t>1993-11-09</t>
        </is>
      </c>
      <c r="W60" t="inlineStr">
        <is>
          <t>1992-10-13</t>
        </is>
      </c>
      <c r="X60" t="inlineStr">
        <is>
          <t>1992-10-13</t>
        </is>
      </c>
      <c r="Y60" t="n">
        <v>321</v>
      </c>
      <c r="Z60" t="n">
        <v>269</v>
      </c>
      <c r="AA60" t="n">
        <v>276</v>
      </c>
      <c r="AB60" t="n">
        <v>3</v>
      </c>
      <c r="AC60" t="n">
        <v>3</v>
      </c>
      <c r="AD60" t="n">
        <v>6</v>
      </c>
      <c r="AE60" t="n">
        <v>6</v>
      </c>
      <c r="AF60" t="n">
        <v>4</v>
      </c>
      <c r="AG60" t="n">
        <v>4</v>
      </c>
      <c r="AH60" t="n">
        <v>0</v>
      </c>
      <c r="AI60" t="n">
        <v>0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HYPERLINK("https://creighton-primo.hosted.exlibrisgroup.com/primo-explore/search?tab=default_tab&amp;search_scope=EVERYTHING&amp;vid=01CRU&amp;lang=en_US&amp;offset=0&amp;query=any,contains,991002067959702656","Catalog Record")</f>
        <v/>
      </c>
      <c r="AT60">
        <f>HYPERLINK("http://www.worldcat.org/oclc/26502253","WorldCat Record")</f>
        <v/>
      </c>
      <c r="AU60" t="inlineStr">
        <is>
          <t>3699164117:eng</t>
        </is>
      </c>
      <c r="AV60" t="inlineStr">
        <is>
          <t>26502253</t>
        </is>
      </c>
      <c r="AW60" t="inlineStr">
        <is>
          <t>991002067959702656</t>
        </is>
      </c>
      <c r="AX60" t="inlineStr">
        <is>
          <t>991002067959702656</t>
        </is>
      </c>
      <c r="AY60" t="inlineStr">
        <is>
          <t>2256794980002656</t>
        </is>
      </c>
      <c r="AZ60" t="inlineStr">
        <is>
          <t>BOOK</t>
        </is>
      </c>
      <c r="BB60" t="inlineStr">
        <is>
          <t>9781851455171</t>
        </is>
      </c>
      <c r="BC60" t="inlineStr">
        <is>
          <t>32285001317592</t>
        </is>
      </c>
      <c r="BD60" t="inlineStr">
        <is>
          <t>893879461</t>
        </is>
      </c>
    </row>
    <row r="61">
      <c r="A61" t="inlineStr">
        <is>
          <t>No</t>
        </is>
      </c>
      <c r="B61" t="inlineStr">
        <is>
          <t>NC228 .S73 1987</t>
        </is>
      </c>
      <c r="C61" t="inlineStr">
        <is>
          <t>0                      NC 0228000S  73          1987</t>
        </is>
      </c>
      <c r="D61" t="inlineStr">
        <is>
          <t>Drawing in England from Hilliard to Hogarth / by Lindsay Stainton and Christopher White.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Stainton, Lindsay.</t>
        </is>
      </c>
      <c r="L61" t="inlineStr">
        <is>
          <t>Cambridge [Cambridgeshire] ; New York : Cambridge University Press, 1987.</t>
        </is>
      </c>
      <c r="M61" t="inlineStr">
        <is>
          <t>1987</t>
        </is>
      </c>
      <c r="O61" t="inlineStr">
        <is>
          <t>eng</t>
        </is>
      </c>
      <c r="P61" t="inlineStr">
        <is>
          <t>enk</t>
        </is>
      </c>
      <c r="R61" t="inlineStr">
        <is>
          <t xml:space="preserve">NC </t>
        </is>
      </c>
      <c r="S61" t="n">
        <v>1</v>
      </c>
      <c r="T61" t="n">
        <v>1</v>
      </c>
      <c r="U61" t="inlineStr">
        <is>
          <t>2009-04-21</t>
        </is>
      </c>
      <c r="V61" t="inlineStr">
        <is>
          <t>2009-04-21</t>
        </is>
      </c>
      <c r="W61" t="inlineStr">
        <is>
          <t>2009-04-21</t>
        </is>
      </c>
      <c r="X61" t="inlineStr">
        <is>
          <t>2009-04-21</t>
        </is>
      </c>
      <c r="Y61" t="n">
        <v>285</v>
      </c>
      <c r="Z61" t="n">
        <v>248</v>
      </c>
      <c r="AA61" t="n">
        <v>304</v>
      </c>
      <c r="AB61" t="n">
        <v>2</v>
      </c>
      <c r="AC61" t="n">
        <v>3</v>
      </c>
      <c r="AD61" t="n">
        <v>8</v>
      </c>
      <c r="AE61" t="n">
        <v>9</v>
      </c>
      <c r="AF61" t="n">
        <v>2</v>
      </c>
      <c r="AG61" t="n">
        <v>2</v>
      </c>
      <c r="AH61" t="n">
        <v>1</v>
      </c>
      <c r="AI61" t="n">
        <v>1</v>
      </c>
      <c r="AJ61" t="n">
        <v>6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HYPERLINK("https://creighton-primo.hosted.exlibrisgroup.com/primo-explore/search?tab=default_tab&amp;search_scope=EVERYTHING&amp;vid=01CRU&amp;lang=en_US&amp;offset=0&amp;query=any,contains,991005312159702656","Catalog Record")</f>
        <v/>
      </c>
      <c r="AT61">
        <f>HYPERLINK("http://www.worldcat.org/oclc/15549293","WorldCat Record")</f>
        <v/>
      </c>
      <c r="AU61" t="inlineStr">
        <is>
          <t>10823568:eng</t>
        </is>
      </c>
      <c r="AV61" t="inlineStr">
        <is>
          <t>15549293</t>
        </is>
      </c>
      <c r="AW61" t="inlineStr">
        <is>
          <t>991005312159702656</t>
        </is>
      </c>
      <c r="AX61" t="inlineStr">
        <is>
          <t>991005312159702656</t>
        </is>
      </c>
      <c r="AY61" t="inlineStr">
        <is>
          <t>2266747610002656</t>
        </is>
      </c>
      <c r="AZ61" t="inlineStr">
        <is>
          <t>BOOK</t>
        </is>
      </c>
      <c r="BB61" t="inlineStr">
        <is>
          <t>9780521346511</t>
        </is>
      </c>
      <c r="BC61" t="inlineStr">
        <is>
          <t>32285005517254</t>
        </is>
      </c>
      <c r="BD61" t="inlineStr">
        <is>
          <t>893619783</t>
        </is>
      </c>
    </row>
    <row r="62">
      <c r="A62" t="inlineStr">
        <is>
          <t>No</t>
        </is>
      </c>
      <c r="B62" t="inlineStr">
        <is>
          <t>NC233.B5 R6</t>
        </is>
      </c>
      <c r="C62" t="inlineStr">
        <is>
          <t>0                      NC 0233000B  5                  R  6</t>
        </is>
      </c>
      <c r="D62" t="inlineStr">
        <is>
          <t>Blake's illustrations to the Divine comedy.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Roe, Alfred S. (Alfred Seelye), 1844-1917.</t>
        </is>
      </c>
      <c r="L62" t="inlineStr">
        <is>
          <t>Princeton, Princeton University Press, 1953.</t>
        </is>
      </c>
      <c r="M62" t="inlineStr">
        <is>
          <t>1953</t>
        </is>
      </c>
      <c r="O62" t="inlineStr">
        <is>
          <t>eng</t>
        </is>
      </c>
      <c r="P62" t="inlineStr">
        <is>
          <t>nju</t>
        </is>
      </c>
      <c r="R62" t="inlineStr">
        <is>
          <t xml:space="preserve">NC </t>
        </is>
      </c>
      <c r="S62" t="n">
        <v>3</v>
      </c>
      <c r="T62" t="n">
        <v>3</v>
      </c>
      <c r="U62" t="inlineStr">
        <is>
          <t>1999-03-15</t>
        </is>
      </c>
      <c r="V62" t="inlineStr">
        <is>
          <t>1999-03-15</t>
        </is>
      </c>
      <c r="W62" t="inlineStr">
        <is>
          <t>1997-07-03</t>
        </is>
      </c>
      <c r="X62" t="inlineStr">
        <is>
          <t>1997-07-03</t>
        </is>
      </c>
      <c r="Y62" t="n">
        <v>611</v>
      </c>
      <c r="Z62" t="n">
        <v>506</v>
      </c>
      <c r="AA62" t="n">
        <v>575</v>
      </c>
      <c r="AB62" t="n">
        <v>9</v>
      </c>
      <c r="AC62" t="n">
        <v>9</v>
      </c>
      <c r="AD62" t="n">
        <v>31</v>
      </c>
      <c r="AE62" t="n">
        <v>33</v>
      </c>
      <c r="AF62" t="n">
        <v>7</v>
      </c>
      <c r="AG62" t="n">
        <v>8</v>
      </c>
      <c r="AH62" t="n">
        <v>7</v>
      </c>
      <c r="AI62" t="n">
        <v>8</v>
      </c>
      <c r="AJ62" t="n">
        <v>14</v>
      </c>
      <c r="AK62" t="n">
        <v>15</v>
      </c>
      <c r="AL62" t="n">
        <v>8</v>
      </c>
      <c r="AM62" t="n">
        <v>8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HYPERLINK("https://creighton-primo.hosted.exlibrisgroup.com/primo-explore/search?tab=default_tab&amp;search_scope=EVERYTHING&amp;vid=01CRU&amp;lang=en_US&amp;offset=0&amp;query=any,contains,991002948459702656","Catalog Record")</f>
        <v/>
      </c>
      <c r="AT62">
        <f>HYPERLINK("http://www.worldcat.org/oclc/537582","WorldCat Record")</f>
        <v/>
      </c>
      <c r="AU62" t="inlineStr">
        <is>
          <t>1560899:eng</t>
        </is>
      </c>
      <c r="AV62" t="inlineStr">
        <is>
          <t>537582</t>
        </is>
      </c>
      <c r="AW62" t="inlineStr">
        <is>
          <t>991002948459702656</t>
        </is>
      </c>
      <c r="AX62" t="inlineStr">
        <is>
          <t>991002948459702656</t>
        </is>
      </c>
      <c r="AY62" t="inlineStr">
        <is>
          <t>2263134710002656</t>
        </is>
      </c>
      <c r="AZ62" t="inlineStr">
        <is>
          <t>BOOK</t>
        </is>
      </c>
      <c r="BC62" t="inlineStr">
        <is>
          <t>32285002864311</t>
        </is>
      </c>
      <c r="BD62" t="inlineStr">
        <is>
          <t>893530680</t>
        </is>
      </c>
    </row>
    <row r="63">
      <c r="A63" t="inlineStr">
        <is>
          <t>No</t>
        </is>
      </c>
      <c r="B63" t="inlineStr">
        <is>
          <t>NC242.B3 E27 1972c</t>
        </is>
      </c>
      <c r="C63" t="inlineStr">
        <is>
          <t>0                      NC 0242000B  3                  E  27          1972c</t>
        </is>
      </c>
      <c r="D63" t="inlineStr">
        <is>
          <t>Aubrey and the dying lady : a Beardsley riddle.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Easton, Malcolm.</t>
        </is>
      </c>
      <c r="L63" t="inlineStr">
        <is>
          <t>London : Secker and Warburg, 1972.</t>
        </is>
      </c>
      <c r="M63" t="inlineStr">
        <is>
          <t>1972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NC </t>
        </is>
      </c>
      <c r="S63" t="n">
        <v>4</v>
      </c>
      <c r="T63" t="n">
        <v>4</v>
      </c>
      <c r="U63" t="inlineStr">
        <is>
          <t>1997-10-01</t>
        </is>
      </c>
      <c r="V63" t="inlineStr">
        <is>
          <t>1997-10-01</t>
        </is>
      </c>
      <c r="W63" t="inlineStr">
        <is>
          <t>1994-04-06</t>
        </is>
      </c>
      <c r="X63" t="inlineStr">
        <is>
          <t>1994-04-06</t>
        </is>
      </c>
      <c r="Y63" t="n">
        <v>262</v>
      </c>
      <c r="Z63" t="n">
        <v>123</v>
      </c>
      <c r="AA63" t="n">
        <v>307</v>
      </c>
      <c r="AB63" t="n">
        <v>2</v>
      </c>
      <c r="AC63" t="n">
        <v>3</v>
      </c>
      <c r="AD63" t="n">
        <v>6</v>
      </c>
      <c r="AE63" t="n">
        <v>14</v>
      </c>
      <c r="AF63" t="n">
        <v>1</v>
      </c>
      <c r="AG63" t="n">
        <v>5</v>
      </c>
      <c r="AH63" t="n">
        <v>1</v>
      </c>
      <c r="AI63" t="n">
        <v>5</v>
      </c>
      <c r="AJ63" t="n">
        <v>5</v>
      </c>
      <c r="AK63" t="n">
        <v>7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HYPERLINK("http://catalog.hathitrust.org/Record/001468429","HathiTrust Record")</f>
        <v/>
      </c>
      <c r="AS63">
        <f>HYPERLINK("https://creighton-primo.hosted.exlibrisgroup.com/primo-explore/search?tab=default_tab&amp;search_scope=EVERYTHING&amp;vid=01CRU&amp;lang=en_US&amp;offset=0&amp;query=any,contains,991003050359702656","Catalog Record")</f>
        <v/>
      </c>
      <c r="AT63">
        <f>HYPERLINK("http://www.worldcat.org/oclc/610068","WorldCat Record")</f>
        <v/>
      </c>
      <c r="AU63" t="inlineStr">
        <is>
          <t>1640968:eng</t>
        </is>
      </c>
      <c r="AV63" t="inlineStr">
        <is>
          <t>610068</t>
        </is>
      </c>
      <c r="AW63" t="inlineStr">
        <is>
          <t>991003050359702656</t>
        </is>
      </c>
      <c r="AX63" t="inlineStr">
        <is>
          <t>991003050359702656</t>
        </is>
      </c>
      <c r="AY63" t="inlineStr">
        <is>
          <t>2267914950002656</t>
        </is>
      </c>
      <c r="AZ63" t="inlineStr">
        <is>
          <t>BOOK</t>
        </is>
      </c>
      <c r="BB63" t="inlineStr">
        <is>
          <t>9780436140709</t>
        </is>
      </c>
      <c r="BC63" t="inlineStr">
        <is>
          <t>32285001874154</t>
        </is>
      </c>
      <c r="BD63" t="inlineStr">
        <is>
          <t>893809806</t>
        </is>
      </c>
    </row>
    <row r="64">
      <c r="A64" t="inlineStr">
        <is>
          <t>No</t>
        </is>
      </c>
      <c r="B64" t="inlineStr">
        <is>
          <t>NC242.B3 R4</t>
        </is>
      </c>
      <c r="C64" t="inlineStr">
        <is>
          <t>0                      NC 0242000B  3                  R  4</t>
        </is>
      </c>
      <c r="D64" t="inlineStr">
        <is>
          <t>Aubrey Beardsley [by] Brian Reade. Introduction by John Rothenstein.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Beardsley, Aubrey, 1872-1898.</t>
        </is>
      </c>
      <c r="L64" t="inlineStr">
        <is>
          <t>New York, Viking Press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A studio book</t>
        </is>
      </c>
      <c r="R64" t="inlineStr">
        <is>
          <t xml:space="preserve">NC </t>
        </is>
      </c>
      <c r="S64" t="n">
        <v>2</v>
      </c>
      <c r="T64" t="n">
        <v>2</v>
      </c>
      <c r="U64" t="inlineStr">
        <is>
          <t>1997-12-19</t>
        </is>
      </c>
      <c r="V64" t="inlineStr">
        <is>
          <t>1997-12-19</t>
        </is>
      </c>
      <c r="W64" t="inlineStr">
        <is>
          <t>1997-07-03</t>
        </is>
      </c>
      <c r="X64" t="inlineStr">
        <is>
          <t>1997-07-03</t>
        </is>
      </c>
      <c r="Y64" t="n">
        <v>470</v>
      </c>
      <c r="Z64" t="n">
        <v>440</v>
      </c>
      <c r="AA64" t="n">
        <v>722</v>
      </c>
      <c r="AB64" t="n">
        <v>4</v>
      </c>
      <c r="AC64" t="n">
        <v>6</v>
      </c>
      <c r="AD64" t="n">
        <v>15</v>
      </c>
      <c r="AE64" t="n">
        <v>23</v>
      </c>
      <c r="AF64" t="n">
        <v>5</v>
      </c>
      <c r="AG64" t="n">
        <v>8</v>
      </c>
      <c r="AH64" t="n">
        <v>3</v>
      </c>
      <c r="AI64" t="n">
        <v>5</v>
      </c>
      <c r="AJ64" t="n">
        <v>6</v>
      </c>
      <c r="AK64" t="n">
        <v>11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HYPERLINK("http://catalog.hathitrust.org/Record/001469142","HathiTrust Record")</f>
        <v/>
      </c>
      <c r="AS64">
        <f>HYPERLINK("https://creighton-primo.hosted.exlibrisgroup.com/primo-explore/search?tab=default_tab&amp;search_scope=EVERYTHING&amp;vid=01CRU&amp;lang=en_US&amp;offset=0&amp;query=any,contains,991002614059702656","Catalog Record")</f>
        <v/>
      </c>
      <c r="AT64">
        <f>HYPERLINK("http://www.worldcat.org/oclc/378893","WorldCat Record")</f>
        <v/>
      </c>
      <c r="AU64" t="inlineStr">
        <is>
          <t>2070136509:eng</t>
        </is>
      </c>
      <c r="AV64" t="inlineStr">
        <is>
          <t>378893</t>
        </is>
      </c>
      <c r="AW64" t="inlineStr">
        <is>
          <t>991002614059702656</t>
        </is>
      </c>
      <c r="AX64" t="inlineStr">
        <is>
          <t>991002614059702656</t>
        </is>
      </c>
      <c r="AY64" t="inlineStr">
        <is>
          <t>2264325750002656</t>
        </is>
      </c>
      <c r="AZ64" t="inlineStr">
        <is>
          <t>BOOK</t>
        </is>
      </c>
      <c r="BC64" t="inlineStr">
        <is>
          <t>32285002864337</t>
        </is>
      </c>
      <c r="BD64" t="inlineStr">
        <is>
          <t>893698006</t>
        </is>
      </c>
    </row>
    <row r="65">
      <c r="A65" t="inlineStr">
        <is>
          <t>No</t>
        </is>
      </c>
      <c r="B65" t="inlineStr">
        <is>
          <t>NC242.B3 W39 1976</t>
        </is>
      </c>
      <c r="C65" t="inlineStr">
        <is>
          <t>0                      NC 0242000B  3                  W  39          1976</t>
        </is>
      </c>
      <c r="D65" t="inlineStr">
        <is>
          <t>Aubrey Beardsley, imp of the perverse / Stanley Weintraub.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Weintraub, Stanley, 1929-2019.</t>
        </is>
      </c>
      <c r="L65" t="inlineStr">
        <is>
          <t>University Park, Pa. : Pennsylvania State University Press,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NC </t>
        </is>
      </c>
      <c r="S65" t="n">
        <v>2</v>
      </c>
      <c r="T65" t="n">
        <v>2</v>
      </c>
      <c r="U65" t="inlineStr">
        <is>
          <t>1994-03-03</t>
        </is>
      </c>
      <c r="V65" t="inlineStr">
        <is>
          <t>1994-03-03</t>
        </is>
      </c>
      <c r="W65" t="inlineStr">
        <is>
          <t>1993-05-18</t>
        </is>
      </c>
      <c r="X65" t="inlineStr">
        <is>
          <t>1993-05-18</t>
        </is>
      </c>
      <c r="Y65" t="n">
        <v>593</v>
      </c>
      <c r="Z65" t="n">
        <v>491</v>
      </c>
      <c r="AA65" t="n">
        <v>500</v>
      </c>
      <c r="AB65" t="n">
        <v>5</v>
      </c>
      <c r="AC65" t="n">
        <v>5</v>
      </c>
      <c r="AD65" t="n">
        <v>20</v>
      </c>
      <c r="AE65" t="n">
        <v>20</v>
      </c>
      <c r="AF65" t="n">
        <v>5</v>
      </c>
      <c r="AG65" t="n">
        <v>5</v>
      </c>
      <c r="AH65" t="n">
        <v>6</v>
      </c>
      <c r="AI65" t="n">
        <v>6</v>
      </c>
      <c r="AJ65" t="n">
        <v>10</v>
      </c>
      <c r="AK65" t="n">
        <v>10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HYPERLINK("http://catalog.hathitrust.org/Record/004503140","HathiTrust Record")</f>
        <v/>
      </c>
      <c r="AS65">
        <f>HYPERLINK("https://creighton-primo.hosted.exlibrisgroup.com/primo-explore/search?tab=default_tab&amp;search_scope=EVERYTHING&amp;vid=01CRU&amp;lang=en_US&amp;offset=0&amp;query=any,contains,991004018339702656","Catalog Record")</f>
        <v/>
      </c>
      <c r="AT65">
        <f>HYPERLINK("http://www.worldcat.org/oclc/2118568","WorldCat Record")</f>
        <v/>
      </c>
      <c r="AU65" t="inlineStr">
        <is>
          <t>3943437441:eng</t>
        </is>
      </c>
      <c r="AV65" t="inlineStr">
        <is>
          <t>2118568</t>
        </is>
      </c>
      <c r="AW65" t="inlineStr">
        <is>
          <t>991004018339702656</t>
        </is>
      </c>
      <c r="AX65" t="inlineStr">
        <is>
          <t>991004018339702656</t>
        </is>
      </c>
      <c r="AY65" t="inlineStr">
        <is>
          <t>2265357500002656</t>
        </is>
      </c>
      <c r="AZ65" t="inlineStr">
        <is>
          <t>BOOK</t>
        </is>
      </c>
      <c r="BB65" t="inlineStr">
        <is>
          <t>9780271012155</t>
        </is>
      </c>
      <c r="BC65" t="inlineStr">
        <is>
          <t>32285001659696</t>
        </is>
      </c>
      <c r="BD65" t="inlineStr">
        <is>
          <t>893531882</t>
        </is>
      </c>
    </row>
    <row r="66">
      <c r="A66" t="inlineStr">
        <is>
          <t>No</t>
        </is>
      </c>
      <c r="B66" t="inlineStr">
        <is>
          <t>NC242.B3 Z38 1990</t>
        </is>
      </c>
      <c r="C66" t="inlineStr">
        <is>
          <t>0                      NC 0242000B  3                  Z  38          1990</t>
        </is>
      </c>
      <c r="D66" t="inlineStr">
        <is>
          <t>Aubrey Beardsley and Victorian sexual politics / Linda Gertner Zatlin.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Zatlin, Linda Gertner.</t>
        </is>
      </c>
      <c r="L66" t="inlineStr">
        <is>
          <t>Oxford [England] : Clarendon Press ; New York : Oxford University Press, 1990.</t>
        </is>
      </c>
      <c r="M66" t="inlineStr">
        <is>
          <t>1990</t>
        </is>
      </c>
      <c r="O66" t="inlineStr">
        <is>
          <t>eng</t>
        </is>
      </c>
      <c r="P66" t="inlineStr">
        <is>
          <t>enk</t>
        </is>
      </c>
      <c r="Q66" t="inlineStr">
        <is>
          <t>Clarendon studies in the history of art</t>
        </is>
      </c>
      <c r="R66" t="inlineStr">
        <is>
          <t xml:space="preserve">NC </t>
        </is>
      </c>
      <c r="S66" t="n">
        <v>5</v>
      </c>
      <c r="T66" t="n">
        <v>5</v>
      </c>
      <c r="U66" t="inlineStr">
        <is>
          <t>1994-04-11</t>
        </is>
      </c>
      <c r="V66" t="inlineStr">
        <is>
          <t>1994-04-11</t>
        </is>
      </c>
      <c r="W66" t="inlineStr">
        <is>
          <t>1991-04-09</t>
        </is>
      </c>
      <c r="X66" t="inlineStr">
        <is>
          <t>1991-04-09</t>
        </is>
      </c>
      <c r="Y66" t="n">
        <v>420</v>
      </c>
      <c r="Z66" t="n">
        <v>289</v>
      </c>
      <c r="AA66" t="n">
        <v>289</v>
      </c>
      <c r="AB66" t="n">
        <v>3</v>
      </c>
      <c r="AC66" t="n">
        <v>3</v>
      </c>
      <c r="AD66" t="n">
        <v>15</v>
      </c>
      <c r="AE66" t="n">
        <v>15</v>
      </c>
      <c r="AF66" t="n">
        <v>4</v>
      </c>
      <c r="AG66" t="n">
        <v>4</v>
      </c>
      <c r="AH66" t="n">
        <v>5</v>
      </c>
      <c r="AI66" t="n">
        <v>5</v>
      </c>
      <c r="AJ66" t="n">
        <v>9</v>
      </c>
      <c r="AK66" t="n">
        <v>9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HYPERLINK("https://creighton-primo.hosted.exlibrisgroup.com/primo-explore/search?tab=default_tab&amp;search_scope=EVERYTHING&amp;vid=01CRU&amp;lang=en_US&amp;offset=0&amp;query=any,contains,991001591719702656","Catalog Record")</f>
        <v/>
      </c>
      <c r="AT66">
        <f>HYPERLINK("http://www.worldcat.org/oclc/20593081","WorldCat Record")</f>
        <v/>
      </c>
      <c r="AU66" t="inlineStr">
        <is>
          <t>22696581:eng</t>
        </is>
      </c>
      <c r="AV66" t="inlineStr">
        <is>
          <t>20593081</t>
        </is>
      </c>
      <c r="AW66" t="inlineStr">
        <is>
          <t>991001591719702656</t>
        </is>
      </c>
      <c r="AX66" t="inlineStr">
        <is>
          <t>991001591719702656</t>
        </is>
      </c>
      <c r="AY66" t="inlineStr">
        <is>
          <t>2271518870002656</t>
        </is>
      </c>
      <c r="AZ66" t="inlineStr">
        <is>
          <t>BOOK</t>
        </is>
      </c>
      <c r="BB66" t="inlineStr">
        <is>
          <t>9780198175063</t>
        </is>
      </c>
      <c r="BC66" t="inlineStr">
        <is>
          <t>32285000566876</t>
        </is>
      </c>
      <c r="BD66" t="inlineStr">
        <is>
          <t>893772678</t>
        </is>
      </c>
    </row>
    <row r="67">
      <c r="A67" t="inlineStr">
        <is>
          <t>No</t>
        </is>
      </c>
      <c r="B67" t="inlineStr">
        <is>
          <t>NC242.B55 K38 1970</t>
        </is>
      </c>
      <c r="C67" t="inlineStr">
        <is>
          <t>0                      NC 0242000B  55                 K  38          1970</t>
        </is>
      </c>
      <c r="D67" t="inlineStr">
        <is>
          <t>Drawings of William Blake : 92 pencil studies / selection, introd. and commentary, by Sir Geoffrey Keynes.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Blake, William, 1757-1827.</t>
        </is>
      </c>
      <c r="L67" t="inlineStr">
        <is>
          <t>New York : Dover Publications,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NC </t>
        </is>
      </c>
      <c r="S67" t="n">
        <v>3</v>
      </c>
      <c r="T67" t="n">
        <v>3</v>
      </c>
      <c r="U67" t="inlineStr">
        <is>
          <t>2006-10-25</t>
        </is>
      </c>
      <c r="V67" t="inlineStr">
        <is>
          <t>2006-10-25</t>
        </is>
      </c>
      <c r="W67" t="inlineStr">
        <is>
          <t>2003-09-03</t>
        </is>
      </c>
      <c r="X67" t="inlineStr">
        <is>
          <t>2003-09-03</t>
        </is>
      </c>
      <c r="Y67" t="n">
        <v>885</v>
      </c>
      <c r="Z67" t="n">
        <v>704</v>
      </c>
      <c r="AA67" t="n">
        <v>707</v>
      </c>
      <c r="AB67" t="n">
        <v>7</v>
      </c>
      <c r="AC67" t="n">
        <v>7</v>
      </c>
      <c r="AD67" t="n">
        <v>20</v>
      </c>
      <c r="AE67" t="n">
        <v>20</v>
      </c>
      <c r="AF67" t="n">
        <v>4</v>
      </c>
      <c r="AG67" t="n">
        <v>4</v>
      </c>
      <c r="AH67" t="n">
        <v>4</v>
      </c>
      <c r="AI67" t="n">
        <v>4</v>
      </c>
      <c r="AJ67" t="n">
        <v>11</v>
      </c>
      <c r="AK67" t="n">
        <v>11</v>
      </c>
      <c r="AL67" t="n">
        <v>5</v>
      </c>
      <c r="AM67" t="n">
        <v>5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HYPERLINK("https://creighton-primo.hosted.exlibrisgroup.com/primo-explore/search?tab=default_tab&amp;search_scope=EVERYTHING&amp;vid=01CRU&amp;lang=en_US&amp;offset=0&amp;query=any,contains,991004113459702656","Catalog Record")</f>
        <v/>
      </c>
      <c r="AT67">
        <f>HYPERLINK("http://www.worldcat.org/oclc/104185","WorldCat Record")</f>
        <v/>
      </c>
      <c r="AU67" t="inlineStr">
        <is>
          <t>492422:eng</t>
        </is>
      </c>
      <c r="AV67" t="inlineStr">
        <is>
          <t>104185</t>
        </is>
      </c>
      <c r="AW67" t="inlineStr">
        <is>
          <t>991004113459702656</t>
        </is>
      </c>
      <c r="AX67" t="inlineStr">
        <is>
          <t>991004113459702656</t>
        </is>
      </c>
      <c r="AY67" t="inlineStr">
        <is>
          <t>2260649500002656</t>
        </is>
      </c>
      <c r="AZ67" t="inlineStr">
        <is>
          <t>BOOK</t>
        </is>
      </c>
      <c r="BB67" t="inlineStr">
        <is>
          <t>9780486223032</t>
        </is>
      </c>
      <c r="BC67" t="inlineStr">
        <is>
          <t>32285004781273</t>
        </is>
      </c>
      <c r="BD67" t="inlineStr">
        <is>
          <t>893349619</t>
        </is>
      </c>
    </row>
    <row r="68">
      <c r="A68" t="inlineStr">
        <is>
          <t>No</t>
        </is>
      </c>
      <c r="B68" t="inlineStr">
        <is>
          <t>NC242.C3 D3</t>
        </is>
      </c>
      <c r="C68" t="inlineStr">
        <is>
          <t>0                      NC 0242000C  3                  D  3</t>
        </is>
      </c>
      <c r="D68" t="inlineStr">
        <is>
          <t>Randolph Caldecott, 1846-1886 / an appreciation by Mary Gould Davis.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Davis, Mary Gould, 1882-1956.</t>
        </is>
      </c>
      <c r="L68" t="inlineStr">
        <is>
          <t>Philadelphia ; New York : J.B. Lippincott company, [1946]</t>
        </is>
      </c>
      <c r="M68" t="inlineStr">
        <is>
          <t>1946</t>
        </is>
      </c>
      <c r="O68" t="inlineStr">
        <is>
          <t>eng</t>
        </is>
      </c>
      <c r="P68" t="inlineStr">
        <is>
          <t>pau</t>
        </is>
      </c>
      <c r="R68" t="inlineStr">
        <is>
          <t xml:space="preserve">NC </t>
        </is>
      </c>
      <c r="S68" t="n">
        <v>0</v>
      </c>
      <c r="T68" t="n">
        <v>0</v>
      </c>
      <c r="U68" t="inlineStr">
        <is>
          <t>2007-11-08</t>
        </is>
      </c>
      <c r="V68" t="inlineStr">
        <is>
          <t>2007-11-08</t>
        </is>
      </c>
      <c r="W68" t="inlineStr">
        <is>
          <t>1995-03-10</t>
        </is>
      </c>
      <c r="X68" t="inlineStr">
        <is>
          <t>1995-03-10</t>
        </is>
      </c>
      <c r="Y68" t="n">
        <v>437</v>
      </c>
      <c r="Z68" t="n">
        <v>416</v>
      </c>
      <c r="AA68" t="n">
        <v>422</v>
      </c>
      <c r="AB68" t="n">
        <v>8</v>
      </c>
      <c r="AC68" t="n">
        <v>8</v>
      </c>
      <c r="AD68" t="n">
        <v>9</v>
      </c>
      <c r="AE68" t="n">
        <v>9</v>
      </c>
      <c r="AF68" t="n">
        <v>2</v>
      </c>
      <c r="AG68" t="n">
        <v>2</v>
      </c>
      <c r="AH68" t="n">
        <v>1</v>
      </c>
      <c r="AI68" t="n">
        <v>1</v>
      </c>
      <c r="AJ68" t="n">
        <v>4</v>
      </c>
      <c r="AK68" t="n">
        <v>4</v>
      </c>
      <c r="AL68" t="n">
        <v>4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R68">
        <f>HYPERLINK("http://catalog.hathitrust.org/Record/001468446","HathiTrust Record")</f>
        <v/>
      </c>
      <c r="AS68">
        <f>HYPERLINK("https://creighton-primo.hosted.exlibrisgroup.com/primo-explore/search?tab=default_tab&amp;search_scope=EVERYTHING&amp;vid=01CRU&amp;lang=en_US&amp;offset=0&amp;query=any,contains,991003112359702656","Catalog Record")</f>
        <v/>
      </c>
      <c r="AT68">
        <f>HYPERLINK("http://www.worldcat.org/oclc/657774","WorldCat Record")</f>
        <v/>
      </c>
      <c r="AU68" t="inlineStr">
        <is>
          <t>4241425591:eng</t>
        </is>
      </c>
      <c r="AV68" t="inlineStr">
        <is>
          <t>657774</t>
        </is>
      </c>
      <c r="AW68" t="inlineStr">
        <is>
          <t>991003112359702656</t>
        </is>
      </c>
      <c r="AX68" t="inlineStr">
        <is>
          <t>991003112359702656</t>
        </is>
      </c>
      <c r="AY68" t="inlineStr">
        <is>
          <t>2259875350002656</t>
        </is>
      </c>
      <c r="AZ68" t="inlineStr">
        <is>
          <t>BOOK</t>
        </is>
      </c>
      <c r="BC68" t="inlineStr">
        <is>
          <t>32285002020187</t>
        </is>
      </c>
      <c r="BD68" t="inlineStr">
        <is>
          <t>893530857</t>
        </is>
      </c>
    </row>
    <row r="69">
      <c r="A69" t="inlineStr">
        <is>
          <t>No</t>
        </is>
      </c>
      <c r="B69" t="inlineStr">
        <is>
          <t>NC242.M7 A53 2002</t>
        </is>
      </c>
      <c r="C69" t="inlineStr">
        <is>
          <t>0                      NC 0242000M  7                  A  53          2002</t>
        </is>
      </c>
      <c r="D69" t="inlineStr">
        <is>
          <t>London's war : the shelter drawings of Henry Moore / Julian Andrews.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Andrews, Julian, 1934-2010</t>
        </is>
      </c>
      <c r="L69" t="inlineStr">
        <is>
          <t>Aldershot ; Burlington, Vt. : Lund Humphries, 2002.</t>
        </is>
      </c>
      <c r="M69" t="inlineStr">
        <is>
          <t>2002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NC </t>
        </is>
      </c>
      <c r="S69" t="n">
        <v>2</v>
      </c>
      <c r="T69" t="n">
        <v>2</v>
      </c>
      <c r="U69" t="inlineStr">
        <is>
          <t>2006-10-25</t>
        </is>
      </c>
      <c r="V69" t="inlineStr">
        <is>
          <t>2006-10-25</t>
        </is>
      </c>
      <c r="W69" t="inlineStr">
        <is>
          <t>2005-03-22</t>
        </is>
      </c>
      <c r="X69" t="inlineStr">
        <is>
          <t>2005-03-22</t>
        </is>
      </c>
      <c r="Y69" t="n">
        <v>151</v>
      </c>
      <c r="Z69" t="n">
        <v>104</v>
      </c>
      <c r="AA69" t="n">
        <v>182</v>
      </c>
      <c r="AB69" t="n">
        <v>2</v>
      </c>
      <c r="AC69" t="n">
        <v>3</v>
      </c>
      <c r="AD69" t="n">
        <v>5</v>
      </c>
      <c r="AE69" t="n">
        <v>8</v>
      </c>
      <c r="AF69" t="n">
        <v>3</v>
      </c>
      <c r="AG69" t="n">
        <v>4</v>
      </c>
      <c r="AH69" t="n">
        <v>1</v>
      </c>
      <c r="AI69" t="n">
        <v>1</v>
      </c>
      <c r="AJ69" t="n">
        <v>2</v>
      </c>
      <c r="AK69" t="n">
        <v>4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HYPERLINK("https://creighton-primo.hosted.exlibrisgroup.com/primo-explore/search?tab=default_tab&amp;search_scope=EVERYTHING&amp;vid=01CRU&amp;lang=en_US&amp;offset=0&amp;query=any,contains,991004492809702656","Catalog Record")</f>
        <v/>
      </c>
      <c r="AT69">
        <f>HYPERLINK("http://www.worldcat.org/oclc/50525454","WorldCat Record")</f>
        <v/>
      </c>
      <c r="AU69" t="inlineStr">
        <is>
          <t>355648348:eng</t>
        </is>
      </c>
      <c r="AV69" t="inlineStr">
        <is>
          <t>50525454</t>
        </is>
      </c>
      <c r="AW69" t="inlineStr">
        <is>
          <t>991004492809702656</t>
        </is>
      </c>
      <c r="AX69" t="inlineStr">
        <is>
          <t>991004492809702656</t>
        </is>
      </c>
      <c r="AY69" t="inlineStr">
        <is>
          <t>2258815690002656</t>
        </is>
      </c>
      <c r="AZ69" t="inlineStr">
        <is>
          <t>BOOK</t>
        </is>
      </c>
      <c r="BB69" t="inlineStr">
        <is>
          <t>9780853318446</t>
        </is>
      </c>
      <c r="BC69" t="inlineStr">
        <is>
          <t>32285005043731</t>
        </is>
      </c>
      <c r="BD69" t="inlineStr">
        <is>
          <t>893442673</t>
        </is>
      </c>
    </row>
    <row r="70">
      <c r="A70" t="inlineStr">
        <is>
          <t>No</t>
        </is>
      </c>
      <c r="B70" t="inlineStr">
        <is>
          <t>NC242.R8 W34 1985</t>
        </is>
      </c>
      <c r="C70" t="inlineStr">
        <is>
          <t>0                      NC 0242000R  8                  W  34          1985</t>
        </is>
      </c>
      <c r="D70" t="inlineStr">
        <is>
          <t>The drawings of John Ruskin / Paul H. Walton.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Walton, Paul H.</t>
        </is>
      </c>
      <c r="L70" t="inlineStr">
        <is>
          <t>New York : Hacker Art Books, 1985, c1972.</t>
        </is>
      </c>
      <c r="M70" t="inlineStr">
        <is>
          <t>1985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NC </t>
        </is>
      </c>
      <c r="S70" t="n">
        <v>1</v>
      </c>
      <c r="T70" t="n">
        <v>1</v>
      </c>
      <c r="U70" t="inlineStr">
        <is>
          <t>2006-09-19</t>
        </is>
      </c>
      <c r="V70" t="inlineStr">
        <is>
          <t>2006-09-19</t>
        </is>
      </c>
      <c r="W70" t="inlineStr">
        <is>
          <t>1995-10-30</t>
        </is>
      </c>
      <c r="X70" t="inlineStr">
        <is>
          <t>1995-10-30</t>
        </is>
      </c>
      <c r="Y70" t="n">
        <v>90</v>
      </c>
      <c r="Z70" t="n">
        <v>80</v>
      </c>
      <c r="AA70" t="n">
        <v>399</v>
      </c>
      <c r="AB70" t="n">
        <v>1</v>
      </c>
      <c r="AC70" t="n">
        <v>2</v>
      </c>
      <c r="AD70" t="n">
        <v>1</v>
      </c>
      <c r="AE70" t="n">
        <v>18</v>
      </c>
      <c r="AF70" t="n">
        <v>0</v>
      </c>
      <c r="AG70" t="n">
        <v>5</v>
      </c>
      <c r="AH70" t="n">
        <v>0</v>
      </c>
      <c r="AI70" t="n">
        <v>3</v>
      </c>
      <c r="AJ70" t="n">
        <v>1</v>
      </c>
      <c r="AK70" t="n">
        <v>13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HYPERLINK("http://catalog.hathitrust.org/Record/007049728","HathiTrust Record")</f>
        <v/>
      </c>
      <c r="AS70">
        <f>HYPERLINK("https://creighton-primo.hosted.exlibrisgroup.com/primo-explore/search?tab=default_tab&amp;search_scope=EVERYTHING&amp;vid=01CRU&amp;lang=en_US&amp;offset=0&amp;query=any,contains,991000627029702656","Catalog Record")</f>
        <v/>
      </c>
      <c r="AT70">
        <f>HYPERLINK("http://www.worldcat.org/oclc/12041565","WorldCat Record")</f>
        <v/>
      </c>
      <c r="AU70" t="inlineStr">
        <is>
          <t>1678446:eng</t>
        </is>
      </c>
      <c r="AV70" t="inlineStr">
        <is>
          <t>12041565</t>
        </is>
      </c>
      <c r="AW70" t="inlineStr">
        <is>
          <t>991000627029702656</t>
        </is>
      </c>
      <c r="AX70" t="inlineStr">
        <is>
          <t>991000627029702656</t>
        </is>
      </c>
      <c r="AY70" t="inlineStr">
        <is>
          <t>2263833290002656</t>
        </is>
      </c>
      <c r="AZ70" t="inlineStr">
        <is>
          <t>BOOK</t>
        </is>
      </c>
      <c r="BB70" t="inlineStr">
        <is>
          <t>9780878172986</t>
        </is>
      </c>
      <c r="BC70" t="inlineStr">
        <is>
          <t>32285002099603</t>
        </is>
      </c>
      <c r="BD70" t="inlineStr">
        <is>
          <t>893771804</t>
        </is>
      </c>
    </row>
    <row r="71">
      <c r="A71" t="inlineStr">
        <is>
          <t>No</t>
        </is>
      </c>
      <c r="B71" t="inlineStr">
        <is>
          <t>NC245.S34 K353 2003</t>
        </is>
      </c>
      <c r="C71" t="inlineStr">
        <is>
          <t>0                      NC 0245000S  34                 K  353         2003</t>
        </is>
      </c>
      <c r="D71" t="inlineStr">
        <is>
          <t>Egon Schiele : drawings and watercolors / Jane Kallir ; edited by Ivan Vartanian.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Kallir, Jane.</t>
        </is>
      </c>
      <c r="L71" t="inlineStr">
        <is>
          <t>London ; New York : Thames &amp; Hudson, 2003.</t>
        </is>
      </c>
      <c r="M71" t="inlineStr">
        <is>
          <t>2003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NC </t>
        </is>
      </c>
      <c r="S71" t="n">
        <v>3</v>
      </c>
      <c r="T71" t="n">
        <v>3</v>
      </c>
      <c r="U71" t="inlineStr">
        <is>
          <t>2009-12-10</t>
        </is>
      </c>
      <c r="V71" t="inlineStr">
        <is>
          <t>2009-12-10</t>
        </is>
      </c>
      <c r="W71" t="inlineStr">
        <is>
          <t>2003-09-02</t>
        </is>
      </c>
      <c r="X71" t="inlineStr">
        <is>
          <t>2003-09-02</t>
        </is>
      </c>
      <c r="Y71" t="n">
        <v>435</v>
      </c>
      <c r="Z71" t="n">
        <v>325</v>
      </c>
      <c r="AA71" t="n">
        <v>519</v>
      </c>
      <c r="AB71" t="n">
        <v>2</v>
      </c>
      <c r="AC71" t="n">
        <v>2</v>
      </c>
      <c r="AD71" t="n">
        <v>9</v>
      </c>
      <c r="AE71" t="n">
        <v>18</v>
      </c>
      <c r="AF71" t="n">
        <v>5</v>
      </c>
      <c r="AG71" t="n">
        <v>9</v>
      </c>
      <c r="AH71" t="n">
        <v>2</v>
      </c>
      <c r="AI71" t="n">
        <v>3</v>
      </c>
      <c r="AJ71" t="n">
        <v>3</v>
      </c>
      <c r="AK71" t="n">
        <v>8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HYPERLINK("https://creighton-primo.hosted.exlibrisgroup.com/primo-explore/search?tab=default_tab&amp;search_scope=EVERYTHING&amp;vid=01CRU&amp;lang=en_US&amp;offset=0&amp;query=any,contains,991004101499702656","Catalog Record")</f>
        <v/>
      </c>
      <c r="AT71">
        <f>HYPERLINK("http://www.worldcat.org/oclc/51439000","WorldCat Record")</f>
        <v/>
      </c>
      <c r="AU71" t="inlineStr">
        <is>
          <t>3943660986:eng</t>
        </is>
      </c>
      <c r="AV71" t="inlineStr">
        <is>
          <t>51439000</t>
        </is>
      </c>
      <c r="AW71" t="inlineStr">
        <is>
          <t>991004101499702656</t>
        </is>
      </c>
      <c r="AX71" t="inlineStr">
        <is>
          <t>991004101499702656</t>
        </is>
      </c>
      <c r="AY71" t="inlineStr">
        <is>
          <t>2268620830002656</t>
        </is>
      </c>
      <c r="AZ71" t="inlineStr">
        <is>
          <t>BOOK</t>
        </is>
      </c>
      <c r="BB71" t="inlineStr">
        <is>
          <t>9780500511169</t>
        </is>
      </c>
      <c r="BC71" t="inlineStr">
        <is>
          <t>32285004780853</t>
        </is>
      </c>
      <c r="BD71" t="inlineStr">
        <is>
          <t>893429662</t>
        </is>
      </c>
    </row>
    <row r="72">
      <c r="A72" t="inlineStr">
        <is>
          <t>No</t>
        </is>
      </c>
      <c r="B72" t="inlineStr">
        <is>
          <t>NC246 .L55 1986</t>
        </is>
      </c>
      <c r="C72" t="inlineStr">
        <is>
          <t>0                      NC 0246000L  55          1986</t>
        </is>
      </c>
      <c r="D72" t="inlineStr">
        <is>
          <t>Impressionist drawings : from British public and private collections / Christopher Lloyd and Richard Thomson.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Lloyd, Christopher, 1945-</t>
        </is>
      </c>
      <c r="L72" t="inlineStr">
        <is>
          <t>Oxford : Phaidon Press and the Arts Council, 1986.</t>
        </is>
      </c>
      <c r="M72" t="inlineStr">
        <is>
          <t>1986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NC </t>
        </is>
      </c>
      <c r="S72" t="n">
        <v>4</v>
      </c>
      <c r="T72" t="n">
        <v>4</v>
      </c>
      <c r="U72" t="inlineStr">
        <is>
          <t>2006-10-25</t>
        </is>
      </c>
      <c r="V72" t="inlineStr">
        <is>
          <t>2006-10-25</t>
        </is>
      </c>
      <c r="W72" t="inlineStr">
        <is>
          <t>1993-05-18</t>
        </is>
      </c>
      <c r="X72" t="inlineStr">
        <is>
          <t>1993-05-18</t>
        </is>
      </c>
      <c r="Y72" t="n">
        <v>382</v>
      </c>
      <c r="Z72" t="n">
        <v>221</v>
      </c>
      <c r="AA72" t="n">
        <v>228</v>
      </c>
      <c r="AB72" t="n">
        <v>3</v>
      </c>
      <c r="AC72" t="n">
        <v>3</v>
      </c>
      <c r="AD72" t="n">
        <v>6</v>
      </c>
      <c r="AE72" t="n">
        <v>6</v>
      </c>
      <c r="AF72" t="n">
        <v>2</v>
      </c>
      <c r="AG72" t="n">
        <v>2</v>
      </c>
      <c r="AH72" t="n">
        <v>1</v>
      </c>
      <c r="AI72" t="n">
        <v>1</v>
      </c>
      <c r="AJ72" t="n">
        <v>3</v>
      </c>
      <c r="AK72" t="n">
        <v>3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HYPERLINK("http://catalog.hathitrust.org/Record/000622286","HathiTrust Record")</f>
        <v/>
      </c>
      <c r="AS72">
        <f>HYPERLINK("https://creighton-primo.hosted.exlibrisgroup.com/primo-explore/search?tab=default_tab&amp;search_scope=EVERYTHING&amp;vid=01CRU&amp;lang=en_US&amp;offset=0&amp;query=any,contains,991000928639702656","Catalog Record")</f>
        <v/>
      </c>
      <c r="AT72">
        <f>HYPERLINK("http://www.worldcat.org/oclc/14242801","WorldCat Record")</f>
        <v/>
      </c>
      <c r="AU72" t="inlineStr">
        <is>
          <t>480999891:eng</t>
        </is>
      </c>
      <c r="AV72" t="inlineStr">
        <is>
          <t>14242801</t>
        </is>
      </c>
      <c r="AW72" t="inlineStr">
        <is>
          <t>991000928639702656</t>
        </is>
      </c>
      <c r="AX72" t="inlineStr">
        <is>
          <t>991000928639702656</t>
        </is>
      </c>
      <c r="AY72" t="inlineStr">
        <is>
          <t>2270156450002656</t>
        </is>
      </c>
      <c r="AZ72" t="inlineStr">
        <is>
          <t>BOOK</t>
        </is>
      </c>
      <c r="BB72" t="inlineStr">
        <is>
          <t>9780714824185</t>
        </is>
      </c>
      <c r="BC72" t="inlineStr">
        <is>
          <t>32285001659753</t>
        </is>
      </c>
      <c r="BD72" t="inlineStr">
        <is>
          <t>893778380</t>
        </is>
      </c>
    </row>
    <row r="73">
      <c r="A73" t="inlineStr">
        <is>
          <t>No</t>
        </is>
      </c>
      <c r="B73" t="inlineStr">
        <is>
          <t>NC246 .N48 1974</t>
        </is>
      </c>
      <c r="C73" t="inlineStr">
        <is>
          <t>0                      NC 0246000N  48          1974</t>
        </is>
      </c>
      <c r="D73" t="inlineStr">
        <is>
          <t>Seurat to Matisse: drawing in France; selections from the collection of the Museum of Modern Art. Edited by William S. Lieberman.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Museum of Modern Art (New York, N.Y.)</t>
        </is>
      </c>
      <c r="L73" t="inlineStr">
        <is>
          <t>New York : Museum of Modern Art, [1974]</t>
        </is>
      </c>
      <c r="M73" t="inlineStr">
        <is>
          <t>1974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NC </t>
        </is>
      </c>
      <c r="S73" t="n">
        <v>5</v>
      </c>
      <c r="T73" t="n">
        <v>5</v>
      </c>
      <c r="U73" t="inlineStr">
        <is>
          <t>1999-01-19</t>
        </is>
      </c>
      <c r="V73" t="inlineStr">
        <is>
          <t>1999-01-19</t>
        </is>
      </c>
      <c r="W73" t="inlineStr">
        <is>
          <t>1993-05-18</t>
        </is>
      </c>
      <c r="X73" t="inlineStr">
        <is>
          <t>1993-05-18</t>
        </is>
      </c>
      <c r="Y73" t="n">
        <v>398</v>
      </c>
      <c r="Z73" t="n">
        <v>336</v>
      </c>
      <c r="AA73" t="n">
        <v>370</v>
      </c>
      <c r="AB73" t="n">
        <v>2</v>
      </c>
      <c r="AC73" t="n">
        <v>2</v>
      </c>
      <c r="AD73" t="n">
        <v>12</v>
      </c>
      <c r="AE73" t="n">
        <v>12</v>
      </c>
      <c r="AF73" t="n">
        <v>6</v>
      </c>
      <c r="AG73" t="n">
        <v>6</v>
      </c>
      <c r="AH73" t="n">
        <v>3</v>
      </c>
      <c r="AI73" t="n">
        <v>3</v>
      </c>
      <c r="AJ73" t="n">
        <v>8</v>
      </c>
      <c r="AK73" t="n">
        <v>8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HYPERLINK("http://catalog.hathitrust.org/Record/001468502","HathiTrust Record")</f>
        <v/>
      </c>
      <c r="AS73">
        <f>HYPERLINK("https://creighton-primo.hosted.exlibrisgroup.com/primo-explore/search?tab=default_tab&amp;search_scope=EVERYTHING&amp;vid=01CRU&amp;lang=en_US&amp;offset=0&amp;query=any,contains,991003483429702656","Catalog Record")</f>
        <v/>
      </c>
      <c r="AT73">
        <f>HYPERLINK("http://www.worldcat.org/oclc/1031001","WorldCat Record")</f>
        <v/>
      </c>
      <c r="AU73" t="inlineStr">
        <is>
          <t>951288407:eng</t>
        </is>
      </c>
      <c r="AV73" t="inlineStr">
        <is>
          <t>1031001</t>
        </is>
      </c>
      <c r="AW73" t="inlineStr">
        <is>
          <t>991003483429702656</t>
        </is>
      </c>
      <c r="AX73" t="inlineStr">
        <is>
          <t>991003483429702656</t>
        </is>
      </c>
      <c r="AY73" t="inlineStr">
        <is>
          <t>2265413440002656</t>
        </is>
      </c>
      <c r="AZ73" t="inlineStr">
        <is>
          <t>BOOK</t>
        </is>
      </c>
      <c r="BB73" t="inlineStr">
        <is>
          <t>9780870705892</t>
        </is>
      </c>
      <c r="BC73" t="inlineStr">
        <is>
          <t>32285000077700</t>
        </is>
      </c>
      <c r="BD73" t="inlineStr">
        <is>
          <t>893711399</t>
        </is>
      </c>
    </row>
    <row r="74">
      <c r="A74" t="inlineStr">
        <is>
          <t>No</t>
        </is>
      </c>
      <c r="B74" t="inlineStr">
        <is>
          <t>NC246 .W27 1991</t>
        </is>
      </c>
      <c r="C74" t="inlineStr">
        <is>
          <t>0                      NC 0246000W  27          1991</t>
        </is>
      </c>
      <c r="D74" t="inlineStr">
        <is>
          <t>Impressionist and post-impressionist drawing / Nicholas Wadley.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Wadley, Nicholas.</t>
        </is>
      </c>
      <c r="L74" t="inlineStr">
        <is>
          <t>New York : Dutton Studio Books ; London : L. King, 1991.</t>
        </is>
      </c>
      <c r="M74" t="inlineStr">
        <is>
          <t>1991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NC </t>
        </is>
      </c>
      <c r="S74" t="n">
        <v>6</v>
      </c>
      <c r="T74" t="n">
        <v>6</v>
      </c>
      <c r="U74" t="inlineStr">
        <is>
          <t>2006-09-28</t>
        </is>
      </c>
      <c r="V74" t="inlineStr">
        <is>
          <t>2006-09-28</t>
        </is>
      </c>
      <c r="W74" t="inlineStr">
        <is>
          <t>1992-08-31</t>
        </is>
      </c>
      <c r="X74" t="inlineStr">
        <is>
          <t>1992-08-31</t>
        </is>
      </c>
      <c r="Y74" t="n">
        <v>296</v>
      </c>
      <c r="Z74" t="n">
        <v>196</v>
      </c>
      <c r="AA74" t="n">
        <v>250</v>
      </c>
      <c r="AB74" t="n">
        <v>3</v>
      </c>
      <c r="AC74" t="n">
        <v>3</v>
      </c>
      <c r="AD74" t="n">
        <v>5</v>
      </c>
      <c r="AE74" t="n">
        <v>6</v>
      </c>
      <c r="AF74" t="n">
        <v>1</v>
      </c>
      <c r="AG74" t="n">
        <v>1</v>
      </c>
      <c r="AH74" t="n">
        <v>1</v>
      </c>
      <c r="AI74" t="n">
        <v>1</v>
      </c>
      <c r="AJ74" t="n">
        <v>3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HYPERLINK("http://catalog.hathitrust.org/Record/002503798","HathiTrust Record")</f>
        <v/>
      </c>
      <c r="AS74">
        <f>HYPERLINK("https://creighton-primo.hosted.exlibrisgroup.com/primo-explore/search?tab=default_tab&amp;search_scope=EVERYTHING&amp;vid=01CRU&amp;lang=en_US&amp;offset=0&amp;query=any,contains,991001945269702656","Catalog Record")</f>
        <v/>
      </c>
      <c r="AT74">
        <f>HYPERLINK("http://www.worldcat.org/oclc/24584819","WorldCat Record")</f>
        <v/>
      </c>
      <c r="AU74" t="inlineStr">
        <is>
          <t>27198353:eng</t>
        </is>
      </c>
      <c r="AV74" t="inlineStr">
        <is>
          <t>24584819</t>
        </is>
      </c>
      <c r="AW74" t="inlineStr">
        <is>
          <t>991001945269702656</t>
        </is>
      </c>
      <c r="AX74" t="inlineStr">
        <is>
          <t>991001945269702656</t>
        </is>
      </c>
      <c r="AY74" t="inlineStr">
        <is>
          <t>2258736230002656</t>
        </is>
      </c>
      <c r="AZ74" t="inlineStr">
        <is>
          <t>BOOK</t>
        </is>
      </c>
      <c r="BB74" t="inlineStr">
        <is>
          <t>9780525933625</t>
        </is>
      </c>
      <c r="BC74" t="inlineStr">
        <is>
          <t>32285001199834</t>
        </is>
      </c>
      <c r="BD74" t="inlineStr">
        <is>
          <t>893497563</t>
        </is>
      </c>
    </row>
    <row r="75">
      <c r="A75" t="inlineStr">
        <is>
          <t>No</t>
        </is>
      </c>
      <c r="B75" t="inlineStr">
        <is>
          <t>NC248.G46 L6 1971</t>
        </is>
      </c>
      <c r="C75" t="inlineStr">
        <is>
          <t>0                      NC 0248000G  46                 L  6           1971</t>
        </is>
      </c>
      <c r="D75" t="inlineStr">
        <is>
          <t>Alberto Giacometti drawings / [by] James Lord.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Giacometti, Alberto, 1901-1966.</t>
        </is>
      </c>
      <c r="L75" t="inlineStr">
        <is>
          <t>Greenwich, Conn. : New York Graphic Society, [1971]</t>
        </is>
      </c>
      <c r="M75" t="inlineStr">
        <is>
          <t>1971</t>
        </is>
      </c>
      <c r="O75" t="inlineStr">
        <is>
          <t>eng</t>
        </is>
      </c>
      <c r="P75" t="inlineStr">
        <is>
          <t>ctu</t>
        </is>
      </c>
      <c r="Q75" t="inlineStr">
        <is>
          <t>A Paul Bianchini book</t>
        </is>
      </c>
      <c r="R75" t="inlineStr">
        <is>
          <t xml:space="preserve">NC </t>
        </is>
      </c>
      <c r="S75" t="n">
        <v>6</v>
      </c>
      <c r="T75" t="n">
        <v>6</v>
      </c>
      <c r="U75" t="inlineStr">
        <is>
          <t>2010-07-03</t>
        </is>
      </c>
      <c r="V75" t="inlineStr">
        <is>
          <t>2010-07-03</t>
        </is>
      </c>
      <c r="W75" t="inlineStr">
        <is>
          <t>1997-05-27</t>
        </is>
      </c>
      <c r="X75" t="inlineStr">
        <is>
          <t>1997-05-27</t>
        </is>
      </c>
      <c r="Y75" t="n">
        <v>444</v>
      </c>
      <c r="Z75" t="n">
        <v>422</v>
      </c>
      <c r="AA75" t="n">
        <v>439</v>
      </c>
      <c r="AB75" t="n">
        <v>4</v>
      </c>
      <c r="AC75" t="n">
        <v>4</v>
      </c>
      <c r="AD75" t="n">
        <v>10</v>
      </c>
      <c r="AE75" t="n">
        <v>10</v>
      </c>
      <c r="AF75" t="n">
        <v>2</v>
      </c>
      <c r="AG75" t="n">
        <v>2</v>
      </c>
      <c r="AH75" t="n">
        <v>2</v>
      </c>
      <c r="AI75" t="n">
        <v>2</v>
      </c>
      <c r="AJ75" t="n">
        <v>4</v>
      </c>
      <c r="AK75" t="n">
        <v>4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HYPERLINK("https://creighton-primo.hosted.exlibrisgroup.com/primo-explore/search?tab=default_tab&amp;search_scope=EVERYTHING&amp;vid=01CRU&amp;lang=en_US&amp;offset=0&amp;query=any,contains,991001256939702656","Catalog Record")</f>
        <v/>
      </c>
      <c r="AT75">
        <f>HYPERLINK("http://www.worldcat.org/oclc/209395","WorldCat Record")</f>
        <v/>
      </c>
      <c r="AU75" t="inlineStr">
        <is>
          <t>10226938607:eng</t>
        </is>
      </c>
      <c r="AV75" t="inlineStr">
        <is>
          <t>209395</t>
        </is>
      </c>
      <c r="AW75" t="inlineStr">
        <is>
          <t>991001256939702656</t>
        </is>
      </c>
      <c r="AX75" t="inlineStr">
        <is>
          <t>991001256939702656</t>
        </is>
      </c>
      <c r="AY75" t="inlineStr">
        <is>
          <t>2270772110002656</t>
        </is>
      </c>
      <c r="AZ75" t="inlineStr">
        <is>
          <t>BOOK</t>
        </is>
      </c>
      <c r="BB75" t="inlineStr">
        <is>
          <t>9780821203811</t>
        </is>
      </c>
      <c r="BC75" t="inlineStr">
        <is>
          <t>32285002696713</t>
        </is>
      </c>
      <c r="BD75" t="inlineStr">
        <is>
          <t>893516054</t>
        </is>
      </c>
    </row>
    <row r="76">
      <c r="A76" t="inlineStr">
        <is>
          <t>No</t>
        </is>
      </c>
      <c r="B76" t="inlineStr">
        <is>
          <t>NC248.I5 M6</t>
        </is>
      </c>
      <c r="C76" t="inlineStr">
        <is>
          <t>0                      NC 0248000I  5                  M  6</t>
        </is>
      </c>
      <c r="D76" t="inlineStr">
        <is>
          <t>Ingres centennial exhibition, 1867-1967 : drawings, watercolors, and oil sketches from American collections, Fogg Art Museum, Harvard University, February 12-April 9, 1967 / [catalogue by Agnes Mongan and Hans Naef]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Ingres, Jean-Auguste-Dominique, 1780-1867.</t>
        </is>
      </c>
      <c r="L76" t="inlineStr">
        <is>
          <t>Greenwich, Conn. : Distibuted by New York Graphic Society, [1967]</t>
        </is>
      </c>
      <c r="M76" t="inlineStr">
        <is>
          <t>1967</t>
        </is>
      </c>
      <c r="O76" t="inlineStr">
        <is>
          <t>eng</t>
        </is>
      </c>
      <c r="P76" t="inlineStr">
        <is>
          <t>ctu</t>
        </is>
      </c>
      <c r="R76" t="inlineStr">
        <is>
          <t xml:space="preserve">NC </t>
        </is>
      </c>
      <c r="S76" t="n">
        <v>3</v>
      </c>
      <c r="T76" t="n">
        <v>3</v>
      </c>
      <c r="U76" t="inlineStr">
        <is>
          <t>2007-02-26</t>
        </is>
      </c>
      <c r="V76" t="inlineStr">
        <is>
          <t>2007-02-26</t>
        </is>
      </c>
      <c r="W76" t="inlineStr">
        <is>
          <t>1993-05-18</t>
        </is>
      </c>
      <c r="X76" t="inlineStr">
        <is>
          <t>1993-05-18</t>
        </is>
      </c>
      <c r="Y76" t="n">
        <v>722</v>
      </c>
      <c r="Z76" t="n">
        <v>668</v>
      </c>
      <c r="AA76" t="n">
        <v>699</v>
      </c>
      <c r="AB76" t="n">
        <v>7</v>
      </c>
      <c r="AC76" t="n">
        <v>7</v>
      </c>
      <c r="AD76" t="n">
        <v>27</v>
      </c>
      <c r="AE76" t="n">
        <v>27</v>
      </c>
      <c r="AF76" t="n">
        <v>10</v>
      </c>
      <c r="AG76" t="n">
        <v>10</v>
      </c>
      <c r="AH76" t="n">
        <v>6</v>
      </c>
      <c r="AI76" t="n">
        <v>6</v>
      </c>
      <c r="AJ76" t="n">
        <v>11</v>
      </c>
      <c r="AK76" t="n">
        <v>11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HYPERLINK("http://catalog.hathitrust.org/Record/001468540","HathiTrust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HYPERLINK("https://creighton-primo.hosted.exlibrisgroup.com/primo-explore/search?tab=default_tab&amp;search_scope=EVERYTHING&amp;vid=01CRU&amp;lang=en_US&amp;offset=0&amp;query=any,contains,991000974449702656","Catalog Record")</f>
        <v/>
      </c>
      <c r="AT76">
        <f>HYPERLINK("http://www.worldcat.org/oclc/170576","WorldCat Record")</f>
        <v/>
      </c>
      <c r="AU76" t="inlineStr">
        <is>
          <t>3855495010:eng</t>
        </is>
      </c>
      <c r="AV76" t="inlineStr">
        <is>
          <t>170576</t>
        </is>
      </c>
      <c r="AW76" t="inlineStr">
        <is>
          <t>991000974449702656</t>
        </is>
      </c>
      <c r="AX76" t="inlineStr">
        <is>
          <t>991000974449702656</t>
        </is>
      </c>
      <c r="AY76" t="inlineStr">
        <is>
          <t>2269236640002656</t>
        </is>
      </c>
      <c r="AZ76" t="inlineStr">
        <is>
          <t>BOOK</t>
        </is>
      </c>
      <c r="BC76" t="inlineStr">
        <is>
          <t>32285001659779</t>
        </is>
      </c>
      <c r="BD76" t="inlineStr">
        <is>
          <t>893419944</t>
        </is>
      </c>
    </row>
    <row r="77">
      <c r="A77" t="inlineStr">
        <is>
          <t>No</t>
        </is>
      </c>
      <c r="B77" t="inlineStr">
        <is>
          <t>NC248.P5 A4 1981</t>
        </is>
      </c>
      <c r="C77" t="inlineStr">
        <is>
          <t>0                      NC 0248000P  5                  A  4           1981</t>
        </is>
      </c>
      <c r="D77" t="inlineStr">
        <is>
          <t>Master drawings by Picasso / Gary Tinterow.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Tinterow, Gary.</t>
        </is>
      </c>
      <c r="L77" t="inlineStr">
        <is>
          <t>Cambridge, Mass. : Fogg Art Museum, c1981.</t>
        </is>
      </c>
      <c r="M77" t="inlineStr">
        <is>
          <t>1981</t>
        </is>
      </c>
      <c r="O77" t="inlineStr">
        <is>
          <t>eng</t>
        </is>
      </c>
      <c r="P77" t="inlineStr">
        <is>
          <t>mau</t>
        </is>
      </c>
      <c r="R77" t="inlineStr">
        <is>
          <t xml:space="preserve">NC </t>
        </is>
      </c>
      <c r="S77" t="n">
        <v>13</v>
      </c>
      <c r="T77" t="n">
        <v>13</v>
      </c>
      <c r="U77" t="inlineStr">
        <is>
          <t>2006-04-11</t>
        </is>
      </c>
      <c r="V77" t="inlineStr">
        <is>
          <t>2006-04-11</t>
        </is>
      </c>
      <c r="W77" t="inlineStr">
        <is>
          <t>1993-06-16</t>
        </is>
      </c>
      <c r="X77" t="inlineStr">
        <is>
          <t>1993-06-16</t>
        </is>
      </c>
      <c r="Y77" t="n">
        <v>620</v>
      </c>
      <c r="Z77" t="n">
        <v>540</v>
      </c>
      <c r="AA77" t="n">
        <v>543</v>
      </c>
      <c r="AB77" t="n">
        <v>4</v>
      </c>
      <c r="AC77" t="n">
        <v>4</v>
      </c>
      <c r="AD77" t="n">
        <v>17</v>
      </c>
      <c r="AE77" t="n">
        <v>17</v>
      </c>
      <c r="AF77" t="n">
        <v>7</v>
      </c>
      <c r="AG77" t="n">
        <v>7</v>
      </c>
      <c r="AH77" t="n">
        <v>4</v>
      </c>
      <c r="AI77" t="n">
        <v>4</v>
      </c>
      <c r="AJ77" t="n">
        <v>7</v>
      </c>
      <c r="AK77" t="n">
        <v>7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HYPERLINK("http://catalog.hathitrust.org/Record/000102620","HathiTrust Record")</f>
        <v/>
      </c>
      <c r="AS77">
        <f>HYPERLINK("https://creighton-primo.hosted.exlibrisgroup.com/primo-explore/search?tab=default_tab&amp;search_scope=EVERYTHING&amp;vid=01CRU&amp;lang=en_US&amp;offset=0&amp;query=any,contains,991005117419702656","Catalog Record")</f>
        <v/>
      </c>
      <c r="AT77">
        <f>HYPERLINK("http://www.worldcat.org/oclc/7464281","WorldCat Record")</f>
        <v/>
      </c>
      <c r="AU77" t="inlineStr">
        <is>
          <t>464815:eng</t>
        </is>
      </c>
      <c r="AV77" t="inlineStr">
        <is>
          <t>7464281</t>
        </is>
      </c>
      <c r="AW77" t="inlineStr">
        <is>
          <t>991005117419702656</t>
        </is>
      </c>
      <c r="AX77" t="inlineStr">
        <is>
          <t>991005117419702656</t>
        </is>
      </c>
      <c r="AY77" t="inlineStr">
        <is>
          <t>2262310450002656</t>
        </is>
      </c>
      <c r="AZ77" t="inlineStr">
        <is>
          <t>BOOK</t>
        </is>
      </c>
      <c r="BB77" t="inlineStr">
        <is>
          <t>9780916724436</t>
        </is>
      </c>
      <c r="BC77" t="inlineStr">
        <is>
          <t>32285001696672</t>
        </is>
      </c>
      <c r="BD77" t="inlineStr">
        <is>
          <t>893701042</t>
        </is>
      </c>
    </row>
    <row r="78">
      <c r="A78" t="inlineStr">
        <is>
          <t>No</t>
        </is>
      </c>
      <c r="B78" t="inlineStr">
        <is>
          <t>NC248.R34 A4 1987</t>
        </is>
      </c>
      <c r="C78" t="inlineStr">
        <is>
          <t>0                      NC 0248000R  34                 A  4           1987</t>
        </is>
      </c>
      <c r="D78" t="inlineStr">
        <is>
          <t>Odilon Redon : pastels / introduction and commentaries by Roseline Bacou ; translated by Beatrice Rehl.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Bacou, Roseline.</t>
        </is>
      </c>
      <c r="L78" t="inlineStr">
        <is>
          <t>New York : G. Braziller,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NC </t>
        </is>
      </c>
      <c r="S78" t="n">
        <v>13</v>
      </c>
      <c r="T78" t="n">
        <v>13</v>
      </c>
      <c r="U78" t="inlineStr">
        <is>
          <t>1995-09-16</t>
        </is>
      </c>
      <c r="V78" t="inlineStr">
        <is>
          <t>1995-09-16</t>
        </is>
      </c>
      <c r="W78" t="inlineStr">
        <is>
          <t>1993-05-18</t>
        </is>
      </c>
      <c r="X78" t="inlineStr">
        <is>
          <t>1993-05-18</t>
        </is>
      </c>
      <c r="Y78" t="n">
        <v>561</v>
      </c>
      <c r="Z78" t="n">
        <v>502</v>
      </c>
      <c r="AA78" t="n">
        <v>527</v>
      </c>
      <c r="AB78" t="n">
        <v>4</v>
      </c>
      <c r="AC78" t="n">
        <v>4</v>
      </c>
      <c r="AD78" t="n">
        <v>16</v>
      </c>
      <c r="AE78" t="n">
        <v>16</v>
      </c>
      <c r="AF78" t="n">
        <v>3</v>
      </c>
      <c r="AG78" t="n">
        <v>3</v>
      </c>
      <c r="AH78" t="n">
        <v>5</v>
      </c>
      <c r="AI78" t="n">
        <v>5</v>
      </c>
      <c r="AJ78" t="n">
        <v>8</v>
      </c>
      <c r="AK78" t="n">
        <v>8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HYPERLINK("http://catalog.hathitrust.org/Record/000879274","HathiTrust Record")</f>
        <v/>
      </c>
      <c r="AS78">
        <f>HYPERLINK("https://creighton-primo.hosted.exlibrisgroup.com/primo-explore/search?tab=default_tab&amp;search_scope=EVERYTHING&amp;vid=01CRU&amp;lang=en_US&amp;offset=0&amp;query=any,contains,991001066659702656","Catalog Record")</f>
        <v/>
      </c>
      <c r="AT78">
        <f>HYPERLINK("http://www.worldcat.org/oclc/15793907","WorldCat Record")</f>
        <v/>
      </c>
      <c r="AU78" t="inlineStr">
        <is>
          <t>9489797068:eng</t>
        </is>
      </c>
      <c r="AV78" t="inlineStr">
        <is>
          <t>15793907</t>
        </is>
      </c>
      <c r="AW78" t="inlineStr">
        <is>
          <t>991001066659702656</t>
        </is>
      </c>
      <c r="AX78" t="inlineStr">
        <is>
          <t>991001066659702656</t>
        </is>
      </c>
      <c r="AY78" t="inlineStr">
        <is>
          <t>2258237510002656</t>
        </is>
      </c>
      <c r="AZ78" t="inlineStr">
        <is>
          <t>BOOK</t>
        </is>
      </c>
      <c r="BB78" t="inlineStr">
        <is>
          <t>9780807611807</t>
        </is>
      </c>
      <c r="BC78" t="inlineStr">
        <is>
          <t>32285001659795</t>
        </is>
      </c>
      <c r="BD78" t="inlineStr">
        <is>
          <t>893237848</t>
        </is>
      </c>
    </row>
    <row r="79">
      <c r="A79" t="inlineStr">
        <is>
          <t>No</t>
        </is>
      </c>
      <c r="B79" t="inlineStr">
        <is>
          <t>NC248.S4 F7313 1984</t>
        </is>
      </c>
      <c r="C79" t="inlineStr">
        <is>
          <t>0                      NC 0248000S  4                  F  7313        1984</t>
        </is>
      </c>
      <c r="D79" t="inlineStr">
        <is>
          <t>Georges Seurat, drawings / [edited] by Erich Franz and Bernd Growe.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Seurat, Georges, 1859-1891.</t>
        </is>
      </c>
      <c r="L79" t="inlineStr">
        <is>
          <t>Boston : Little, Brown, c1984.</t>
        </is>
      </c>
      <c r="M79" t="inlineStr">
        <is>
          <t>1984</t>
        </is>
      </c>
      <c r="N79" t="inlineStr">
        <is>
          <t>1st English language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NC </t>
        </is>
      </c>
      <c r="S79" t="n">
        <v>6</v>
      </c>
      <c r="T79" t="n">
        <v>6</v>
      </c>
      <c r="U79" t="inlineStr">
        <is>
          <t>2003-09-11</t>
        </is>
      </c>
      <c r="V79" t="inlineStr">
        <is>
          <t>2003-09-11</t>
        </is>
      </c>
      <c r="W79" t="inlineStr">
        <is>
          <t>1991-12-16</t>
        </is>
      </c>
      <c r="X79" t="inlineStr">
        <is>
          <t>1991-12-16</t>
        </is>
      </c>
      <c r="Y79" t="n">
        <v>571</v>
      </c>
      <c r="Z79" t="n">
        <v>514</v>
      </c>
      <c r="AA79" t="n">
        <v>515</v>
      </c>
      <c r="AB79" t="n">
        <v>2</v>
      </c>
      <c r="AC79" t="n">
        <v>2</v>
      </c>
      <c r="AD79" t="n">
        <v>17</v>
      </c>
      <c r="AE79" t="n">
        <v>17</v>
      </c>
      <c r="AF79" t="n">
        <v>8</v>
      </c>
      <c r="AG79" t="n">
        <v>8</v>
      </c>
      <c r="AH79" t="n">
        <v>4</v>
      </c>
      <c r="AI79" t="n">
        <v>4</v>
      </c>
      <c r="AJ79" t="n">
        <v>9</v>
      </c>
      <c r="AK79" t="n">
        <v>9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HYPERLINK("https://creighton-primo.hosted.exlibrisgroup.com/primo-explore/search?tab=default_tab&amp;search_scope=EVERYTHING&amp;vid=01CRU&amp;lang=en_US&amp;offset=0&amp;query=any,contains,991000511849702656","Catalog Record")</f>
        <v/>
      </c>
      <c r="AT79">
        <f>HYPERLINK("http://www.worldcat.org/oclc/11244324","WorldCat Record")</f>
        <v/>
      </c>
      <c r="AU79" t="inlineStr">
        <is>
          <t>4915414413:eng</t>
        </is>
      </c>
      <c r="AV79" t="inlineStr">
        <is>
          <t>11244324</t>
        </is>
      </c>
      <c r="AW79" t="inlineStr">
        <is>
          <t>991000511849702656</t>
        </is>
      </c>
      <c r="AX79" t="inlineStr">
        <is>
          <t>991000511849702656</t>
        </is>
      </c>
      <c r="AY79" t="inlineStr">
        <is>
          <t>2269235380002656</t>
        </is>
      </c>
      <c r="AZ79" t="inlineStr">
        <is>
          <t>BOOK</t>
        </is>
      </c>
      <c r="BB79" t="inlineStr">
        <is>
          <t>9780821215753</t>
        </is>
      </c>
      <c r="BC79" t="inlineStr">
        <is>
          <t>32285000891043</t>
        </is>
      </c>
      <c r="BD79" t="inlineStr">
        <is>
          <t>893444347</t>
        </is>
      </c>
    </row>
    <row r="80">
      <c r="A80" t="inlineStr">
        <is>
          <t>No</t>
        </is>
      </c>
      <c r="B80" t="inlineStr">
        <is>
          <t>NC251.D65 A4813</t>
        </is>
      </c>
      <c r="C80" t="inlineStr">
        <is>
          <t>0                      NC 0251000D  65                 A  4813</t>
        </is>
      </c>
      <c r="D80" t="inlineStr">
        <is>
          <t>Children : sketches, stories, and thoughts about children / Ernst von Dombrowski ; translated from the German by Norma and Garold Davis.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Dombrowski, Ernst von, 1896-1985.</t>
        </is>
      </c>
      <c r="L80" t="inlineStr">
        <is>
          <t>Provo, Utah : Brigham Young University Press, c1976.</t>
        </is>
      </c>
      <c r="M80" t="inlineStr">
        <is>
          <t>1976</t>
        </is>
      </c>
      <c r="O80" t="inlineStr">
        <is>
          <t>eng</t>
        </is>
      </c>
      <c r="P80" t="inlineStr">
        <is>
          <t>utu</t>
        </is>
      </c>
      <c r="R80" t="inlineStr">
        <is>
          <t xml:space="preserve">NC </t>
        </is>
      </c>
      <c r="S80" t="n">
        <v>2</v>
      </c>
      <c r="T80" t="n">
        <v>2</v>
      </c>
      <c r="U80" t="inlineStr">
        <is>
          <t>2006-10-25</t>
        </is>
      </c>
      <c r="V80" t="inlineStr">
        <is>
          <t>2006-10-25</t>
        </is>
      </c>
      <c r="W80" t="inlineStr">
        <is>
          <t>1997-07-03</t>
        </is>
      </c>
      <c r="X80" t="inlineStr">
        <is>
          <t>1997-07-03</t>
        </is>
      </c>
      <c r="Y80" t="n">
        <v>104</v>
      </c>
      <c r="Z80" t="n">
        <v>101</v>
      </c>
      <c r="AA80" t="n">
        <v>103</v>
      </c>
      <c r="AB80" t="n">
        <v>3</v>
      </c>
      <c r="AC80" t="n">
        <v>3</v>
      </c>
      <c r="AD80" t="n">
        <v>7</v>
      </c>
      <c r="AE80" t="n">
        <v>7</v>
      </c>
      <c r="AF80" t="n">
        <v>2</v>
      </c>
      <c r="AG80" t="n">
        <v>2</v>
      </c>
      <c r="AH80" t="n">
        <v>1</v>
      </c>
      <c r="AI80" t="n">
        <v>1</v>
      </c>
      <c r="AJ80" t="n">
        <v>2</v>
      </c>
      <c r="AK80" t="n">
        <v>2</v>
      </c>
      <c r="AL80" t="n">
        <v>2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HYPERLINK("http://catalog.hathitrust.org/Record/008510904","HathiTrust Record")</f>
        <v/>
      </c>
      <c r="AS80">
        <f>HYPERLINK("https://creighton-primo.hosted.exlibrisgroup.com/primo-explore/search?tab=default_tab&amp;search_scope=EVERYTHING&amp;vid=01CRU&amp;lang=en_US&amp;offset=0&amp;query=any,contains,991003961339702656","Catalog Record")</f>
        <v/>
      </c>
      <c r="AT80">
        <f>HYPERLINK("http://www.worldcat.org/oclc/1975259","WorldCat Record")</f>
        <v/>
      </c>
      <c r="AU80" t="inlineStr">
        <is>
          <t>60494958:eng</t>
        </is>
      </c>
      <c r="AV80" t="inlineStr">
        <is>
          <t>1975259</t>
        </is>
      </c>
      <c r="AW80" t="inlineStr">
        <is>
          <t>991003961339702656</t>
        </is>
      </c>
      <c r="AX80" t="inlineStr">
        <is>
          <t>991003961339702656</t>
        </is>
      </c>
      <c r="AY80" t="inlineStr">
        <is>
          <t>2266858630002656</t>
        </is>
      </c>
      <c r="AZ80" t="inlineStr">
        <is>
          <t>BOOK</t>
        </is>
      </c>
      <c r="BB80" t="inlineStr">
        <is>
          <t>9780842507868</t>
        </is>
      </c>
      <c r="BC80" t="inlineStr">
        <is>
          <t>32285002864410</t>
        </is>
      </c>
      <c r="BD80" t="inlineStr">
        <is>
          <t>893718288</t>
        </is>
      </c>
    </row>
    <row r="81">
      <c r="A81" t="inlineStr">
        <is>
          <t>No</t>
        </is>
      </c>
      <c r="B81" t="inlineStr">
        <is>
          <t>NC251.G66 L48 1971</t>
        </is>
      </c>
      <c r="C81" t="inlineStr">
        <is>
          <t>0                      NC 0251000G  66                 L  48          1971</t>
        </is>
      </c>
      <c r="D81" t="inlineStr">
        <is>
          <t>George Grosz: art and politics in the Weimar Republic.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Lewis, Beth Irwin, 1934-</t>
        </is>
      </c>
      <c r="L81" t="inlineStr">
        <is>
          <t>Madison, University of Wisconsin Press [1971]</t>
        </is>
      </c>
      <c r="M81" t="inlineStr">
        <is>
          <t>1971</t>
        </is>
      </c>
      <c r="O81" t="inlineStr">
        <is>
          <t>eng</t>
        </is>
      </c>
      <c r="P81" t="inlineStr">
        <is>
          <t>wiu</t>
        </is>
      </c>
      <c r="R81" t="inlineStr">
        <is>
          <t xml:space="preserve">NC </t>
        </is>
      </c>
      <c r="S81" t="n">
        <v>6</v>
      </c>
      <c r="T81" t="n">
        <v>6</v>
      </c>
      <c r="U81" t="inlineStr">
        <is>
          <t>2003-10-08</t>
        </is>
      </c>
      <c r="V81" t="inlineStr">
        <is>
          <t>2003-10-08</t>
        </is>
      </c>
      <c r="W81" t="inlineStr">
        <is>
          <t>1996-08-06</t>
        </is>
      </c>
      <c r="X81" t="inlineStr">
        <is>
          <t>1996-08-06</t>
        </is>
      </c>
      <c r="Y81" t="n">
        <v>873</v>
      </c>
      <c r="Z81" t="n">
        <v>710</v>
      </c>
      <c r="AA81" t="n">
        <v>804</v>
      </c>
      <c r="AB81" t="n">
        <v>3</v>
      </c>
      <c r="AC81" t="n">
        <v>6</v>
      </c>
      <c r="AD81" t="n">
        <v>37</v>
      </c>
      <c r="AE81" t="n">
        <v>40</v>
      </c>
      <c r="AF81" t="n">
        <v>16</v>
      </c>
      <c r="AG81" t="n">
        <v>17</v>
      </c>
      <c r="AH81" t="n">
        <v>8</v>
      </c>
      <c r="AI81" t="n">
        <v>8</v>
      </c>
      <c r="AJ81" t="n">
        <v>20</v>
      </c>
      <c r="AK81" t="n">
        <v>21</v>
      </c>
      <c r="AL81" t="n">
        <v>2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HYPERLINK("http://catalog.hathitrust.org/Record/001468592","HathiTrust Record")</f>
        <v/>
      </c>
      <c r="AS81">
        <f>HYPERLINK("https://creighton-primo.hosted.exlibrisgroup.com/primo-explore/search?tab=default_tab&amp;search_scope=EVERYTHING&amp;vid=01CRU&amp;lang=en_US&amp;offset=0&amp;query=any,contains,991000855169702656","Catalog Record")</f>
        <v/>
      </c>
      <c r="AT81">
        <f>HYPERLINK("http://www.worldcat.org/oclc/149201","WorldCat Record")</f>
        <v/>
      </c>
      <c r="AU81" t="inlineStr">
        <is>
          <t>1337091:eng</t>
        </is>
      </c>
      <c r="AV81" t="inlineStr">
        <is>
          <t>149201</t>
        </is>
      </c>
      <c r="AW81" t="inlineStr">
        <is>
          <t>991000855169702656</t>
        </is>
      </c>
      <c r="AX81" t="inlineStr">
        <is>
          <t>991000855169702656</t>
        </is>
      </c>
      <c r="AY81" t="inlineStr">
        <is>
          <t>2260545840002656</t>
        </is>
      </c>
      <c r="AZ81" t="inlineStr">
        <is>
          <t>BOOK</t>
        </is>
      </c>
      <c r="BB81" t="inlineStr">
        <is>
          <t>9780299059019</t>
        </is>
      </c>
      <c r="BC81" t="inlineStr">
        <is>
          <t>32285002271418</t>
        </is>
      </c>
      <c r="BD81" t="inlineStr">
        <is>
          <t>893696221</t>
        </is>
      </c>
    </row>
    <row r="82">
      <c r="A82" t="inlineStr">
        <is>
          <t>No</t>
        </is>
      </c>
      <c r="B82" t="inlineStr">
        <is>
          <t>NC251.K6 A6 2000</t>
        </is>
      </c>
      <c r="C82" t="inlineStr">
        <is>
          <t>0                      NC 0251000K  6                  A  6           2000</t>
        </is>
      </c>
      <c r="D82" t="inlineStr">
        <is>
          <t>"Ich will wirken in dieser Zeit" : Auswahl aus den Tagebüchern und Briefen, aus Graphik, Zeichnungen und Plastik / Käthe Kollwitz ; Einführung von Friedrich Ahlers-Hestermann ; herausgegeben von Hans Kollwitz.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Kollwitz, Käthe, 1867-1945.</t>
        </is>
      </c>
      <c r="L82" t="inlineStr">
        <is>
          <t>Frankfurt am Main : Ullstein, 2000, c1952.</t>
        </is>
      </c>
      <c r="M82" t="inlineStr">
        <is>
          <t>2000</t>
        </is>
      </c>
      <c r="N82" t="inlineStr">
        <is>
          <t>Neuauflage</t>
        </is>
      </c>
      <c r="O82" t="inlineStr">
        <is>
          <t>ger</t>
        </is>
      </c>
      <c r="P82" t="inlineStr">
        <is>
          <t xml:space="preserve">gw </t>
        </is>
      </c>
      <c r="Q82" t="inlineStr">
        <is>
          <t>Ullstein ; 35905/1690</t>
        </is>
      </c>
      <c r="R82" t="inlineStr">
        <is>
          <t xml:space="preserve">NC </t>
        </is>
      </c>
      <c r="S82" t="n">
        <v>1</v>
      </c>
      <c r="T82" t="n">
        <v>1</v>
      </c>
      <c r="U82" t="inlineStr">
        <is>
          <t>2006-02-20</t>
        </is>
      </c>
      <c r="V82" t="inlineStr">
        <is>
          <t>2006-02-20</t>
        </is>
      </c>
      <c r="W82" t="inlineStr">
        <is>
          <t>2003-04-28</t>
        </is>
      </c>
      <c r="X82" t="inlineStr">
        <is>
          <t>2003-04-28</t>
        </is>
      </c>
      <c r="Y82" t="n">
        <v>7</v>
      </c>
      <c r="Z82" t="n">
        <v>7</v>
      </c>
      <c r="AA82" t="n">
        <v>95</v>
      </c>
      <c r="AB82" t="n">
        <v>1</v>
      </c>
      <c r="AC82" t="n">
        <v>2</v>
      </c>
      <c r="AD82" t="n">
        <v>0</v>
      </c>
      <c r="AE82" t="n">
        <v>3</v>
      </c>
      <c r="AF82" t="n">
        <v>0</v>
      </c>
      <c r="AG82" t="n">
        <v>1</v>
      </c>
      <c r="AH82" t="n">
        <v>0</v>
      </c>
      <c r="AI82" t="n">
        <v>1</v>
      </c>
      <c r="AJ82" t="n">
        <v>0</v>
      </c>
      <c r="AK82" t="n">
        <v>1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HYPERLINK("https://creighton-primo.hosted.exlibrisgroup.com/primo-explore/search?tab=default_tab&amp;search_scope=EVERYTHING&amp;vid=01CRU&amp;lang=en_US&amp;offset=0&amp;query=any,contains,991004033129702656","Catalog Record")</f>
        <v/>
      </c>
      <c r="AT82">
        <f>HYPERLINK("http://www.worldcat.org/oclc/28332191","WorldCat Record")</f>
        <v/>
      </c>
      <c r="AU82" t="inlineStr">
        <is>
          <t>1151012411:ger</t>
        </is>
      </c>
      <c r="AV82" t="inlineStr">
        <is>
          <t>28332191</t>
        </is>
      </c>
      <c r="AW82" t="inlineStr">
        <is>
          <t>991004033129702656</t>
        </is>
      </c>
      <c r="AX82" t="inlineStr">
        <is>
          <t>991004033129702656</t>
        </is>
      </c>
      <c r="AY82" t="inlineStr">
        <is>
          <t>2260838580002656</t>
        </is>
      </c>
      <c r="AZ82" t="inlineStr">
        <is>
          <t>BOOK</t>
        </is>
      </c>
      <c r="BB82" t="inlineStr">
        <is>
          <t>9783548359052</t>
        </is>
      </c>
      <c r="BC82" t="inlineStr">
        <is>
          <t>32285004744081</t>
        </is>
      </c>
      <c r="BD82" t="inlineStr">
        <is>
          <t>893687271</t>
        </is>
      </c>
    </row>
    <row r="83">
      <c r="A83" t="inlineStr">
        <is>
          <t>No</t>
        </is>
      </c>
      <c r="B83" t="inlineStr">
        <is>
          <t>NC255 .N45</t>
        </is>
      </c>
      <c r="C83" t="inlineStr">
        <is>
          <t>0                      NC 0255000N  45</t>
        </is>
      </c>
      <c r="D83" t="inlineStr">
        <is>
          <t>The Italian Renaissance / [catalogue by] Jacob Bean [curator of drawings, Metropolitan Museum of Art, and] Felice Stampfle [curator of drawings and prints, Pierpont Morgan Library.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Metropolitan Museum of Art (New York, N.Y.)</t>
        </is>
      </c>
      <c r="L83" t="inlineStr">
        <is>
          <t>New York] Metropolitan Museum of Art, Pierpont Morgan Library; distributed by New York Graphic Society, Greenwich, Conn. [1965]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Q83" t="inlineStr">
        <is>
          <t>Drawings from New York collections ; 1</t>
        </is>
      </c>
      <c r="R83" t="inlineStr">
        <is>
          <t xml:space="preserve">NC </t>
        </is>
      </c>
      <c r="S83" t="n">
        <v>2</v>
      </c>
      <c r="T83" t="n">
        <v>2</v>
      </c>
      <c r="U83" t="inlineStr">
        <is>
          <t>2006-09-19</t>
        </is>
      </c>
      <c r="V83" t="inlineStr">
        <is>
          <t>2006-09-19</t>
        </is>
      </c>
      <c r="W83" t="inlineStr">
        <is>
          <t>1997-05-27</t>
        </is>
      </c>
      <c r="X83" t="inlineStr">
        <is>
          <t>1997-05-27</t>
        </is>
      </c>
      <c r="Y83" t="n">
        <v>636</v>
      </c>
      <c r="Z83" t="n">
        <v>566</v>
      </c>
      <c r="AA83" t="n">
        <v>568</v>
      </c>
      <c r="AB83" t="n">
        <v>4</v>
      </c>
      <c r="AC83" t="n">
        <v>4</v>
      </c>
      <c r="AD83" t="n">
        <v>13</v>
      </c>
      <c r="AE83" t="n">
        <v>13</v>
      </c>
      <c r="AF83" t="n">
        <v>2</v>
      </c>
      <c r="AG83" t="n">
        <v>2</v>
      </c>
      <c r="AH83" t="n">
        <v>4</v>
      </c>
      <c r="AI83" t="n">
        <v>4</v>
      </c>
      <c r="AJ83" t="n">
        <v>8</v>
      </c>
      <c r="AK83" t="n">
        <v>8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HYPERLINK("http://catalog.hathitrust.org/Record/001644428","HathiTrust Record")</f>
        <v/>
      </c>
      <c r="AS83">
        <f>HYPERLINK("https://creighton-primo.hosted.exlibrisgroup.com/primo-explore/search?tab=default_tab&amp;search_scope=EVERYTHING&amp;vid=01CRU&amp;lang=en_US&amp;offset=0&amp;query=any,contains,991002961899702656","Catalog Record")</f>
        <v/>
      </c>
      <c r="AT83">
        <f>HYPERLINK("http://www.worldcat.org/oclc/544221","WorldCat Record")</f>
        <v/>
      </c>
      <c r="AU83" t="inlineStr">
        <is>
          <t>158431195:eng</t>
        </is>
      </c>
      <c r="AV83" t="inlineStr">
        <is>
          <t>544221</t>
        </is>
      </c>
      <c r="AW83" t="inlineStr">
        <is>
          <t>991002961899702656</t>
        </is>
      </c>
      <c r="AX83" t="inlineStr">
        <is>
          <t>991002961899702656</t>
        </is>
      </c>
      <c r="AY83" t="inlineStr">
        <is>
          <t>2268109680002656</t>
        </is>
      </c>
      <c r="AZ83" t="inlineStr">
        <is>
          <t>BOOK</t>
        </is>
      </c>
      <c r="BC83" t="inlineStr">
        <is>
          <t>32285002696721</t>
        </is>
      </c>
      <c r="BD83" t="inlineStr">
        <is>
          <t>893886965</t>
        </is>
      </c>
    </row>
    <row r="84">
      <c r="A84" t="inlineStr">
        <is>
          <t>No</t>
        </is>
      </c>
      <c r="B84" t="inlineStr">
        <is>
          <t>NC255 .O42</t>
        </is>
      </c>
      <c r="C84" t="inlineStr">
        <is>
          <t>0                      NC 0255000O  42</t>
        </is>
      </c>
      <c r="D84" t="inlineStr">
        <is>
          <t>Italian drawings, 1780-1890 / by Roberta J. M. Olson.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Olson, Roberta J. M.</t>
        </is>
      </c>
      <c r="L84" t="inlineStr">
        <is>
          <t>New York : American Federation of Arts, c1980.</t>
        </is>
      </c>
      <c r="M84" t="inlineStr">
        <is>
          <t>1980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NC </t>
        </is>
      </c>
      <c r="S84" t="n">
        <v>1</v>
      </c>
      <c r="T84" t="n">
        <v>1</v>
      </c>
      <c r="U84" t="inlineStr">
        <is>
          <t>2006-09-14</t>
        </is>
      </c>
      <c r="V84" t="inlineStr">
        <is>
          <t>2006-09-14</t>
        </is>
      </c>
      <c r="W84" t="inlineStr">
        <is>
          <t>1993-05-18</t>
        </is>
      </c>
      <c r="X84" t="inlineStr">
        <is>
          <t>1993-05-18</t>
        </is>
      </c>
      <c r="Y84" t="n">
        <v>482</v>
      </c>
      <c r="Z84" t="n">
        <v>413</v>
      </c>
      <c r="AA84" t="n">
        <v>416</v>
      </c>
      <c r="AB84" t="n">
        <v>5</v>
      </c>
      <c r="AC84" t="n">
        <v>5</v>
      </c>
      <c r="AD84" t="n">
        <v>17</v>
      </c>
      <c r="AE84" t="n">
        <v>17</v>
      </c>
      <c r="AF84" t="n">
        <v>4</v>
      </c>
      <c r="AG84" t="n">
        <v>4</v>
      </c>
      <c r="AH84" t="n">
        <v>4</v>
      </c>
      <c r="AI84" t="n">
        <v>4</v>
      </c>
      <c r="AJ84" t="n">
        <v>7</v>
      </c>
      <c r="AK84" t="n">
        <v>7</v>
      </c>
      <c r="AL84" t="n">
        <v>4</v>
      </c>
      <c r="AM84" t="n">
        <v>4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HYPERLINK("http://catalog.hathitrust.org/Record/000732685","HathiTrust Record")</f>
        <v/>
      </c>
      <c r="AS84">
        <f>HYPERLINK("https://creighton-primo.hosted.exlibrisgroup.com/primo-explore/search?tab=default_tab&amp;search_scope=EVERYTHING&amp;vid=01CRU&amp;lang=en_US&amp;offset=0&amp;query=any,contains,991004894899702656","Catalog Record")</f>
        <v/>
      </c>
      <c r="AT84">
        <f>HYPERLINK("http://www.worldcat.org/oclc/5892522","WorldCat Record")</f>
        <v/>
      </c>
      <c r="AU84" t="inlineStr">
        <is>
          <t>1162692:eng</t>
        </is>
      </c>
      <c r="AV84" t="inlineStr">
        <is>
          <t>5892522</t>
        </is>
      </c>
      <c r="AW84" t="inlineStr">
        <is>
          <t>991004894899702656</t>
        </is>
      </c>
      <c r="AX84" t="inlineStr">
        <is>
          <t>991004894899702656</t>
        </is>
      </c>
      <c r="AY84" t="inlineStr">
        <is>
          <t>2265542080002656</t>
        </is>
      </c>
      <c r="AZ84" t="inlineStr">
        <is>
          <t>BOOK</t>
        </is>
      </c>
      <c r="BB84" t="inlineStr">
        <is>
          <t>9780253119636</t>
        </is>
      </c>
      <c r="BC84" t="inlineStr">
        <is>
          <t>32285001659811</t>
        </is>
      </c>
      <c r="BD84" t="inlineStr">
        <is>
          <t>893600341</t>
        </is>
      </c>
    </row>
    <row r="85">
      <c r="A85" t="inlineStr">
        <is>
          <t>No</t>
        </is>
      </c>
      <c r="B85" t="inlineStr">
        <is>
          <t>NC257.B8 H57 1988</t>
        </is>
      </c>
      <c r="C85" t="inlineStr">
        <is>
          <t>0                      NC 0257000B  8                  H  57          1988</t>
        </is>
      </c>
      <c r="D85" t="inlineStr">
        <is>
          <t>Michelangelo and his drawings / Michael Hirst.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Hirst, Michael.</t>
        </is>
      </c>
      <c r="L85" t="inlineStr">
        <is>
          <t>New Haven : Yale University Press, c1988, 1989 printing.</t>
        </is>
      </c>
      <c r="M85" t="inlineStr">
        <is>
          <t>1988</t>
        </is>
      </c>
      <c r="O85" t="inlineStr">
        <is>
          <t>eng</t>
        </is>
      </c>
      <c r="P85" t="inlineStr">
        <is>
          <t>ctu</t>
        </is>
      </c>
      <c r="R85" t="inlineStr">
        <is>
          <t xml:space="preserve">NC </t>
        </is>
      </c>
      <c r="S85" t="n">
        <v>12</v>
      </c>
      <c r="T85" t="n">
        <v>12</v>
      </c>
      <c r="U85" t="inlineStr">
        <is>
          <t>2008-10-12</t>
        </is>
      </c>
      <c r="V85" t="inlineStr">
        <is>
          <t>2008-10-12</t>
        </is>
      </c>
      <c r="W85" t="inlineStr">
        <is>
          <t>1990-05-17</t>
        </is>
      </c>
      <c r="X85" t="inlineStr">
        <is>
          <t>1990-05-17</t>
        </is>
      </c>
      <c r="Y85" t="n">
        <v>921</v>
      </c>
      <c r="Z85" t="n">
        <v>748</v>
      </c>
      <c r="AA85" t="n">
        <v>761</v>
      </c>
      <c r="AB85" t="n">
        <v>6</v>
      </c>
      <c r="AC85" t="n">
        <v>6</v>
      </c>
      <c r="AD85" t="n">
        <v>35</v>
      </c>
      <c r="AE85" t="n">
        <v>36</v>
      </c>
      <c r="AF85" t="n">
        <v>16</v>
      </c>
      <c r="AG85" t="n">
        <v>16</v>
      </c>
      <c r="AH85" t="n">
        <v>5</v>
      </c>
      <c r="AI85" t="n">
        <v>6</v>
      </c>
      <c r="AJ85" t="n">
        <v>18</v>
      </c>
      <c r="AK85" t="n">
        <v>19</v>
      </c>
      <c r="AL85" t="n">
        <v>4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HYPERLINK("https://creighton-primo.hosted.exlibrisgroup.com/primo-explore/search?tab=default_tab&amp;search_scope=EVERYTHING&amp;vid=01CRU&amp;lang=en_US&amp;offset=0&amp;query=any,contains,991001459839702656","Catalog Record")</f>
        <v/>
      </c>
      <c r="AT85">
        <f>HYPERLINK("http://www.worldcat.org/oclc/19413617","WorldCat Record")</f>
        <v/>
      </c>
      <c r="AU85" t="inlineStr">
        <is>
          <t>3768809595:eng</t>
        </is>
      </c>
      <c r="AV85" t="inlineStr">
        <is>
          <t>19413617</t>
        </is>
      </c>
      <c r="AW85" t="inlineStr">
        <is>
          <t>991001459839702656</t>
        </is>
      </c>
      <c r="AX85" t="inlineStr">
        <is>
          <t>991001459839702656</t>
        </is>
      </c>
      <c r="AY85" t="inlineStr">
        <is>
          <t>2269717730002656</t>
        </is>
      </c>
      <c r="AZ85" t="inlineStr">
        <is>
          <t>BOOK</t>
        </is>
      </c>
      <c r="BB85" t="inlineStr">
        <is>
          <t>9780300043914</t>
        </is>
      </c>
      <c r="BC85" t="inlineStr">
        <is>
          <t>32285000152826</t>
        </is>
      </c>
      <c r="BD85" t="inlineStr">
        <is>
          <t>893420335</t>
        </is>
      </c>
    </row>
    <row r="86">
      <c r="A86" t="inlineStr">
        <is>
          <t>No</t>
        </is>
      </c>
      <c r="B86" t="inlineStr">
        <is>
          <t>NC257.B8 P48 1991</t>
        </is>
      </c>
      <c r="C86" t="inlineStr">
        <is>
          <t>0                      NC 0257000B  8                  P  48          1991</t>
        </is>
      </c>
      <c r="D86" t="inlineStr">
        <is>
          <t>Michelangelo's drawings : the science of attribution / Alexander Perrig ; translated by Michael Joyce.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Perrig, Alexander.</t>
        </is>
      </c>
      <c r="L86" t="inlineStr">
        <is>
          <t>New Haven : Yale University Press, c1991.</t>
        </is>
      </c>
      <c r="M86" t="inlineStr">
        <is>
          <t>1991</t>
        </is>
      </c>
      <c r="O86" t="inlineStr">
        <is>
          <t>eng</t>
        </is>
      </c>
      <c r="P86" t="inlineStr">
        <is>
          <t>ctu</t>
        </is>
      </c>
      <c r="R86" t="inlineStr">
        <is>
          <t xml:space="preserve">NC </t>
        </is>
      </c>
      <c r="S86" t="n">
        <v>4</v>
      </c>
      <c r="T86" t="n">
        <v>4</v>
      </c>
      <c r="U86" t="inlineStr">
        <is>
          <t>1998-03-17</t>
        </is>
      </c>
      <c r="V86" t="inlineStr">
        <is>
          <t>1998-03-17</t>
        </is>
      </c>
      <c r="W86" t="inlineStr">
        <is>
          <t>1992-08-31</t>
        </is>
      </c>
      <c r="X86" t="inlineStr">
        <is>
          <t>1992-08-31</t>
        </is>
      </c>
      <c r="Y86" t="n">
        <v>514</v>
      </c>
      <c r="Z86" t="n">
        <v>407</v>
      </c>
      <c r="AA86" t="n">
        <v>408</v>
      </c>
      <c r="AB86" t="n">
        <v>3</v>
      </c>
      <c r="AC86" t="n">
        <v>3</v>
      </c>
      <c r="AD86" t="n">
        <v>17</v>
      </c>
      <c r="AE86" t="n">
        <v>18</v>
      </c>
      <c r="AF86" t="n">
        <v>6</v>
      </c>
      <c r="AG86" t="n">
        <v>7</v>
      </c>
      <c r="AH86" t="n">
        <v>4</v>
      </c>
      <c r="AI86" t="n">
        <v>4</v>
      </c>
      <c r="AJ86" t="n">
        <v>9</v>
      </c>
      <c r="AK86" t="n">
        <v>9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HYPERLINK("https://creighton-primo.hosted.exlibrisgroup.com/primo-explore/search?tab=default_tab&amp;search_scope=EVERYTHING&amp;vid=01CRU&amp;lang=en_US&amp;offset=0&amp;query=any,contains,991001750239702656","Catalog Record")</f>
        <v/>
      </c>
      <c r="AT86">
        <f>HYPERLINK("http://www.worldcat.org/oclc/22178838","WorldCat Record")</f>
        <v/>
      </c>
      <c r="AU86" t="inlineStr">
        <is>
          <t>836723991:eng</t>
        </is>
      </c>
      <c r="AV86" t="inlineStr">
        <is>
          <t>22178838</t>
        </is>
      </c>
      <c r="AW86" t="inlineStr">
        <is>
          <t>991001750239702656</t>
        </is>
      </c>
      <c r="AX86" t="inlineStr">
        <is>
          <t>991001750239702656</t>
        </is>
      </c>
      <c r="AY86" t="inlineStr">
        <is>
          <t>2260698460002656</t>
        </is>
      </c>
      <c r="AZ86" t="inlineStr">
        <is>
          <t>BOOK</t>
        </is>
      </c>
      <c r="BB86" t="inlineStr">
        <is>
          <t>9780300039481</t>
        </is>
      </c>
      <c r="BC86" t="inlineStr">
        <is>
          <t>32285001199842</t>
        </is>
      </c>
      <c r="BD86" t="inlineStr">
        <is>
          <t>893232223</t>
        </is>
      </c>
    </row>
    <row r="87">
      <c r="A87" t="inlineStr">
        <is>
          <t>No</t>
        </is>
      </c>
      <c r="B87" t="inlineStr">
        <is>
          <t>NC257.L4 A4 2003</t>
        </is>
      </c>
      <c r="C87" t="inlineStr">
        <is>
          <t>0                      NC 0257000L  4                  A  4           2003</t>
        </is>
      </c>
      <c r="D87" t="inlineStr">
        <is>
          <t>Leonardo da Vinci, master draftsman / edited by Carmen C. Bambach ; with contributions by Carmen C. Bambach ... [et al.] ; with the assistance of Rachel Stern and Alison Manges.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Leonardo, da Vinci, 1452-1519.</t>
        </is>
      </c>
      <c r="L87" t="inlineStr">
        <is>
          <t>New York : Metropolitan Museum of Art ; New Haven : Yale University Press, c2003.</t>
        </is>
      </c>
      <c r="M87" t="inlineStr">
        <is>
          <t>2003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NC </t>
        </is>
      </c>
      <c r="S87" t="n">
        <v>5</v>
      </c>
      <c r="T87" t="n">
        <v>5</v>
      </c>
      <c r="U87" t="inlineStr">
        <is>
          <t>2003-12-11</t>
        </is>
      </c>
      <c r="V87" t="inlineStr">
        <is>
          <t>2003-12-11</t>
        </is>
      </c>
      <c r="W87" t="inlineStr">
        <is>
          <t>2003-12-11</t>
        </is>
      </c>
      <c r="X87" t="inlineStr">
        <is>
          <t>2003-12-11</t>
        </is>
      </c>
      <c r="Y87" t="n">
        <v>1051</v>
      </c>
      <c r="Z87" t="n">
        <v>903</v>
      </c>
      <c r="AA87" t="n">
        <v>944</v>
      </c>
      <c r="AB87" t="n">
        <v>5</v>
      </c>
      <c r="AC87" t="n">
        <v>6</v>
      </c>
      <c r="AD87" t="n">
        <v>30</v>
      </c>
      <c r="AE87" t="n">
        <v>31</v>
      </c>
      <c r="AF87" t="n">
        <v>12</v>
      </c>
      <c r="AG87" t="n">
        <v>12</v>
      </c>
      <c r="AH87" t="n">
        <v>7</v>
      </c>
      <c r="AI87" t="n">
        <v>7</v>
      </c>
      <c r="AJ87" t="n">
        <v>15</v>
      </c>
      <c r="AK87" t="n">
        <v>15</v>
      </c>
      <c r="AL87" t="n">
        <v>3</v>
      </c>
      <c r="AM87" t="n">
        <v>4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HYPERLINK("https://creighton-primo.hosted.exlibrisgroup.com/primo-explore/search?tab=default_tab&amp;search_scope=EVERYTHING&amp;vid=01CRU&amp;lang=en_US&amp;offset=0&amp;query=any,contains,991004014579702656","Catalog Record")</f>
        <v/>
      </c>
      <c r="AT87">
        <f>HYPERLINK("http://www.worldcat.org/oclc/50959084","WorldCat Record")</f>
        <v/>
      </c>
      <c r="AU87" t="inlineStr">
        <is>
          <t>1406900256:eng</t>
        </is>
      </c>
      <c r="AV87" t="inlineStr">
        <is>
          <t>50959084</t>
        </is>
      </c>
      <c r="AW87" t="inlineStr">
        <is>
          <t>991004014579702656</t>
        </is>
      </c>
      <c r="AX87" t="inlineStr">
        <is>
          <t>991004014579702656</t>
        </is>
      </c>
      <c r="AY87" t="inlineStr">
        <is>
          <t>2255354350002656</t>
        </is>
      </c>
      <c r="AZ87" t="inlineStr">
        <is>
          <t>BOOK</t>
        </is>
      </c>
      <c r="BB87" t="inlineStr">
        <is>
          <t>9780300098785</t>
        </is>
      </c>
      <c r="BC87" t="inlineStr">
        <is>
          <t>32285004846035</t>
        </is>
      </c>
      <c r="BD87" t="inlineStr">
        <is>
          <t>893519151</t>
        </is>
      </c>
    </row>
    <row r="88">
      <c r="A88" t="inlineStr">
        <is>
          <t>No</t>
        </is>
      </c>
      <c r="B88" t="inlineStr">
        <is>
          <t>NC257.M6 A413 1993</t>
        </is>
      </c>
      <c r="C88" t="inlineStr">
        <is>
          <t>0                      NC 0257000M  6                  A  413         1993</t>
        </is>
      </c>
      <c r="D88" t="inlineStr">
        <is>
          <t>The unknown Modigliani : drawings from the collection of Paul Alexandre / Nöel Alexandre ; [translated by Christine Baker and Michael Raeburn].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Alexandre, Noël.</t>
        </is>
      </c>
      <c r="L88" t="inlineStr">
        <is>
          <t>New York : H.N. Abrams, 1993.</t>
        </is>
      </c>
      <c r="M88" t="inlineStr">
        <is>
          <t>1993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NC </t>
        </is>
      </c>
      <c r="S88" t="n">
        <v>5</v>
      </c>
      <c r="T88" t="n">
        <v>5</v>
      </c>
      <c r="U88" t="inlineStr">
        <is>
          <t>2003-12-22</t>
        </is>
      </c>
      <c r="V88" t="inlineStr">
        <is>
          <t>2003-12-22</t>
        </is>
      </c>
      <c r="W88" t="inlineStr">
        <is>
          <t>1994-06-02</t>
        </is>
      </c>
      <c r="X88" t="inlineStr">
        <is>
          <t>1994-06-02</t>
        </is>
      </c>
      <c r="Y88" t="n">
        <v>541</v>
      </c>
      <c r="Z88" t="n">
        <v>448</v>
      </c>
      <c r="AA88" t="n">
        <v>460</v>
      </c>
      <c r="AB88" t="n">
        <v>3</v>
      </c>
      <c r="AC88" t="n">
        <v>3</v>
      </c>
      <c r="AD88" t="n">
        <v>15</v>
      </c>
      <c r="AE88" t="n">
        <v>15</v>
      </c>
      <c r="AF88" t="n">
        <v>6</v>
      </c>
      <c r="AG88" t="n">
        <v>6</v>
      </c>
      <c r="AH88" t="n">
        <v>2</v>
      </c>
      <c r="AI88" t="n">
        <v>2</v>
      </c>
      <c r="AJ88" t="n">
        <v>9</v>
      </c>
      <c r="AK88" t="n">
        <v>9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HYPERLINK("http://catalog.hathitrust.org/Record/004530750","HathiTrust Record")</f>
        <v/>
      </c>
      <c r="AS88">
        <f>HYPERLINK("https://creighton-primo.hosted.exlibrisgroup.com/primo-explore/search?tab=default_tab&amp;search_scope=EVERYTHING&amp;vid=01CRU&amp;lang=en_US&amp;offset=0&amp;query=any,contains,991002164529702656","Catalog Record")</f>
        <v/>
      </c>
      <c r="AT88">
        <f>HYPERLINK("http://www.worldcat.org/oclc/27894411","WorldCat Record")</f>
        <v/>
      </c>
      <c r="AU88" t="inlineStr">
        <is>
          <t>353425:eng</t>
        </is>
      </c>
      <c r="AV88" t="inlineStr">
        <is>
          <t>27894411</t>
        </is>
      </c>
      <c r="AW88" t="inlineStr">
        <is>
          <t>991002164529702656</t>
        </is>
      </c>
      <c r="AX88" t="inlineStr">
        <is>
          <t>991002164529702656</t>
        </is>
      </c>
      <c r="AY88" t="inlineStr">
        <is>
          <t>2261314140002656</t>
        </is>
      </c>
      <c r="AZ88" t="inlineStr">
        <is>
          <t>BOOK</t>
        </is>
      </c>
      <c r="BB88" t="inlineStr">
        <is>
          <t>9780810936423</t>
        </is>
      </c>
      <c r="BC88" t="inlineStr">
        <is>
          <t>32285001920619</t>
        </is>
      </c>
      <c r="BD88" t="inlineStr">
        <is>
          <t>893898438</t>
        </is>
      </c>
    </row>
    <row r="89">
      <c r="A89" t="inlineStr">
        <is>
          <t>No</t>
        </is>
      </c>
      <c r="B89" t="inlineStr">
        <is>
          <t>NC263.E83 S3 1990</t>
        </is>
      </c>
      <c r="C89" t="inlineStr">
        <is>
          <t>0                      NC 0263000E  83                 S  3           1990</t>
        </is>
      </c>
      <c r="D89" t="inlineStr">
        <is>
          <t>Visions of symmetry : notebooks, periodic drawings, and related work of M.C. Escher / Doris Schattschneider.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Schattschneider, Doris.</t>
        </is>
      </c>
      <c r="L89" t="inlineStr">
        <is>
          <t>New York : W.H. Freeman, c1990.</t>
        </is>
      </c>
      <c r="M89" t="inlineStr">
        <is>
          <t>1990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NC </t>
        </is>
      </c>
      <c r="S89" t="n">
        <v>13</v>
      </c>
      <c r="T89" t="n">
        <v>13</v>
      </c>
      <c r="U89" t="inlineStr">
        <is>
          <t>1998-03-18</t>
        </is>
      </c>
      <c r="V89" t="inlineStr">
        <is>
          <t>1998-03-18</t>
        </is>
      </c>
      <c r="W89" t="inlineStr">
        <is>
          <t>1991-02-14</t>
        </is>
      </c>
      <c r="X89" t="inlineStr">
        <is>
          <t>1991-02-14</t>
        </is>
      </c>
      <c r="Y89" t="n">
        <v>1317</v>
      </c>
      <c r="Z89" t="n">
        <v>1110</v>
      </c>
      <c r="AA89" t="n">
        <v>1121</v>
      </c>
      <c r="AB89" t="n">
        <v>11</v>
      </c>
      <c r="AC89" t="n">
        <v>11</v>
      </c>
      <c r="AD89" t="n">
        <v>38</v>
      </c>
      <c r="AE89" t="n">
        <v>38</v>
      </c>
      <c r="AF89" t="n">
        <v>13</v>
      </c>
      <c r="AG89" t="n">
        <v>13</v>
      </c>
      <c r="AH89" t="n">
        <v>7</v>
      </c>
      <c r="AI89" t="n">
        <v>7</v>
      </c>
      <c r="AJ89" t="n">
        <v>20</v>
      </c>
      <c r="AK89" t="n">
        <v>20</v>
      </c>
      <c r="AL89" t="n">
        <v>7</v>
      </c>
      <c r="AM89" t="n">
        <v>7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HYPERLINK("https://creighton-primo.hosted.exlibrisgroup.com/primo-explore/search?tab=default_tab&amp;search_scope=EVERYTHING&amp;vid=01CRU&amp;lang=en_US&amp;offset=0&amp;query=any,contains,991001700939702656","Catalog Record")</f>
        <v/>
      </c>
      <c r="AT89">
        <f>HYPERLINK("http://www.worldcat.org/oclc/21523602","WorldCat Record")</f>
        <v/>
      </c>
      <c r="AU89" t="inlineStr">
        <is>
          <t>11749875:eng</t>
        </is>
      </c>
      <c r="AV89" t="inlineStr">
        <is>
          <t>21523602</t>
        </is>
      </c>
      <c r="AW89" t="inlineStr">
        <is>
          <t>991001700939702656</t>
        </is>
      </c>
      <c r="AX89" t="inlineStr">
        <is>
          <t>991001700939702656</t>
        </is>
      </c>
      <c r="AY89" t="inlineStr">
        <is>
          <t>2259123190002656</t>
        </is>
      </c>
      <c r="AZ89" t="inlineStr">
        <is>
          <t>BOOK</t>
        </is>
      </c>
      <c r="BB89" t="inlineStr">
        <is>
          <t>9780716721260</t>
        </is>
      </c>
      <c r="BC89" t="inlineStr">
        <is>
          <t>32285000464932</t>
        </is>
      </c>
      <c r="BD89" t="inlineStr">
        <is>
          <t>893503608</t>
        </is>
      </c>
    </row>
    <row r="90">
      <c r="A90" t="inlineStr">
        <is>
          <t>No</t>
        </is>
      </c>
      <c r="B90" t="inlineStr">
        <is>
          <t>NC263.R4 A4 1991</t>
        </is>
      </c>
      <c r="C90" t="inlineStr">
        <is>
          <t>0                      NC 0263000R  4                  A  4           1991</t>
        </is>
      </c>
      <c r="D90" t="inlineStr">
        <is>
          <t>Rembrandt, the master &amp; his workshop : drawings &amp; etchings / Holm Bevers, Peter Schatborn &amp; Barbara Welzel.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Rembrandt Harmenszoon van Rijn, 1606-1669.</t>
        </is>
      </c>
      <c r="L90" t="inlineStr">
        <is>
          <t>New Haven : Yale University Press ; London : National Gallery publication, c1991.</t>
        </is>
      </c>
      <c r="M90" t="inlineStr">
        <is>
          <t>1991</t>
        </is>
      </c>
      <c r="O90" t="inlineStr">
        <is>
          <t>eng</t>
        </is>
      </c>
      <c r="P90" t="inlineStr">
        <is>
          <t>ctu</t>
        </is>
      </c>
      <c r="R90" t="inlineStr">
        <is>
          <t xml:space="preserve">NC </t>
        </is>
      </c>
      <c r="S90" t="n">
        <v>9</v>
      </c>
      <c r="T90" t="n">
        <v>9</v>
      </c>
      <c r="U90" t="inlineStr">
        <is>
          <t>1999-03-21</t>
        </is>
      </c>
      <c r="V90" t="inlineStr">
        <is>
          <t>1999-03-21</t>
        </is>
      </c>
      <c r="W90" t="inlineStr">
        <is>
          <t>1992-11-09</t>
        </is>
      </c>
      <c r="X90" t="inlineStr">
        <is>
          <t>1992-11-09</t>
        </is>
      </c>
      <c r="Y90" t="n">
        <v>238</v>
      </c>
      <c r="Z90" t="n">
        <v>201</v>
      </c>
      <c r="AA90" t="n">
        <v>209</v>
      </c>
      <c r="AB90" t="n">
        <v>3</v>
      </c>
      <c r="AC90" t="n">
        <v>3</v>
      </c>
      <c r="AD90" t="n">
        <v>9</v>
      </c>
      <c r="AE90" t="n">
        <v>9</v>
      </c>
      <c r="AF90" t="n">
        <v>5</v>
      </c>
      <c r="AG90" t="n">
        <v>5</v>
      </c>
      <c r="AH90" t="n">
        <v>1</v>
      </c>
      <c r="AI90" t="n">
        <v>1</v>
      </c>
      <c r="AJ90" t="n">
        <v>5</v>
      </c>
      <c r="AK90" t="n">
        <v>5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HYPERLINK("https://creighton-primo.hosted.exlibrisgroup.com/primo-explore/search?tab=default_tab&amp;search_scope=EVERYTHING&amp;vid=01CRU&amp;lang=en_US&amp;offset=0&amp;query=any,contains,991001946789702656","Catalog Record")</f>
        <v/>
      </c>
      <c r="AT90">
        <f>HYPERLINK("http://www.worldcat.org/oclc/24603383","WorldCat Record")</f>
        <v/>
      </c>
      <c r="AU90" t="inlineStr">
        <is>
          <t>3856200993:eng</t>
        </is>
      </c>
      <c r="AV90" t="inlineStr">
        <is>
          <t>24603383</t>
        </is>
      </c>
      <c r="AW90" t="inlineStr">
        <is>
          <t>991001946789702656</t>
        </is>
      </c>
      <c r="AX90" t="inlineStr">
        <is>
          <t>991001946789702656</t>
        </is>
      </c>
      <c r="AY90" t="inlineStr">
        <is>
          <t>2256923180002656</t>
        </is>
      </c>
      <c r="AZ90" t="inlineStr">
        <is>
          <t>BOOK</t>
        </is>
      </c>
      <c r="BB90" t="inlineStr">
        <is>
          <t>9780300051513</t>
        </is>
      </c>
      <c r="BC90" t="inlineStr">
        <is>
          <t>32285001360667</t>
        </is>
      </c>
      <c r="BD90" t="inlineStr">
        <is>
          <t>893804053</t>
        </is>
      </c>
    </row>
    <row r="91">
      <c r="A91" t="inlineStr">
        <is>
          <t>No</t>
        </is>
      </c>
      <c r="B91" t="inlineStr">
        <is>
          <t>NC263.R4 B613 1970</t>
        </is>
      </c>
      <c r="C91" t="inlineStr">
        <is>
          <t>0                      NC 0263000R  4                  B  613         1970</t>
        </is>
      </c>
      <c r="D91" t="inlineStr">
        <is>
          <t>Rembrandt / [translated by Victoria Benedict]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Bonnier, Henry.</t>
        </is>
      </c>
      <c r="L91" t="inlineStr">
        <is>
          <t>New York : G. Braziller, [1970, c1968]</t>
        </is>
      </c>
      <c r="M91" t="inlineStr">
        <is>
          <t>1970</t>
        </is>
      </c>
      <c r="O91" t="inlineStr">
        <is>
          <t>eng</t>
        </is>
      </c>
      <c r="P91" t="inlineStr">
        <is>
          <t>nyu</t>
        </is>
      </c>
      <c r="Q91" t="inlineStr">
        <is>
          <t>The Great draughtsmen</t>
        </is>
      </c>
      <c r="R91" t="inlineStr">
        <is>
          <t xml:space="preserve">NC </t>
        </is>
      </c>
      <c r="S91" t="n">
        <v>4</v>
      </c>
      <c r="T91" t="n">
        <v>4</v>
      </c>
      <c r="U91" t="inlineStr">
        <is>
          <t>1999-02-10</t>
        </is>
      </c>
      <c r="V91" t="inlineStr">
        <is>
          <t>1999-02-10</t>
        </is>
      </c>
      <c r="W91" t="inlineStr">
        <is>
          <t>1992-03-18</t>
        </is>
      </c>
      <c r="X91" t="inlineStr">
        <is>
          <t>1992-03-18</t>
        </is>
      </c>
      <c r="Y91" t="n">
        <v>463</v>
      </c>
      <c r="Z91" t="n">
        <v>438</v>
      </c>
      <c r="AA91" t="n">
        <v>519</v>
      </c>
      <c r="AB91" t="n">
        <v>3</v>
      </c>
      <c r="AC91" t="n">
        <v>5</v>
      </c>
      <c r="AD91" t="n">
        <v>15</v>
      </c>
      <c r="AE91" t="n">
        <v>20</v>
      </c>
      <c r="AF91" t="n">
        <v>5</v>
      </c>
      <c r="AG91" t="n">
        <v>7</v>
      </c>
      <c r="AH91" t="n">
        <v>1</v>
      </c>
      <c r="AI91" t="n">
        <v>1</v>
      </c>
      <c r="AJ91" t="n">
        <v>11</v>
      </c>
      <c r="AK91" t="n">
        <v>13</v>
      </c>
      <c r="AL91" t="n">
        <v>2</v>
      </c>
      <c r="AM91" t="n">
        <v>4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HYPERLINK("http://catalog.hathitrust.org/Record/000001614","HathiTrust Record")</f>
        <v/>
      </c>
      <c r="AS91">
        <f>HYPERLINK("https://creighton-primo.hosted.exlibrisgroup.com/primo-explore/search?tab=default_tab&amp;search_scope=EVERYTHING&amp;vid=01CRU&amp;lang=en_US&amp;offset=0&amp;query=any,contains,991000655429702656","Catalog Record")</f>
        <v/>
      </c>
      <c r="AT91">
        <f>HYPERLINK("http://www.worldcat.org/oclc/115064","WorldCat Record")</f>
        <v/>
      </c>
      <c r="AU91" t="inlineStr">
        <is>
          <t>1231755:eng</t>
        </is>
      </c>
      <c r="AV91" t="inlineStr">
        <is>
          <t>115064</t>
        </is>
      </c>
      <c r="AW91" t="inlineStr">
        <is>
          <t>991000655429702656</t>
        </is>
      </c>
      <c r="AX91" t="inlineStr">
        <is>
          <t>991000655429702656</t>
        </is>
      </c>
      <c r="AY91" t="inlineStr">
        <is>
          <t>2260048930002656</t>
        </is>
      </c>
      <c r="AZ91" t="inlineStr">
        <is>
          <t>BOOK</t>
        </is>
      </c>
      <c r="BC91" t="inlineStr">
        <is>
          <t>32285001023588</t>
        </is>
      </c>
      <c r="BD91" t="inlineStr">
        <is>
          <t>893339757</t>
        </is>
      </c>
    </row>
    <row r="92">
      <c r="A92" t="inlineStr">
        <is>
          <t>No</t>
        </is>
      </c>
      <c r="B92" t="inlineStr">
        <is>
          <t>NC269.C42 L3213</t>
        </is>
      </c>
      <c r="C92" t="inlineStr">
        <is>
          <t>0                      NC 0269000C  42                 L  3213</t>
        </is>
      </c>
      <c r="D92" t="inlineStr">
        <is>
          <t>Marc Chagall : drawings and water colors for the ballet / [text by] Jacques Lassiagne. [Translated from the French by Joyce Reeves]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Chagall, Marc, 1887-1985.</t>
        </is>
      </c>
      <c r="L92" t="inlineStr">
        <is>
          <t>New York : Tudor Pub. Co., [1969]</t>
        </is>
      </c>
      <c r="M92" t="inlineStr">
        <is>
          <t>1969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NC </t>
        </is>
      </c>
      <c r="S92" t="n">
        <v>4</v>
      </c>
      <c r="T92" t="n">
        <v>4</v>
      </c>
      <c r="U92" t="inlineStr">
        <is>
          <t>1994-11-11</t>
        </is>
      </c>
      <c r="V92" t="inlineStr">
        <is>
          <t>1994-11-11</t>
        </is>
      </c>
      <c r="W92" t="inlineStr">
        <is>
          <t>1993-06-16</t>
        </is>
      </c>
      <c r="X92" t="inlineStr">
        <is>
          <t>1993-06-16</t>
        </is>
      </c>
      <c r="Y92" t="n">
        <v>386</v>
      </c>
      <c r="Z92" t="n">
        <v>365</v>
      </c>
      <c r="AA92" t="n">
        <v>367</v>
      </c>
      <c r="AB92" t="n">
        <v>5</v>
      </c>
      <c r="AC92" t="n">
        <v>5</v>
      </c>
      <c r="AD92" t="n">
        <v>13</v>
      </c>
      <c r="AE92" t="n">
        <v>13</v>
      </c>
      <c r="AF92" t="n">
        <v>5</v>
      </c>
      <c r="AG92" t="n">
        <v>5</v>
      </c>
      <c r="AH92" t="n">
        <v>1</v>
      </c>
      <c r="AI92" t="n">
        <v>1</v>
      </c>
      <c r="AJ92" t="n">
        <v>5</v>
      </c>
      <c r="AK92" t="n">
        <v>5</v>
      </c>
      <c r="AL92" t="n">
        <v>4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HYPERLINK("http://catalog.hathitrust.org/Record/008510923","HathiTrust Record")</f>
        <v/>
      </c>
      <c r="AS92">
        <f>HYPERLINK("https://creighton-primo.hosted.exlibrisgroup.com/primo-explore/search?tab=default_tab&amp;search_scope=EVERYTHING&amp;vid=01CRU&amp;lang=en_US&amp;offset=0&amp;query=any,contains,991000127419702656","Catalog Record")</f>
        <v/>
      </c>
      <c r="AT92">
        <f>HYPERLINK("http://www.worldcat.org/oclc/52587","WorldCat Record")</f>
        <v/>
      </c>
      <c r="AU92" t="inlineStr">
        <is>
          <t>3901909704:eng</t>
        </is>
      </c>
      <c r="AV92" t="inlineStr">
        <is>
          <t>52587</t>
        </is>
      </c>
      <c r="AW92" t="inlineStr">
        <is>
          <t>991000127419702656</t>
        </is>
      </c>
      <c r="AX92" t="inlineStr">
        <is>
          <t>991000127419702656</t>
        </is>
      </c>
      <c r="AY92" t="inlineStr">
        <is>
          <t>2259188110002656</t>
        </is>
      </c>
      <c r="AZ92" t="inlineStr">
        <is>
          <t>BOOK</t>
        </is>
      </c>
      <c r="BC92" t="inlineStr">
        <is>
          <t>32285001696631</t>
        </is>
      </c>
      <c r="BD92" t="inlineStr">
        <is>
          <t>893877825</t>
        </is>
      </c>
    </row>
    <row r="93">
      <c r="A93" t="inlineStr">
        <is>
          <t>No</t>
        </is>
      </c>
      <c r="B93" t="inlineStr">
        <is>
          <t>NC291 .H8</t>
        </is>
      </c>
      <c r="C93" t="inlineStr">
        <is>
          <t>0                      NC 0291000H  8</t>
        </is>
      </c>
      <c r="D93" t="inlineStr">
        <is>
          <t>Swiss drawings; masterpieces of five centuries. Introd. and notes by Walter Hugelshofer. Organized by the Pro Helvetia Foundation.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Hugelshofer, Walter, 1899-</t>
        </is>
      </c>
      <c r="L93" t="inlineStr">
        <is>
          <t>Washington, Smithsonian Institution Press, 1967.</t>
        </is>
      </c>
      <c r="M93" t="inlineStr">
        <is>
          <t>1967</t>
        </is>
      </c>
      <c r="O93" t="inlineStr">
        <is>
          <t>eng</t>
        </is>
      </c>
      <c r="P93" t="inlineStr">
        <is>
          <t>dcu</t>
        </is>
      </c>
      <c r="Q93" t="inlineStr">
        <is>
          <t>Smithsonian publication, 4716</t>
        </is>
      </c>
      <c r="R93" t="inlineStr">
        <is>
          <t xml:space="preserve">NC </t>
        </is>
      </c>
      <c r="S93" t="n">
        <v>2</v>
      </c>
      <c r="T93" t="n">
        <v>2</v>
      </c>
      <c r="U93" t="inlineStr">
        <is>
          <t>2006-09-26</t>
        </is>
      </c>
      <c r="V93" t="inlineStr">
        <is>
          <t>2006-09-26</t>
        </is>
      </c>
      <c r="W93" t="inlineStr">
        <is>
          <t>1997-07-03</t>
        </is>
      </c>
      <c r="X93" t="inlineStr">
        <is>
          <t>1997-07-03</t>
        </is>
      </c>
      <c r="Y93" t="n">
        <v>487</v>
      </c>
      <c r="Z93" t="n">
        <v>438</v>
      </c>
      <c r="AA93" t="n">
        <v>446</v>
      </c>
      <c r="AB93" t="n">
        <v>2</v>
      </c>
      <c r="AC93" t="n">
        <v>2</v>
      </c>
      <c r="AD93" t="n">
        <v>14</v>
      </c>
      <c r="AE93" t="n">
        <v>14</v>
      </c>
      <c r="AF93" t="n">
        <v>7</v>
      </c>
      <c r="AG93" t="n">
        <v>7</v>
      </c>
      <c r="AH93" t="n">
        <v>4</v>
      </c>
      <c r="AI93" t="n">
        <v>4</v>
      </c>
      <c r="AJ93" t="n">
        <v>5</v>
      </c>
      <c r="AK93" t="n">
        <v>5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HYPERLINK("http://catalog.hathitrust.org/Record/001468713","HathiTrust Record")</f>
        <v/>
      </c>
      <c r="AS93">
        <f>HYPERLINK("https://creighton-primo.hosted.exlibrisgroup.com/primo-explore/search?tab=default_tab&amp;search_scope=EVERYTHING&amp;vid=01CRU&amp;lang=en_US&amp;offset=0&amp;query=any,contains,991003352189702656","Catalog Record")</f>
        <v/>
      </c>
      <c r="AT93">
        <f>HYPERLINK("http://www.worldcat.org/oclc/885702","WorldCat Record")</f>
        <v/>
      </c>
      <c r="AU93" t="inlineStr">
        <is>
          <t>1864495:eng</t>
        </is>
      </c>
      <c r="AV93" t="inlineStr">
        <is>
          <t>885702</t>
        </is>
      </c>
      <c r="AW93" t="inlineStr">
        <is>
          <t>991003352189702656</t>
        </is>
      </c>
      <c r="AX93" t="inlineStr">
        <is>
          <t>991003352189702656</t>
        </is>
      </c>
      <c r="AY93" t="inlineStr">
        <is>
          <t>2257441200002656</t>
        </is>
      </c>
      <c r="AZ93" t="inlineStr">
        <is>
          <t>BOOK</t>
        </is>
      </c>
      <c r="BC93" t="inlineStr">
        <is>
          <t>32285002864519</t>
        </is>
      </c>
      <c r="BD93" t="inlineStr">
        <is>
          <t>893623409</t>
        </is>
      </c>
    </row>
    <row r="94">
      <c r="A94" t="inlineStr">
        <is>
          <t>No</t>
        </is>
      </c>
      <c r="B94" t="inlineStr">
        <is>
          <t>NC52 .P513 1982</t>
        </is>
      </c>
      <c r="C94" t="inlineStr">
        <is>
          <t>0                      NC 0052000P  513         1982</t>
        </is>
      </c>
      <c r="D94" t="inlineStr">
        <is>
          <t>Master drawings : from cave art to Picasso / Terisio Pignatti ; captions by Maria Agnese Chiari.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Pignatti, Terisio, 1920-2004.</t>
        </is>
      </c>
      <c r="L94" t="inlineStr">
        <is>
          <t>New York : Abrams, 1982.</t>
        </is>
      </c>
      <c r="M94" t="inlineStr">
        <is>
          <t>1982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NC </t>
        </is>
      </c>
      <c r="S94" t="n">
        <v>6</v>
      </c>
      <c r="T94" t="n">
        <v>6</v>
      </c>
      <c r="U94" t="inlineStr">
        <is>
          <t>1999-02-20</t>
        </is>
      </c>
      <c r="V94" t="inlineStr">
        <is>
          <t>1999-02-20</t>
        </is>
      </c>
      <c r="W94" t="inlineStr">
        <is>
          <t>1993-05-18</t>
        </is>
      </c>
      <c r="X94" t="inlineStr">
        <is>
          <t>1993-05-18</t>
        </is>
      </c>
      <c r="Y94" t="n">
        <v>433</v>
      </c>
      <c r="Z94" t="n">
        <v>397</v>
      </c>
      <c r="AA94" t="n">
        <v>477</v>
      </c>
      <c r="AB94" t="n">
        <v>4</v>
      </c>
      <c r="AC94" t="n">
        <v>4</v>
      </c>
      <c r="AD94" t="n">
        <v>13</v>
      </c>
      <c r="AE94" t="n">
        <v>13</v>
      </c>
      <c r="AF94" t="n">
        <v>4</v>
      </c>
      <c r="AG94" t="n">
        <v>4</v>
      </c>
      <c r="AH94" t="n">
        <v>2</v>
      </c>
      <c r="AI94" t="n">
        <v>2</v>
      </c>
      <c r="AJ94" t="n">
        <v>6</v>
      </c>
      <c r="AK94" t="n">
        <v>6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HYPERLINK("https://creighton-primo.hosted.exlibrisgroup.com/primo-explore/search?tab=default_tab&amp;search_scope=EVERYTHING&amp;vid=01CRU&amp;lang=en_US&amp;offset=0&amp;query=any,contains,991005232909702656","Catalog Record")</f>
        <v/>
      </c>
      <c r="AT94">
        <f>HYPERLINK("http://www.worldcat.org/oclc/8345992","WorldCat Record")</f>
        <v/>
      </c>
      <c r="AU94" t="inlineStr">
        <is>
          <t>180122638:eng</t>
        </is>
      </c>
      <c r="AV94" t="inlineStr">
        <is>
          <t>8345992</t>
        </is>
      </c>
      <c r="AW94" t="inlineStr">
        <is>
          <t>991005232909702656</t>
        </is>
      </c>
      <c r="AX94" t="inlineStr">
        <is>
          <t>991005232909702656</t>
        </is>
      </c>
      <c r="AY94" t="inlineStr">
        <is>
          <t>2263179590002656</t>
        </is>
      </c>
      <c r="AZ94" t="inlineStr">
        <is>
          <t>BOOK</t>
        </is>
      </c>
      <c r="BB94" t="inlineStr">
        <is>
          <t>9780810916630</t>
        </is>
      </c>
      <c r="BC94" t="inlineStr">
        <is>
          <t>32285001659787</t>
        </is>
      </c>
      <c r="BD94" t="inlineStr">
        <is>
          <t>893332639</t>
        </is>
      </c>
    </row>
    <row r="95">
      <c r="A95" t="inlineStr">
        <is>
          <t>No</t>
        </is>
      </c>
      <c r="B95" t="inlineStr">
        <is>
          <t>NC650 .T43</t>
        </is>
      </c>
      <c r="C95" t="inlineStr">
        <is>
          <t>0                      NC 0650000T  43</t>
        </is>
      </c>
      <c r="D95" t="inlineStr">
        <is>
          <t>Freehand drawing : a primer.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Thiel, Philip.</t>
        </is>
      </c>
      <c r="L95" t="inlineStr">
        <is>
          <t>Seattle, University of Washington Press, 1965.</t>
        </is>
      </c>
      <c r="M95" t="inlineStr">
        <is>
          <t>1965</t>
        </is>
      </c>
      <c r="O95" t="inlineStr">
        <is>
          <t>eng</t>
        </is>
      </c>
      <c r="P95" t="inlineStr">
        <is>
          <t>wau</t>
        </is>
      </c>
      <c r="R95" t="inlineStr">
        <is>
          <t xml:space="preserve">NC </t>
        </is>
      </c>
      <c r="S95" t="n">
        <v>9</v>
      </c>
      <c r="T95" t="n">
        <v>9</v>
      </c>
      <c r="U95" t="inlineStr">
        <is>
          <t>2007-05-11</t>
        </is>
      </c>
      <c r="V95" t="inlineStr">
        <is>
          <t>2007-05-11</t>
        </is>
      </c>
      <c r="W95" t="inlineStr">
        <is>
          <t>1997-05-27</t>
        </is>
      </c>
      <c r="X95" t="inlineStr">
        <is>
          <t>1997-05-27</t>
        </is>
      </c>
      <c r="Y95" t="n">
        <v>495</v>
      </c>
      <c r="Z95" t="n">
        <v>467</v>
      </c>
      <c r="AA95" t="n">
        <v>486</v>
      </c>
      <c r="AB95" t="n">
        <v>3</v>
      </c>
      <c r="AC95" t="n">
        <v>3</v>
      </c>
      <c r="AD95" t="n">
        <v>9</v>
      </c>
      <c r="AE95" t="n">
        <v>9</v>
      </c>
      <c r="AF95" t="n">
        <v>2</v>
      </c>
      <c r="AG95" t="n">
        <v>2</v>
      </c>
      <c r="AH95" t="n">
        <v>2</v>
      </c>
      <c r="AI95" t="n">
        <v>2</v>
      </c>
      <c r="AJ95" t="n">
        <v>4</v>
      </c>
      <c r="AK95" t="n">
        <v>4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HYPERLINK("http://catalog.hathitrust.org/Record/001468751","HathiTrust Record")</f>
        <v/>
      </c>
      <c r="AS95">
        <f>HYPERLINK("https://creighton-primo.hosted.exlibrisgroup.com/primo-explore/search?tab=default_tab&amp;search_scope=EVERYTHING&amp;vid=01CRU&amp;lang=en_US&amp;offset=0&amp;query=any,contains,991003089099702656","Catalog Record")</f>
        <v/>
      </c>
      <c r="AT95">
        <f>HYPERLINK("http://www.worldcat.org/oclc/639736","WorldCat Record")</f>
        <v/>
      </c>
      <c r="AU95" t="inlineStr">
        <is>
          <t>12610399:eng</t>
        </is>
      </c>
      <c r="AV95" t="inlineStr">
        <is>
          <t>639736</t>
        </is>
      </c>
      <c r="AW95" t="inlineStr">
        <is>
          <t>991003089099702656</t>
        </is>
      </c>
      <c r="AX95" t="inlineStr">
        <is>
          <t>991003089099702656</t>
        </is>
      </c>
      <c r="AY95" t="inlineStr">
        <is>
          <t>2258221000002656</t>
        </is>
      </c>
      <c r="AZ95" t="inlineStr">
        <is>
          <t>BOOK</t>
        </is>
      </c>
      <c r="BC95" t="inlineStr">
        <is>
          <t>32285002696747</t>
        </is>
      </c>
      <c r="BD95" t="inlineStr">
        <is>
          <t>893428430</t>
        </is>
      </c>
    </row>
    <row r="96">
      <c r="A96" t="inlineStr">
        <is>
          <t>No</t>
        </is>
      </c>
      <c r="B96" t="inlineStr">
        <is>
          <t>NC660 .K34 1980</t>
        </is>
      </c>
      <c r="C96" t="inlineStr">
        <is>
          <t>0                      NC 0660000K  34          1980</t>
        </is>
      </c>
      <c r="D96" t="inlineStr">
        <is>
          <t>Experimental drawing / by Robert Kaupelis.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Kaupelis, Robert.</t>
        </is>
      </c>
      <c r="L96" t="inlineStr">
        <is>
          <t>New York : Watson-Guptill Publications ; London : Pitman House, 1980.</t>
        </is>
      </c>
      <c r="M96" t="inlineStr">
        <is>
          <t>1980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NC </t>
        </is>
      </c>
      <c r="S96" t="n">
        <v>6</v>
      </c>
      <c r="T96" t="n">
        <v>6</v>
      </c>
      <c r="U96" t="inlineStr">
        <is>
          <t>2006-10-25</t>
        </is>
      </c>
      <c r="V96" t="inlineStr">
        <is>
          <t>2006-10-25</t>
        </is>
      </c>
      <c r="W96" t="inlineStr">
        <is>
          <t>1992-02-26</t>
        </is>
      </c>
      <c r="X96" t="inlineStr">
        <is>
          <t>1992-02-26</t>
        </is>
      </c>
      <c r="Y96" t="n">
        <v>633</v>
      </c>
      <c r="Z96" t="n">
        <v>505</v>
      </c>
      <c r="AA96" t="n">
        <v>741</v>
      </c>
      <c r="AB96" t="n">
        <v>4</v>
      </c>
      <c r="AC96" t="n">
        <v>4</v>
      </c>
      <c r="AD96" t="n">
        <v>4</v>
      </c>
      <c r="AE96" t="n">
        <v>6</v>
      </c>
      <c r="AF96" t="n">
        <v>2</v>
      </c>
      <c r="AG96" t="n">
        <v>3</v>
      </c>
      <c r="AH96" t="n">
        <v>0</v>
      </c>
      <c r="AI96" t="n">
        <v>0</v>
      </c>
      <c r="AJ96" t="n">
        <v>0</v>
      </c>
      <c r="AK96" t="n">
        <v>1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HYPERLINK("http://catalog.hathitrust.org/Record/000709150","HathiTrust Record")</f>
        <v/>
      </c>
      <c r="AS96">
        <f>HYPERLINK("https://creighton-primo.hosted.exlibrisgroup.com/primo-explore/search?tab=default_tab&amp;search_scope=EVERYTHING&amp;vid=01CRU&amp;lang=en_US&amp;offset=0&amp;query=any,contains,991004902799702656","Catalog Record")</f>
        <v/>
      </c>
      <c r="AT96">
        <f>HYPERLINK("http://www.worldcat.org/oclc/5942142","WorldCat Record")</f>
        <v/>
      </c>
      <c r="AU96" t="inlineStr">
        <is>
          <t>488284:eng</t>
        </is>
      </c>
      <c r="AV96" t="inlineStr">
        <is>
          <t>5942142</t>
        </is>
      </c>
      <c r="AW96" t="inlineStr">
        <is>
          <t>991004902799702656</t>
        </is>
      </c>
      <c r="AX96" t="inlineStr">
        <is>
          <t>991004902799702656</t>
        </is>
      </c>
      <c r="AY96" t="inlineStr">
        <is>
          <t>2270639400002656</t>
        </is>
      </c>
      <c r="AZ96" t="inlineStr">
        <is>
          <t>BOOK</t>
        </is>
      </c>
      <c r="BB96" t="inlineStr">
        <is>
          <t>9780823016181</t>
        </is>
      </c>
      <c r="BC96" t="inlineStr">
        <is>
          <t>32285000977677</t>
        </is>
      </c>
      <c r="BD96" t="inlineStr">
        <is>
          <t>893619196</t>
        </is>
      </c>
    </row>
    <row r="97">
      <c r="A97" t="inlineStr">
        <is>
          <t>No</t>
        </is>
      </c>
      <c r="B97" t="inlineStr">
        <is>
          <t>NC703 .D4713 1993</t>
        </is>
      </c>
      <c r="C97" t="inlineStr">
        <is>
          <t>0                      NC 0703000D  4713        1993</t>
        </is>
      </c>
      <c r="D97" t="inlineStr">
        <is>
          <t>Memoirs of the blind : the self-portrait and other ruins / Jacques Derrida ; translated by Pascale-Anne Brault and Michael Naas.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Derrida, Jacques.</t>
        </is>
      </c>
      <c r="L97" t="inlineStr">
        <is>
          <t>Chicago : University of Chicago Press, 1993.</t>
        </is>
      </c>
      <c r="M97" t="inlineStr">
        <is>
          <t>1993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NC </t>
        </is>
      </c>
      <c r="S97" t="n">
        <v>3</v>
      </c>
      <c r="T97" t="n">
        <v>3</v>
      </c>
      <c r="U97" t="inlineStr">
        <is>
          <t>2004-11-08</t>
        </is>
      </c>
      <c r="V97" t="inlineStr">
        <is>
          <t>2004-11-08</t>
        </is>
      </c>
      <c r="W97" t="inlineStr">
        <is>
          <t>1994-02-01</t>
        </is>
      </c>
      <c r="X97" t="inlineStr">
        <is>
          <t>1994-02-01</t>
        </is>
      </c>
      <c r="Y97" t="n">
        <v>619</v>
      </c>
      <c r="Z97" t="n">
        <v>444</v>
      </c>
      <c r="AA97" t="n">
        <v>444</v>
      </c>
      <c r="AB97" t="n">
        <v>4</v>
      </c>
      <c r="AC97" t="n">
        <v>4</v>
      </c>
      <c r="AD97" t="n">
        <v>23</v>
      </c>
      <c r="AE97" t="n">
        <v>23</v>
      </c>
      <c r="AF97" t="n">
        <v>7</v>
      </c>
      <c r="AG97" t="n">
        <v>7</v>
      </c>
      <c r="AH97" t="n">
        <v>7</v>
      </c>
      <c r="AI97" t="n">
        <v>7</v>
      </c>
      <c r="AJ97" t="n">
        <v>11</v>
      </c>
      <c r="AK97" t="n">
        <v>11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HYPERLINK("https://creighton-primo.hosted.exlibrisgroup.com/primo-explore/search?tab=default_tab&amp;search_scope=EVERYTHING&amp;vid=01CRU&amp;lang=en_US&amp;offset=0&amp;query=any,contains,991002074469702656","Catalog Record")</f>
        <v/>
      </c>
      <c r="AT97">
        <f>HYPERLINK("http://www.worldcat.org/oclc/26588310","WorldCat Record")</f>
        <v/>
      </c>
      <c r="AU97" t="inlineStr">
        <is>
          <t>1151630219:eng</t>
        </is>
      </c>
      <c r="AV97" t="inlineStr">
        <is>
          <t>26588310</t>
        </is>
      </c>
      <c r="AW97" t="inlineStr">
        <is>
          <t>991002074469702656</t>
        </is>
      </c>
      <c r="AX97" t="inlineStr">
        <is>
          <t>991002074469702656</t>
        </is>
      </c>
      <c r="AY97" t="inlineStr">
        <is>
          <t>2265971190002656</t>
        </is>
      </c>
      <c r="AZ97" t="inlineStr">
        <is>
          <t>BOOK</t>
        </is>
      </c>
      <c r="BB97" t="inlineStr">
        <is>
          <t>9780226143071</t>
        </is>
      </c>
      <c r="BC97" t="inlineStr">
        <is>
          <t>32285001834265</t>
        </is>
      </c>
      <c r="BD97" t="inlineStr">
        <is>
          <t>893621879</t>
        </is>
      </c>
    </row>
    <row r="98">
      <c r="A98" t="inlineStr">
        <is>
          <t>No</t>
        </is>
      </c>
      <c r="B98" t="inlineStr">
        <is>
          <t>NC703 .S35</t>
        </is>
      </c>
      <c r="C98" t="inlineStr">
        <is>
          <t>0                      NC 0703000S  35</t>
        </is>
      </c>
      <c r="D98" t="inlineStr">
        <is>
          <t>Design fundamentals.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Scott, Robert Gillam.</t>
        </is>
      </c>
      <c r="L98" t="inlineStr">
        <is>
          <t>New York : McGraw-Hill, 1951.</t>
        </is>
      </c>
      <c r="M98" t="inlineStr">
        <is>
          <t>1951</t>
        </is>
      </c>
      <c r="N98" t="inlineStr">
        <is>
          <t>[1st ed.]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NC </t>
        </is>
      </c>
      <c r="S98" t="n">
        <v>6</v>
      </c>
      <c r="T98" t="n">
        <v>6</v>
      </c>
      <c r="U98" t="inlineStr">
        <is>
          <t>1999-10-18</t>
        </is>
      </c>
      <c r="V98" t="inlineStr">
        <is>
          <t>1999-10-18</t>
        </is>
      </c>
      <c r="W98" t="inlineStr">
        <is>
          <t>1991-12-10</t>
        </is>
      </c>
      <c r="X98" t="inlineStr">
        <is>
          <t>1991-12-10</t>
        </is>
      </c>
      <c r="Y98" t="n">
        <v>851</v>
      </c>
      <c r="Z98" t="n">
        <v>750</v>
      </c>
      <c r="AA98" t="n">
        <v>782</v>
      </c>
      <c r="AB98" t="n">
        <v>9</v>
      </c>
      <c r="AC98" t="n">
        <v>9</v>
      </c>
      <c r="AD98" t="n">
        <v>23</v>
      </c>
      <c r="AE98" t="n">
        <v>24</v>
      </c>
      <c r="AF98" t="n">
        <v>7</v>
      </c>
      <c r="AG98" t="n">
        <v>8</v>
      </c>
      <c r="AH98" t="n">
        <v>3</v>
      </c>
      <c r="AI98" t="n">
        <v>4</v>
      </c>
      <c r="AJ98" t="n">
        <v>10</v>
      </c>
      <c r="AK98" t="n">
        <v>10</v>
      </c>
      <c r="AL98" t="n">
        <v>7</v>
      </c>
      <c r="AM98" t="n">
        <v>7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HYPERLINK("http://catalog.hathitrust.org/Record/001468763","HathiTrust Record")</f>
        <v/>
      </c>
      <c r="AS98">
        <f>HYPERLINK("https://creighton-primo.hosted.exlibrisgroup.com/primo-explore/search?tab=default_tab&amp;search_scope=EVERYTHING&amp;vid=01CRU&amp;lang=en_US&amp;offset=0&amp;query=any,contains,991002895149702656","Catalog Record")</f>
        <v/>
      </c>
      <c r="AT98">
        <f>HYPERLINK("http://www.worldcat.org/oclc/513757","WorldCat Record")</f>
        <v/>
      </c>
      <c r="AU98" t="inlineStr">
        <is>
          <t>3943899139:eng</t>
        </is>
      </c>
      <c r="AV98" t="inlineStr">
        <is>
          <t>513757</t>
        </is>
      </c>
      <c r="AW98" t="inlineStr">
        <is>
          <t>991002895149702656</t>
        </is>
      </c>
      <c r="AX98" t="inlineStr">
        <is>
          <t>991002895149702656</t>
        </is>
      </c>
      <c r="AY98" t="inlineStr">
        <is>
          <t>2262449530002656</t>
        </is>
      </c>
      <c r="AZ98" t="inlineStr">
        <is>
          <t>BOOK</t>
        </is>
      </c>
      <c r="BC98" t="inlineStr">
        <is>
          <t>32285000849140</t>
        </is>
      </c>
      <c r="BD98" t="inlineStr">
        <is>
          <t>893591926</t>
        </is>
      </c>
    </row>
    <row r="99">
      <c r="A99" t="inlineStr">
        <is>
          <t>No</t>
        </is>
      </c>
      <c r="B99" t="inlineStr">
        <is>
          <t>NC703.F44 D4</t>
        </is>
      </c>
      <c r="C99" t="inlineStr">
        <is>
          <t>0                      NC 0703000F  44                 D  4</t>
        </is>
      </c>
      <c r="D99" t="inlineStr">
        <is>
          <t>Design fundamentals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Feldsted, C. J. (Carol Joy), 1918-</t>
        </is>
      </c>
      <c r="L99" t="inlineStr">
        <is>
          <t>New York Pitman 1958</t>
        </is>
      </c>
      <c r="M99" t="inlineStr">
        <is>
          <t>1958</t>
        </is>
      </c>
      <c r="N99" t="inlineStr">
        <is>
          <t>2d ed.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NC </t>
        </is>
      </c>
      <c r="S99" t="n">
        <v>1</v>
      </c>
      <c r="T99" t="n">
        <v>1</v>
      </c>
      <c r="U99" t="inlineStr">
        <is>
          <t>2005-09-19</t>
        </is>
      </c>
      <c r="V99" t="inlineStr">
        <is>
          <t>2005-09-19</t>
        </is>
      </c>
      <c r="W99" t="inlineStr">
        <is>
          <t>1997-07-17</t>
        </is>
      </c>
      <c r="X99" t="inlineStr">
        <is>
          <t>1997-07-17</t>
        </is>
      </c>
      <c r="Y99" t="n">
        <v>115</v>
      </c>
      <c r="Z99" t="n">
        <v>105</v>
      </c>
      <c r="AA99" t="n">
        <v>301</v>
      </c>
      <c r="AB99" t="n">
        <v>1</v>
      </c>
      <c r="AC99" t="n">
        <v>5</v>
      </c>
      <c r="AD99" t="n">
        <v>1</v>
      </c>
      <c r="AE99" t="n">
        <v>10</v>
      </c>
      <c r="AF99" t="n">
        <v>1</v>
      </c>
      <c r="AG99" t="n">
        <v>1</v>
      </c>
      <c r="AH99" t="n">
        <v>0</v>
      </c>
      <c r="AI99" t="n">
        <v>2</v>
      </c>
      <c r="AJ99" t="n">
        <v>0</v>
      </c>
      <c r="AK99" t="n">
        <v>4</v>
      </c>
      <c r="AL99" t="n">
        <v>0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R99">
        <f>HYPERLINK("http://catalog.hathitrust.org/Record/009078798","HathiTrust Record")</f>
        <v/>
      </c>
      <c r="AS99">
        <f>HYPERLINK("https://creighton-primo.hosted.exlibrisgroup.com/primo-explore/search?tab=default_tab&amp;search_scope=EVERYTHING&amp;vid=01CRU&amp;lang=en_US&amp;offset=0&amp;query=any,contains,991003903619702656","Catalog Record")</f>
        <v/>
      </c>
      <c r="AT99">
        <f>HYPERLINK("http://www.worldcat.org/oclc/1831785","WorldCat Record")</f>
        <v/>
      </c>
      <c r="AU99" t="inlineStr">
        <is>
          <t>2309343:eng</t>
        </is>
      </c>
      <c r="AV99" t="inlineStr">
        <is>
          <t>1831785</t>
        </is>
      </c>
      <c r="AW99" t="inlineStr">
        <is>
          <t>991003903619702656</t>
        </is>
      </c>
      <c r="AX99" t="inlineStr">
        <is>
          <t>991003903619702656</t>
        </is>
      </c>
      <c r="AY99" t="inlineStr">
        <is>
          <t>2259943720002656</t>
        </is>
      </c>
      <c r="AZ99" t="inlineStr">
        <is>
          <t>BOOK</t>
        </is>
      </c>
      <c r="BC99" t="inlineStr">
        <is>
          <t>32285002864865</t>
        </is>
      </c>
      <c r="BD99" t="inlineStr">
        <is>
          <t>893781620</t>
        </is>
      </c>
    </row>
    <row r="100">
      <c r="A100" t="inlineStr">
        <is>
          <t>No</t>
        </is>
      </c>
      <c r="B100" t="inlineStr">
        <is>
          <t>NC710 .F3 1979</t>
        </is>
      </c>
      <c r="C100" t="inlineStr">
        <is>
          <t>0                      NC 0710000F  3           1979</t>
        </is>
      </c>
      <c r="D100" t="inlineStr">
        <is>
          <t>On the art of drawing : an informal textbook with illustrations by the author / Robert Fawcett.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0</t>
        </is>
      </c>
      <c r="K100" t="inlineStr">
        <is>
          <t>Fawcett, Robert, 1903-1967</t>
        </is>
      </c>
      <c r="L100" t="inlineStr">
        <is>
          <t>New York Watson-Guptill Publications, 1979, c1958.</t>
        </is>
      </c>
      <c r="M100" t="inlineStr">
        <is>
          <t>1977</t>
        </is>
      </c>
      <c r="O100" t="inlineStr">
        <is>
          <t>eng</t>
        </is>
      </c>
      <c r="P100" t="inlineStr">
        <is>
          <t>nyk</t>
        </is>
      </c>
      <c r="R100" t="inlineStr">
        <is>
          <t xml:space="preserve">NC </t>
        </is>
      </c>
      <c r="S100" t="n">
        <v>2</v>
      </c>
      <c r="T100" t="n">
        <v>2</v>
      </c>
      <c r="U100" t="inlineStr">
        <is>
          <t>2006-09-18</t>
        </is>
      </c>
      <c r="V100" t="inlineStr">
        <is>
          <t>2006-09-18</t>
        </is>
      </c>
      <c r="W100" t="inlineStr">
        <is>
          <t>1993-05-18</t>
        </is>
      </c>
      <c r="X100" t="inlineStr">
        <is>
          <t>1993-05-18</t>
        </is>
      </c>
      <c r="Y100" t="n">
        <v>59</v>
      </c>
      <c r="Z100" t="n">
        <v>39</v>
      </c>
      <c r="AA100" t="n">
        <v>403</v>
      </c>
      <c r="AB100" t="n">
        <v>1</v>
      </c>
      <c r="AC100" t="n">
        <v>4</v>
      </c>
      <c r="AD100" t="n">
        <v>0</v>
      </c>
      <c r="AE100" t="n">
        <v>5</v>
      </c>
      <c r="AF100" t="n">
        <v>0</v>
      </c>
      <c r="AG100" t="n">
        <v>1</v>
      </c>
      <c r="AH100" t="n">
        <v>0</v>
      </c>
      <c r="AI100" t="n">
        <v>0</v>
      </c>
      <c r="AJ100" t="n">
        <v>0</v>
      </c>
      <c r="AK100" t="n">
        <v>1</v>
      </c>
      <c r="AL100" t="n">
        <v>0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HYPERLINK("https://creighton-primo.hosted.exlibrisgroup.com/primo-explore/search?tab=default_tab&amp;search_scope=EVERYTHING&amp;vid=01CRU&amp;lang=en_US&amp;offset=0&amp;query=any,contains,991004829159702656","Catalog Record")</f>
        <v/>
      </c>
      <c r="AT100">
        <f>HYPERLINK("http://www.worldcat.org/oclc/5387399","WorldCat Record")</f>
        <v/>
      </c>
      <c r="AU100" t="inlineStr">
        <is>
          <t>3943942897:eng</t>
        </is>
      </c>
      <c r="AV100" t="inlineStr">
        <is>
          <t>5387399</t>
        </is>
      </c>
      <c r="AW100" t="inlineStr">
        <is>
          <t>991004829159702656</t>
        </is>
      </c>
      <c r="AX100" t="inlineStr">
        <is>
          <t>991004829159702656</t>
        </is>
      </c>
      <c r="AY100" t="inlineStr">
        <is>
          <t>2265329960002656</t>
        </is>
      </c>
      <c r="AZ100" t="inlineStr">
        <is>
          <t>BOOK</t>
        </is>
      </c>
      <c r="BB100" t="inlineStr">
        <is>
          <t>9780823033256</t>
        </is>
      </c>
      <c r="BC100" t="inlineStr">
        <is>
          <t>32285001659886</t>
        </is>
      </c>
      <c r="BD100" t="inlineStr">
        <is>
          <t>893801406</t>
        </is>
      </c>
    </row>
    <row r="101">
      <c r="A101" t="inlineStr">
        <is>
          <t>No</t>
        </is>
      </c>
      <c r="B101" t="inlineStr">
        <is>
          <t>NC715 .R7</t>
        </is>
      </c>
      <c r="C101" t="inlineStr">
        <is>
          <t>0                      NC 0715000R  7</t>
        </is>
      </c>
      <c r="D101" t="inlineStr">
        <is>
          <t>On quality in art : criteria of excellence, past and present.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Rosenberg, Jakob, 1893-1980.</t>
        </is>
      </c>
      <c r="L101" t="inlineStr">
        <is>
          <t>[Princeton, N.J.] : Princeton University Press, [1967]</t>
        </is>
      </c>
      <c r="M101" t="inlineStr">
        <is>
          <t>1967</t>
        </is>
      </c>
      <c r="O101" t="inlineStr">
        <is>
          <t>eng</t>
        </is>
      </c>
      <c r="P101" t="inlineStr">
        <is>
          <t>nju</t>
        </is>
      </c>
      <c r="Q101" t="inlineStr">
        <is>
          <t>Bollingen series ; 35</t>
        </is>
      </c>
      <c r="R101" t="inlineStr">
        <is>
          <t xml:space="preserve">NC </t>
        </is>
      </c>
      <c r="S101" t="n">
        <v>1</v>
      </c>
      <c r="T101" t="n">
        <v>1</v>
      </c>
      <c r="U101" t="inlineStr">
        <is>
          <t>2005-09-19</t>
        </is>
      </c>
      <c r="V101" t="inlineStr">
        <is>
          <t>2005-09-19</t>
        </is>
      </c>
      <c r="W101" t="inlineStr">
        <is>
          <t>1997-07-17</t>
        </is>
      </c>
      <c r="X101" t="inlineStr">
        <is>
          <t>1997-07-17</t>
        </is>
      </c>
      <c r="Y101" t="n">
        <v>1026</v>
      </c>
      <c r="Z101" t="n">
        <v>898</v>
      </c>
      <c r="AA101" t="n">
        <v>912</v>
      </c>
      <c r="AB101" t="n">
        <v>6</v>
      </c>
      <c r="AC101" t="n">
        <v>6</v>
      </c>
      <c r="AD101" t="n">
        <v>35</v>
      </c>
      <c r="AE101" t="n">
        <v>35</v>
      </c>
      <c r="AF101" t="n">
        <v>14</v>
      </c>
      <c r="AG101" t="n">
        <v>14</v>
      </c>
      <c r="AH101" t="n">
        <v>8</v>
      </c>
      <c r="AI101" t="n">
        <v>8</v>
      </c>
      <c r="AJ101" t="n">
        <v>21</v>
      </c>
      <c r="AK101" t="n">
        <v>21</v>
      </c>
      <c r="AL101" t="n">
        <v>4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HYPERLINK("http://catalog.hathitrust.org/Record/000006973","HathiTrust Record")</f>
        <v/>
      </c>
      <c r="AS101">
        <f>HYPERLINK("https://creighton-primo.hosted.exlibrisgroup.com/primo-explore/search?tab=default_tab&amp;search_scope=EVERYTHING&amp;vid=01CRU&amp;lang=en_US&amp;offset=0&amp;query=any,contains,991002901299702656","Catalog Record")</f>
        <v/>
      </c>
      <c r="AT101">
        <f>HYPERLINK("http://www.worldcat.org/oclc/517408","WorldCat Record")</f>
        <v/>
      </c>
      <c r="AU101" t="inlineStr">
        <is>
          <t>351109604:eng</t>
        </is>
      </c>
      <c r="AV101" t="inlineStr">
        <is>
          <t>517408</t>
        </is>
      </c>
      <c r="AW101" t="inlineStr">
        <is>
          <t>991002901299702656</t>
        </is>
      </c>
      <c r="AX101" t="inlineStr">
        <is>
          <t>991002901299702656</t>
        </is>
      </c>
      <c r="AY101" t="inlineStr">
        <is>
          <t>2255147350002656</t>
        </is>
      </c>
      <c r="AZ101" t="inlineStr">
        <is>
          <t>BOOK</t>
        </is>
      </c>
      <c r="BC101" t="inlineStr">
        <is>
          <t>32285002864873</t>
        </is>
      </c>
      <c r="BD101" t="inlineStr">
        <is>
          <t>893421928</t>
        </is>
      </c>
    </row>
    <row r="102">
      <c r="A102" t="inlineStr">
        <is>
          <t>No</t>
        </is>
      </c>
      <c r="B102" t="inlineStr">
        <is>
          <t>NC730 .B63</t>
        </is>
      </c>
      <c r="C102" t="inlineStr">
        <is>
          <t>0                      NC 0730000B  63</t>
        </is>
      </c>
      <c r="D102" t="inlineStr">
        <is>
          <t>Graphic communication [by] William J. Bowman.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Bowman, William J.</t>
        </is>
      </c>
      <c r="L102" t="inlineStr">
        <is>
          <t>New York, Wiley [1967, c1968]</t>
        </is>
      </c>
      <c r="M102" t="inlineStr">
        <is>
          <t>1967</t>
        </is>
      </c>
      <c r="O102" t="inlineStr">
        <is>
          <t>eng</t>
        </is>
      </c>
      <c r="P102" t="inlineStr">
        <is>
          <t>nyu</t>
        </is>
      </c>
      <c r="Q102" t="inlineStr">
        <is>
          <t>Wiley series on human communication</t>
        </is>
      </c>
      <c r="R102" t="inlineStr">
        <is>
          <t xml:space="preserve">NC </t>
        </is>
      </c>
      <c r="S102" t="n">
        <v>2</v>
      </c>
      <c r="T102" t="n">
        <v>2</v>
      </c>
      <c r="U102" t="inlineStr">
        <is>
          <t>2003-06-13</t>
        </is>
      </c>
      <c r="V102" t="inlineStr">
        <is>
          <t>2003-06-13</t>
        </is>
      </c>
      <c r="W102" t="inlineStr">
        <is>
          <t>1997-07-17</t>
        </is>
      </c>
      <c r="X102" t="inlineStr">
        <is>
          <t>1997-07-17</t>
        </is>
      </c>
      <c r="Y102" t="n">
        <v>712</v>
      </c>
      <c r="Z102" t="n">
        <v>598</v>
      </c>
      <c r="AA102" t="n">
        <v>610</v>
      </c>
      <c r="AB102" t="n">
        <v>6</v>
      </c>
      <c r="AC102" t="n">
        <v>6</v>
      </c>
      <c r="AD102" t="n">
        <v>19</v>
      </c>
      <c r="AE102" t="n">
        <v>19</v>
      </c>
      <c r="AF102" t="n">
        <v>5</v>
      </c>
      <c r="AG102" t="n">
        <v>5</v>
      </c>
      <c r="AH102" t="n">
        <v>5</v>
      </c>
      <c r="AI102" t="n">
        <v>5</v>
      </c>
      <c r="AJ102" t="n">
        <v>8</v>
      </c>
      <c r="AK102" t="n">
        <v>8</v>
      </c>
      <c r="AL102" t="n">
        <v>5</v>
      </c>
      <c r="AM102" t="n">
        <v>5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HYPERLINK("http://catalog.hathitrust.org/Record/001468776","HathiTrust Record")</f>
        <v/>
      </c>
      <c r="AS102">
        <f>HYPERLINK("https://creighton-primo.hosted.exlibrisgroup.com/primo-explore/search?tab=default_tab&amp;search_scope=EVERYTHING&amp;vid=01CRU&amp;lang=en_US&amp;offset=0&amp;query=any,contains,991002905539702656","Catalog Record")</f>
        <v/>
      </c>
      <c r="AT102">
        <f>HYPERLINK("http://www.worldcat.org/oclc/519336","WorldCat Record")</f>
        <v/>
      </c>
      <c r="AU102" t="inlineStr">
        <is>
          <t>1511875:eng</t>
        </is>
      </c>
      <c r="AV102" t="inlineStr">
        <is>
          <t>519336</t>
        </is>
      </c>
      <c r="AW102" t="inlineStr">
        <is>
          <t>991002905539702656</t>
        </is>
      </c>
      <c r="AX102" t="inlineStr">
        <is>
          <t>991002905539702656</t>
        </is>
      </c>
      <c r="AY102" t="inlineStr">
        <is>
          <t>2256817090002656</t>
        </is>
      </c>
      <c r="AZ102" t="inlineStr">
        <is>
          <t>BOOK</t>
        </is>
      </c>
      <c r="BC102" t="inlineStr">
        <is>
          <t>32285002864881</t>
        </is>
      </c>
      <c r="BD102" t="inlineStr">
        <is>
          <t>893893158</t>
        </is>
      </c>
    </row>
    <row r="103">
      <c r="A103" t="inlineStr">
        <is>
          <t>No</t>
        </is>
      </c>
      <c r="B103" t="inlineStr">
        <is>
          <t>NC730 .B65</t>
        </is>
      </c>
      <c r="C103" t="inlineStr">
        <is>
          <t>0                      NC 0730000B  65</t>
        </is>
      </c>
      <c r="D103" t="inlineStr">
        <is>
          <t>Drawing: ideas, materials, and techniques [by] Gerald F. Brommer.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Brommer, Gerald F.</t>
        </is>
      </c>
      <c r="M103" t="inlineStr">
        <is>
          <t>1972</t>
        </is>
      </c>
      <c r="O103" t="inlineStr">
        <is>
          <t>eng</t>
        </is>
      </c>
      <c r="P103" t="inlineStr">
        <is>
          <t>mau</t>
        </is>
      </c>
      <c r="R103" t="inlineStr">
        <is>
          <t xml:space="preserve">NC </t>
        </is>
      </c>
      <c r="S103" t="n">
        <v>8</v>
      </c>
      <c r="T103" t="n">
        <v>8</v>
      </c>
      <c r="U103" t="inlineStr">
        <is>
          <t>2006-09-18</t>
        </is>
      </c>
      <c r="V103" t="inlineStr">
        <is>
          <t>2006-09-18</t>
        </is>
      </c>
      <c r="W103" t="inlineStr">
        <is>
          <t>1997-07-17</t>
        </is>
      </c>
      <c r="X103" t="inlineStr">
        <is>
          <t>1997-07-17</t>
        </is>
      </c>
      <c r="Y103" t="n">
        <v>372</v>
      </c>
      <c r="Z103" t="n">
        <v>331</v>
      </c>
      <c r="AA103" t="n">
        <v>482</v>
      </c>
      <c r="AB103" t="n">
        <v>5</v>
      </c>
      <c r="AC103" t="n">
        <v>7</v>
      </c>
      <c r="AD103" t="n">
        <v>3</v>
      </c>
      <c r="AE103" t="n">
        <v>4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1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HYPERLINK("http://catalog.hathitrust.org/Record/000004276","HathiTrust Record")</f>
        <v/>
      </c>
      <c r="AS103">
        <f>HYPERLINK("https://creighton-primo.hosted.exlibrisgroup.com/primo-explore/search?tab=default_tab&amp;search_scope=EVERYTHING&amp;vid=01CRU&amp;lang=en_US&amp;offset=0&amp;query=any,contains,991002250239702656","Catalog Record")</f>
        <v/>
      </c>
      <c r="AT103">
        <f>HYPERLINK("http://www.worldcat.org/oclc/298629","WorldCat Record")</f>
        <v/>
      </c>
      <c r="AU103" t="inlineStr">
        <is>
          <t>14758680:eng</t>
        </is>
      </c>
      <c r="AV103" t="inlineStr">
        <is>
          <t>298629</t>
        </is>
      </c>
      <c r="AW103" t="inlineStr">
        <is>
          <t>991002250239702656</t>
        </is>
      </c>
      <c r="AX103" t="inlineStr">
        <is>
          <t>991002250239702656</t>
        </is>
      </c>
      <c r="AY103" t="inlineStr">
        <is>
          <t>2264855470002656</t>
        </is>
      </c>
      <c r="AZ103" t="inlineStr">
        <is>
          <t>BOOK</t>
        </is>
      </c>
      <c r="BB103" t="inlineStr">
        <is>
          <t>9780871920416</t>
        </is>
      </c>
      <c r="BC103" t="inlineStr">
        <is>
          <t>32285002864899</t>
        </is>
      </c>
      <c r="BD103" t="inlineStr">
        <is>
          <t>893408868</t>
        </is>
      </c>
    </row>
    <row r="104">
      <c r="A104" t="inlineStr">
        <is>
          <t>No</t>
        </is>
      </c>
      <c r="B104" t="inlineStr">
        <is>
          <t>NC730 .D382513 1984</t>
        </is>
      </c>
      <c r="C104" t="inlineStr">
        <is>
          <t>0                      NC 0730000D  382513      1984</t>
        </is>
      </c>
      <c r="D104" t="inlineStr">
        <is>
          <t>Learning to see and draw : studying the techniques of the old masters for working methods and a personal style / by Gaspare de Fiore ; translated from Italian by Joachim Neugroschel.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De Fiore, Gaspare, 1926-</t>
        </is>
      </c>
      <c r="L104" t="inlineStr">
        <is>
          <t>New York, NY : Watson-Guptill, 1984.</t>
        </is>
      </c>
      <c r="M104" t="inlineStr">
        <is>
          <t>1984</t>
        </is>
      </c>
      <c r="O104" t="inlineStr">
        <is>
          <t>eng</t>
        </is>
      </c>
      <c r="P104" t="inlineStr">
        <is>
          <t>nyu</t>
        </is>
      </c>
      <c r="Q104" t="inlineStr">
        <is>
          <t>The Drawing course ; v. 1</t>
        </is>
      </c>
      <c r="R104" t="inlineStr">
        <is>
          <t xml:space="preserve">NC </t>
        </is>
      </c>
      <c r="S104" t="n">
        <v>5</v>
      </c>
      <c r="T104" t="n">
        <v>5</v>
      </c>
      <c r="U104" t="inlineStr">
        <is>
          <t>2001-02-10</t>
        </is>
      </c>
      <c r="V104" t="inlineStr">
        <is>
          <t>2001-02-10</t>
        </is>
      </c>
      <c r="W104" t="inlineStr">
        <is>
          <t>1990-06-15</t>
        </is>
      </c>
      <c r="X104" t="inlineStr">
        <is>
          <t>1990-06-15</t>
        </is>
      </c>
      <c r="Y104" t="n">
        <v>293</v>
      </c>
      <c r="Z104" t="n">
        <v>268</v>
      </c>
      <c r="AA104" t="n">
        <v>271</v>
      </c>
      <c r="AB104" t="n">
        <v>2</v>
      </c>
      <c r="AC104" t="n">
        <v>2</v>
      </c>
      <c r="AD104" t="n">
        <v>3</v>
      </c>
      <c r="AE104" t="n">
        <v>3</v>
      </c>
      <c r="AF104" t="n">
        <v>2</v>
      </c>
      <c r="AG104" t="n">
        <v>2</v>
      </c>
      <c r="AH104" t="n">
        <v>0</v>
      </c>
      <c r="AI104" t="n">
        <v>0</v>
      </c>
      <c r="AJ104" t="n">
        <v>1</v>
      </c>
      <c r="AK104" t="n">
        <v>1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HYPERLINK("http://catalog.hathitrust.org/Record/007551079","HathiTrust Record")</f>
        <v/>
      </c>
      <c r="AS104">
        <f>HYPERLINK("https://creighton-primo.hosted.exlibrisgroup.com/primo-explore/search?tab=default_tab&amp;search_scope=EVERYTHING&amp;vid=01CRU&amp;lang=en_US&amp;offset=0&amp;query=any,contains,991000454779702656","Catalog Record")</f>
        <v/>
      </c>
      <c r="AT104">
        <f>HYPERLINK("http://www.worldcat.org/oclc/10913524","WorldCat Record")</f>
        <v/>
      </c>
      <c r="AU104" t="inlineStr">
        <is>
          <t>3120844:eng</t>
        </is>
      </c>
      <c r="AV104" t="inlineStr">
        <is>
          <t>10913524</t>
        </is>
      </c>
      <c r="AW104" t="inlineStr">
        <is>
          <t>991000454779702656</t>
        </is>
      </c>
      <c r="AX104" t="inlineStr">
        <is>
          <t>991000454779702656</t>
        </is>
      </c>
      <c r="AY104" t="inlineStr">
        <is>
          <t>2258569290002656</t>
        </is>
      </c>
      <c r="AZ104" t="inlineStr">
        <is>
          <t>BOOK</t>
        </is>
      </c>
      <c r="BB104" t="inlineStr">
        <is>
          <t>9780823013579</t>
        </is>
      </c>
      <c r="BC104" t="inlineStr">
        <is>
          <t>32285000197797</t>
        </is>
      </c>
      <c r="BD104" t="inlineStr">
        <is>
          <t>893419464</t>
        </is>
      </c>
    </row>
    <row r="105">
      <c r="A105" t="inlineStr">
        <is>
          <t>No</t>
        </is>
      </c>
      <c r="B105" t="inlineStr">
        <is>
          <t>NC730 .G623 1961b</t>
        </is>
      </c>
      <c r="C105" t="inlineStr">
        <is>
          <t>0                      NC 0730000G  623         1961b</t>
        </is>
      </c>
      <c r="D105" t="inlineStr">
        <is>
          <t>The joy of drawing / by Gerhard Gollwitzer.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Gollwitzer, Gerhard, 1906-1973.</t>
        </is>
      </c>
      <c r="L105" t="inlineStr">
        <is>
          <t>New York : Gramercy Pub. Co., c1961.</t>
        </is>
      </c>
      <c r="M105" t="inlineStr">
        <is>
          <t>1961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NC </t>
        </is>
      </c>
      <c r="S105" t="n">
        <v>5</v>
      </c>
      <c r="T105" t="n">
        <v>5</v>
      </c>
      <c r="U105" t="inlineStr">
        <is>
          <t>2007-02-04</t>
        </is>
      </c>
      <c r="V105" t="inlineStr">
        <is>
          <t>2007-02-04</t>
        </is>
      </c>
      <c r="W105" t="inlineStr">
        <is>
          <t>1993-05-18</t>
        </is>
      </c>
      <c r="X105" t="inlineStr">
        <is>
          <t>1993-05-18</t>
        </is>
      </c>
      <c r="Y105" t="n">
        <v>200</v>
      </c>
      <c r="Z105" t="n">
        <v>197</v>
      </c>
      <c r="AA105" t="n">
        <v>381</v>
      </c>
      <c r="AB105" t="n">
        <v>1</v>
      </c>
      <c r="AC105" t="n">
        <v>2</v>
      </c>
      <c r="AD105" t="n">
        <v>0</v>
      </c>
      <c r="AE105" t="n">
        <v>2</v>
      </c>
      <c r="AF105" t="n">
        <v>0</v>
      </c>
      <c r="AG105" t="n">
        <v>2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HYPERLINK("https://creighton-primo.hosted.exlibrisgroup.com/primo-explore/search?tab=default_tab&amp;search_scope=EVERYTHING&amp;vid=01CRU&amp;lang=en_US&amp;offset=0&amp;query=any,contains,991004485899702656","Catalog Record")</f>
        <v/>
      </c>
      <c r="AT105">
        <f>HYPERLINK("http://www.worldcat.org/oclc/3644492","WorldCat Record")</f>
        <v/>
      </c>
      <c r="AU105" t="inlineStr">
        <is>
          <t>3943289859:eng</t>
        </is>
      </c>
      <c r="AV105" t="inlineStr">
        <is>
          <t>3644492</t>
        </is>
      </c>
      <c r="AW105" t="inlineStr">
        <is>
          <t>991004485899702656</t>
        </is>
      </c>
      <c r="AX105" t="inlineStr">
        <is>
          <t>991004485899702656</t>
        </is>
      </c>
      <c r="AY105" t="inlineStr">
        <is>
          <t>2257167720002656</t>
        </is>
      </c>
      <c r="AZ105" t="inlineStr">
        <is>
          <t>BOOK</t>
        </is>
      </c>
      <c r="BC105" t="inlineStr">
        <is>
          <t>32285001659894</t>
        </is>
      </c>
      <c r="BD105" t="inlineStr">
        <is>
          <t>893430114</t>
        </is>
      </c>
    </row>
    <row r="106">
      <c r="A106" t="inlineStr">
        <is>
          <t>No</t>
        </is>
      </c>
      <c r="B106" t="inlineStr">
        <is>
          <t>NC730 .H39 1982</t>
        </is>
      </c>
      <c r="C106" t="inlineStr">
        <is>
          <t>0                      NC 0730000H  39          1982</t>
        </is>
      </c>
      <c r="D106" t="inlineStr">
        <is>
          <t>The complete guide to painting and drawing : techniques and materials / Colin Hayes.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Hayes, Colin.</t>
        </is>
      </c>
      <c r="L106" t="inlineStr">
        <is>
          <t>New York : Rutledge,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NC </t>
        </is>
      </c>
      <c r="S106" t="n">
        <v>4</v>
      </c>
      <c r="T106" t="n">
        <v>4</v>
      </c>
      <c r="U106" t="inlineStr">
        <is>
          <t>1993-09-15</t>
        </is>
      </c>
      <c r="V106" t="inlineStr">
        <is>
          <t>1993-09-15</t>
        </is>
      </c>
      <c r="W106" t="inlineStr">
        <is>
          <t>1993-04-14</t>
        </is>
      </c>
      <c r="X106" t="inlineStr">
        <is>
          <t>1993-04-14</t>
        </is>
      </c>
      <c r="Y106" t="n">
        <v>21</v>
      </c>
      <c r="Z106" t="n">
        <v>21</v>
      </c>
      <c r="AA106" t="n">
        <v>661</v>
      </c>
      <c r="AB106" t="n">
        <v>2</v>
      </c>
      <c r="AC106" t="n">
        <v>6</v>
      </c>
      <c r="AD106" t="n">
        <v>2</v>
      </c>
      <c r="AE106" t="n">
        <v>7</v>
      </c>
      <c r="AF106" t="n">
        <v>1</v>
      </c>
      <c r="AG106" t="n">
        <v>2</v>
      </c>
      <c r="AH106" t="n">
        <v>0</v>
      </c>
      <c r="AI106" t="n">
        <v>2</v>
      </c>
      <c r="AJ106" t="n">
        <v>1</v>
      </c>
      <c r="AK106" t="n">
        <v>3</v>
      </c>
      <c r="AL106" t="n">
        <v>1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HYPERLINK("https://creighton-primo.hosted.exlibrisgroup.com/primo-explore/search?tab=default_tab&amp;search_scope=EVERYTHING&amp;vid=01CRU&amp;lang=en_US&amp;offset=0&amp;query=any,contains,991005218109702656","Catalog Record")</f>
        <v/>
      </c>
      <c r="AT106">
        <f>HYPERLINK("http://www.worldcat.org/oclc/8201759","WorldCat Record")</f>
        <v/>
      </c>
      <c r="AU106" t="inlineStr">
        <is>
          <t>57201104:eng</t>
        </is>
      </c>
      <c r="AV106" t="inlineStr">
        <is>
          <t>8201759</t>
        </is>
      </c>
      <c r="AW106" t="inlineStr">
        <is>
          <t>991005218109702656</t>
        </is>
      </c>
      <c r="AX106" t="inlineStr">
        <is>
          <t>991005218109702656</t>
        </is>
      </c>
      <c r="AY106" t="inlineStr">
        <is>
          <t>2269002510002656</t>
        </is>
      </c>
      <c r="AZ106" t="inlineStr">
        <is>
          <t>BOOK</t>
        </is>
      </c>
      <c r="BB106" t="inlineStr">
        <is>
          <t>9780831716158</t>
        </is>
      </c>
      <c r="BC106" t="inlineStr">
        <is>
          <t>32285001618874</t>
        </is>
      </c>
      <c r="BD106" t="inlineStr">
        <is>
          <t>893870715</t>
        </is>
      </c>
    </row>
    <row r="107">
      <c r="A107" t="inlineStr">
        <is>
          <t>No</t>
        </is>
      </c>
      <c r="B107" t="inlineStr">
        <is>
          <t>NC730 .H54</t>
        </is>
      </c>
      <c r="C107" t="inlineStr">
        <is>
          <t>0                      NC 0730000H  54</t>
        </is>
      </c>
      <c r="D107" t="inlineStr">
        <is>
          <t>Graphic design manual : principles and practice.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Hofmann, Armin.</t>
        </is>
      </c>
      <c r="L107" t="inlineStr">
        <is>
          <t>New York : Van Nostrand Reinhold, [c1965]</t>
        </is>
      </c>
      <c r="M107" t="inlineStr">
        <is>
          <t>1965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NC </t>
        </is>
      </c>
      <c r="S107" t="n">
        <v>2</v>
      </c>
      <c r="T107" t="n">
        <v>2</v>
      </c>
      <c r="U107" t="inlineStr">
        <is>
          <t>2002-11-11</t>
        </is>
      </c>
      <c r="V107" t="inlineStr">
        <is>
          <t>2002-11-11</t>
        </is>
      </c>
      <c r="W107" t="inlineStr">
        <is>
          <t>1993-11-16</t>
        </is>
      </c>
      <c r="X107" t="inlineStr">
        <is>
          <t>1993-11-16</t>
        </is>
      </c>
      <c r="Y107" t="n">
        <v>432</v>
      </c>
      <c r="Z107" t="n">
        <v>388</v>
      </c>
      <c r="AA107" t="n">
        <v>784</v>
      </c>
      <c r="AB107" t="n">
        <v>3</v>
      </c>
      <c r="AC107" t="n">
        <v>9</v>
      </c>
      <c r="AD107" t="n">
        <v>13</v>
      </c>
      <c r="AE107" t="n">
        <v>27</v>
      </c>
      <c r="AF107" t="n">
        <v>5</v>
      </c>
      <c r="AG107" t="n">
        <v>9</v>
      </c>
      <c r="AH107" t="n">
        <v>2</v>
      </c>
      <c r="AI107" t="n">
        <v>4</v>
      </c>
      <c r="AJ107" t="n">
        <v>5</v>
      </c>
      <c r="AK107" t="n">
        <v>8</v>
      </c>
      <c r="AL107" t="n">
        <v>2</v>
      </c>
      <c r="AM107" t="n">
        <v>7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HYPERLINK("https://creighton-primo.hosted.exlibrisgroup.com/primo-explore/search?tab=default_tab&amp;search_scope=EVERYTHING&amp;vid=01CRU&amp;lang=en_US&amp;offset=0&amp;query=any,contains,991003030929702656","Catalog Record")</f>
        <v/>
      </c>
      <c r="AT107">
        <f>HYPERLINK("http://www.worldcat.org/oclc/594296","WorldCat Record")</f>
        <v/>
      </c>
      <c r="AU107" t="inlineStr">
        <is>
          <t>2945946558:eng</t>
        </is>
      </c>
      <c r="AV107" t="inlineStr">
        <is>
          <t>594296</t>
        </is>
      </c>
      <c r="AW107" t="inlineStr">
        <is>
          <t>991003030929702656</t>
        </is>
      </c>
      <c r="AX107" t="inlineStr">
        <is>
          <t>991003030929702656</t>
        </is>
      </c>
      <c r="AY107" t="inlineStr">
        <is>
          <t>2271694360002656</t>
        </is>
      </c>
      <c r="AZ107" t="inlineStr">
        <is>
          <t>BOOK</t>
        </is>
      </c>
      <c r="BB107" t="inlineStr">
        <is>
          <t>9780442234690</t>
        </is>
      </c>
      <c r="BC107" t="inlineStr">
        <is>
          <t>32285001798783</t>
        </is>
      </c>
      <c r="BD107" t="inlineStr">
        <is>
          <t>893893310</t>
        </is>
      </c>
    </row>
    <row r="108">
      <c r="A108" t="inlineStr">
        <is>
          <t>No</t>
        </is>
      </c>
      <c r="B108" t="inlineStr">
        <is>
          <t>NC730 .J313 1962</t>
        </is>
      </c>
      <c r="C108" t="inlineStr">
        <is>
          <t>0                      NC 0730000J  313         1962</t>
        </is>
      </c>
      <c r="D108" t="inlineStr">
        <is>
          <t>How to paint and draw / [by] Bodo W. Jaxtheimer.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Jaxtheimer, Bodo W.</t>
        </is>
      </c>
      <c r="L108" t="inlineStr">
        <is>
          <t>New York : Weathervane Books, [c1962]</t>
        </is>
      </c>
      <c r="M108" t="inlineStr">
        <is>
          <t>1962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NC </t>
        </is>
      </c>
      <c r="S108" t="n">
        <v>5</v>
      </c>
      <c r="T108" t="n">
        <v>5</v>
      </c>
      <c r="U108" t="inlineStr">
        <is>
          <t>1996-02-17</t>
        </is>
      </c>
      <c r="V108" t="inlineStr">
        <is>
          <t>1996-02-17</t>
        </is>
      </c>
      <c r="W108" t="inlineStr">
        <is>
          <t>1993-05-18</t>
        </is>
      </c>
      <c r="X108" t="inlineStr">
        <is>
          <t>1993-05-18</t>
        </is>
      </c>
      <c r="Y108" t="n">
        <v>226</v>
      </c>
      <c r="Z108" t="n">
        <v>220</v>
      </c>
      <c r="AA108" t="n">
        <v>519</v>
      </c>
      <c r="AB108" t="n">
        <v>3</v>
      </c>
      <c r="AC108" t="n">
        <v>5</v>
      </c>
      <c r="AD108" t="n">
        <v>2</v>
      </c>
      <c r="AE108" t="n">
        <v>5</v>
      </c>
      <c r="AF108" t="n">
        <v>1</v>
      </c>
      <c r="AG108" t="n">
        <v>1</v>
      </c>
      <c r="AH108" t="n">
        <v>0</v>
      </c>
      <c r="AI108" t="n">
        <v>1</v>
      </c>
      <c r="AJ108" t="n">
        <v>1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HYPERLINK("https://creighton-primo.hosted.exlibrisgroup.com/primo-explore/search?tab=default_tab&amp;search_scope=EVERYTHING&amp;vid=01CRU&amp;lang=en_US&amp;offset=0&amp;query=any,contains,991003667759702656","Catalog Record")</f>
        <v/>
      </c>
      <c r="AT108">
        <f>HYPERLINK("http://www.worldcat.org/oclc/1282992","WorldCat Record")</f>
        <v/>
      </c>
      <c r="AU108" t="inlineStr">
        <is>
          <t>159517:eng</t>
        </is>
      </c>
      <c r="AV108" t="inlineStr">
        <is>
          <t>1282992</t>
        </is>
      </c>
      <c r="AW108" t="inlineStr">
        <is>
          <t>991003667759702656</t>
        </is>
      </c>
      <c r="AX108" t="inlineStr">
        <is>
          <t>991003667759702656</t>
        </is>
      </c>
      <c r="AY108" t="inlineStr">
        <is>
          <t>2265815490002656</t>
        </is>
      </c>
      <c r="AZ108" t="inlineStr">
        <is>
          <t>BOOK</t>
        </is>
      </c>
      <c r="BC108" t="inlineStr">
        <is>
          <t>32285001659902</t>
        </is>
      </c>
      <c r="BD108" t="inlineStr">
        <is>
          <t>893711635</t>
        </is>
      </c>
    </row>
    <row r="109">
      <c r="A109" t="inlineStr">
        <is>
          <t>No</t>
        </is>
      </c>
      <c r="B109" t="inlineStr">
        <is>
          <t>NC730 .N4 1964</t>
        </is>
      </c>
      <c r="C109" t="inlineStr">
        <is>
          <t>0                      NC 0730000N  4           1964</t>
        </is>
      </c>
      <c r="D109" t="inlineStr">
        <is>
          <t>Thinking with a pencil / Henning Nelms.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Nelms, Henning, 1900-1986.</t>
        </is>
      </c>
      <c r="L109" t="inlineStr">
        <is>
          <t>New York : Barnes &amp; Noble, 1964.</t>
        </is>
      </c>
      <c r="M109" t="inlineStr">
        <is>
          <t>1964</t>
        </is>
      </c>
      <c r="O109" t="inlineStr">
        <is>
          <t>eng</t>
        </is>
      </c>
      <c r="P109" t="inlineStr">
        <is>
          <t>nyu</t>
        </is>
      </c>
      <c r="Q109" t="inlineStr">
        <is>
          <t>Everyday handbooks ; no. 206</t>
        </is>
      </c>
      <c r="R109" t="inlineStr">
        <is>
          <t xml:space="preserve">NC </t>
        </is>
      </c>
      <c r="S109" t="n">
        <v>2</v>
      </c>
      <c r="T109" t="n">
        <v>2</v>
      </c>
      <c r="U109" t="inlineStr">
        <is>
          <t>2010-06-17</t>
        </is>
      </c>
      <c r="V109" t="inlineStr">
        <is>
          <t>2010-06-17</t>
        </is>
      </c>
      <c r="W109" t="inlineStr">
        <is>
          <t>1993-09-29</t>
        </is>
      </c>
      <c r="X109" t="inlineStr">
        <is>
          <t>1993-09-29</t>
        </is>
      </c>
      <c r="Y109" t="n">
        <v>331</v>
      </c>
      <c r="Z109" t="n">
        <v>318</v>
      </c>
      <c r="AA109" t="n">
        <v>677</v>
      </c>
      <c r="AB109" t="n">
        <v>5</v>
      </c>
      <c r="AC109" t="n">
        <v>11</v>
      </c>
      <c r="AD109" t="n">
        <v>9</v>
      </c>
      <c r="AE109" t="n">
        <v>15</v>
      </c>
      <c r="AF109" t="n">
        <v>3</v>
      </c>
      <c r="AG109" t="n">
        <v>4</v>
      </c>
      <c r="AH109" t="n">
        <v>1</v>
      </c>
      <c r="AI109" t="n">
        <v>1</v>
      </c>
      <c r="AJ109" t="n">
        <v>5</v>
      </c>
      <c r="AK109" t="n">
        <v>8</v>
      </c>
      <c r="AL109" t="n">
        <v>4</v>
      </c>
      <c r="AM109" t="n">
        <v>7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HYPERLINK("https://creighton-primo.hosted.exlibrisgroup.com/primo-explore/search?tab=default_tab&amp;search_scope=EVERYTHING&amp;vid=01CRU&amp;lang=en_US&amp;offset=0&amp;query=any,contains,991004581559702656","Catalog Record")</f>
        <v/>
      </c>
      <c r="AT109">
        <f>HYPERLINK("http://www.worldcat.org/oclc/4061774","WorldCat Record")</f>
        <v/>
      </c>
      <c r="AU109" t="inlineStr">
        <is>
          <t>142419995:eng</t>
        </is>
      </c>
      <c r="AV109" t="inlineStr">
        <is>
          <t>4061774</t>
        </is>
      </c>
      <c r="AW109" t="inlineStr">
        <is>
          <t>991004581559702656</t>
        </is>
      </c>
      <c r="AX109" t="inlineStr">
        <is>
          <t>991004581559702656</t>
        </is>
      </c>
      <c r="AY109" t="inlineStr">
        <is>
          <t>2264794820002656</t>
        </is>
      </c>
      <c r="AZ109" t="inlineStr">
        <is>
          <t>BOOK</t>
        </is>
      </c>
      <c r="BC109" t="inlineStr">
        <is>
          <t>32285001771368</t>
        </is>
      </c>
      <c r="BD109" t="inlineStr">
        <is>
          <t>893436449</t>
        </is>
      </c>
    </row>
    <row r="110">
      <c r="A110" t="inlineStr">
        <is>
          <t>No</t>
        </is>
      </c>
      <c r="B110" t="inlineStr">
        <is>
          <t>NC730 .P77 1970</t>
        </is>
      </c>
      <c r="C110" t="inlineStr">
        <is>
          <t>0                      NC 0730000P  77          1970</t>
        </is>
      </c>
      <c r="D110" t="inlineStr">
        <is>
          <t>The complete drawing book / edited by Peter Probyn.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Probyn, Peter, compiler.</t>
        </is>
      </c>
      <c r="L110" t="inlineStr">
        <is>
          <t>London : Studio Vista ; New York : Watson-Guptill Publications, c1970, 1980 printing.</t>
        </is>
      </c>
      <c r="M110" t="inlineStr">
        <is>
          <t>1970</t>
        </is>
      </c>
      <c r="O110" t="inlineStr">
        <is>
          <t>eng</t>
        </is>
      </c>
      <c r="P110" t="inlineStr">
        <is>
          <t>enk</t>
        </is>
      </c>
      <c r="R110" t="inlineStr">
        <is>
          <t xml:space="preserve">NC </t>
        </is>
      </c>
      <c r="S110" t="n">
        <v>15</v>
      </c>
      <c r="T110" t="n">
        <v>15</v>
      </c>
      <c r="U110" t="inlineStr">
        <is>
          <t>2000-12-15</t>
        </is>
      </c>
      <c r="V110" t="inlineStr">
        <is>
          <t>2000-12-15</t>
        </is>
      </c>
      <c r="W110" t="inlineStr">
        <is>
          <t>1993-05-18</t>
        </is>
      </c>
      <c r="X110" t="inlineStr">
        <is>
          <t>1993-05-18</t>
        </is>
      </c>
      <c r="Y110" t="n">
        <v>425</v>
      </c>
      <c r="Z110" t="n">
        <v>364</v>
      </c>
      <c r="AA110" t="n">
        <v>432</v>
      </c>
      <c r="AB110" t="n">
        <v>5</v>
      </c>
      <c r="AC110" t="n">
        <v>6</v>
      </c>
      <c r="AD110" t="n">
        <v>10</v>
      </c>
      <c r="AE110" t="n">
        <v>12</v>
      </c>
      <c r="AF110" t="n">
        <v>3</v>
      </c>
      <c r="AG110" t="n">
        <v>4</v>
      </c>
      <c r="AH110" t="n">
        <v>3</v>
      </c>
      <c r="AI110" t="n">
        <v>3</v>
      </c>
      <c r="AJ110" t="n">
        <v>2</v>
      </c>
      <c r="AK110" t="n">
        <v>4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HYPERLINK("https://creighton-primo.hosted.exlibrisgroup.com/primo-explore/search?tab=default_tab&amp;search_scope=EVERYTHING&amp;vid=01CRU&amp;lang=en_US&amp;offset=0&amp;query=any,contains,991000655499702656","Catalog Record")</f>
        <v/>
      </c>
      <c r="AT110">
        <f>HYPERLINK("http://www.worldcat.org/oclc/115082","WorldCat Record")</f>
        <v/>
      </c>
      <c r="AU110" t="inlineStr">
        <is>
          <t>488240:eng</t>
        </is>
      </c>
      <c r="AV110" t="inlineStr">
        <is>
          <t>115082</t>
        </is>
      </c>
      <c r="AW110" t="inlineStr">
        <is>
          <t>991000655499702656</t>
        </is>
      </c>
      <c r="AX110" t="inlineStr">
        <is>
          <t>991000655499702656</t>
        </is>
      </c>
      <c r="AY110" t="inlineStr">
        <is>
          <t>2260031790002656</t>
        </is>
      </c>
      <c r="AZ110" t="inlineStr">
        <is>
          <t>BOOK</t>
        </is>
      </c>
      <c r="BB110" t="inlineStr">
        <is>
          <t>9780289700525</t>
        </is>
      </c>
      <c r="BC110" t="inlineStr">
        <is>
          <t>32285001659910</t>
        </is>
      </c>
      <c r="BD110" t="inlineStr">
        <is>
          <t>893321228</t>
        </is>
      </c>
    </row>
    <row r="111">
      <c r="A111" t="inlineStr">
        <is>
          <t>No</t>
        </is>
      </c>
      <c r="B111" t="inlineStr">
        <is>
          <t>NC730 .P87 1976</t>
        </is>
      </c>
      <c r="C111" t="inlineStr">
        <is>
          <t>0                      NC 0730000P  87          1976</t>
        </is>
      </c>
      <c r="D111" t="inlineStr">
        <is>
          <t>The drawing handbook / Stuart Purser.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Purser, Stuart R., 1907-1986.</t>
        </is>
      </c>
      <c r="L111" t="inlineStr">
        <is>
          <t>Worcester, Mass. : Davis Publications, c1976.</t>
        </is>
      </c>
      <c r="M111" t="inlineStr">
        <is>
          <t>1976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NC </t>
        </is>
      </c>
      <c r="S111" t="n">
        <v>2</v>
      </c>
      <c r="T111" t="n">
        <v>2</v>
      </c>
      <c r="U111" t="inlineStr">
        <is>
          <t>2006-09-06</t>
        </is>
      </c>
      <c r="V111" t="inlineStr">
        <is>
          <t>2006-09-06</t>
        </is>
      </c>
      <c r="W111" t="inlineStr">
        <is>
          <t>1993-09-29</t>
        </is>
      </c>
      <c r="X111" t="inlineStr">
        <is>
          <t>1993-09-29</t>
        </is>
      </c>
      <c r="Y111" t="n">
        <v>239</v>
      </c>
      <c r="Z111" t="n">
        <v>184</v>
      </c>
      <c r="AA111" t="n">
        <v>323</v>
      </c>
      <c r="AB111" t="n">
        <v>3</v>
      </c>
      <c r="AC111" t="n">
        <v>3</v>
      </c>
      <c r="AD111" t="n">
        <v>2</v>
      </c>
      <c r="AE111" t="n">
        <v>5</v>
      </c>
      <c r="AF111" t="n">
        <v>0</v>
      </c>
      <c r="AG111" t="n">
        <v>3</v>
      </c>
      <c r="AH111" t="n">
        <v>0</v>
      </c>
      <c r="AI111" t="n">
        <v>1</v>
      </c>
      <c r="AJ111" t="n">
        <v>0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HYPERLINK("https://creighton-primo.hosted.exlibrisgroup.com/primo-explore/search?tab=default_tab&amp;search_scope=EVERYTHING&amp;vid=01CRU&amp;lang=en_US&amp;offset=0&amp;query=any,contains,991004414049702656","Catalog Record")</f>
        <v/>
      </c>
      <c r="AT111">
        <f>HYPERLINK("http://www.worldcat.org/oclc/3355845","WorldCat Record")</f>
        <v/>
      </c>
      <c r="AU111" t="inlineStr">
        <is>
          <t>3943487764:eng</t>
        </is>
      </c>
      <c r="AV111" t="inlineStr">
        <is>
          <t>3355845</t>
        </is>
      </c>
      <c r="AW111" t="inlineStr">
        <is>
          <t>991004414049702656</t>
        </is>
      </c>
      <c r="AX111" t="inlineStr">
        <is>
          <t>991004414049702656</t>
        </is>
      </c>
      <c r="AY111" t="inlineStr">
        <is>
          <t>2261582270002656</t>
        </is>
      </c>
      <c r="AZ111" t="inlineStr">
        <is>
          <t>BOOK</t>
        </is>
      </c>
      <c r="BB111" t="inlineStr">
        <is>
          <t>9780871920942</t>
        </is>
      </c>
      <c r="BC111" t="inlineStr">
        <is>
          <t>32285001771350</t>
        </is>
      </c>
      <c r="BD111" t="inlineStr">
        <is>
          <t>893241398</t>
        </is>
      </c>
    </row>
    <row r="112">
      <c r="A112" t="inlineStr">
        <is>
          <t>No</t>
        </is>
      </c>
      <c r="B112" t="inlineStr">
        <is>
          <t>NC735 .H35 1969</t>
        </is>
      </c>
      <c r="C112" t="inlineStr">
        <is>
          <t>0                      NC 0735000H  35          1969</t>
        </is>
      </c>
      <c r="D112" t="inlineStr">
        <is>
          <t>Grammar of drawing for artists and designers / Colin Hayes.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Hayes, Colin.</t>
        </is>
      </c>
      <c r="L112" t="inlineStr">
        <is>
          <t>London : Studio Vista ; New York : Van Nostrand Reinhold, 1969.</t>
        </is>
      </c>
      <c r="M112" t="inlineStr">
        <is>
          <t>1969</t>
        </is>
      </c>
      <c r="O112" t="inlineStr">
        <is>
          <t>eng</t>
        </is>
      </c>
      <c r="P112" t="inlineStr">
        <is>
          <t>enk</t>
        </is>
      </c>
      <c r="Q112" t="inlineStr">
        <is>
          <t>A Studio Vista/Van Nostrand Reinhold art paperback</t>
        </is>
      </c>
      <c r="R112" t="inlineStr">
        <is>
          <t xml:space="preserve">NC </t>
        </is>
      </c>
      <c r="S112" t="n">
        <v>6</v>
      </c>
      <c r="T112" t="n">
        <v>6</v>
      </c>
      <c r="U112" t="inlineStr">
        <is>
          <t>1999-01-13</t>
        </is>
      </c>
      <c r="V112" t="inlineStr">
        <is>
          <t>1999-01-13</t>
        </is>
      </c>
      <c r="W112" t="inlineStr">
        <is>
          <t>1993-05-18</t>
        </is>
      </c>
      <c r="X112" t="inlineStr">
        <is>
          <t>1993-05-18</t>
        </is>
      </c>
      <c r="Y112" t="n">
        <v>179</v>
      </c>
      <c r="Z112" t="n">
        <v>132</v>
      </c>
      <c r="AA112" t="n">
        <v>134</v>
      </c>
      <c r="AB112" t="n">
        <v>4</v>
      </c>
      <c r="AC112" t="n">
        <v>4</v>
      </c>
      <c r="AD112" t="n">
        <v>4</v>
      </c>
      <c r="AE112" t="n">
        <v>4</v>
      </c>
      <c r="AF112" t="n">
        <v>0</v>
      </c>
      <c r="AG112" t="n">
        <v>0</v>
      </c>
      <c r="AH112" t="n">
        <v>1</v>
      </c>
      <c r="AI112" t="n">
        <v>1</v>
      </c>
      <c r="AJ112" t="n">
        <v>1</v>
      </c>
      <c r="AK112" t="n">
        <v>1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HYPERLINK("http://catalog.hathitrust.org/Record/001468787","HathiTrust Record")</f>
        <v/>
      </c>
      <c r="AS112">
        <f>HYPERLINK("https://creighton-primo.hosted.exlibrisgroup.com/primo-explore/search?tab=default_tab&amp;search_scope=EVERYTHING&amp;vid=01CRU&amp;lang=en_US&amp;offset=0&amp;query=any,contains,991000144579702656","Catalog Record")</f>
        <v/>
      </c>
      <c r="AT112">
        <f>HYPERLINK("http://www.worldcat.org/oclc/58684","WorldCat Record")</f>
        <v/>
      </c>
      <c r="AU112" t="inlineStr">
        <is>
          <t>1196935:eng</t>
        </is>
      </c>
      <c r="AV112" t="inlineStr">
        <is>
          <t>58684</t>
        </is>
      </c>
      <c r="AW112" t="inlineStr">
        <is>
          <t>991000144579702656</t>
        </is>
      </c>
      <c r="AX112" t="inlineStr">
        <is>
          <t>991000144579702656</t>
        </is>
      </c>
      <c r="AY112" t="inlineStr">
        <is>
          <t>2260154680002656</t>
        </is>
      </c>
      <c r="AZ112" t="inlineStr">
        <is>
          <t>BOOK</t>
        </is>
      </c>
      <c r="BB112" t="inlineStr">
        <is>
          <t>9780289796832</t>
        </is>
      </c>
      <c r="BC112" t="inlineStr">
        <is>
          <t>32285001659951</t>
        </is>
      </c>
      <c r="BD112" t="inlineStr">
        <is>
          <t>893508553</t>
        </is>
      </c>
    </row>
    <row r="113">
      <c r="A113" t="inlineStr">
        <is>
          <t>No</t>
        </is>
      </c>
      <c r="B113" t="inlineStr">
        <is>
          <t>NC735 .S48 1981</t>
        </is>
      </c>
      <c r="C113" t="inlineStr">
        <is>
          <t>0                      NC 0735000S  48          1981</t>
        </is>
      </c>
      <c r="D113" t="inlineStr">
        <is>
          <t>Drawing : seeing and observation / Ian Simpson.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Simpson, Ian, 1955 or 1956-</t>
        </is>
      </c>
      <c r="L113" t="inlineStr">
        <is>
          <t>New York : Van Nostrand Reinhold ; London : A &amp; C Black, 1981.</t>
        </is>
      </c>
      <c r="M113" t="inlineStr">
        <is>
          <t>1981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NC </t>
        </is>
      </c>
      <c r="S113" t="n">
        <v>10</v>
      </c>
      <c r="T113" t="n">
        <v>10</v>
      </c>
      <c r="U113" t="inlineStr">
        <is>
          <t>1999-07-06</t>
        </is>
      </c>
      <c r="V113" t="inlineStr">
        <is>
          <t>1999-07-06</t>
        </is>
      </c>
      <c r="W113" t="inlineStr">
        <is>
          <t>1990-02-27</t>
        </is>
      </c>
      <c r="X113" t="inlineStr">
        <is>
          <t>1990-02-27</t>
        </is>
      </c>
      <c r="Y113" t="n">
        <v>91</v>
      </c>
      <c r="Z113" t="n">
        <v>52</v>
      </c>
      <c r="AA113" t="n">
        <v>357</v>
      </c>
      <c r="AB113" t="n">
        <v>2</v>
      </c>
      <c r="AC113" t="n">
        <v>6</v>
      </c>
      <c r="AD113" t="n">
        <v>1</v>
      </c>
      <c r="AE113" t="n">
        <v>9</v>
      </c>
      <c r="AF113" t="n">
        <v>0</v>
      </c>
      <c r="AG113" t="n">
        <v>4</v>
      </c>
      <c r="AH113" t="n">
        <v>0</v>
      </c>
      <c r="AI113" t="n">
        <v>1</v>
      </c>
      <c r="AJ113" t="n">
        <v>0</v>
      </c>
      <c r="AK113" t="n">
        <v>4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HYPERLINK("https://creighton-primo.hosted.exlibrisgroup.com/primo-explore/search?tab=default_tab&amp;search_scope=EVERYTHING&amp;vid=01CRU&amp;lang=en_US&amp;offset=0&amp;query=any,contains,991005231379702656","Catalog Record")</f>
        <v/>
      </c>
      <c r="AT113">
        <f>HYPERLINK("http://www.worldcat.org/oclc/8333894","WorldCat Record")</f>
        <v/>
      </c>
      <c r="AU113" t="inlineStr">
        <is>
          <t>1695891:eng</t>
        </is>
      </c>
      <c r="AV113" t="inlineStr">
        <is>
          <t>8333894</t>
        </is>
      </c>
      <c r="AW113" t="inlineStr">
        <is>
          <t>991005231379702656</t>
        </is>
      </c>
      <c r="AX113" t="inlineStr">
        <is>
          <t>991005231379702656</t>
        </is>
      </c>
      <c r="AY113" t="inlineStr">
        <is>
          <t>2263289180002656</t>
        </is>
      </c>
      <c r="AZ113" t="inlineStr">
        <is>
          <t>BOOK</t>
        </is>
      </c>
      <c r="BB113" t="inlineStr">
        <is>
          <t>9780442272203</t>
        </is>
      </c>
      <c r="BC113" t="inlineStr">
        <is>
          <t>32285000071877</t>
        </is>
      </c>
      <c r="BD113" t="inlineStr">
        <is>
          <t>893248582</t>
        </is>
      </c>
    </row>
    <row r="114">
      <c r="A114" t="inlineStr">
        <is>
          <t>No</t>
        </is>
      </c>
      <c r="B114" t="inlineStr">
        <is>
          <t>NC745 .M3 1976</t>
        </is>
      </c>
      <c r="C114" t="inlineStr">
        <is>
          <t>0                      NC 0745000M  3           1976</t>
        </is>
      </c>
      <c r="D114" t="inlineStr">
        <is>
          <t>Fantasy &amp; symmetry : the periodic drawings of M. C. Escher / Caroline H. MacGillavry.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MacGillavry, Caroline H., 1904-1993.</t>
        </is>
      </c>
      <c r="L114" t="inlineStr">
        <is>
          <t>New York : H. N. Abrams, [1976]</t>
        </is>
      </c>
      <c r="M114" t="inlineStr">
        <is>
          <t>1976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NC </t>
        </is>
      </c>
      <c r="S114" t="n">
        <v>8</v>
      </c>
      <c r="T114" t="n">
        <v>8</v>
      </c>
      <c r="U114" t="inlineStr">
        <is>
          <t>1998-03-18</t>
        </is>
      </c>
      <c r="V114" t="inlineStr">
        <is>
          <t>1998-03-18</t>
        </is>
      </c>
      <c r="W114" t="inlineStr">
        <is>
          <t>1993-12-06</t>
        </is>
      </c>
      <c r="X114" t="inlineStr">
        <is>
          <t>1993-12-06</t>
        </is>
      </c>
      <c r="Y114" t="n">
        <v>622</v>
      </c>
      <c r="Z114" t="n">
        <v>567</v>
      </c>
      <c r="AA114" t="n">
        <v>575</v>
      </c>
      <c r="AB114" t="n">
        <v>4</v>
      </c>
      <c r="AC114" t="n">
        <v>4</v>
      </c>
      <c r="AD114" t="n">
        <v>16</v>
      </c>
      <c r="AE114" t="n">
        <v>16</v>
      </c>
      <c r="AF114" t="n">
        <v>8</v>
      </c>
      <c r="AG114" t="n">
        <v>8</v>
      </c>
      <c r="AH114" t="n">
        <v>3</v>
      </c>
      <c r="AI114" t="n">
        <v>3</v>
      </c>
      <c r="AJ114" t="n">
        <v>5</v>
      </c>
      <c r="AK114" t="n">
        <v>5</v>
      </c>
      <c r="AL114" t="n">
        <v>3</v>
      </c>
      <c r="AM114" t="n">
        <v>3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HYPERLINK("http://catalog.hathitrust.org/Record/000692956","HathiTrust Record")</f>
        <v/>
      </c>
      <c r="AS114">
        <f>HYPERLINK("https://creighton-primo.hosted.exlibrisgroup.com/primo-explore/search?tab=default_tab&amp;search_scope=EVERYTHING&amp;vid=01CRU&amp;lang=en_US&amp;offset=0&amp;query=any,contains,991003968859702656","Catalog Record")</f>
        <v/>
      </c>
      <c r="AT114">
        <f>HYPERLINK("http://www.worldcat.org/oclc/1991101","WorldCat Record")</f>
        <v/>
      </c>
      <c r="AU114" t="inlineStr">
        <is>
          <t>5609829144:eng</t>
        </is>
      </c>
      <c r="AV114" t="inlineStr">
        <is>
          <t>1991101</t>
        </is>
      </c>
      <c r="AW114" t="inlineStr">
        <is>
          <t>991003968859702656</t>
        </is>
      </c>
      <c r="AX114" t="inlineStr">
        <is>
          <t>991003968859702656</t>
        </is>
      </c>
      <c r="AY114" t="inlineStr">
        <is>
          <t>2264077100002656</t>
        </is>
      </c>
      <c r="AZ114" t="inlineStr">
        <is>
          <t>BOOK</t>
        </is>
      </c>
      <c r="BB114" t="inlineStr">
        <is>
          <t>9780810908505</t>
        </is>
      </c>
      <c r="BC114" t="inlineStr">
        <is>
          <t>32285001805786</t>
        </is>
      </c>
      <c r="BD114" t="inlineStr">
        <is>
          <t>893900627</t>
        </is>
      </c>
    </row>
    <row r="115">
      <c r="A115" t="inlineStr">
        <is>
          <t>No</t>
        </is>
      </c>
      <c r="B115" t="inlineStr">
        <is>
          <t>NC750 .B22513 1981</t>
        </is>
      </c>
      <c r="C115" t="inlineStr">
        <is>
          <t>0                      NC 0750000B  22513       1981</t>
        </is>
      </c>
      <c r="D115" t="inlineStr">
        <is>
          <t>Linear perspective : its history, directions for construction, and aspects in the environment and in the fine arts / by Willy A. Bärtschi ; translated by Fred Bradley.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Bärtschi, Willy A.</t>
        </is>
      </c>
      <c r="L115" t="inlineStr">
        <is>
          <t>New York : Van Nostrand Reinhold, 1981.</t>
        </is>
      </c>
      <c r="M115" t="inlineStr">
        <is>
          <t>1981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NC </t>
        </is>
      </c>
      <c r="S115" t="n">
        <v>1</v>
      </c>
      <c r="T115" t="n">
        <v>1</v>
      </c>
      <c r="U115" t="inlineStr">
        <is>
          <t>2002-12-01</t>
        </is>
      </c>
      <c r="V115" t="inlineStr">
        <is>
          <t>2002-12-01</t>
        </is>
      </c>
      <c r="W115" t="inlineStr">
        <is>
          <t>1993-05-18</t>
        </is>
      </c>
      <c r="X115" t="inlineStr">
        <is>
          <t>1993-05-18</t>
        </is>
      </c>
      <c r="Y115" t="n">
        <v>549</v>
      </c>
      <c r="Z115" t="n">
        <v>461</v>
      </c>
      <c r="AA115" t="n">
        <v>467</v>
      </c>
      <c r="AB115" t="n">
        <v>4</v>
      </c>
      <c r="AC115" t="n">
        <v>4</v>
      </c>
      <c r="AD115" t="n">
        <v>17</v>
      </c>
      <c r="AE115" t="n">
        <v>17</v>
      </c>
      <c r="AF115" t="n">
        <v>8</v>
      </c>
      <c r="AG115" t="n">
        <v>8</v>
      </c>
      <c r="AH115" t="n">
        <v>2</v>
      </c>
      <c r="AI115" t="n">
        <v>2</v>
      </c>
      <c r="AJ115" t="n">
        <v>7</v>
      </c>
      <c r="AK115" t="n">
        <v>7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HYPERLINK("http://catalog.hathitrust.org/Record/000225703","HathiTrust Record")</f>
        <v/>
      </c>
      <c r="AS115">
        <f>HYPERLINK("https://creighton-primo.hosted.exlibrisgroup.com/primo-explore/search?tab=default_tab&amp;search_scope=EVERYTHING&amp;vid=01CRU&amp;lang=en_US&amp;offset=0&amp;query=any,contains,991005033789702656","Catalog Record")</f>
        <v/>
      </c>
      <c r="AT115">
        <f>HYPERLINK("http://www.worldcat.org/oclc/6735744","WorldCat Record")</f>
        <v/>
      </c>
      <c r="AU115" t="inlineStr">
        <is>
          <t>3769018463:eng</t>
        </is>
      </c>
      <c r="AV115" t="inlineStr">
        <is>
          <t>6735744</t>
        </is>
      </c>
      <c r="AW115" t="inlineStr">
        <is>
          <t>991005033789702656</t>
        </is>
      </c>
      <c r="AX115" t="inlineStr">
        <is>
          <t>991005033789702656</t>
        </is>
      </c>
      <c r="AY115" t="inlineStr">
        <is>
          <t>2268064320002656</t>
        </is>
      </c>
      <c r="AZ115" t="inlineStr">
        <is>
          <t>BOOK</t>
        </is>
      </c>
      <c r="BB115" t="inlineStr">
        <is>
          <t>9780442243449</t>
        </is>
      </c>
      <c r="BC115" t="inlineStr">
        <is>
          <t>32285001659969</t>
        </is>
      </c>
      <c r="BD115" t="inlineStr">
        <is>
          <t>893326074</t>
        </is>
      </c>
    </row>
    <row r="116">
      <c r="A116" t="inlineStr">
        <is>
          <t>No</t>
        </is>
      </c>
      <c r="B116" t="inlineStr">
        <is>
          <t>NC750 .N74 1957</t>
        </is>
      </c>
      <c r="C116" t="inlineStr">
        <is>
          <t>0                      NC 0750000N  74          1957</t>
        </is>
      </c>
      <c r="D116" t="inlineStr">
        <is>
          <t>Freehand perspective / by Dora Miriam Norton.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Norton, Dora Miriam.</t>
        </is>
      </c>
      <c r="L116" t="inlineStr">
        <is>
          <t>New York : Sterling Pub. Co., 1957.</t>
        </is>
      </c>
      <c r="M116" t="inlineStr">
        <is>
          <t>1957</t>
        </is>
      </c>
      <c r="N116" t="inlineStr">
        <is>
          <t>[Rev. ed.]</t>
        </is>
      </c>
      <c r="O116" t="inlineStr">
        <is>
          <t>eng</t>
        </is>
      </c>
      <c r="P116" t="inlineStr">
        <is>
          <t>___</t>
        </is>
      </c>
      <c r="R116" t="inlineStr">
        <is>
          <t xml:space="preserve">NC </t>
        </is>
      </c>
      <c r="S116" t="n">
        <v>3</v>
      </c>
      <c r="T116" t="n">
        <v>3</v>
      </c>
      <c r="U116" t="inlineStr">
        <is>
          <t>1999-02-13</t>
        </is>
      </c>
      <c r="V116" t="inlineStr">
        <is>
          <t>1999-02-13</t>
        </is>
      </c>
      <c r="W116" t="inlineStr">
        <is>
          <t>1992-01-08</t>
        </is>
      </c>
      <c r="X116" t="inlineStr">
        <is>
          <t>1992-01-08</t>
        </is>
      </c>
      <c r="Y116" t="n">
        <v>79</v>
      </c>
      <c r="Z116" t="n">
        <v>77</v>
      </c>
      <c r="AA116" t="n">
        <v>227</v>
      </c>
      <c r="AB116" t="n">
        <v>1</v>
      </c>
      <c r="AC116" t="n">
        <v>2</v>
      </c>
      <c r="AD116" t="n">
        <v>1</v>
      </c>
      <c r="AE116" t="n">
        <v>3</v>
      </c>
      <c r="AF116" t="n">
        <v>0</v>
      </c>
      <c r="AG116" t="n">
        <v>0</v>
      </c>
      <c r="AH116" t="n">
        <v>0</v>
      </c>
      <c r="AI116" t="n">
        <v>1</v>
      </c>
      <c r="AJ116" t="n">
        <v>1</v>
      </c>
      <c r="AK116" t="n">
        <v>1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HYPERLINK("https://creighton-primo.hosted.exlibrisgroup.com/primo-explore/search?tab=default_tab&amp;search_scope=EVERYTHING&amp;vid=01CRU&amp;lang=en_US&amp;offset=0&amp;query=any,contains,991003769479702656","Catalog Record")</f>
        <v/>
      </c>
      <c r="AT116">
        <f>HYPERLINK("http://www.worldcat.org/oclc/1467302","WorldCat Record")</f>
        <v/>
      </c>
      <c r="AU116" t="inlineStr">
        <is>
          <t>3855371402:eng</t>
        </is>
      </c>
      <c r="AV116" t="inlineStr">
        <is>
          <t>1467302</t>
        </is>
      </c>
      <c r="AW116" t="inlineStr">
        <is>
          <t>991003769479702656</t>
        </is>
      </c>
      <c r="AX116" t="inlineStr">
        <is>
          <t>991003769479702656</t>
        </is>
      </c>
      <c r="AY116" t="inlineStr">
        <is>
          <t>2261322120002656</t>
        </is>
      </c>
      <c r="AZ116" t="inlineStr">
        <is>
          <t>BOOK</t>
        </is>
      </c>
      <c r="BC116" t="inlineStr">
        <is>
          <t>32285000884816</t>
        </is>
      </c>
      <c r="BD116" t="inlineStr">
        <is>
          <t>893718047</t>
        </is>
      </c>
    </row>
    <row r="117">
      <c r="A117" t="inlineStr">
        <is>
          <t>No</t>
        </is>
      </c>
      <c r="B117" t="inlineStr">
        <is>
          <t>NC750 .P66</t>
        </is>
      </c>
      <c r="C117" t="inlineStr">
        <is>
          <t>0                      NC 0750000P  66</t>
        </is>
      </c>
      <c r="D117" t="inlineStr">
        <is>
          <t>Optics, painting &amp; photography / [by] M. H. Pirenne.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Pirenne, M. H. (Maurice Henri)</t>
        </is>
      </c>
      <c r="L117" t="inlineStr">
        <is>
          <t>London : Cambridge U.P., 1970.</t>
        </is>
      </c>
      <c r="M117" t="inlineStr">
        <is>
          <t>1970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NC </t>
        </is>
      </c>
      <c r="S117" t="n">
        <v>4</v>
      </c>
      <c r="T117" t="n">
        <v>4</v>
      </c>
      <c r="U117" t="inlineStr">
        <is>
          <t>2008-01-30</t>
        </is>
      </c>
      <c r="V117" t="inlineStr">
        <is>
          <t>2008-01-30</t>
        </is>
      </c>
      <c r="W117" t="inlineStr">
        <is>
          <t>1992-12-17</t>
        </is>
      </c>
      <c r="X117" t="inlineStr">
        <is>
          <t>1992-12-17</t>
        </is>
      </c>
      <c r="Y117" t="n">
        <v>667</v>
      </c>
      <c r="Z117" t="n">
        <v>476</v>
      </c>
      <c r="AA117" t="n">
        <v>479</v>
      </c>
      <c r="AB117" t="n">
        <v>3</v>
      </c>
      <c r="AC117" t="n">
        <v>3</v>
      </c>
      <c r="AD117" t="n">
        <v>18</v>
      </c>
      <c r="AE117" t="n">
        <v>18</v>
      </c>
      <c r="AF117" t="n">
        <v>5</v>
      </c>
      <c r="AG117" t="n">
        <v>5</v>
      </c>
      <c r="AH117" t="n">
        <v>3</v>
      </c>
      <c r="AI117" t="n">
        <v>3</v>
      </c>
      <c r="AJ117" t="n">
        <v>12</v>
      </c>
      <c r="AK117" t="n">
        <v>12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HYPERLINK("https://creighton-primo.hosted.exlibrisgroup.com/primo-explore/search?tab=default_tab&amp;search_scope=EVERYTHING&amp;vid=01CRU&amp;lang=en_US&amp;offset=0&amp;query=any,contains,991000621829702656","Catalog Record")</f>
        <v/>
      </c>
      <c r="AT117">
        <f>HYPERLINK("http://www.worldcat.org/oclc/102687","WorldCat Record")</f>
        <v/>
      </c>
      <c r="AU117" t="inlineStr">
        <is>
          <t>1176015:eng</t>
        </is>
      </c>
      <c r="AV117" t="inlineStr">
        <is>
          <t>102687</t>
        </is>
      </c>
      <c r="AW117" t="inlineStr">
        <is>
          <t>991000621829702656</t>
        </is>
      </c>
      <c r="AX117" t="inlineStr">
        <is>
          <t>991000621829702656</t>
        </is>
      </c>
      <c r="AY117" t="inlineStr">
        <is>
          <t>2261761520002656</t>
        </is>
      </c>
      <c r="AZ117" t="inlineStr">
        <is>
          <t>BOOK</t>
        </is>
      </c>
      <c r="BB117" t="inlineStr">
        <is>
          <t>9780521076869</t>
        </is>
      </c>
      <c r="BC117" t="inlineStr">
        <is>
          <t>32285001442887</t>
        </is>
      </c>
      <c r="BD117" t="inlineStr">
        <is>
          <t>893595725</t>
        </is>
      </c>
    </row>
    <row r="118">
      <c r="A118" t="inlineStr">
        <is>
          <t>No</t>
        </is>
      </c>
      <c r="B118" t="inlineStr">
        <is>
          <t>NC750 .V45</t>
        </is>
      </c>
      <c r="C118" t="inlineStr">
        <is>
          <t>0                      NC 0750000V  45</t>
        </is>
      </c>
      <c r="D118" t="inlineStr">
        <is>
          <t>Understanding perspective / Radu Vero.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Vero, Radu.</t>
        </is>
      </c>
      <c r="L118" t="inlineStr">
        <is>
          <t>New York : Van Nostrand Reinhold Co., c1978.</t>
        </is>
      </c>
      <c r="M118" t="inlineStr">
        <is>
          <t>1978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NC </t>
        </is>
      </c>
      <c r="S118" t="n">
        <v>4</v>
      </c>
      <c r="T118" t="n">
        <v>4</v>
      </c>
      <c r="U118" t="inlineStr">
        <is>
          <t>2001-10-05</t>
        </is>
      </c>
      <c r="V118" t="inlineStr">
        <is>
          <t>2001-10-05</t>
        </is>
      </c>
      <c r="W118" t="inlineStr">
        <is>
          <t>1993-05-18</t>
        </is>
      </c>
      <c r="X118" t="inlineStr">
        <is>
          <t>1993-05-18</t>
        </is>
      </c>
      <c r="Y118" t="n">
        <v>420</v>
      </c>
      <c r="Z118" t="n">
        <v>331</v>
      </c>
      <c r="AA118" t="n">
        <v>334</v>
      </c>
      <c r="AB118" t="n">
        <v>5</v>
      </c>
      <c r="AC118" t="n">
        <v>5</v>
      </c>
      <c r="AD118" t="n">
        <v>8</v>
      </c>
      <c r="AE118" t="n">
        <v>8</v>
      </c>
      <c r="AF118" t="n">
        <v>1</v>
      </c>
      <c r="AG118" t="n">
        <v>1</v>
      </c>
      <c r="AH118" t="n">
        <v>2</v>
      </c>
      <c r="AI118" t="n">
        <v>2</v>
      </c>
      <c r="AJ118" t="n">
        <v>4</v>
      </c>
      <c r="AK118" t="n">
        <v>4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HYPERLINK("https://creighton-primo.hosted.exlibrisgroup.com/primo-explore/search?tab=default_tab&amp;search_scope=EVERYTHING&amp;vid=01CRU&amp;lang=en_US&amp;offset=0&amp;query=any,contains,991004693929702656","Catalog Record")</f>
        <v/>
      </c>
      <c r="AT118">
        <f>HYPERLINK("http://www.worldcat.org/oclc/4638156","WorldCat Record")</f>
        <v/>
      </c>
      <c r="AU118" t="inlineStr">
        <is>
          <t>482164:eng</t>
        </is>
      </c>
      <c r="AV118" t="inlineStr">
        <is>
          <t>4638156</t>
        </is>
      </c>
      <c r="AW118" t="inlineStr">
        <is>
          <t>991004693929702656</t>
        </is>
      </c>
      <c r="AX118" t="inlineStr">
        <is>
          <t>991004693929702656</t>
        </is>
      </c>
      <c r="AY118" t="inlineStr">
        <is>
          <t>2256227800002656</t>
        </is>
      </c>
      <c r="AZ118" t="inlineStr">
        <is>
          <t>BOOK</t>
        </is>
      </c>
      <c r="BB118" t="inlineStr">
        <is>
          <t>9780442290894</t>
        </is>
      </c>
      <c r="BC118" t="inlineStr">
        <is>
          <t>32285001582781</t>
        </is>
      </c>
      <c r="BD118" t="inlineStr">
        <is>
          <t>893411845</t>
        </is>
      </c>
    </row>
    <row r="119">
      <c r="A119" t="inlineStr">
        <is>
          <t>No</t>
        </is>
      </c>
      <c r="B119" t="inlineStr">
        <is>
          <t>NC758 .B67 1984</t>
        </is>
      </c>
      <c r="C119" t="inlineStr">
        <is>
          <t>0                      NC 0758000B  67          1984</t>
        </is>
      </c>
      <c r="D119" t="inlineStr">
        <is>
          <t>Color drawing workshop / by Bet Borgeson ; photography by Edwin Borgeson.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Borgeson, Bet.</t>
        </is>
      </c>
      <c r="L119" t="inlineStr">
        <is>
          <t>New York : Watson-Guptill Publications, 1984.</t>
        </is>
      </c>
      <c r="M119" t="inlineStr">
        <is>
          <t>1984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NC </t>
        </is>
      </c>
      <c r="S119" t="n">
        <v>12</v>
      </c>
      <c r="T119" t="n">
        <v>12</v>
      </c>
      <c r="U119" t="inlineStr">
        <is>
          <t>2007-02-12</t>
        </is>
      </c>
      <c r="V119" t="inlineStr">
        <is>
          <t>2007-02-12</t>
        </is>
      </c>
      <c r="W119" t="inlineStr">
        <is>
          <t>1993-05-18</t>
        </is>
      </c>
      <c r="X119" t="inlineStr">
        <is>
          <t>1993-05-18</t>
        </is>
      </c>
      <c r="Y119" t="n">
        <v>534</v>
      </c>
      <c r="Z119" t="n">
        <v>471</v>
      </c>
      <c r="AA119" t="n">
        <v>478</v>
      </c>
      <c r="AB119" t="n">
        <v>5</v>
      </c>
      <c r="AC119" t="n">
        <v>5</v>
      </c>
      <c r="AD119" t="n">
        <v>7</v>
      </c>
      <c r="AE119" t="n">
        <v>7</v>
      </c>
      <c r="AF119" t="n">
        <v>4</v>
      </c>
      <c r="AG119" t="n">
        <v>4</v>
      </c>
      <c r="AH119" t="n">
        <v>1</v>
      </c>
      <c r="AI119" t="n">
        <v>1</v>
      </c>
      <c r="AJ119" t="n">
        <v>2</v>
      </c>
      <c r="AK119" t="n">
        <v>2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HYPERLINK("https://creighton-primo.hosted.exlibrisgroup.com/primo-explore/search?tab=default_tab&amp;search_scope=EVERYTHING&amp;vid=01CRU&amp;lang=en_US&amp;offset=0&amp;query=any,contains,991000350479702656","Catalog Record")</f>
        <v/>
      </c>
      <c r="AT119">
        <f>HYPERLINK("http://www.worldcat.org/oclc/10301080","WorldCat Record")</f>
        <v/>
      </c>
      <c r="AU119" t="inlineStr">
        <is>
          <t>2866882:eng</t>
        </is>
      </c>
      <c r="AV119" t="inlineStr">
        <is>
          <t>10301080</t>
        </is>
      </c>
      <c r="AW119" t="inlineStr">
        <is>
          <t>991000350479702656</t>
        </is>
      </c>
      <c r="AX119" t="inlineStr">
        <is>
          <t>991000350479702656</t>
        </is>
      </c>
      <c r="AY119" t="inlineStr">
        <is>
          <t>2269972370002656</t>
        </is>
      </c>
      <c r="AZ119" t="inlineStr">
        <is>
          <t>BOOK</t>
        </is>
      </c>
      <c r="BB119" t="inlineStr">
        <is>
          <t>9780823007219</t>
        </is>
      </c>
      <c r="BC119" t="inlineStr">
        <is>
          <t>32285001659985</t>
        </is>
      </c>
      <c r="BD119" t="inlineStr">
        <is>
          <t>893237243</t>
        </is>
      </c>
    </row>
    <row r="120">
      <c r="A120" t="inlineStr">
        <is>
          <t>No</t>
        </is>
      </c>
      <c r="B120" t="inlineStr">
        <is>
          <t>NC758 .D413 1985</t>
        </is>
      </c>
      <c r="C120" t="inlineStr">
        <is>
          <t>0                      NC 0758000D  413         1985</t>
        </is>
      </c>
      <c r="D120" t="inlineStr">
        <is>
          <t>Drawing with color and imagination : studying the techniques of the old masters for working methods and a personal style / by Gaspare de Fiore ; translated from Italian by Joachim Neugroschel.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De Fiore, Gaspare, 1926-</t>
        </is>
      </c>
      <c r="L120" t="inlineStr">
        <is>
          <t>New York : Watson-Guptill, 1985, c1983.</t>
        </is>
      </c>
      <c r="M120" t="inlineStr">
        <is>
          <t>1985</t>
        </is>
      </c>
      <c r="O120" t="inlineStr">
        <is>
          <t>eng</t>
        </is>
      </c>
      <c r="P120" t="inlineStr">
        <is>
          <t>nyu</t>
        </is>
      </c>
      <c r="Q120" t="inlineStr">
        <is>
          <t>The Drawing course ; v. 3</t>
        </is>
      </c>
      <c r="R120" t="inlineStr">
        <is>
          <t xml:space="preserve">NC </t>
        </is>
      </c>
      <c r="S120" t="n">
        <v>8</v>
      </c>
      <c r="T120" t="n">
        <v>8</v>
      </c>
      <c r="U120" t="inlineStr">
        <is>
          <t>2005-09-19</t>
        </is>
      </c>
      <c r="V120" t="inlineStr">
        <is>
          <t>2005-09-19</t>
        </is>
      </c>
      <c r="W120" t="inlineStr">
        <is>
          <t>1992-12-15</t>
        </is>
      </c>
      <c r="X120" t="inlineStr">
        <is>
          <t>1992-12-15</t>
        </is>
      </c>
      <c r="Y120" t="n">
        <v>255</v>
      </c>
      <c r="Z120" t="n">
        <v>229</v>
      </c>
      <c r="AA120" t="n">
        <v>232</v>
      </c>
      <c r="AB120" t="n">
        <v>2</v>
      </c>
      <c r="AC120" t="n">
        <v>2</v>
      </c>
      <c r="AD120" t="n">
        <v>3</v>
      </c>
      <c r="AE120" t="n">
        <v>3</v>
      </c>
      <c r="AF120" t="n">
        <v>1</v>
      </c>
      <c r="AG120" t="n">
        <v>1</v>
      </c>
      <c r="AH120" t="n">
        <v>0</v>
      </c>
      <c r="AI120" t="n">
        <v>0</v>
      </c>
      <c r="AJ120" t="n">
        <v>1</v>
      </c>
      <c r="AK120" t="n">
        <v>1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HYPERLINK("http://catalog.hathitrust.org/Record/000856864","HathiTrust Record")</f>
        <v/>
      </c>
      <c r="AS120">
        <f>HYPERLINK("https://creighton-primo.hosted.exlibrisgroup.com/primo-explore/search?tab=default_tab&amp;search_scope=EVERYTHING&amp;vid=01CRU&amp;lang=en_US&amp;offset=0&amp;query=any,contains,991000737339702656","Catalog Record")</f>
        <v/>
      </c>
      <c r="AT120">
        <f>HYPERLINK("http://www.worldcat.org/oclc/12801417","WorldCat Record")</f>
        <v/>
      </c>
      <c r="AU120" t="inlineStr">
        <is>
          <t>5345987:eng</t>
        </is>
      </c>
      <c r="AV120" t="inlineStr">
        <is>
          <t>12801417</t>
        </is>
      </c>
      <c r="AW120" t="inlineStr">
        <is>
          <t>991000737339702656</t>
        </is>
      </c>
      <c r="AX120" t="inlineStr">
        <is>
          <t>991000737339702656</t>
        </is>
      </c>
      <c r="AY120" t="inlineStr">
        <is>
          <t>2255139460002656</t>
        </is>
      </c>
      <c r="AZ120" t="inlineStr">
        <is>
          <t>BOOK</t>
        </is>
      </c>
      <c r="BB120" t="inlineStr">
        <is>
          <t>9780823014545</t>
        </is>
      </c>
      <c r="BC120" t="inlineStr">
        <is>
          <t>32285001467066</t>
        </is>
      </c>
      <c r="BD120" t="inlineStr">
        <is>
          <t>893425988</t>
        </is>
      </c>
    </row>
    <row r="121">
      <c r="A121" t="inlineStr">
        <is>
          <t>No</t>
        </is>
      </c>
      <c r="B121" t="inlineStr">
        <is>
          <t>NC760 .T48 1964</t>
        </is>
      </c>
      <c r="C121" t="inlineStr">
        <is>
          <t>0                      NC 0760000T  48          1964</t>
        </is>
      </c>
      <c r="D121" t="inlineStr">
        <is>
          <t>A handbook of anatomy for art students / Arthur Thomson.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Thomson, Arthur, 1858-1935.</t>
        </is>
      </c>
      <c r="L121" t="inlineStr">
        <is>
          <t>New York : Dover Publications, c1964.</t>
        </is>
      </c>
      <c r="M121" t="inlineStr">
        <is>
          <t>1964</t>
        </is>
      </c>
      <c r="N121" t="inlineStr">
        <is>
          <t>5th ed.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NC </t>
        </is>
      </c>
      <c r="S121" t="n">
        <v>8</v>
      </c>
      <c r="T121" t="n">
        <v>8</v>
      </c>
      <c r="U121" t="inlineStr">
        <is>
          <t>2002-10-31</t>
        </is>
      </c>
      <c r="V121" t="inlineStr">
        <is>
          <t>2002-10-31</t>
        </is>
      </c>
      <c r="W121" t="inlineStr">
        <is>
          <t>1995-05-01</t>
        </is>
      </c>
      <c r="X121" t="inlineStr">
        <is>
          <t>1995-05-01</t>
        </is>
      </c>
      <c r="Y121" t="n">
        <v>471</v>
      </c>
      <c r="Z121" t="n">
        <v>417</v>
      </c>
      <c r="AA121" t="n">
        <v>552</v>
      </c>
      <c r="AB121" t="n">
        <v>3</v>
      </c>
      <c r="AC121" t="n">
        <v>5</v>
      </c>
      <c r="AD121" t="n">
        <v>4</v>
      </c>
      <c r="AE121" t="n">
        <v>10</v>
      </c>
      <c r="AF121" t="n">
        <v>1</v>
      </c>
      <c r="AG121" t="n">
        <v>2</v>
      </c>
      <c r="AH121" t="n">
        <v>1</v>
      </c>
      <c r="AI121" t="n">
        <v>4</v>
      </c>
      <c r="AJ121" t="n">
        <v>1</v>
      </c>
      <c r="AK121" t="n">
        <v>3</v>
      </c>
      <c r="AL121" t="n">
        <v>1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HYPERLINK("http://catalog.hathitrust.org/Record/001468850","HathiTrust Record")</f>
        <v/>
      </c>
      <c r="AS121">
        <f>HYPERLINK("https://creighton-primo.hosted.exlibrisgroup.com/primo-explore/search?tab=default_tab&amp;search_scope=EVERYTHING&amp;vid=01CRU&amp;lang=en_US&amp;offset=0&amp;query=any,contains,991003041859702656","Catalog Record")</f>
        <v/>
      </c>
      <c r="AT121">
        <f>HYPERLINK("http://www.worldcat.org/oclc/603060","WorldCat Record")</f>
        <v/>
      </c>
      <c r="AU121" t="inlineStr">
        <is>
          <t>491758:eng</t>
        </is>
      </c>
      <c r="AV121" t="inlineStr">
        <is>
          <t>603060</t>
        </is>
      </c>
      <c r="AW121" t="inlineStr">
        <is>
          <t>991003041859702656</t>
        </is>
      </c>
      <c r="AX121" t="inlineStr">
        <is>
          <t>991003041859702656</t>
        </is>
      </c>
      <c r="AY121" t="inlineStr">
        <is>
          <t>2260256410002656</t>
        </is>
      </c>
      <c r="AZ121" t="inlineStr">
        <is>
          <t>BOOK</t>
        </is>
      </c>
      <c r="BC121" t="inlineStr">
        <is>
          <t>32285002020732</t>
        </is>
      </c>
      <c r="BD121" t="inlineStr">
        <is>
          <t>893799321</t>
        </is>
      </c>
    </row>
    <row r="122">
      <c r="A122" t="inlineStr">
        <is>
          <t>No</t>
        </is>
      </c>
      <c r="B122" t="inlineStr">
        <is>
          <t>NC765 .B39</t>
        </is>
      </c>
      <c r="C122" t="inlineStr">
        <is>
          <t>0                      NC 0765000B  39</t>
        </is>
      </c>
      <c r="D122" t="inlineStr">
        <is>
          <t>Drawing the human form : methods, sources, concepts : a guide to drawing from life / William A. Berry.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Berry, William A.</t>
        </is>
      </c>
      <c r="L122" t="inlineStr">
        <is>
          <t>New York : Van Nostrand Reinhold, 1977.</t>
        </is>
      </c>
      <c r="M122" t="inlineStr">
        <is>
          <t>1977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NC </t>
        </is>
      </c>
      <c r="S122" t="n">
        <v>9</v>
      </c>
      <c r="T122" t="n">
        <v>9</v>
      </c>
      <c r="U122" t="inlineStr">
        <is>
          <t>1997-11-06</t>
        </is>
      </c>
      <c r="V122" t="inlineStr">
        <is>
          <t>1997-11-06</t>
        </is>
      </c>
      <c r="W122" t="inlineStr">
        <is>
          <t>1993-03-31</t>
        </is>
      </c>
      <c r="X122" t="inlineStr">
        <is>
          <t>1993-03-31</t>
        </is>
      </c>
      <c r="Y122" t="n">
        <v>638</v>
      </c>
      <c r="Z122" t="n">
        <v>570</v>
      </c>
      <c r="AA122" t="n">
        <v>722</v>
      </c>
      <c r="AB122" t="n">
        <v>8</v>
      </c>
      <c r="AC122" t="n">
        <v>10</v>
      </c>
      <c r="AD122" t="n">
        <v>13</v>
      </c>
      <c r="AE122" t="n">
        <v>19</v>
      </c>
      <c r="AF122" t="n">
        <v>2</v>
      </c>
      <c r="AG122" t="n">
        <v>4</v>
      </c>
      <c r="AH122" t="n">
        <v>1</v>
      </c>
      <c r="AI122" t="n">
        <v>2</v>
      </c>
      <c r="AJ122" t="n">
        <v>4</v>
      </c>
      <c r="AK122" t="n">
        <v>8</v>
      </c>
      <c r="AL122" t="n">
        <v>6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HYPERLINK("http://catalog.hathitrust.org/Record/000732563","HathiTrust Record")</f>
        <v/>
      </c>
      <c r="AS122">
        <f>HYPERLINK("https://creighton-primo.hosted.exlibrisgroup.com/primo-explore/search?tab=default_tab&amp;search_scope=EVERYTHING&amp;vid=01CRU&amp;lang=en_US&amp;offset=0&amp;query=any,contains,991004158599702656","Catalog Record")</f>
        <v/>
      </c>
      <c r="AT122">
        <f>HYPERLINK("http://www.worldcat.org/oclc/2542902","WorldCat Record")</f>
        <v/>
      </c>
      <c r="AU122" t="inlineStr">
        <is>
          <t>195738450:eng</t>
        </is>
      </c>
      <c r="AV122" t="inlineStr">
        <is>
          <t>2542902</t>
        </is>
      </c>
      <c r="AW122" t="inlineStr">
        <is>
          <t>991004158599702656</t>
        </is>
      </c>
      <c r="AX122" t="inlineStr">
        <is>
          <t>991004158599702656</t>
        </is>
      </c>
      <c r="AY122" t="inlineStr">
        <is>
          <t>2272206430002656</t>
        </is>
      </c>
      <c r="AZ122" t="inlineStr">
        <is>
          <t>BOOK</t>
        </is>
      </c>
      <c r="BB122" t="inlineStr">
        <is>
          <t>9780442207182</t>
        </is>
      </c>
      <c r="BC122" t="inlineStr">
        <is>
          <t>32285001595569</t>
        </is>
      </c>
      <c r="BD122" t="inlineStr">
        <is>
          <t>893343531</t>
        </is>
      </c>
    </row>
    <row r="123">
      <c r="A123" t="inlineStr">
        <is>
          <t>No</t>
        </is>
      </c>
      <c r="B123" t="inlineStr">
        <is>
          <t>NC765 .G64</t>
        </is>
      </c>
      <c r="C123" t="inlineStr">
        <is>
          <t>0                      NC 0765000G  64</t>
        </is>
      </c>
      <c r="D123" t="inlineStr">
        <is>
          <t>Figure drawing : the structure, anatomy, and expressive design of human form / Nathan Goldstein.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Goldstein, Nathan.</t>
        </is>
      </c>
      <c r="L123" t="inlineStr">
        <is>
          <t>Englewood Cliffs, N.J. : Prentice-Hall, c1976.</t>
        </is>
      </c>
      <c r="M123" t="inlineStr">
        <is>
          <t>1976</t>
        </is>
      </c>
      <c r="O123" t="inlineStr">
        <is>
          <t>eng</t>
        </is>
      </c>
      <c r="P123" t="inlineStr">
        <is>
          <t>nju</t>
        </is>
      </c>
      <c r="R123" t="inlineStr">
        <is>
          <t xml:space="preserve">NC </t>
        </is>
      </c>
      <c r="S123" t="n">
        <v>11</v>
      </c>
      <c r="T123" t="n">
        <v>11</v>
      </c>
      <c r="U123" t="inlineStr">
        <is>
          <t>2010-07-03</t>
        </is>
      </c>
      <c r="V123" t="inlineStr">
        <is>
          <t>2010-07-03</t>
        </is>
      </c>
      <c r="W123" t="inlineStr">
        <is>
          <t>1990-08-16</t>
        </is>
      </c>
      <c r="X123" t="inlineStr">
        <is>
          <t>1990-08-16</t>
        </is>
      </c>
      <c r="Y123" t="n">
        <v>511</v>
      </c>
      <c r="Z123" t="n">
        <v>455</v>
      </c>
      <c r="AA123" t="n">
        <v>980</v>
      </c>
      <c r="AB123" t="n">
        <v>6</v>
      </c>
      <c r="AC123" t="n">
        <v>8</v>
      </c>
      <c r="AD123" t="n">
        <v>16</v>
      </c>
      <c r="AE123" t="n">
        <v>21</v>
      </c>
      <c r="AF123" t="n">
        <v>5</v>
      </c>
      <c r="AG123" t="n">
        <v>7</v>
      </c>
      <c r="AH123" t="n">
        <v>3</v>
      </c>
      <c r="AI123" t="n">
        <v>3</v>
      </c>
      <c r="AJ123" t="n">
        <v>6</v>
      </c>
      <c r="AK123" t="n">
        <v>7</v>
      </c>
      <c r="AL123" t="n">
        <v>5</v>
      </c>
      <c r="AM123" t="n">
        <v>7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HYPERLINK("https://creighton-primo.hosted.exlibrisgroup.com/primo-explore/search?tab=default_tab&amp;search_scope=EVERYTHING&amp;vid=01CRU&amp;lang=en_US&amp;offset=0&amp;query=any,contains,991003786739702656","Catalog Record")</f>
        <v/>
      </c>
      <c r="AT123">
        <f>HYPERLINK("http://www.worldcat.org/oclc/1502410","WorldCat Record")</f>
        <v/>
      </c>
      <c r="AU123" t="inlineStr">
        <is>
          <t>658238:eng</t>
        </is>
      </c>
      <c r="AV123" t="inlineStr">
        <is>
          <t>1502410</t>
        </is>
      </c>
      <c r="AW123" t="inlineStr">
        <is>
          <t>991003786739702656</t>
        </is>
      </c>
      <c r="AX123" t="inlineStr">
        <is>
          <t>991003786739702656</t>
        </is>
      </c>
      <c r="AY123" t="inlineStr">
        <is>
          <t>2263457130002656</t>
        </is>
      </c>
      <c r="AZ123" t="inlineStr">
        <is>
          <t>BOOK</t>
        </is>
      </c>
      <c r="BB123" t="inlineStr">
        <is>
          <t>9780133147650</t>
        </is>
      </c>
      <c r="BC123" t="inlineStr">
        <is>
          <t>32285000290188</t>
        </is>
      </c>
      <c r="BD123" t="inlineStr">
        <is>
          <t>893887898</t>
        </is>
      </c>
    </row>
    <row r="124">
      <c r="A124" t="inlineStr">
        <is>
          <t>No</t>
        </is>
      </c>
      <c r="B124" t="inlineStr">
        <is>
          <t>NC765 .H15</t>
        </is>
      </c>
      <c r="C124" t="inlineStr">
        <is>
          <t>0                      NC 0765000H  15</t>
        </is>
      </c>
      <c r="D124" t="inlineStr">
        <is>
          <t>Drawing lessons from the great masters / Robert Beverly Hale.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Hale, Robert Beverly, 1901-1985.</t>
        </is>
      </c>
      <c r="L124" t="inlineStr">
        <is>
          <t>New York : Watson-Guptill Publications, [1964]</t>
        </is>
      </c>
      <c r="M124" t="inlineStr">
        <is>
          <t>1964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NC </t>
        </is>
      </c>
      <c r="S124" t="n">
        <v>4</v>
      </c>
      <c r="T124" t="n">
        <v>4</v>
      </c>
      <c r="U124" t="inlineStr">
        <is>
          <t>2006-10-17</t>
        </is>
      </c>
      <c r="V124" t="inlineStr">
        <is>
          <t>2006-10-17</t>
        </is>
      </c>
      <c r="W124" t="inlineStr">
        <is>
          <t>1995-08-03</t>
        </is>
      </c>
      <c r="X124" t="inlineStr">
        <is>
          <t>1995-08-03</t>
        </is>
      </c>
      <c r="Y124" t="n">
        <v>981</v>
      </c>
      <c r="Z124" t="n">
        <v>895</v>
      </c>
      <c r="AA124" t="n">
        <v>909</v>
      </c>
      <c r="AB124" t="n">
        <v>7</v>
      </c>
      <c r="AC124" t="n">
        <v>7</v>
      </c>
      <c r="AD124" t="n">
        <v>25</v>
      </c>
      <c r="AE124" t="n">
        <v>25</v>
      </c>
      <c r="AF124" t="n">
        <v>10</v>
      </c>
      <c r="AG124" t="n">
        <v>10</v>
      </c>
      <c r="AH124" t="n">
        <v>5</v>
      </c>
      <c r="AI124" t="n">
        <v>5</v>
      </c>
      <c r="AJ124" t="n">
        <v>9</v>
      </c>
      <c r="AK124" t="n">
        <v>9</v>
      </c>
      <c r="AL124" t="n">
        <v>6</v>
      </c>
      <c r="AM124" t="n">
        <v>6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HYPERLINK("http://catalog.hathitrust.org/Record/001468857","HathiTrust Record")</f>
        <v/>
      </c>
      <c r="AS124">
        <f>HYPERLINK("https://creighton-primo.hosted.exlibrisgroup.com/primo-explore/search?tab=default_tab&amp;search_scope=EVERYTHING&amp;vid=01CRU&amp;lang=en_US&amp;offset=0&amp;query=any,contains,991002449099702656","Catalog Record")</f>
        <v/>
      </c>
      <c r="AT124">
        <f>HYPERLINK("http://www.worldcat.org/oclc/352496","WorldCat Record")</f>
        <v/>
      </c>
      <c r="AU124" t="inlineStr">
        <is>
          <t>113213527:eng</t>
        </is>
      </c>
      <c r="AV124" t="inlineStr">
        <is>
          <t>352496</t>
        </is>
      </c>
      <c r="AW124" t="inlineStr">
        <is>
          <t>991002449099702656</t>
        </is>
      </c>
      <c r="AX124" t="inlineStr">
        <is>
          <t>991002449099702656</t>
        </is>
      </c>
      <c r="AY124" t="inlineStr">
        <is>
          <t>2265190930002656</t>
        </is>
      </c>
      <c r="AZ124" t="inlineStr">
        <is>
          <t>BOOK</t>
        </is>
      </c>
      <c r="BC124" t="inlineStr">
        <is>
          <t>32285002061256</t>
        </is>
      </c>
      <c r="BD124" t="inlineStr">
        <is>
          <t>893316821</t>
        </is>
      </c>
    </row>
    <row r="125">
      <c r="A125" t="inlineStr">
        <is>
          <t>No</t>
        </is>
      </c>
      <c r="B125" t="inlineStr">
        <is>
          <t>NC765 .H63 1970</t>
        </is>
      </c>
      <c r="C125" t="inlineStr">
        <is>
          <t>0                      NC 0765000H  63          1970</t>
        </is>
      </c>
      <c r="D125" t="inlineStr">
        <is>
          <t>Dynamic figure drawing / Burne Hogarth.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Hogarth, Burne.</t>
        </is>
      </c>
      <c r="L125" t="inlineStr">
        <is>
          <t>New York : Watson-Guptill Publications, [1970]</t>
        </is>
      </c>
      <c r="M125" t="inlineStr">
        <is>
          <t>1970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NC </t>
        </is>
      </c>
      <c r="S125" t="n">
        <v>13</v>
      </c>
      <c r="T125" t="n">
        <v>13</v>
      </c>
      <c r="U125" t="inlineStr">
        <is>
          <t>2007-09-24</t>
        </is>
      </c>
      <c r="V125" t="inlineStr">
        <is>
          <t>2007-09-24</t>
        </is>
      </c>
      <c r="W125" t="inlineStr">
        <is>
          <t>1990-08-16</t>
        </is>
      </c>
      <c r="X125" t="inlineStr">
        <is>
          <t>1990-08-16</t>
        </is>
      </c>
      <c r="Y125" t="n">
        <v>602</v>
      </c>
      <c r="Z125" t="n">
        <v>504</v>
      </c>
      <c r="AA125" t="n">
        <v>786</v>
      </c>
      <c r="AB125" t="n">
        <v>6</v>
      </c>
      <c r="AC125" t="n">
        <v>8</v>
      </c>
      <c r="AD125" t="n">
        <v>11</v>
      </c>
      <c r="AE125" t="n">
        <v>12</v>
      </c>
      <c r="AF125" t="n">
        <v>2</v>
      </c>
      <c r="AG125" t="n">
        <v>2</v>
      </c>
      <c r="AH125" t="n">
        <v>1</v>
      </c>
      <c r="AI125" t="n">
        <v>1</v>
      </c>
      <c r="AJ125" t="n">
        <v>4</v>
      </c>
      <c r="AK125" t="n">
        <v>4</v>
      </c>
      <c r="AL125" t="n">
        <v>5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HYPERLINK("http://catalog.hathitrust.org/Record/008510941","HathiTrust Record")</f>
        <v/>
      </c>
      <c r="AS125">
        <f>HYPERLINK("https://creighton-primo.hosted.exlibrisgroup.com/primo-explore/search?tab=default_tab&amp;search_scope=EVERYTHING&amp;vid=01CRU&amp;lang=en_US&amp;offset=0&amp;query=any,contains,991000719069702656","Catalog Record")</f>
        <v/>
      </c>
      <c r="AT125">
        <f>HYPERLINK("http://www.worldcat.org/oclc/126124","WorldCat Record")</f>
        <v/>
      </c>
      <c r="AU125" t="inlineStr">
        <is>
          <t>488277:eng</t>
        </is>
      </c>
      <c r="AV125" t="inlineStr">
        <is>
          <t>126124</t>
        </is>
      </c>
      <c r="AW125" t="inlineStr">
        <is>
          <t>991000719069702656</t>
        </is>
      </c>
      <c r="AX125" t="inlineStr">
        <is>
          <t>991000719069702656</t>
        </is>
      </c>
      <c r="AY125" t="inlineStr">
        <is>
          <t>2260424220002656</t>
        </is>
      </c>
      <c r="AZ125" t="inlineStr">
        <is>
          <t>BOOK</t>
        </is>
      </c>
      <c r="BB125" t="inlineStr">
        <is>
          <t>9780823015757</t>
        </is>
      </c>
      <c r="BC125" t="inlineStr">
        <is>
          <t>32285000290170</t>
        </is>
      </c>
      <c r="BD125" t="inlineStr">
        <is>
          <t>893237554</t>
        </is>
      </c>
    </row>
    <row r="126">
      <c r="A126" t="inlineStr">
        <is>
          <t>No</t>
        </is>
      </c>
      <c r="B126" t="inlineStr">
        <is>
          <t>NC765 .S44 1976</t>
        </is>
      </c>
      <c r="C126" t="inlineStr">
        <is>
          <t>0                      NC 0765000S  44          1976</t>
        </is>
      </c>
      <c r="D126" t="inlineStr">
        <is>
          <t>Drawing the male figure / by Joseph Sheppard.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Sheppard, Joseph, 1930-</t>
        </is>
      </c>
      <c r="L126" t="inlineStr">
        <is>
          <t>New York : Watson-Guptill Publications, 1976.</t>
        </is>
      </c>
      <c r="M126" t="inlineStr">
        <is>
          <t>1976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NC </t>
        </is>
      </c>
      <c r="S126" t="n">
        <v>14</v>
      </c>
      <c r="T126" t="n">
        <v>14</v>
      </c>
      <c r="U126" t="inlineStr">
        <is>
          <t>2001-10-18</t>
        </is>
      </c>
      <c r="V126" t="inlineStr">
        <is>
          <t>2001-10-18</t>
        </is>
      </c>
      <c r="W126" t="inlineStr">
        <is>
          <t>1992-02-19</t>
        </is>
      </c>
      <c r="X126" t="inlineStr">
        <is>
          <t>1992-02-19</t>
        </is>
      </c>
      <c r="Y126" t="n">
        <v>324</v>
      </c>
      <c r="Z126" t="n">
        <v>269</v>
      </c>
      <c r="AA126" t="n">
        <v>444</v>
      </c>
      <c r="AB126" t="n">
        <v>6</v>
      </c>
      <c r="AC126" t="n">
        <v>7</v>
      </c>
      <c r="AD126" t="n">
        <v>12</v>
      </c>
      <c r="AE126" t="n">
        <v>14</v>
      </c>
      <c r="AF126" t="n">
        <v>1</v>
      </c>
      <c r="AG126" t="n">
        <v>2</v>
      </c>
      <c r="AH126" t="n">
        <v>2</v>
      </c>
      <c r="AI126" t="n">
        <v>3</v>
      </c>
      <c r="AJ126" t="n">
        <v>4</v>
      </c>
      <c r="AK126" t="n">
        <v>4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HYPERLINK("http://catalog.hathitrust.org/Record/000740184","HathiTrust Record")</f>
        <v/>
      </c>
      <c r="AS126">
        <f>HYPERLINK("https://creighton-primo.hosted.exlibrisgroup.com/primo-explore/search?tab=default_tab&amp;search_scope=EVERYTHING&amp;vid=01CRU&amp;lang=en_US&amp;offset=0&amp;query=any,contains,991004084419702656","Catalog Record")</f>
        <v/>
      </c>
      <c r="AT126">
        <f>HYPERLINK("http://www.worldcat.org/oclc/2331700","WorldCat Record")</f>
        <v/>
      </c>
      <c r="AU126" t="inlineStr">
        <is>
          <t>3901074152:eng</t>
        </is>
      </c>
      <c r="AV126" t="inlineStr">
        <is>
          <t>2331700</t>
        </is>
      </c>
      <c r="AW126" t="inlineStr">
        <is>
          <t>991004084419702656</t>
        </is>
      </c>
      <c r="AX126" t="inlineStr">
        <is>
          <t>991004084419702656</t>
        </is>
      </c>
      <c r="AY126" t="inlineStr">
        <is>
          <t>2264143190002656</t>
        </is>
      </c>
      <c r="AZ126" t="inlineStr">
        <is>
          <t>BOOK</t>
        </is>
      </c>
      <c r="BB126" t="inlineStr">
        <is>
          <t>9780823014057</t>
        </is>
      </c>
      <c r="BC126" t="inlineStr">
        <is>
          <t>32285000947738</t>
        </is>
      </c>
      <c r="BD126" t="inlineStr">
        <is>
          <t>893687349</t>
        </is>
      </c>
    </row>
    <row r="127">
      <c r="A127" t="inlineStr">
        <is>
          <t>No</t>
        </is>
      </c>
      <c r="B127" t="inlineStr">
        <is>
          <t>NC765 .S65 1984</t>
        </is>
      </c>
      <c r="C127" t="inlineStr">
        <is>
          <t>0                      NC 0765000S  65          1984</t>
        </is>
      </c>
      <c r="D127" t="inlineStr">
        <is>
          <t>Anatomy, perspective and composition for the artist / Stan Smith.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Smith, Stan, 1929-2001.</t>
        </is>
      </c>
      <c r="L127" t="inlineStr">
        <is>
          <t>New York : Watson-Guptill Publications, c1984.</t>
        </is>
      </c>
      <c r="M127" t="inlineStr">
        <is>
          <t>1984</t>
        </is>
      </c>
      <c r="O127" t="inlineStr">
        <is>
          <t>eng</t>
        </is>
      </c>
      <c r="P127" t="inlineStr">
        <is>
          <t>nyu</t>
        </is>
      </c>
      <c r="Q127" t="inlineStr">
        <is>
          <t>A QED book.</t>
        </is>
      </c>
      <c r="R127" t="inlineStr">
        <is>
          <t xml:space="preserve">NC </t>
        </is>
      </c>
      <c r="S127" t="n">
        <v>10</v>
      </c>
      <c r="T127" t="n">
        <v>10</v>
      </c>
      <c r="U127" t="inlineStr">
        <is>
          <t>2004-04-08</t>
        </is>
      </c>
      <c r="V127" t="inlineStr">
        <is>
          <t>2004-04-08</t>
        </is>
      </c>
      <c r="W127" t="inlineStr">
        <is>
          <t>1992-01-02</t>
        </is>
      </c>
      <c r="X127" t="inlineStr">
        <is>
          <t>1992-01-02</t>
        </is>
      </c>
      <c r="Y127" t="n">
        <v>302</v>
      </c>
      <c r="Z127" t="n">
        <v>287</v>
      </c>
      <c r="AA127" t="n">
        <v>392</v>
      </c>
      <c r="AB127" t="n">
        <v>2</v>
      </c>
      <c r="AC127" t="n">
        <v>3</v>
      </c>
      <c r="AD127" t="n">
        <v>3</v>
      </c>
      <c r="AE127" t="n">
        <v>5</v>
      </c>
      <c r="AF127" t="n">
        <v>1</v>
      </c>
      <c r="AG127" t="n">
        <v>2</v>
      </c>
      <c r="AH127" t="n">
        <v>1</v>
      </c>
      <c r="AI127" t="n">
        <v>2</v>
      </c>
      <c r="AJ127" t="n">
        <v>0</v>
      </c>
      <c r="AK127" t="n">
        <v>0</v>
      </c>
      <c r="AL127" t="n">
        <v>1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HYPERLINK("http://catalog.hathitrust.org/Record/000343922","HathiTrust Record")</f>
        <v/>
      </c>
      <c r="AS127">
        <f>HYPERLINK("https://creighton-primo.hosted.exlibrisgroup.com/primo-explore/search?tab=default_tab&amp;search_scope=EVERYTHING&amp;vid=01CRU&amp;lang=en_US&amp;offset=0&amp;query=any,contains,991000533199702656","Catalog Record")</f>
        <v/>
      </c>
      <c r="AT127">
        <f>HYPERLINK("http://www.worldcat.org/oclc/11423918","WorldCat Record")</f>
        <v/>
      </c>
      <c r="AU127" t="inlineStr">
        <is>
          <t>3726293:eng</t>
        </is>
      </c>
      <c r="AV127" t="inlineStr">
        <is>
          <t>11423918</t>
        </is>
      </c>
      <c r="AW127" t="inlineStr">
        <is>
          <t>991000533199702656</t>
        </is>
      </c>
      <c r="AX127" t="inlineStr">
        <is>
          <t>991000533199702656</t>
        </is>
      </c>
      <c r="AY127" t="inlineStr">
        <is>
          <t>2266201820002656</t>
        </is>
      </c>
      <c r="AZ127" t="inlineStr">
        <is>
          <t>BOOK</t>
        </is>
      </c>
      <c r="BB127" t="inlineStr">
        <is>
          <t>9780823002191</t>
        </is>
      </c>
      <c r="BC127" t="inlineStr">
        <is>
          <t>32285000882141</t>
        </is>
      </c>
      <c r="BD127" t="inlineStr">
        <is>
          <t>893784305</t>
        </is>
      </c>
    </row>
    <row r="128">
      <c r="A128" t="inlineStr">
        <is>
          <t>No</t>
        </is>
      </c>
      <c r="B128" t="inlineStr">
        <is>
          <t>NC770 .C5</t>
        </is>
      </c>
      <c r="C128" t="inlineStr">
        <is>
          <t>0                      NC 0770000C  5</t>
        </is>
      </c>
      <c r="D128" t="inlineStr">
        <is>
          <t>Faces of the borderlands : twenty-one drawings / by José Cisneros, with text by the artist.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Cisneros, José, 1910-2009.</t>
        </is>
      </c>
      <c r="L128" t="inlineStr">
        <is>
          <t>[El Paso] : Texas Western Press, c1977.</t>
        </is>
      </c>
      <c r="M128" t="inlineStr">
        <is>
          <t>1977</t>
        </is>
      </c>
      <c r="O128" t="inlineStr">
        <is>
          <t>eng</t>
        </is>
      </c>
      <c r="P128" t="inlineStr">
        <is>
          <t>txu</t>
        </is>
      </c>
      <c r="Q128" t="inlineStr">
        <is>
          <t>Southwestern studies ; monograph no. 52</t>
        </is>
      </c>
      <c r="R128" t="inlineStr">
        <is>
          <t xml:space="preserve">NC </t>
        </is>
      </c>
      <c r="S128" t="n">
        <v>2</v>
      </c>
      <c r="T128" t="n">
        <v>2</v>
      </c>
      <c r="U128" t="inlineStr">
        <is>
          <t>2006-04-21</t>
        </is>
      </c>
      <c r="V128" t="inlineStr">
        <is>
          <t>2006-04-21</t>
        </is>
      </c>
      <c r="W128" t="inlineStr">
        <is>
          <t>1997-07-17</t>
        </is>
      </c>
      <c r="X128" t="inlineStr">
        <is>
          <t>1997-07-17</t>
        </is>
      </c>
      <c r="Y128" t="n">
        <v>242</v>
      </c>
      <c r="Z128" t="n">
        <v>235</v>
      </c>
      <c r="AA128" t="n">
        <v>238</v>
      </c>
      <c r="AB128" t="n">
        <v>2</v>
      </c>
      <c r="AC128" t="n">
        <v>2</v>
      </c>
      <c r="AD128" t="n">
        <v>8</v>
      </c>
      <c r="AE128" t="n">
        <v>8</v>
      </c>
      <c r="AF128" t="n">
        <v>1</v>
      </c>
      <c r="AG128" t="n">
        <v>1</v>
      </c>
      <c r="AH128" t="n">
        <v>2</v>
      </c>
      <c r="AI128" t="n">
        <v>2</v>
      </c>
      <c r="AJ128" t="n">
        <v>5</v>
      </c>
      <c r="AK128" t="n">
        <v>5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HYPERLINK("http://catalog.hathitrust.org/Record/004503131","HathiTrust Record")</f>
        <v/>
      </c>
      <c r="AS128">
        <f>HYPERLINK("https://creighton-primo.hosted.exlibrisgroup.com/primo-explore/search?tab=default_tab&amp;search_scope=EVERYTHING&amp;vid=01CRU&amp;lang=en_US&amp;offset=0&amp;query=any,contains,991004266419702656","Catalog Record")</f>
        <v/>
      </c>
      <c r="AT128">
        <f>HYPERLINK("http://www.worldcat.org/oclc/2867703","WorldCat Record")</f>
        <v/>
      </c>
      <c r="AU128" t="inlineStr">
        <is>
          <t>1018630016:eng</t>
        </is>
      </c>
      <c r="AV128" t="inlineStr">
        <is>
          <t>2867703</t>
        </is>
      </c>
      <c r="AW128" t="inlineStr">
        <is>
          <t>991004266419702656</t>
        </is>
      </c>
      <c r="AX128" t="inlineStr">
        <is>
          <t>991004266419702656</t>
        </is>
      </c>
      <c r="AY128" t="inlineStr">
        <is>
          <t>2265641650002656</t>
        </is>
      </c>
      <c r="AZ128" t="inlineStr">
        <is>
          <t>BOOK</t>
        </is>
      </c>
      <c r="BB128" t="inlineStr">
        <is>
          <t>9780874041118</t>
        </is>
      </c>
      <c r="BC128" t="inlineStr">
        <is>
          <t>32285002864931</t>
        </is>
      </c>
      <c r="BD128" t="inlineStr">
        <is>
          <t>893325148</t>
        </is>
      </c>
    </row>
    <row r="129">
      <c r="A129" t="inlineStr">
        <is>
          <t>No</t>
        </is>
      </c>
      <c r="B129" t="inlineStr">
        <is>
          <t>NC810 .C75 1965</t>
        </is>
      </c>
      <c r="C129" t="inlineStr">
        <is>
          <t>0                      NC 0810000C  75          1965</t>
        </is>
      </c>
      <c r="D129" t="inlineStr">
        <is>
          <t>The artistic anatomy of trees, their structure &amp; treatment in painting / illustrated by 50 examples of pictures from the time of the early Italian artists to the present day &amp; 165 drawings by the author, supplemented by 300 diagrams in the text.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Cole, Rex Vicat, 1870-1940.</t>
        </is>
      </c>
      <c r="L129" t="inlineStr">
        <is>
          <t>New York : Dover Publications, 1965.</t>
        </is>
      </c>
      <c r="M129" t="inlineStr">
        <is>
          <t>1965</t>
        </is>
      </c>
      <c r="N129" t="inlineStr">
        <is>
          <t>2d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NC </t>
        </is>
      </c>
      <c r="S129" t="n">
        <v>10</v>
      </c>
      <c r="T129" t="n">
        <v>10</v>
      </c>
      <c r="U129" t="inlineStr">
        <is>
          <t>2005-07-05</t>
        </is>
      </c>
      <c r="V129" t="inlineStr">
        <is>
          <t>2005-07-05</t>
        </is>
      </c>
      <c r="W129" t="inlineStr">
        <is>
          <t>1992-04-09</t>
        </is>
      </c>
      <c r="X129" t="inlineStr">
        <is>
          <t>1992-04-09</t>
        </is>
      </c>
      <c r="Y129" t="n">
        <v>779</v>
      </c>
      <c r="Z129" t="n">
        <v>715</v>
      </c>
      <c r="AA129" t="n">
        <v>974</v>
      </c>
      <c r="AB129" t="n">
        <v>5</v>
      </c>
      <c r="AC129" t="n">
        <v>8</v>
      </c>
      <c r="AD129" t="n">
        <v>9</v>
      </c>
      <c r="AE129" t="n">
        <v>18</v>
      </c>
      <c r="AF129" t="n">
        <v>1</v>
      </c>
      <c r="AG129" t="n">
        <v>6</v>
      </c>
      <c r="AH129" t="n">
        <v>2</v>
      </c>
      <c r="AI129" t="n">
        <v>3</v>
      </c>
      <c r="AJ129" t="n">
        <v>4</v>
      </c>
      <c r="AK129" t="n">
        <v>5</v>
      </c>
      <c r="AL129" t="n">
        <v>3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HYPERLINK("http://catalog.hathitrust.org/Record/001989507","HathiTrust Record")</f>
        <v/>
      </c>
      <c r="AS129">
        <f>HYPERLINK("https://creighton-primo.hosted.exlibrisgroup.com/primo-explore/search?tab=default_tab&amp;search_scope=EVERYTHING&amp;vid=01CRU&amp;lang=en_US&amp;offset=0&amp;query=any,contains,991003145559702656","Catalog Record")</f>
        <v/>
      </c>
      <c r="AT129">
        <f>HYPERLINK("http://www.worldcat.org/oclc/685903","WorldCat Record")</f>
        <v/>
      </c>
      <c r="AU129" t="inlineStr">
        <is>
          <t>491869:eng</t>
        </is>
      </c>
      <c r="AV129" t="inlineStr">
        <is>
          <t>685903</t>
        </is>
      </c>
      <c r="AW129" t="inlineStr">
        <is>
          <t>991003145559702656</t>
        </is>
      </c>
      <c r="AX129" t="inlineStr">
        <is>
          <t>991003145559702656</t>
        </is>
      </c>
      <c r="AY129" t="inlineStr">
        <is>
          <t>2264496790002656</t>
        </is>
      </c>
      <c r="AZ129" t="inlineStr">
        <is>
          <t>BOOK</t>
        </is>
      </c>
      <c r="BC129" t="inlineStr">
        <is>
          <t>32285001057115</t>
        </is>
      </c>
      <c r="BD129" t="inlineStr">
        <is>
          <t>893422225</t>
        </is>
      </c>
    </row>
    <row r="130">
      <c r="A130" t="inlineStr">
        <is>
          <t>No</t>
        </is>
      </c>
      <c r="B130" t="inlineStr">
        <is>
          <t>NC810 .P5 1972</t>
        </is>
      </c>
      <c r="C130" t="inlineStr">
        <is>
          <t>0                      NC 0810000P  5           1972</t>
        </is>
      </c>
      <c r="D130" t="inlineStr">
        <is>
          <t>How to draw trees / by Henry C. Pitz.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Pitz, Henry C. (Henry Clarence), 1895-1976.</t>
        </is>
      </c>
      <c r="L130" t="inlineStr">
        <is>
          <t>New York : Watson-Guptill Publications, c1972, 1981 printing.</t>
        </is>
      </c>
      <c r="M130" t="inlineStr">
        <is>
          <t>1972</t>
        </is>
      </c>
      <c r="N130" t="inlineStr">
        <is>
          <t>Rev., enl. ed. of Drawing trees.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NC </t>
        </is>
      </c>
      <c r="S130" t="n">
        <v>12</v>
      </c>
      <c r="T130" t="n">
        <v>12</v>
      </c>
      <c r="U130" t="inlineStr">
        <is>
          <t>2002-04-05</t>
        </is>
      </c>
      <c r="V130" t="inlineStr">
        <is>
          <t>2002-04-05</t>
        </is>
      </c>
      <c r="W130" t="inlineStr">
        <is>
          <t>1992-04-09</t>
        </is>
      </c>
      <c r="X130" t="inlineStr">
        <is>
          <t>1992-04-09</t>
        </is>
      </c>
      <c r="Y130" t="n">
        <v>445</v>
      </c>
      <c r="Z130" t="n">
        <v>395</v>
      </c>
      <c r="AA130" t="n">
        <v>447</v>
      </c>
      <c r="AB130" t="n">
        <v>3</v>
      </c>
      <c r="AC130" t="n">
        <v>3</v>
      </c>
      <c r="AD130" t="n">
        <v>3</v>
      </c>
      <c r="AE130" t="n">
        <v>3</v>
      </c>
      <c r="AF130" t="n">
        <v>2</v>
      </c>
      <c r="AG130" t="n">
        <v>2</v>
      </c>
      <c r="AH130" t="n">
        <v>0</v>
      </c>
      <c r="AI130" t="n">
        <v>0</v>
      </c>
      <c r="AJ130" t="n">
        <v>0</v>
      </c>
      <c r="AK130" t="n">
        <v>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HYPERLINK("http://catalog.hathitrust.org/Record/001482762","HathiTrust Record")</f>
        <v/>
      </c>
      <c r="AS130">
        <f>HYPERLINK("https://creighton-primo.hosted.exlibrisgroup.com/primo-explore/search?tab=default_tab&amp;search_scope=EVERYTHING&amp;vid=01CRU&amp;lang=en_US&amp;offset=0&amp;query=any,contains,991002175069702656","Catalog Record")</f>
        <v/>
      </c>
      <c r="AT130">
        <f>HYPERLINK("http://www.worldcat.org/oclc/277891","WorldCat Record")</f>
        <v/>
      </c>
      <c r="AU130" t="inlineStr">
        <is>
          <t>3943302274:eng</t>
        </is>
      </c>
      <c r="AV130" t="inlineStr">
        <is>
          <t>277891</t>
        </is>
      </c>
      <c r="AW130" t="inlineStr">
        <is>
          <t>991002175069702656</t>
        </is>
      </c>
      <c r="AX130" t="inlineStr">
        <is>
          <t>991002175069702656</t>
        </is>
      </c>
      <c r="AY130" t="inlineStr">
        <is>
          <t>2260170300002656</t>
        </is>
      </c>
      <c r="AZ130" t="inlineStr">
        <is>
          <t>BOOK</t>
        </is>
      </c>
      <c r="BB130" t="inlineStr">
        <is>
          <t>9780823014415</t>
        </is>
      </c>
      <c r="BC130" t="inlineStr">
        <is>
          <t>32285001057107</t>
        </is>
      </c>
      <c r="BD130" t="inlineStr">
        <is>
          <t>893238729</t>
        </is>
      </c>
    </row>
    <row r="131">
      <c r="A131" t="inlineStr">
        <is>
          <t>No</t>
        </is>
      </c>
      <c r="B131" t="inlineStr">
        <is>
          <t>NC825.N34 L47 1995</t>
        </is>
      </c>
      <c r="C131" t="inlineStr">
        <is>
          <t>0                      NC 0825000N  34                 L  47          1995</t>
        </is>
      </c>
      <c r="D131" t="inlineStr">
        <is>
          <t>Nature drawing : a tool for learning / Clare Walker Leslie.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Leslie, Clare Walker.</t>
        </is>
      </c>
      <c r="L131" t="inlineStr">
        <is>
          <t>Dubuque, Iowa : Kendall/Hunt Pub., c1995.</t>
        </is>
      </c>
      <c r="M131" t="inlineStr">
        <is>
          <t>1995</t>
        </is>
      </c>
      <c r="O131" t="inlineStr">
        <is>
          <t>eng</t>
        </is>
      </c>
      <c r="P131" t="inlineStr">
        <is>
          <t>iau</t>
        </is>
      </c>
      <c r="R131" t="inlineStr">
        <is>
          <t xml:space="preserve">NC </t>
        </is>
      </c>
      <c r="S131" t="n">
        <v>1</v>
      </c>
      <c r="T131" t="n">
        <v>1</v>
      </c>
      <c r="U131" t="inlineStr">
        <is>
          <t>2010-01-13</t>
        </is>
      </c>
      <c r="V131" t="inlineStr">
        <is>
          <t>2010-01-13</t>
        </is>
      </c>
      <c r="W131" t="inlineStr">
        <is>
          <t>2010-01-13</t>
        </is>
      </c>
      <c r="X131" t="inlineStr">
        <is>
          <t>2010-01-13</t>
        </is>
      </c>
      <c r="Y131" t="n">
        <v>106</v>
      </c>
      <c r="Z131" t="n">
        <v>103</v>
      </c>
      <c r="AA131" t="n">
        <v>672</v>
      </c>
      <c r="AB131" t="n">
        <v>2</v>
      </c>
      <c r="AC131" t="n">
        <v>5</v>
      </c>
      <c r="AD131" t="n">
        <v>1</v>
      </c>
      <c r="AE131" t="n">
        <v>3</v>
      </c>
      <c r="AF131" t="n">
        <v>0</v>
      </c>
      <c r="AG131" t="n">
        <v>2</v>
      </c>
      <c r="AH131" t="n">
        <v>0</v>
      </c>
      <c r="AI131" t="n">
        <v>0</v>
      </c>
      <c r="AJ131" t="n">
        <v>0</v>
      </c>
      <c r="AK131" t="n">
        <v>2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HYPERLINK("https://creighton-primo.hosted.exlibrisgroup.com/primo-explore/search?tab=default_tab&amp;search_scope=EVERYTHING&amp;vid=01CRU&amp;lang=en_US&amp;offset=0&amp;query=any,contains,991005349049702656","Catalog Record")</f>
        <v/>
      </c>
      <c r="AT131">
        <f>HYPERLINK("http://www.worldcat.org/oclc/32241634","WorldCat Record")</f>
        <v/>
      </c>
      <c r="AU131" t="inlineStr">
        <is>
          <t>576680:eng</t>
        </is>
      </c>
      <c r="AV131" t="inlineStr">
        <is>
          <t>32241634</t>
        </is>
      </c>
      <c r="AW131" t="inlineStr">
        <is>
          <t>991005349049702656</t>
        </is>
      </c>
      <c r="AX131" t="inlineStr">
        <is>
          <t>991005349049702656</t>
        </is>
      </c>
      <c r="AY131" t="inlineStr">
        <is>
          <t>2258524800002656</t>
        </is>
      </c>
      <c r="AZ131" t="inlineStr">
        <is>
          <t>BOOK</t>
        </is>
      </c>
      <c r="BB131" t="inlineStr">
        <is>
          <t>9780787205805</t>
        </is>
      </c>
      <c r="BC131" t="inlineStr">
        <is>
          <t>32285005557128</t>
        </is>
      </c>
      <c r="BD131" t="inlineStr">
        <is>
          <t>893722917</t>
        </is>
      </c>
    </row>
    <row r="132">
      <c r="A132" t="inlineStr">
        <is>
          <t>No</t>
        </is>
      </c>
      <c r="B132" t="inlineStr">
        <is>
          <t>NC850 .P5</t>
        </is>
      </c>
      <c r="C132" t="inlineStr">
        <is>
          <t>0                      NC 0850000P  5</t>
        </is>
      </c>
      <c r="D132" t="inlineStr">
        <is>
          <t>Charcoal drawing / by Henry C. Pitz.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Pitz, Henry C. (Henry Clarence), 1895-1976.</t>
        </is>
      </c>
      <c r="L132" t="inlineStr">
        <is>
          <t>New York : Watson-Guptill Publications, [1971]</t>
        </is>
      </c>
      <c r="M132" t="inlineStr">
        <is>
          <t>1971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NC </t>
        </is>
      </c>
      <c r="S132" t="n">
        <v>11</v>
      </c>
      <c r="T132" t="n">
        <v>11</v>
      </c>
      <c r="U132" t="inlineStr">
        <is>
          <t>2007-04-24</t>
        </is>
      </c>
      <c r="V132" t="inlineStr">
        <is>
          <t>2007-04-24</t>
        </is>
      </c>
      <c r="W132" t="inlineStr">
        <is>
          <t>1993-05-26</t>
        </is>
      </c>
      <c r="X132" t="inlineStr">
        <is>
          <t>1993-05-26</t>
        </is>
      </c>
      <c r="Y132" t="n">
        <v>700</v>
      </c>
      <c r="Z132" t="n">
        <v>642</v>
      </c>
      <c r="AA132" t="n">
        <v>653</v>
      </c>
      <c r="AB132" t="n">
        <v>4</v>
      </c>
      <c r="AC132" t="n">
        <v>5</v>
      </c>
      <c r="AD132" t="n">
        <v>11</v>
      </c>
      <c r="AE132" t="n">
        <v>11</v>
      </c>
      <c r="AF132" t="n">
        <v>4</v>
      </c>
      <c r="AG132" t="n">
        <v>4</v>
      </c>
      <c r="AH132" t="n">
        <v>0</v>
      </c>
      <c r="AI132" t="n">
        <v>0</v>
      </c>
      <c r="AJ132" t="n">
        <v>4</v>
      </c>
      <c r="AK132" t="n">
        <v>4</v>
      </c>
      <c r="AL132" t="n">
        <v>3</v>
      </c>
      <c r="AM132" t="n">
        <v>3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HYPERLINK("http://catalog.hathitrust.org/Record/012274568","HathiTrust Record")</f>
        <v/>
      </c>
      <c r="AS132">
        <f>HYPERLINK("https://creighton-primo.hosted.exlibrisgroup.com/primo-explore/search?tab=default_tab&amp;search_scope=EVERYTHING&amp;vid=01CRU&amp;lang=en_US&amp;offset=0&amp;query=any,contains,991001222339702656","Catalog Record")</f>
        <v/>
      </c>
      <c r="AT132">
        <f>HYPERLINK("http://www.worldcat.org/oclc/197450","WorldCat Record")</f>
        <v/>
      </c>
      <c r="AU132" t="inlineStr">
        <is>
          <t>1909005512:eng</t>
        </is>
      </c>
      <c r="AV132" t="inlineStr">
        <is>
          <t>197450</t>
        </is>
      </c>
      <c r="AW132" t="inlineStr">
        <is>
          <t>991001222339702656</t>
        </is>
      </c>
      <c r="AX132" t="inlineStr">
        <is>
          <t>991001222339702656</t>
        </is>
      </c>
      <c r="AY132" t="inlineStr">
        <is>
          <t>2272500690002656</t>
        </is>
      </c>
      <c r="AZ132" t="inlineStr">
        <is>
          <t>BOOK</t>
        </is>
      </c>
      <c r="BB132" t="inlineStr">
        <is>
          <t>9780823006151</t>
        </is>
      </c>
      <c r="BC132" t="inlineStr">
        <is>
          <t>32285001693208</t>
        </is>
      </c>
      <c r="BD132" t="inlineStr">
        <is>
          <t>893866062</t>
        </is>
      </c>
    </row>
    <row r="133">
      <c r="A133" t="inlineStr">
        <is>
          <t>No</t>
        </is>
      </c>
      <c r="B133" t="inlineStr">
        <is>
          <t>NC880 .D3</t>
        </is>
      </c>
      <c r="C133" t="inlineStr">
        <is>
          <t>0                      NC 0880000D  3</t>
        </is>
      </c>
      <c r="D133" t="inlineStr">
        <is>
          <t>Pastel painting, by Gladys Rockmore Davis.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Davis, Gladys Rockmore, 1901-1967.</t>
        </is>
      </c>
      <c r="L133" t="inlineStr">
        <is>
          <t>New York, London, The Studio Publications, incorporated [1943]</t>
        </is>
      </c>
      <c r="M133" t="inlineStr">
        <is>
          <t>1943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NC </t>
        </is>
      </c>
      <c r="S133" t="n">
        <v>1</v>
      </c>
      <c r="T133" t="n">
        <v>1</v>
      </c>
      <c r="U133" t="inlineStr">
        <is>
          <t>2006-10-23</t>
        </is>
      </c>
      <c r="V133" t="inlineStr">
        <is>
          <t>2006-10-23</t>
        </is>
      </c>
      <c r="W133" t="inlineStr">
        <is>
          <t>1997-07-17</t>
        </is>
      </c>
      <c r="X133" t="inlineStr">
        <is>
          <t>1997-07-17</t>
        </is>
      </c>
      <c r="Y133" t="n">
        <v>284</v>
      </c>
      <c r="Z133" t="n">
        <v>270</v>
      </c>
      <c r="AA133" t="n">
        <v>287</v>
      </c>
      <c r="AB133" t="n">
        <v>5</v>
      </c>
      <c r="AC133" t="n">
        <v>5</v>
      </c>
      <c r="AD133" t="n">
        <v>9</v>
      </c>
      <c r="AE133" t="n">
        <v>9</v>
      </c>
      <c r="AF133" t="n">
        <v>4</v>
      </c>
      <c r="AG133" t="n">
        <v>4</v>
      </c>
      <c r="AH133" t="n">
        <v>2</v>
      </c>
      <c r="AI133" t="n">
        <v>2</v>
      </c>
      <c r="AJ133" t="n">
        <v>1</v>
      </c>
      <c r="AK133" t="n">
        <v>1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HYPERLINK("http://catalog.hathitrust.org/Record/005822228","HathiTrust Record")</f>
        <v/>
      </c>
      <c r="AS133">
        <f>HYPERLINK("https://creighton-primo.hosted.exlibrisgroup.com/primo-explore/search?tab=default_tab&amp;search_scope=EVERYTHING&amp;vid=01CRU&amp;lang=en_US&amp;offset=0&amp;query=any,contains,991003724919702656","Catalog Record")</f>
        <v/>
      </c>
      <c r="AT133">
        <f>HYPERLINK("http://www.worldcat.org/oclc/1371231","WorldCat Record")</f>
        <v/>
      </c>
      <c r="AU133" t="inlineStr">
        <is>
          <t>1844088:eng</t>
        </is>
      </c>
      <c r="AV133" t="inlineStr">
        <is>
          <t>1371231</t>
        </is>
      </c>
      <c r="AW133" t="inlineStr">
        <is>
          <t>991003724919702656</t>
        </is>
      </c>
      <c r="AX133" t="inlineStr">
        <is>
          <t>991003724919702656</t>
        </is>
      </c>
      <c r="AY133" t="inlineStr">
        <is>
          <t>2259931690002656</t>
        </is>
      </c>
      <c r="AZ133" t="inlineStr">
        <is>
          <t>BOOK</t>
        </is>
      </c>
      <c r="BC133" t="inlineStr">
        <is>
          <t>32285002965035</t>
        </is>
      </c>
      <c r="BD133" t="inlineStr">
        <is>
          <t>893806132</t>
        </is>
      </c>
    </row>
    <row r="134">
      <c r="A134" t="inlineStr">
        <is>
          <t>No</t>
        </is>
      </c>
      <c r="B134" t="inlineStr">
        <is>
          <t>NC880 .G74</t>
        </is>
      </c>
      <c r="C134" t="inlineStr">
        <is>
          <t>0                      NC 0880000G  74</t>
        </is>
      </c>
      <c r="D134" t="inlineStr">
        <is>
          <t>Pastel / by Daniel E. Greene. Edited by Joe Singer.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Greene, Daniel E.</t>
        </is>
      </c>
      <c r="L134" t="inlineStr">
        <is>
          <t>New York : Watson-Guptill Publications, [1974]</t>
        </is>
      </c>
      <c r="M134" t="inlineStr">
        <is>
          <t>1974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NC </t>
        </is>
      </c>
      <c r="S134" t="n">
        <v>7</v>
      </c>
      <c r="T134" t="n">
        <v>7</v>
      </c>
      <c r="U134" t="inlineStr">
        <is>
          <t>2006-10-23</t>
        </is>
      </c>
      <c r="V134" t="inlineStr">
        <is>
          <t>2006-10-23</t>
        </is>
      </c>
      <c r="W134" t="inlineStr">
        <is>
          <t>1994-07-27</t>
        </is>
      </c>
      <c r="X134" t="inlineStr">
        <is>
          <t>1994-07-27</t>
        </is>
      </c>
      <c r="Y134" t="n">
        <v>592</v>
      </c>
      <c r="Z134" t="n">
        <v>507</v>
      </c>
      <c r="AA134" t="n">
        <v>646</v>
      </c>
      <c r="AB134" t="n">
        <v>3</v>
      </c>
      <c r="AC134" t="n">
        <v>3</v>
      </c>
      <c r="AD134" t="n">
        <v>5</v>
      </c>
      <c r="AE134" t="n">
        <v>7</v>
      </c>
      <c r="AF134" t="n">
        <v>1</v>
      </c>
      <c r="AG134" t="n">
        <v>2</v>
      </c>
      <c r="AH134" t="n">
        <v>0</v>
      </c>
      <c r="AI134" t="n">
        <v>1</v>
      </c>
      <c r="AJ134" t="n">
        <v>2</v>
      </c>
      <c r="AK134" t="n">
        <v>2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HYPERLINK("http://catalog.hathitrust.org/Record/007961452","HathiTrust Record")</f>
        <v/>
      </c>
      <c r="AS134">
        <f>HYPERLINK("https://creighton-primo.hosted.exlibrisgroup.com/primo-explore/search?tab=default_tab&amp;search_scope=EVERYTHING&amp;vid=01CRU&amp;lang=en_US&amp;offset=0&amp;query=any,contains,991003618379702656","Catalog Record")</f>
        <v/>
      </c>
      <c r="AT134">
        <f>HYPERLINK("http://www.worldcat.org/oclc/1205044","WorldCat Record")</f>
        <v/>
      </c>
      <c r="AU134" t="inlineStr">
        <is>
          <t>2089470:eng</t>
        </is>
      </c>
      <c r="AV134" t="inlineStr">
        <is>
          <t>1205044</t>
        </is>
      </c>
      <c r="AW134" t="inlineStr">
        <is>
          <t>991003618379702656</t>
        </is>
      </c>
      <c r="AX134" t="inlineStr">
        <is>
          <t>991003618379702656</t>
        </is>
      </c>
      <c r="AY134" t="inlineStr">
        <is>
          <t>2272087340002656</t>
        </is>
      </c>
      <c r="AZ134" t="inlineStr">
        <is>
          <t>BOOK</t>
        </is>
      </c>
      <c r="BB134" t="inlineStr">
        <is>
          <t>9780823038992</t>
        </is>
      </c>
      <c r="BC134" t="inlineStr">
        <is>
          <t>32285001937225</t>
        </is>
      </c>
      <c r="BD134" t="inlineStr">
        <is>
          <t>893874965</t>
        </is>
      </c>
    </row>
    <row r="135">
      <c r="A135" t="inlineStr">
        <is>
          <t>No</t>
        </is>
      </c>
      <c r="B135" t="inlineStr">
        <is>
          <t>NC880 .H35 1981</t>
        </is>
      </c>
      <c r="C135" t="inlineStr">
        <is>
          <t>0                      NC 0880000H  35          1981</t>
        </is>
      </c>
      <c r="D135" t="inlineStr">
        <is>
          <t>Pastel painting workshop / Albert Handell and Leslie Trainor.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Handell, Albert, 1937-</t>
        </is>
      </c>
      <c r="L135" t="inlineStr">
        <is>
          <t>New York : Watson-Guptill Publications, 1981.</t>
        </is>
      </c>
      <c r="M135" t="inlineStr">
        <is>
          <t>1981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NC </t>
        </is>
      </c>
      <c r="S135" t="n">
        <v>3</v>
      </c>
      <c r="T135" t="n">
        <v>3</v>
      </c>
      <c r="U135" t="inlineStr">
        <is>
          <t>1994-07-25</t>
        </is>
      </c>
      <c r="V135" t="inlineStr">
        <is>
          <t>1994-07-25</t>
        </is>
      </c>
      <c r="W135" t="inlineStr">
        <is>
          <t>1993-05-18</t>
        </is>
      </c>
      <c r="X135" t="inlineStr">
        <is>
          <t>1993-05-18</t>
        </is>
      </c>
      <c r="Y135" t="n">
        <v>378</v>
      </c>
      <c r="Z135" t="n">
        <v>334</v>
      </c>
      <c r="AA135" t="n">
        <v>376</v>
      </c>
      <c r="AB135" t="n">
        <v>3</v>
      </c>
      <c r="AC135" t="n">
        <v>4</v>
      </c>
      <c r="AD135" t="n">
        <v>4</v>
      </c>
      <c r="AE135" t="n">
        <v>5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HYPERLINK("http://catalog.hathitrust.org/Record/004503744","HathiTrust Record")</f>
        <v/>
      </c>
      <c r="AS135">
        <f>HYPERLINK("https://creighton-primo.hosted.exlibrisgroup.com/primo-explore/search?tab=default_tab&amp;search_scope=EVERYTHING&amp;vid=01CRU&amp;lang=en_US&amp;offset=0&amp;query=any,contains,991005130579702656","Catalog Record")</f>
        <v/>
      </c>
      <c r="AT135">
        <f>HYPERLINK("http://www.worldcat.org/oclc/7572169","WorldCat Record")</f>
        <v/>
      </c>
      <c r="AU135" t="inlineStr">
        <is>
          <t>4202894659:eng</t>
        </is>
      </c>
      <c r="AV135" t="inlineStr">
        <is>
          <t>7572169</t>
        </is>
      </c>
      <c r="AW135" t="inlineStr">
        <is>
          <t>991005130579702656</t>
        </is>
      </c>
      <c r="AX135" t="inlineStr">
        <is>
          <t>991005130579702656</t>
        </is>
      </c>
      <c r="AY135" t="inlineStr">
        <is>
          <t>2269933420002656</t>
        </is>
      </c>
      <c r="AZ135" t="inlineStr">
        <is>
          <t>BOOK</t>
        </is>
      </c>
      <c r="BB135" t="inlineStr">
        <is>
          <t>9780823039036</t>
        </is>
      </c>
      <c r="BC135" t="inlineStr">
        <is>
          <t>32285001660066</t>
        </is>
      </c>
      <c r="BD135" t="inlineStr">
        <is>
          <t>893437204</t>
        </is>
      </c>
    </row>
    <row r="136">
      <c r="A136" t="inlineStr">
        <is>
          <t>No</t>
        </is>
      </c>
      <c r="B136" t="inlineStr">
        <is>
          <t>NC880 .M6613 1984</t>
        </is>
      </c>
      <c r="C136" t="inlineStr">
        <is>
          <t>0                      NC 0880000M  6613        1984</t>
        </is>
      </c>
      <c r="D136" t="inlineStr">
        <is>
          <t>Pastels : from the 16th to the 20th century / by Geneviève Monnier.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Monnier, Geneviève.</t>
        </is>
      </c>
      <c r="L136" t="inlineStr">
        <is>
          <t>New York : SKIRA/Rizzoli, 1984.</t>
        </is>
      </c>
      <c r="M136" t="inlineStr">
        <is>
          <t>1984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NC </t>
        </is>
      </c>
      <c r="S136" t="n">
        <v>3</v>
      </c>
      <c r="T136" t="n">
        <v>3</v>
      </c>
      <c r="U136" t="inlineStr">
        <is>
          <t>2000-11-09</t>
        </is>
      </c>
      <c r="V136" t="inlineStr">
        <is>
          <t>2000-11-09</t>
        </is>
      </c>
      <c r="W136" t="inlineStr">
        <is>
          <t>1992-02-11</t>
        </is>
      </c>
      <c r="X136" t="inlineStr">
        <is>
          <t>1992-02-11</t>
        </is>
      </c>
      <c r="Y136" t="n">
        <v>769</v>
      </c>
      <c r="Z136" t="n">
        <v>692</v>
      </c>
      <c r="AA136" t="n">
        <v>701</v>
      </c>
      <c r="AB136" t="n">
        <v>3</v>
      </c>
      <c r="AC136" t="n">
        <v>3</v>
      </c>
      <c r="AD136" t="n">
        <v>15</v>
      </c>
      <c r="AE136" t="n">
        <v>16</v>
      </c>
      <c r="AF136" t="n">
        <v>8</v>
      </c>
      <c r="AG136" t="n">
        <v>9</v>
      </c>
      <c r="AH136" t="n">
        <v>5</v>
      </c>
      <c r="AI136" t="n">
        <v>5</v>
      </c>
      <c r="AJ136" t="n">
        <v>6</v>
      </c>
      <c r="AK136" t="n">
        <v>6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HYPERLINK("http://catalog.hathitrust.org/Record/000785122","HathiTrust Record")</f>
        <v/>
      </c>
      <c r="AS136">
        <f>HYPERLINK("https://creighton-primo.hosted.exlibrisgroup.com/primo-explore/search?tab=default_tab&amp;search_scope=EVERYTHING&amp;vid=01CRU&amp;lang=en_US&amp;offset=0&amp;query=any,contains,991000342639702656","Catalog Record")</f>
        <v/>
      </c>
      <c r="AT136">
        <f>HYPERLINK("http://www.worldcat.org/oclc/10274975","WorldCat Record")</f>
        <v/>
      </c>
      <c r="AU136" t="inlineStr">
        <is>
          <t>3310393:eng</t>
        </is>
      </c>
      <c r="AV136" t="inlineStr">
        <is>
          <t>10274975</t>
        </is>
      </c>
      <c r="AW136" t="inlineStr">
        <is>
          <t>991000342639702656</t>
        </is>
      </c>
      <c r="AX136" t="inlineStr">
        <is>
          <t>991000342639702656</t>
        </is>
      </c>
      <c r="AY136" t="inlineStr">
        <is>
          <t>2270332750002656</t>
        </is>
      </c>
      <c r="AZ136" t="inlineStr">
        <is>
          <t>BOOK</t>
        </is>
      </c>
      <c r="BB136" t="inlineStr">
        <is>
          <t>9780847805334</t>
        </is>
      </c>
      <c r="BC136" t="inlineStr">
        <is>
          <t>32285000955038</t>
        </is>
      </c>
      <c r="BD136" t="inlineStr">
        <is>
          <t>893431877</t>
        </is>
      </c>
    </row>
    <row r="137">
      <c r="A137" t="inlineStr">
        <is>
          <t>No</t>
        </is>
      </c>
      <c r="B137" t="inlineStr">
        <is>
          <t>NC880 .S48</t>
        </is>
      </c>
      <c r="C137" t="inlineStr">
        <is>
          <t>0                      NC 0880000S  48</t>
        </is>
      </c>
      <c r="D137" t="inlineStr">
        <is>
          <t>How to paint figures in pastel / by Joe Singer.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Singer, Joe, 1923-2013.</t>
        </is>
      </c>
      <c r="L137" t="inlineStr">
        <is>
          <t>New York : Watson-Guptill Publications, 1976.</t>
        </is>
      </c>
      <c r="M137" t="inlineStr">
        <is>
          <t>1976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NC </t>
        </is>
      </c>
      <c r="S137" t="n">
        <v>4</v>
      </c>
      <c r="T137" t="n">
        <v>4</v>
      </c>
      <c r="U137" t="inlineStr">
        <is>
          <t>2006-10-23</t>
        </is>
      </c>
      <c r="V137" t="inlineStr">
        <is>
          <t>2006-10-23</t>
        </is>
      </c>
      <c r="W137" t="inlineStr">
        <is>
          <t>1994-03-16</t>
        </is>
      </c>
      <c r="X137" t="inlineStr">
        <is>
          <t>1994-03-16</t>
        </is>
      </c>
      <c r="Y137" t="n">
        <v>345</v>
      </c>
      <c r="Z137" t="n">
        <v>310</v>
      </c>
      <c r="AA137" t="n">
        <v>320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HYPERLINK("http://catalog.hathitrust.org/Record/000716243","HathiTrust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HYPERLINK("https://creighton-primo.hosted.exlibrisgroup.com/primo-explore/search?tab=default_tab&amp;search_scope=EVERYTHING&amp;vid=01CRU&amp;lang=en_US&amp;offset=0&amp;query=any,contains,991003959639702656","Catalog Record")</f>
        <v/>
      </c>
      <c r="AT137">
        <f>HYPERLINK("http://www.worldcat.org/oclc/1974142","WorldCat Record")</f>
        <v/>
      </c>
      <c r="AU137" t="inlineStr">
        <is>
          <t>2723890:eng</t>
        </is>
      </c>
      <c r="AV137" t="inlineStr">
        <is>
          <t>1974142</t>
        </is>
      </c>
      <c r="AW137" t="inlineStr">
        <is>
          <t>991003959639702656</t>
        </is>
      </c>
      <c r="AX137" t="inlineStr">
        <is>
          <t>991003959639702656</t>
        </is>
      </c>
      <c r="AY137" t="inlineStr">
        <is>
          <t>2262980140002656</t>
        </is>
      </c>
      <c r="AZ137" t="inlineStr">
        <is>
          <t>BOOK</t>
        </is>
      </c>
      <c r="BB137" t="inlineStr">
        <is>
          <t>9780823024605</t>
        </is>
      </c>
      <c r="BC137" t="inlineStr">
        <is>
          <t>32285001853711</t>
        </is>
      </c>
      <c r="BD137" t="inlineStr">
        <is>
          <t>893775429</t>
        </is>
      </c>
    </row>
    <row r="138">
      <c r="A138" t="inlineStr">
        <is>
          <t>No</t>
        </is>
      </c>
      <c r="B138" t="inlineStr">
        <is>
          <t>NC890 .C34</t>
        </is>
      </c>
      <c r="C138" t="inlineStr">
        <is>
          <t>0                      NC 0890000C  34</t>
        </is>
      </c>
      <c r="D138" t="inlineStr">
        <is>
          <t>The pencil / by Paul Calle.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Calle, Paul.</t>
        </is>
      </c>
      <c r="L138" t="inlineStr">
        <is>
          <t>Westport, Conn. : North Light Publishers ; New York : distributed by Watson-Guptil Publications, c1974, 1978 printing.</t>
        </is>
      </c>
      <c r="M138" t="inlineStr">
        <is>
          <t>1974</t>
        </is>
      </c>
      <c r="O138" t="inlineStr">
        <is>
          <t>eng</t>
        </is>
      </c>
      <c r="P138" t="inlineStr">
        <is>
          <t>ctu</t>
        </is>
      </c>
      <c r="R138" t="inlineStr">
        <is>
          <t xml:space="preserve">NC </t>
        </is>
      </c>
      <c r="S138" t="n">
        <v>15</v>
      </c>
      <c r="T138" t="n">
        <v>15</v>
      </c>
      <c r="U138" t="inlineStr">
        <is>
          <t>2006-09-14</t>
        </is>
      </c>
      <c r="V138" t="inlineStr">
        <is>
          <t>2006-09-14</t>
        </is>
      </c>
      <c r="W138" t="inlineStr">
        <is>
          <t>1993-05-18</t>
        </is>
      </c>
      <c r="X138" t="inlineStr">
        <is>
          <t>1993-05-18</t>
        </is>
      </c>
      <c r="Y138" t="n">
        <v>930</v>
      </c>
      <c r="Z138" t="n">
        <v>860</v>
      </c>
      <c r="AA138" t="n">
        <v>895</v>
      </c>
      <c r="AB138" t="n">
        <v>7</v>
      </c>
      <c r="AC138" t="n">
        <v>7</v>
      </c>
      <c r="AD138" t="n">
        <v>15</v>
      </c>
      <c r="AE138" t="n">
        <v>16</v>
      </c>
      <c r="AF138" t="n">
        <v>4</v>
      </c>
      <c r="AG138" t="n">
        <v>5</v>
      </c>
      <c r="AH138" t="n">
        <v>2</v>
      </c>
      <c r="AI138" t="n">
        <v>3</v>
      </c>
      <c r="AJ138" t="n">
        <v>5</v>
      </c>
      <c r="AK138" t="n">
        <v>5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HYPERLINK("http://catalog.hathitrust.org/Record/000025270","HathiTrust Record")</f>
        <v/>
      </c>
      <c r="AS138">
        <f>HYPERLINK("https://creighton-primo.hosted.exlibrisgroup.com/primo-explore/search?tab=default_tab&amp;search_scope=EVERYTHING&amp;vid=01CRU&amp;lang=en_US&amp;offset=0&amp;query=any,contains,991003650499702656","Catalog Record")</f>
        <v/>
      </c>
      <c r="AT138">
        <f>HYPERLINK("http://www.worldcat.org/oclc/1254067","WorldCat Record")</f>
        <v/>
      </c>
      <c r="AU138" t="inlineStr">
        <is>
          <t>580537:eng</t>
        </is>
      </c>
      <c r="AV138" t="inlineStr">
        <is>
          <t>1254067</t>
        </is>
      </c>
      <c r="AW138" t="inlineStr">
        <is>
          <t>991003650499702656</t>
        </is>
      </c>
      <c r="AX138" t="inlineStr">
        <is>
          <t>991003650499702656</t>
        </is>
      </c>
      <c r="AY138" t="inlineStr">
        <is>
          <t>2261494500002656</t>
        </is>
      </c>
      <c r="AZ138" t="inlineStr">
        <is>
          <t>BOOK</t>
        </is>
      </c>
      <c r="BB138" t="inlineStr">
        <is>
          <t>9780823039906</t>
        </is>
      </c>
      <c r="BC138" t="inlineStr">
        <is>
          <t>32285001660108</t>
        </is>
      </c>
      <c r="BD138" t="inlineStr">
        <is>
          <t>893348951</t>
        </is>
      </c>
    </row>
    <row r="139">
      <c r="A139" t="inlineStr">
        <is>
          <t>No</t>
        </is>
      </c>
      <c r="B139" t="inlineStr">
        <is>
          <t>NC890 .K3 1960</t>
        </is>
      </c>
      <c r="C139" t="inlineStr">
        <is>
          <t>0                      NC 0890000K  3           1960</t>
        </is>
      </c>
      <c r="D139" t="inlineStr">
        <is>
          <t>Pencil broadsides; a manual of broad stroke technique.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Kautzky, Theodore, 1896-1953.</t>
        </is>
      </c>
      <c r="L139" t="inlineStr">
        <is>
          <t>New York, Reinhold [1960]</t>
        </is>
      </c>
      <c r="M139" t="inlineStr">
        <is>
          <t>1960</t>
        </is>
      </c>
      <c r="N139" t="inlineStr">
        <is>
          <t>[2d ed., enl.]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NC </t>
        </is>
      </c>
      <c r="S139" t="n">
        <v>3</v>
      </c>
      <c r="T139" t="n">
        <v>3</v>
      </c>
      <c r="U139" t="inlineStr">
        <is>
          <t>2005-05-09</t>
        </is>
      </c>
      <c r="V139" t="inlineStr">
        <is>
          <t>2005-05-09</t>
        </is>
      </c>
      <c r="W139" t="inlineStr">
        <is>
          <t>1997-07-17</t>
        </is>
      </c>
      <c r="X139" t="inlineStr">
        <is>
          <t>1997-07-17</t>
        </is>
      </c>
      <c r="Y139" t="n">
        <v>371</v>
      </c>
      <c r="Z139" t="n">
        <v>337</v>
      </c>
      <c r="AA139" t="n">
        <v>510</v>
      </c>
      <c r="AB139" t="n">
        <v>6</v>
      </c>
      <c r="AC139" t="n">
        <v>6</v>
      </c>
      <c r="AD139" t="n">
        <v>5</v>
      </c>
      <c r="AE139" t="n">
        <v>9</v>
      </c>
      <c r="AF139" t="n">
        <v>1</v>
      </c>
      <c r="AG139" t="n">
        <v>3</v>
      </c>
      <c r="AH139" t="n">
        <v>1</v>
      </c>
      <c r="AI139" t="n">
        <v>1</v>
      </c>
      <c r="AJ139" t="n">
        <v>1</v>
      </c>
      <c r="AK139" t="n">
        <v>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HYPERLINK("https://creighton-primo.hosted.exlibrisgroup.com/primo-explore/search?tab=default_tab&amp;search_scope=EVERYTHING&amp;vid=01CRU&amp;lang=en_US&amp;offset=0&amp;query=any,contains,991002033309702656","Catalog Record")</f>
        <v/>
      </c>
      <c r="AT139">
        <f>HYPERLINK("http://www.worldcat.org/oclc/260273","WorldCat Record")</f>
        <v/>
      </c>
      <c r="AU139" t="inlineStr">
        <is>
          <t>1367575:eng</t>
        </is>
      </c>
      <c r="AV139" t="inlineStr">
        <is>
          <t>260273</t>
        </is>
      </c>
      <c r="AW139" t="inlineStr">
        <is>
          <t>991002033309702656</t>
        </is>
      </c>
      <c r="AX139" t="inlineStr">
        <is>
          <t>991002033309702656</t>
        </is>
      </c>
      <c r="AY139" t="inlineStr">
        <is>
          <t>2262534570002656</t>
        </is>
      </c>
      <c r="AZ139" t="inlineStr">
        <is>
          <t>BOOK</t>
        </is>
      </c>
      <c r="BC139" t="inlineStr">
        <is>
          <t>32285002965043</t>
        </is>
      </c>
      <c r="BD139" t="inlineStr">
        <is>
          <t>893615610</t>
        </is>
      </c>
    </row>
    <row r="140">
      <c r="A140" t="inlineStr">
        <is>
          <t>No</t>
        </is>
      </c>
      <c r="B140" t="inlineStr">
        <is>
          <t>NC905 .S6 1992</t>
        </is>
      </c>
      <c r="C140" t="inlineStr">
        <is>
          <t>0                      NC 0905000S  6           1992</t>
        </is>
      </c>
      <c r="D140" t="inlineStr">
        <is>
          <t>The pen &amp; ink book : materials and techniques for today's artist / Jos. A. Smith.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Smith, Joseph A. (Joseph Anthony), 1936-</t>
        </is>
      </c>
      <c r="L140" t="inlineStr">
        <is>
          <t>New York : Watson-Guptill Publications, 1992.</t>
        </is>
      </c>
      <c r="M140" t="inlineStr">
        <is>
          <t>1992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NC </t>
        </is>
      </c>
      <c r="S140" t="n">
        <v>9</v>
      </c>
      <c r="T140" t="n">
        <v>9</v>
      </c>
      <c r="U140" t="inlineStr">
        <is>
          <t>2004-04-06</t>
        </is>
      </c>
      <c r="V140" t="inlineStr">
        <is>
          <t>2004-04-06</t>
        </is>
      </c>
      <c r="W140" t="inlineStr">
        <is>
          <t>1994-04-13</t>
        </is>
      </c>
      <c r="X140" t="inlineStr">
        <is>
          <t>1994-04-13</t>
        </is>
      </c>
      <c r="Y140" t="n">
        <v>343</v>
      </c>
      <c r="Z140" t="n">
        <v>261</v>
      </c>
      <c r="AA140" t="n">
        <v>329</v>
      </c>
      <c r="AB140" t="n">
        <v>3</v>
      </c>
      <c r="AC140" t="n">
        <v>4</v>
      </c>
      <c r="AD140" t="n">
        <v>5</v>
      </c>
      <c r="AE140" t="n">
        <v>5</v>
      </c>
      <c r="AF140" t="n">
        <v>1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HYPERLINK("http://catalog.hathitrust.org/Record/009441116","HathiTrust Record")</f>
        <v/>
      </c>
      <c r="AS140">
        <f>HYPERLINK("https://creighton-primo.hosted.exlibrisgroup.com/primo-explore/search?tab=default_tab&amp;search_scope=EVERYTHING&amp;vid=01CRU&amp;lang=en_US&amp;offset=0&amp;query=any,contains,991001989299702656","Catalog Record")</f>
        <v/>
      </c>
      <c r="AT140">
        <f>HYPERLINK("http://www.worldcat.org/oclc/25281491","WorldCat Record")</f>
        <v/>
      </c>
      <c r="AU140" t="inlineStr">
        <is>
          <t>837998631:eng</t>
        </is>
      </c>
      <c r="AV140" t="inlineStr">
        <is>
          <t>25281491</t>
        </is>
      </c>
      <c r="AW140" t="inlineStr">
        <is>
          <t>991001989299702656</t>
        </is>
      </c>
      <c r="AX140" t="inlineStr">
        <is>
          <t>991001989299702656</t>
        </is>
      </c>
      <c r="AY140" t="inlineStr">
        <is>
          <t>2256151190002656</t>
        </is>
      </c>
      <c r="AZ140" t="inlineStr">
        <is>
          <t>BOOK</t>
        </is>
      </c>
      <c r="BB140" t="inlineStr">
        <is>
          <t>9780823039852</t>
        </is>
      </c>
      <c r="BC140" t="inlineStr">
        <is>
          <t>32285001876068</t>
        </is>
      </c>
      <c r="BD140" t="inlineStr">
        <is>
          <t>893414694</t>
        </is>
      </c>
    </row>
    <row r="141">
      <c r="A141" t="inlineStr">
        <is>
          <t>No</t>
        </is>
      </c>
      <c r="B141" t="inlineStr">
        <is>
          <t>NC915.A35 V47 1983</t>
        </is>
      </c>
      <c r="C141" t="inlineStr">
        <is>
          <t>0                      NC 0915000A  35                 V  47          1983</t>
        </is>
      </c>
      <c r="D141" t="inlineStr">
        <is>
          <t>Airbrush : the complete studio handbook / Radu Vero ; edited by Barbara Wood.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Vero, Radu.</t>
        </is>
      </c>
      <c r="L141" t="inlineStr">
        <is>
          <t>New York : Watson-Guptill Publications, 1983.</t>
        </is>
      </c>
      <c r="M141" t="inlineStr">
        <is>
          <t>1983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NC </t>
        </is>
      </c>
      <c r="S141" t="n">
        <v>1</v>
      </c>
      <c r="T141" t="n">
        <v>1</v>
      </c>
      <c r="U141" t="inlineStr">
        <is>
          <t>2007-04-24</t>
        </is>
      </c>
      <c r="V141" t="inlineStr">
        <is>
          <t>2007-04-24</t>
        </is>
      </c>
      <c r="W141" t="inlineStr">
        <is>
          <t>1990-02-12</t>
        </is>
      </c>
      <c r="X141" t="inlineStr">
        <is>
          <t>1990-02-12</t>
        </is>
      </c>
      <c r="Y141" t="n">
        <v>977</v>
      </c>
      <c r="Z141" t="n">
        <v>873</v>
      </c>
      <c r="AA141" t="n">
        <v>940</v>
      </c>
      <c r="AB141" t="n">
        <v>6</v>
      </c>
      <c r="AC141" t="n">
        <v>6</v>
      </c>
      <c r="AD141" t="n">
        <v>8</v>
      </c>
      <c r="AE141" t="n">
        <v>8</v>
      </c>
      <c r="AF141" t="n">
        <v>3</v>
      </c>
      <c r="AG141" t="n">
        <v>3</v>
      </c>
      <c r="AH141" t="n">
        <v>2</v>
      </c>
      <c r="AI141" t="n">
        <v>2</v>
      </c>
      <c r="AJ141" t="n">
        <v>1</v>
      </c>
      <c r="AK141" t="n">
        <v>1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HYPERLINK("http://catalog.hathitrust.org/Record/008510830","HathiTrust Record")</f>
        <v/>
      </c>
      <c r="AS141">
        <f>HYPERLINK("https://creighton-primo.hosted.exlibrisgroup.com/primo-explore/search?tab=default_tab&amp;search_scope=EVERYTHING&amp;vid=01CRU&amp;lang=en_US&amp;offset=0&amp;query=any,contains,991000224799702656","Catalog Record")</f>
        <v/>
      </c>
      <c r="AT141">
        <f>HYPERLINK("http://www.worldcat.org/oclc/9609228","WorldCat Record")</f>
        <v/>
      </c>
      <c r="AU141" t="inlineStr">
        <is>
          <t>627086:eng</t>
        </is>
      </c>
      <c r="AV141" t="inlineStr">
        <is>
          <t>9609228</t>
        </is>
      </c>
      <c r="AW141" t="inlineStr">
        <is>
          <t>991000224799702656</t>
        </is>
      </c>
      <c r="AX141" t="inlineStr">
        <is>
          <t>991000224799702656</t>
        </is>
      </c>
      <c r="AY141" t="inlineStr">
        <is>
          <t>2260712420002656</t>
        </is>
      </c>
      <c r="AZ141" t="inlineStr">
        <is>
          <t>BOOK</t>
        </is>
      </c>
      <c r="BB141" t="inlineStr">
        <is>
          <t>9780823001668</t>
        </is>
      </c>
      <c r="BC141" t="inlineStr">
        <is>
          <t>32285000045913</t>
        </is>
      </c>
      <c r="BD141" t="inlineStr">
        <is>
          <t>893701962</t>
        </is>
      </c>
    </row>
    <row r="142">
      <c r="A142" t="inlineStr">
        <is>
          <t>No</t>
        </is>
      </c>
      <c r="B142" t="inlineStr">
        <is>
          <t>NC95 .J6</t>
        </is>
      </c>
      <c r="C142" t="inlineStr">
        <is>
          <t>0                      NC 0095000J  6</t>
        </is>
      </c>
      <c r="D142" t="inlineStr">
        <is>
          <t>20th century drawings.</t>
        </is>
      </c>
      <c r="F142" t="inlineStr">
        <is>
          <t>Yes</t>
        </is>
      </c>
      <c r="G142" t="inlineStr">
        <is>
          <t>1</t>
        </is>
      </c>
      <c r="H142" t="inlineStr">
        <is>
          <t>Yes</t>
        </is>
      </c>
      <c r="I142" t="inlineStr">
        <is>
          <t>No</t>
        </is>
      </c>
      <c r="J142" t="inlineStr">
        <is>
          <t>0</t>
        </is>
      </c>
      <c r="K142" t="inlineStr">
        <is>
          <t>Johnson, Una E.</t>
        </is>
      </c>
      <c r="L142" t="inlineStr">
        <is>
          <t>New York, Shorewood Publishers [1964]</t>
        </is>
      </c>
      <c r="M142" t="inlineStr">
        <is>
          <t>1964</t>
        </is>
      </c>
      <c r="O142" t="inlineStr">
        <is>
          <t>eng</t>
        </is>
      </c>
      <c r="P142" t="inlineStr">
        <is>
          <t>nyu</t>
        </is>
      </c>
      <c r="Q142" t="inlineStr">
        <is>
          <t>Drawings of the masters</t>
        </is>
      </c>
      <c r="R142" t="inlineStr">
        <is>
          <t xml:space="preserve">NC </t>
        </is>
      </c>
      <c r="S142" t="n">
        <v>3</v>
      </c>
      <c r="T142" t="n">
        <v>6</v>
      </c>
      <c r="U142" t="inlineStr">
        <is>
          <t>2006-10-23</t>
        </is>
      </c>
      <c r="V142" t="inlineStr">
        <is>
          <t>2006-10-23</t>
        </is>
      </c>
      <c r="W142" t="inlineStr">
        <is>
          <t>1997-05-27</t>
        </is>
      </c>
      <c r="X142" t="inlineStr">
        <is>
          <t>1997-05-27</t>
        </is>
      </c>
      <c r="Y142" t="n">
        <v>1024</v>
      </c>
      <c r="Z142" t="n">
        <v>972</v>
      </c>
      <c r="AA142" t="n">
        <v>1159</v>
      </c>
      <c r="AB142" t="n">
        <v>8</v>
      </c>
      <c r="AC142" t="n">
        <v>9</v>
      </c>
      <c r="AD142" t="n">
        <v>29</v>
      </c>
      <c r="AE142" t="n">
        <v>33</v>
      </c>
      <c r="AF142" t="n">
        <v>9</v>
      </c>
      <c r="AG142" t="n">
        <v>12</v>
      </c>
      <c r="AH142" t="n">
        <v>6</v>
      </c>
      <c r="AI142" t="n">
        <v>7</v>
      </c>
      <c r="AJ142" t="n">
        <v>16</v>
      </c>
      <c r="AK142" t="n">
        <v>17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HYPERLINK("http://catalog.hathitrust.org/Record/001468365","HathiTrust Record")</f>
        <v/>
      </c>
      <c r="AS142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2">
        <f>HYPERLINK("http://www.worldcat.org/oclc/542725","WorldCat Record")</f>
        <v/>
      </c>
      <c r="AU142" t="inlineStr">
        <is>
          <t>1139815:eng</t>
        </is>
      </c>
      <c r="AV142" t="inlineStr">
        <is>
          <t>542725</t>
        </is>
      </c>
      <c r="AW142" t="inlineStr">
        <is>
          <t>991002957789702656</t>
        </is>
      </c>
      <c r="AX142" t="inlineStr">
        <is>
          <t>991002957789702656</t>
        </is>
      </c>
      <c r="AY142" t="inlineStr">
        <is>
          <t>2266657960002656</t>
        </is>
      </c>
      <c r="AZ142" t="inlineStr">
        <is>
          <t>BOOK</t>
        </is>
      </c>
      <c r="BC142" t="inlineStr">
        <is>
          <t>32285002696689</t>
        </is>
      </c>
      <c r="BD142" t="inlineStr">
        <is>
          <t>893893210</t>
        </is>
      </c>
    </row>
    <row r="143">
      <c r="A143" t="inlineStr">
        <is>
          <t>No</t>
        </is>
      </c>
      <c r="B143" t="inlineStr">
        <is>
          <t>NC95 .J6 PT.2</t>
        </is>
      </c>
      <c r="C143" t="inlineStr">
        <is>
          <t>0                      NC 0095000J  6                                                       PT.2</t>
        </is>
      </c>
      <c r="D143" t="inlineStr">
        <is>
          <t>20th century drawings.</t>
        </is>
      </c>
      <c r="E143" t="inlineStr">
        <is>
          <t>PT.2*</t>
        </is>
      </c>
      <c r="F143" t="inlineStr">
        <is>
          <t>Yes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Johnson, Una E.</t>
        </is>
      </c>
      <c r="L143" t="inlineStr">
        <is>
          <t>New York, Shorewood Publishers [1964]</t>
        </is>
      </c>
      <c r="M143" t="inlineStr">
        <is>
          <t>1964</t>
        </is>
      </c>
      <c r="O143" t="inlineStr">
        <is>
          <t>eng</t>
        </is>
      </c>
      <c r="P143" t="inlineStr">
        <is>
          <t>nyu</t>
        </is>
      </c>
      <c r="Q143" t="inlineStr">
        <is>
          <t>Drawings of the masters</t>
        </is>
      </c>
      <c r="R143" t="inlineStr">
        <is>
          <t xml:space="preserve">NC </t>
        </is>
      </c>
      <c r="S143" t="n">
        <v>3</v>
      </c>
      <c r="T143" t="n">
        <v>6</v>
      </c>
      <c r="U143" t="inlineStr">
        <is>
          <t>2006-10-23</t>
        </is>
      </c>
      <c r="V143" t="inlineStr">
        <is>
          <t>2006-10-23</t>
        </is>
      </c>
      <c r="W143" t="inlineStr">
        <is>
          <t>1997-05-27</t>
        </is>
      </c>
      <c r="X143" t="inlineStr">
        <is>
          <t>1997-05-27</t>
        </is>
      </c>
      <c r="Y143" t="n">
        <v>1024</v>
      </c>
      <c r="Z143" t="n">
        <v>972</v>
      </c>
      <c r="AA143" t="n">
        <v>1159</v>
      </c>
      <c r="AB143" t="n">
        <v>8</v>
      </c>
      <c r="AC143" t="n">
        <v>9</v>
      </c>
      <c r="AD143" t="n">
        <v>29</v>
      </c>
      <c r="AE143" t="n">
        <v>33</v>
      </c>
      <c r="AF143" t="n">
        <v>9</v>
      </c>
      <c r="AG143" t="n">
        <v>12</v>
      </c>
      <c r="AH143" t="n">
        <v>6</v>
      </c>
      <c r="AI143" t="n">
        <v>7</v>
      </c>
      <c r="AJ143" t="n">
        <v>16</v>
      </c>
      <c r="AK143" t="n">
        <v>17</v>
      </c>
      <c r="AL143" t="n">
        <v>6</v>
      </c>
      <c r="AM143" t="n">
        <v>6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HYPERLINK("http://catalog.hathitrust.org/Record/001468365","HathiTrust Record")</f>
        <v/>
      </c>
      <c r="AS143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3">
        <f>HYPERLINK("http://www.worldcat.org/oclc/542725","WorldCat Record")</f>
        <v/>
      </c>
      <c r="AU143" t="inlineStr">
        <is>
          <t>1139815:eng</t>
        </is>
      </c>
      <c r="AV143" t="inlineStr">
        <is>
          <t>542725</t>
        </is>
      </c>
      <c r="AW143" t="inlineStr">
        <is>
          <t>991002957789702656</t>
        </is>
      </c>
      <c r="AX143" t="inlineStr">
        <is>
          <t>991002957789702656</t>
        </is>
      </c>
      <c r="AY143" t="inlineStr">
        <is>
          <t>2266657960002656</t>
        </is>
      </c>
      <c r="AZ143" t="inlineStr">
        <is>
          <t>BOOK</t>
        </is>
      </c>
      <c r="BC143" t="inlineStr">
        <is>
          <t>32285002696697</t>
        </is>
      </c>
      <c r="BD143" t="inlineStr">
        <is>
          <t>893893209</t>
        </is>
      </c>
    </row>
    <row r="144">
      <c r="A144" t="inlineStr">
        <is>
          <t>No</t>
        </is>
      </c>
      <c r="B144" t="inlineStr">
        <is>
          <t>NC965 .M49 1983</t>
        </is>
      </c>
      <c r="C144" t="inlineStr">
        <is>
          <t>0                      NC 0965000M  49          1983</t>
        </is>
      </c>
      <c r="D144" t="inlineStr">
        <is>
          <t>A treasury of the great children's book illustrators / Susan E. Meyer.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Meyer, Susan E.</t>
        </is>
      </c>
      <c r="L144" t="inlineStr">
        <is>
          <t>New York : Abrams, 1983.</t>
        </is>
      </c>
      <c r="M144" t="inlineStr">
        <is>
          <t>1983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NC </t>
        </is>
      </c>
      <c r="S144" t="n">
        <v>5</v>
      </c>
      <c r="T144" t="n">
        <v>5</v>
      </c>
      <c r="U144" t="inlineStr">
        <is>
          <t>1997-12-19</t>
        </is>
      </c>
      <c r="V144" t="inlineStr">
        <is>
          <t>1997-12-19</t>
        </is>
      </c>
      <c r="W144" t="inlineStr">
        <is>
          <t>1993-05-18</t>
        </is>
      </c>
      <c r="X144" t="inlineStr">
        <is>
          <t>1993-05-18</t>
        </is>
      </c>
      <c r="Y144" t="n">
        <v>996</v>
      </c>
      <c r="Z144" t="n">
        <v>873</v>
      </c>
      <c r="AA144" t="n">
        <v>1230</v>
      </c>
      <c r="AB144" t="n">
        <v>7</v>
      </c>
      <c r="AC144" t="n">
        <v>16</v>
      </c>
      <c r="AD144" t="n">
        <v>11</v>
      </c>
      <c r="AE144" t="n">
        <v>20</v>
      </c>
      <c r="AF144" t="n">
        <v>2</v>
      </c>
      <c r="AG144" t="n">
        <v>5</v>
      </c>
      <c r="AH144" t="n">
        <v>4</v>
      </c>
      <c r="AI144" t="n">
        <v>4</v>
      </c>
      <c r="AJ144" t="n">
        <v>3</v>
      </c>
      <c r="AK144" t="n">
        <v>4</v>
      </c>
      <c r="AL144" t="n">
        <v>3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HYPERLINK("http://catalog.hathitrust.org/Record/000777632","HathiTrust Record")</f>
        <v/>
      </c>
      <c r="AS144">
        <f>HYPERLINK("https://creighton-primo.hosted.exlibrisgroup.com/primo-explore/search?tab=default_tab&amp;search_scope=EVERYTHING&amp;vid=01CRU&amp;lang=en_US&amp;offset=0&amp;query=any,contains,991000149679702656","Catalog Record")</f>
        <v/>
      </c>
      <c r="AT144">
        <f>HYPERLINK("http://www.worldcat.org/oclc/9197561","WorldCat Record")</f>
        <v/>
      </c>
      <c r="AU144" t="inlineStr">
        <is>
          <t>617687:eng</t>
        </is>
      </c>
      <c r="AV144" t="inlineStr">
        <is>
          <t>9197561</t>
        </is>
      </c>
      <c r="AW144" t="inlineStr">
        <is>
          <t>991000149679702656</t>
        </is>
      </c>
      <c r="AX144" t="inlineStr">
        <is>
          <t>991000149679702656</t>
        </is>
      </c>
      <c r="AY144" t="inlineStr">
        <is>
          <t>2265953720002656</t>
        </is>
      </c>
      <c r="AZ144" t="inlineStr">
        <is>
          <t>BOOK</t>
        </is>
      </c>
      <c r="BB144" t="inlineStr">
        <is>
          <t>9780810907829</t>
        </is>
      </c>
      <c r="BC144" t="inlineStr">
        <is>
          <t>32285001660157</t>
        </is>
      </c>
      <c r="BD144" t="inlineStr">
        <is>
          <t>893884167</t>
        </is>
      </c>
    </row>
    <row r="145">
      <c r="A145" t="inlineStr">
        <is>
          <t>No</t>
        </is>
      </c>
      <c r="B145" t="inlineStr">
        <is>
          <t>NC965 .S3 1982</t>
        </is>
      </c>
      <c r="C145" t="inlineStr">
        <is>
          <t>0                      NC 0965000S  3           1982</t>
        </is>
      </c>
      <c r="D145" t="inlineStr">
        <is>
          <t>Ways of the illustrator : visual communication in children's literature / by Joseph H. Schwarcz.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Schwarcz, Joseph H.</t>
        </is>
      </c>
      <c r="L145" t="inlineStr">
        <is>
          <t>Chicago : American Library Association, 1982.</t>
        </is>
      </c>
      <c r="M145" t="inlineStr">
        <is>
          <t>1982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NC </t>
        </is>
      </c>
      <c r="S145" t="n">
        <v>2</v>
      </c>
      <c r="T145" t="n">
        <v>2</v>
      </c>
      <c r="U145" t="inlineStr">
        <is>
          <t>2004-03-22</t>
        </is>
      </c>
      <c r="V145" t="inlineStr">
        <is>
          <t>2004-03-22</t>
        </is>
      </c>
      <c r="W145" t="inlineStr">
        <is>
          <t>1993-05-18</t>
        </is>
      </c>
      <c r="X145" t="inlineStr">
        <is>
          <t>1993-05-18</t>
        </is>
      </c>
      <c r="Y145" t="n">
        <v>827</v>
      </c>
      <c r="Z145" t="n">
        <v>697</v>
      </c>
      <c r="AA145" t="n">
        <v>700</v>
      </c>
      <c r="AB145" t="n">
        <v>5</v>
      </c>
      <c r="AC145" t="n">
        <v>5</v>
      </c>
      <c r="AD145" t="n">
        <v>22</v>
      </c>
      <c r="AE145" t="n">
        <v>22</v>
      </c>
      <c r="AF145" t="n">
        <v>7</v>
      </c>
      <c r="AG145" t="n">
        <v>7</v>
      </c>
      <c r="AH145" t="n">
        <v>6</v>
      </c>
      <c r="AI145" t="n">
        <v>6</v>
      </c>
      <c r="AJ145" t="n">
        <v>8</v>
      </c>
      <c r="AK145" t="n">
        <v>8</v>
      </c>
      <c r="AL145" t="n">
        <v>4</v>
      </c>
      <c r="AM145" t="n">
        <v>4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HYPERLINK("http://catalog.hathitrust.org/Record/000145051","HathiTrust Record")</f>
        <v/>
      </c>
      <c r="AS145">
        <f>HYPERLINK("https://creighton-primo.hosted.exlibrisgroup.com/primo-explore/search?tab=default_tab&amp;search_scope=EVERYTHING&amp;vid=01CRU&amp;lang=en_US&amp;offset=0&amp;query=any,contains,991005238109702656","Catalog Record")</f>
        <v/>
      </c>
      <c r="AT145">
        <f>HYPERLINK("http://www.worldcat.org/oclc/8389590","WorldCat Record")</f>
        <v/>
      </c>
      <c r="AU145" t="inlineStr">
        <is>
          <t>196187840:eng</t>
        </is>
      </c>
      <c r="AV145" t="inlineStr">
        <is>
          <t>8389590</t>
        </is>
      </c>
      <c r="AW145" t="inlineStr">
        <is>
          <t>991005238109702656</t>
        </is>
      </c>
      <c r="AX145" t="inlineStr">
        <is>
          <t>991005238109702656</t>
        </is>
      </c>
      <c r="AY145" t="inlineStr">
        <is>
          <t>2261112300002656</t>
        </is>
      </c>
      <c r="AZ145" t="inlineStr">
        <is>
          <t>BOOK</t>
        </is>
      </c>
      <c r="BB145" t="inlineStr">
        <is>
          <t>9780838903568</t>
        </is>
      </c>
      <c r="BC145" t="inlineStr">
        <is>
          <t>32285001660165</t>
        </is>
      </c>
      <c r="BD145" t="inlineStr">
        <is>
          <t>893260789</t>
        </is>
      </c>
    </row>
    <row r="146">
      <c r="A146" t="inlineStr">
        <is>
          <t>No</t>
        </is>
      </c>
      <c r="B146" t="inlineStr">
        <is>
          <t>NC975 .R4 2001</t>
        </is>
      </c>
      <c r="C146" t="inlineStr">
        <is>
          <t>0                      NC 0975000R  4           2001</t>
        </is>
      </c>
      <c r="D146" t="inlineStr">
        <is>
          <t>The illustrator in America, 1860-2000 / by Walt Reed.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Reed, Walt.</t>
        </is>
      </c>
      <c r="L146" t="inlineStr">
        <is>
          <t>New York, N.Y. : Society of Illustrators : Distributors tp the trade in the United States and Canada, Watson-Guptill : Distributed throughout the rest of the world by Harper Collins, c2001.</t>
        </is>
      </c>
      <c r="M146" t="inlineStr">
        <is>
          <t>2001</t>
        </is>
      </c>
      <c r="N146" t="inlineStr">
        <is>
          <t>3rd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NC </t>
        </is>
      </c>
      <c r="S146" t="n">
        <v>1</v>
      </c>
      <c r="T146" t="n">
        <v>1</v>
      </c>
      <c r="U146" t="inlineStr">
        <is>
          <t>2008-01-09</t>
        </is>
      </c>
      <c r="V146" t="inlineStr">
        <is>
          <t>2008-01-09</t>
        </is>
      </c>
      <c r="W146" t="inlineStr">
        <is>
          <t>2008-01-09</t>
        </is>
      </c>
      <c r="X146" t="inlineStr">
        <is>
          <t>2008-01-09</t>
        </is>
      </c>
      <c r="Y146" t="n">
        <v>873</v>
      </c>
      <c r="Z146" t="n">
        <v>832</v>
      </c>
      <c r="AA146" t="n">
        <v>1319</v>
      </c>
      <c r="AB146" t="n">
        <v>5</v>
      </c>
      <c r="AC146" t="n">
        <v>11</v>
      </c>
      <c r="AD146" t="n">
        <v>26</v>
      </c>
      <c r="AE146" t="n">
        <v>38</v>
      </c>
      <c r="AF146" t="n">
        <v>11</v>
      </c>
      <c r="AG146" t="n">
        <v>16</v>
      </c>
      <c r="AH146" t="n">
        <v>6</v>
      </c>
      <c r="AI146" t="n">
        <v>7</v>
      </c>
      <c r="AJ146" t="n">
        <v>11</v>
      </c>
      <c r="AK146" t="n">
        <v>15</v>
      </c>
      <c r="AL146" t="n">
        <v>4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HYPERLINK("http://catalog.hathitrust.org/Record/004179693","HathiTrust Record")</f>
        <v/>
      </c>
      <c r="AS146">
        <f>HYPERLINK("https://creighton-primo.hosted.exlibrisgroup.com/primo-explore/search?tab=default_tab&amp;search_scope=EVERYTHING&amp;vid=01CRU&amp;lang=en_US&amp;offset=0&amp;query=any,contains,991005156569702656","Catalog Record")</f>
        <v/>
      </c>
      <c r="AT146">
        <f>HYPERLINK("http://www.worldcat.org/oclc/46825535","WorldCat Record")</f>
        <v/>
      </c>
      <c r="AU146" t="inlineStr">
        <is>
          <t>9257090052:eng</t>
        </is>
      </c>
      <c r="AV146" t="inlineStr">
        <is>
          <t>46825535</t>
        </is>
      </c>
      <c r="AW146" t="inlineStr">
        <is>
          <t>991005156569702656</t>
        </is>
      </c>
      <c r="AX146" t="inlineStr">
        <is>
          <t>991005156569702656</t>
        </is>
      </c>
      <c r="AY146" t="inlineStr">
        <is>
          <t>2263157490002656</t>
        </is>
      </c>
      <c r="AZ146" t="inlineStr">
        <is>
          <t>BOOK</t>
        </is>
      </c>
      <c r="BB146" t="inlineStr">
        <is>
          <t>9780823025237</t>
        </is>
      </c>
      <c r="BC146" t="inlineStr">
        <is>
          <t>32285005376032</t>
        </is>
      </c>
      <c r="BD146" t="inlineStr">
        <is>
          <t>893236370</t>
        </is>
      </c>
    </row>
    <row r="147">
      <c r="A147" t="inlineStr">
        <is>
          <t>No</t>
        </is>
      </c>
      <c r="B147" t="inlineStr">
        <is>
          <t>NC975.5.H45 A87 1987</t>
        </is>
      </c>
      <c r="C147" t="inlineStr">
        <is>
          <t>0                      NC 0975500H  45                 A  87          1987</t>
        </is>
      </c>
      <c r="D147" t="inlineStr">
        <is>
          <t>John Held, Jr., illustrator of the jazz age / Shelley Armitage.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Armitage, Shelley, 1947-</t>
        </is>
      </c>
      <c r="L147" t="inlineStr">
        <is>
          <t>Syracuse, NY : Syracuse University Press, 1987.</t>
        </is>
      </c>
      <c r="M147" t="inlineStr">
        <is>
          <t>1987</t>
        </is>
      </c>
      <c r="N147" t="inlineStr">
        <is>
          <t>1st ed.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NC </t>
        </is>
      </c>
      <c r="S147" t="n">
        <v>2</v>
      </c>
      <c r="T147" t="n">
        <v>2</v>
      </c>
      <c r="U147" t="inlineStr">
        <is>
          <t>1998-10-04</t>
        </is>
      </c>
      <c r="V147" t="inlineStr">
        <is>
          <t>1998-10-04</t>
        </is>
      </c>
      <c r="W147" t="inlineStr">
        <is>
          <t>1993-05-20</t>
        </is>
      </c>
      <c r="X147" t="inlineStr">
        <is>
          <t>1993-05-20</t>
        </is>
      </c>
      <c r="Y147" t="n">
        <v>527</v>
      </c>
      <c r="Z147" t="n">
        <v>477</v>
      </c>
      <c r="AA147" t="n">
        <v>483</v>
      </c>
      <c r="AB147" t="n">
        <v>4</v>
      </c>
      <c r="AC147" t="n">
        <v>4</v>
      </c>
      <c r="AD147" t="n">
        <v>15</v>
      </c>
      <c r="AE147" t="n">
        <v>15</v>
      </c>
      <c r="AF147" t="n">
        <v>4</v>
      </c>
      <c r="AG147" t="n">
        <v>4</v>
      </c>
      <c r="AH147" t="n">
        <v>3</v>
      </c>
      <c r="AI147" t="n">
        <v>3</v>
      </c>
      <c r="AJ147" t="n">
        <v>9</v>
      </c>
      <c r="AK147" t="n">
        <v>9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HYPERLINK("http://catalog.hathitrust.org/Record/000846493","HathiTrust Record")</f>
        <v/>
      </c>
      <c r="AS147">
        <f>HYPERLINK("https://creighton-primo.hosted.exlibrisgroup.com/primo-explore/search?tab=default_tab&amp;search_scope=EVERYTHING&amp;vid=01CRU&amp;lang=en_US&amp;offset=0&amp;query=any,contains,991001070459702656","Catalog Record")</f>
        <v/>
      </c>
      <c r="AT147">
        <f>HYPERLINK("http://www.worldcat.org/oclc/15860593","WorldCat Record")</f>
        <v/>
      </c>
      <c r="AU147" t="inlineStr">
        <is>
          <t>11069644:eng</t>
        </is>
      </c>
      <c r="AV147" t="inlineStr">
        <is>
          <t>15860593</t>
        </is>
      </c>
      <c r="AW147" t="inlineStr">
        <is>
          <t>991001070459702656</t>
        </is>
      </c>
      <c r="AX147" t="inlineStr">
        <is>
          <t>991001070459702656</t>
        </is>
      </c>
      <c r="AY147" t="inlineStr">
        <is>
          <t>2259036680002656</t>
        </is>
      </c>
      <c r="AZ147" t="inlineStr">
        <is>
          <t>BOOK</t>
        </is>
      </c>
      <c r="BB147" t="inlineStr">
        <is>
          <t>9780815602156</t>
        </is>
      </c>
      <c r="BC147" t="inlineStr">
        <is>
          <t>32285001690600</t>
        </is>
      </c>
      <c r="BD147" t="inlineStr">
        <is>
          <t>893249941</t>
        </is>
      </c>
    </row>
    <row r="148">
      <c r="A148" t="inlineStr">
        <is>
          <t>No</t>
        </is>
      </c>
      <c r="B148" t="inlineStr">
        <is>
          <t>NC975.5.H65 T38 1992</t>
        </is>
      </c>
      <c r="C148" t="inlineStr">
        <is>
          <t>0                      NC 0975500H  65                 T  38          1992</t>
        </is>
      </c>
      <c r="D148" t="inlineStr">
        <is>
          <t>Winslow Homer and the illustrated book / David Tatham.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Tatham, David.</t>
        </is>
      </c>
      <c r="L148" t="inlineStr">
        <is>
          <t>Syracuse, N.Y. : Syracuse University Press, 1992.</t>
        </is>
      </c>
      <c r="M148" t="inlineStr">
        <is>
          <t>1992</t>
        </is>
      </c>
      <c r="N148" t="inlineStr">
        <is>
          <t>1st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NC </t>
        </is>
      </c>
      <c r="S148" t="n">
        <v>2</v>
      </c>
      <c r="T148" t="n">
        <v>2</v>
      </c>
      <c r="U148" t="inlineStr">
        <is>
          <t>2010-05-04</t>
        </is>
      </c>
      <c r="V148" t="inlineStr">
        <is>
          <t>2010-05-04</t>
        </is>
      </c>
      <c r="W148" t="inlineStr">
        <is>
          <t>1993-10-21</t>
        </is>
      </c>
      <c r="X148" t="inlineStr">
        <is>
          <t>1993-10-21</t>
        </is>
      </c>
      <c r="Y148" t="n">
        <v>675</v>
      </c>
      <c r="Z148" t="n">
        <v>615</v>
      </c>
      <c r="AA148" t="n">
        <v>621</v>
      </c>
      <c r="AB148" t="n">
        <v>6</v>
      </c>
      <c r="AC148" t="n">
        <v>6</v>
      </c>
      <c r="AD148" t="n">
        <v>23</v>
      </c>
      <c r="AE148" t="n">
        <v>23</v>
      </c>
      <c r="AF148" t="n">
        <v>8</v>
      </c>
      <c r="AG148" t="n">
        <v>8</v>
      </c>
      <c r="AH148" t="n">
        <v>3</v>
      </c>
      <c r="AI148" t="n">
        <v>3</v>
      </c>
      <c r="AJ148" t="n">
        <v>11</v>
      </c>
      <c r="AK148" t="n">
        <v>11</v>
      </c>
      <c r="AL148" t="n">
        <v>5</v>
      </c>
      <c r="AM148" t="n">
        <v>5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HYPERLINK("http://catalog.hathitrust.org/Record/002525294","HathiTrust Record")</f>
        <v/>
      </c>
      <c r="AS148">
        <f>HYPERLINK("https://creighton-primo.hosted.exlibrisgroup.com/primo-explore/search?tab=default_tab&amp;search_scope=EVERYTHING&amp;vid=01CRU&amp;lang=en_US&amp;offset=0&amp;query=any,contains,991001860739702656","Catalog Record")</f>
        <v/>
      </c>
      <c r="AT148">
        <f>HYPERLINK("http://www.worldcat.org/oclc/23382966","WorldCat Record")</f>
        <v/>
      </c>
      <c r="AU148" t="inlineStr">
        <is>
          <t>20761106:eng</t>
        </is>
      </c>
      <c r="AV148" t="inlineStr">
        <is>
          <t>23382966</t>
        </is>
      </c>
      <c r="AW148" t="inlineStr">
        <is>
          <t>991001860739702656</t>
        </is>
      </c>
      <c r="AX148" t="inlineStr">
        <is>
          <t>991001860739702656</t>
        </is>
      </c>
      <c r="AY148" t="inlineStr">
        <is>
          <t>2268737020002656</t>
        </is>
      </c>
      <c r="AZ148" t="inlineStr">
        <is>
          <t>BOOK</t>
        </is>
      </c>
      <c r="BB148" t="inlineStr">
        <is>
          <t>9780815625506</t>
        </is>
      </c>
      <c r="BC148" t="inlineStr">
        <is>
          <t>32285001788099</t>
        </is>
      </c>
      <c r="BD148" t="inlineStr">
        <is>
          <t>893439492</t>
        </is>
      </c>
    </row>
    <row r="149">
      <c r="A149" t="inlineStr">
        <is>
          <t>No</t>
        </is>
      </c>
      <c r="B149" t="inlineStr">
        <is>
          <t>NC975.5.K63 H87 1978</t>
        </is>
      </c>
      <c r="C149" t="inlineStr">
        <is>
          <t>0                      NC 0975500K  63                 H  87          1978</t>
        </is>
      </c>
      <c r="D149" t="inlineStr">
        <is>
          <t>The world, the work, and the West of W.H.D. Koerner / by W.H. Hutchinson.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Hutchinson, W. H. (William Henry), 1910-1990.</t>
        </is>
      </c>
      <c r="L149" t="inlineStr">
        <is>
          <t>[Norman] : University of Oklahoma Press, c1978.</t>
        </is>
      </c>
      <c r="M149" t="inlineStr">
        <is>
          <t>1978</t>
        </is>
      </c>
      <c r="N149" t="inlineStr">
        <is>
          <t>1st ed.</t>
        </is>
      </c>
      <c r="O149" t="inlineStr">
        <is>
          <t>eng</t>
        </is>
      </c>
      <c r="P149" t="inlineStr">
        <is>
          <t>oku</t>
        </is>
      </c>
      <c r="R149" t="inlineStr">
        <is>
          <t xml:space="preserve">NC </t>
        </is>
      </c>
      <c r="S149" t="n">
        <v>2</v>
      </c>
      <c r="T149" t="n">
        <v>2</v>
      </c>
      <c r="U149" t="inlineStr">
        <is>
          <t>2006-03-13</t>
        </is>
      </c>
      <c r="V149" t="inlineStr">
        <is>
          <t>2006-03-13</t>
        </is>
      </c>
      <c r="W149" t="inlineStr">
        <is>
          <t>2006-03-13</t>
        </is>
      </c>
      <c r="X149" t="inlineStr">
        <is>
          <t>2006-03-13</t>
        </is>
      </c>
      <c r="Y149" t="n">
        <v>388</v>
      </c>
      <c r="Z149" t="n">
        <v>373</v>
      </c>
      <c r="AA149" t="n">
        <v>373</v>
      </c>
      <c r="AB149" t="n">
        <v>5</v>
      </c>
      <c r="AC149" t="n">
        <v>5</v>
      </c>
      <c r="AD149" t="n">
        <v>13</v>
      </c>
      <c r="AE149" t="n">
        <v>13</v>
      </c>
      <c r="AF149" t="n">
        <v>2</v>
      </c>
      <c r="AG149" t="n">
        <v>2</v>
      </c>
      <c r="AH149" t="n">
        <v>5</v>
      </c>
      <c r="AI149" t="n">
        <v>5</v>
      </c>
      <c r="AJ149" t="n">
        <v>5</v>
      </c>
      <c r="AK149" t="n">
        <v>5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HYPERLINK("https://creighton-primo.hosted.exlibrisgroup.com/primo-explore/search?tab=default_tab&amp;search_scope=EVERYTHING&amp;vid=01CRU&amp;lang=en_US&amp;offset=0&amp;query=any,contains,991004764289702656","Catalog Record")</f>
        <v/>
      </c>
      <c r="AT149">
        <f>HYPERLINK("http://www.worldcat.org/oclc/4193223","WorldCat Record")</f>
        <v/>
      </c>
      <c r="AU149" t="inlineStr">
        <is>
          <t>462070:eng</t>
        </is>
      </c>
      <c r="AV149" t="inlineStr">
        <is>
          <t>4193223</t>
        </is>
      </c>
      <c r="AW149" t="inlineStr">
        <is>
          <t>991004764289702656</t>
        </is>
      </c>
      <c r="AX149" t="inlineStr">
        <is>
          <t>991004764289702656</t>
        </is>
      </c>
      <c r="AY149" t="inlineStr">
        <is>
          <t>2261882970002656</t>
        </is>
      </c>
      <c r="AZ149" t="inlineStr">
        <is>
          <t>BOOK</t>
        </is>
      </c>
      <c r="BB149" t="inlineStr">
        <is>
          <t>9780806114712</t>
        </is>
      </c>
      <c r="BC149" t="inlineStr">
        <is>
          <t>32285005161087</t>
        </is>
      </c>
      <c r="BD149" t="inlineStr">
        <is>
          <t>893810678</t>
        </is>
      </c>
    </row>
    <row r="150">
      <c r="A150" t="inlineStr">
        <is>
          <t>No</t>
        </is>
      </c>
      <c r="B150" t="inlineStr">
        <is>
          <t>NC977 .S63 2003</t>
        </is>
      </c>
      <c r="C150" t="inlineStr">
        <is>
          <t>0                      NC 0977000S  63          2003</t>
        </is>
      </c>
      <c r="D150" t="inlineStr">
        <is>
          <t>The parallel worlds of classical art and text / Jocelyn Penny Small.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Small, Jocelyn Penny, 1945-</t>
        </is>
      </c>
      <c r="L150" t="inlineStr">
        <is>
          <t>Cambridge, U.K. ; New York : Cambridge University Press, 2003.</t>
        </is>
      </c>
      <c r="M150" t="inlineStr">
        <is>
          <t>2003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NC </t>
        </is>
      </c>
      <c r="S150" t="n">
        <v>2</v>
      </c>
      <c r="T150" t="n">
        <v>2</v>
      </c>
      <c r="U150" t="inlineStr">
        <is>
          <t>2003-11-20</t>
        </is>
      </c>
      <c r="V150" t="inlineStr">
        <is>
          <t>2003-11-20</t>
        </is>
      </c>
      <c r="W150" t="inlineStr">
        <is>
          <t>2003-11-20</t>
        </is>
      </c>
      <c r="X150" t="inlineStr">
        <is>
          <t>2003-11-20</t>
        </is>
      </c>
      <c r="Y150" t="n">
        <v>385</v>
      </c>
      <c r="Z150" t="n">
        <v>278</v>
      </c>
      <c r="AA150" t="n">
        <v>284</v>
      </c>
      <c r="AB150" t="n">
        <v>3</v>
      </c>
      <c r="AC150" t="n">
        <v>3</v>
      </c>
      <c r="AD150" t="n">
        <v>21</v>
      </c>
      <c r="AE150" t="n">
        <v>21</v>
      </c>
      <c r="AF150" t="n">
        <v>9</v>
      </c>
      <c r="AG150" t="n">
        <v>9</v>
      </c>
      <c r="AH150" t="n">
        <v>5</v>
      </c>
      <c r="AI150" t="n">
        <v>5</v>
      </c>
      <c r="AJ150" t="n">
        <v>12</v>
      </c>
      <c r="AK150" t="n">
        <v>12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HYPERLINK("https://creighton-primo.hosted.exlibrisgroup.com/primo-explore/search?tab=default_tab&amp;search_scope=EVERYTHING&amp;vid=01CRU&amp;lang=en_US&amp;offset=0&amp;query=any,contains,991004165369702656","Catalog Record")</f>
        <v/>
      </c>
      <c r="AT150">
        <f>HYPERLINK("http://www.worldcat.org/oclc/51022551","WorldCat Record")</f>
        <v/>
      </c>
      <c r="AU150" t="inlineStr">
        <is>
          <t>710292:eng</t>
        </is>
      </c>
      <c r="AV150" t="inlineStr">
        <is>
          <t>51022551</t>
        </is>
      </c>
      <c r="AW150" t="inlineStr">
        <is>
          <t>991004165369702656</t>
        </is>
      </c>
      <c r="AX150" t="inlineStr">
        <is>
          <t>991004165369702656</t>
        </is>
      </c>
      <c r="AY150" t="inlineStr">
        <is>
          <t>2266439590002656</t>
        </is>
      </c>
      <c r="AZ150" t="inlineStr">
        <is>
          <t>BOOK</t>
        </is>
      </c>
      <c r="BB150" t="inlineStr">
        <is>
          <t>9780521815222</t>
        </is>
      </c>
      <c r="BC150" t="inlineStr">
        <is>
          <t>32285004840525</t>
        </is>
      </c>
      <c r="BD150" t="inlineStr">
        <is>
          <t>893235138</t>
        </is>
      </c>
    </row>
    <row r="151">
      <c r="A151" t="inlineStr">
        <is>
          <t>No</t>
        </is>
      </c>
      <c r="B151" t="inlineStr">
        <is>
          <t>NC978 .H56 1982</t>
        </is>
      </c>
      <c r="C151" t="inlineStr">
        <is>
          <t>0                      NC 0978000H  56          1982</t>
        </is>
      </c>
      <c r="D151" t="inlineStr">
        <is>
          <t>Image and text : studies in the illustration of English literature / Edward Hodnett.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Hodnett, Edward, 1901-1984.</t>
        </is>
      </c>
      <c r="L151" t="inlineStr">
        <is>
          <t>London : Scolar Press, 1982.</t>
        </is>
      </c>
      <c r="M151" t="inlineStr">
        <is>
          <t>1982</t>
        </is>
      </c>
      <c r="O151" t="inlineStr">
        <is>
          <t>eng</t>
        </is>
      </c>
      <c r="P151" t="inlineStr">
        <is>
          <t>enk</t>
        </is>
      </c>
      <c r="R151" t="inlineStr">
        <is>
          <t xml:space="preserve">NC </t>
        </is>
      </c>
      <c r="S151" t="n">
        <v>3</v>
      </c>
      <c r="T151" t="n">
        <v>3</v>
      </c>
      <c r="U151" t="inlineStr">
        <is>
          <t>2004-03-22</t>
        </is>
      </c>
      <c r="V151" t="inlineStr">
        <is>
          <t>2004-03-22</t>
        </is>
      </c>
      <c r="W151" t="inlineStr">
        <is>
          <t>1993-06-01</t>
        </is>
      </c>
      <c r="X151" t="inlineStr">
        <is>
          <t>1993-06-01</t>
        </is>
      </c>
      <c r="Y151" t="n">
        <v>372</v>
      </c>
      <c r="Z151" t="n">
        <v>207</v>
      </c>
      <c r="AA151" t="n">
        <v>209</v>
      </c>
      <c r="AB151" t="n">
        <v>2</v>
      </c>
      <c r="AC151" t="n">
        <v>2</v>
      </c>
      <c r="AD151" t="n">
        <v>7</v>
      </c>
      <c r="AE151" t="n">
        <v>7</v>
      </c>
      <c r="AF151" t="n">
        <v>2</v>
      </c>
      <c r="AG151" t="n">
        <v>2</v>
      </c>
      <c r="AH151" t="n">
        <v>1</v>
      </c>
      <c r="AI151" t="n">
        <v>1</v>
      </c>
      <c r="AJ151" t="n">
        <v>4</v>
      </c>
      <c r="AK151" t="n">
        <v>4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HYPERLINK("http://catalog.hathitrust.org/Record/000101294","HathiTrust Record")</f>
        <v/>
      </c>
      <c r="AS151">
        <f>HYPERLINK("https://creighton-primo.hosted.exlibrisgroup.com/primo-explore/search?tab=default_tab&amp;search_scope=EVERYTHING&amp;vid=01CRU&amp;lang=en_US&amp;offset=0&amp;query=any,contains,991000029879702656","Catalog Record")</f>
        <v/>
      </c>
      <c r="AT151">
        <f>HYPERLINK("http://www.worldcat.org/oclc/8597053","WorldCat Record")</f>
        <v/>
      </c>
      <c r="AU151" t="inlineStr">
        <is>
          <t>226258221:eng</t>
        </is>
      </c>
      <c r="AV151" t="inlineStr">
        <is>
          <t>8597053</t>
        </is>
      </c>
      <c r="AW151" t="inlineStr">
        <is>
          <t>991000029879702656</t>
        </is>
      </c>
      <c r="AX151" t="inlineStr">
        <is>
          <t>991000029879702656</t>
        </is>
      </c>
      <c r="AY151" t="inlineStr">
        <is>
          <t>2269476160002656</t>
        </is>
      </c>
      <c r="AZ151" t="inlineStr">
        <is>
          <t>BOOK</t>
        </is>
      </c>
      <c r="BB151" t="inlineStr">
        <is>
          <t>9780859676038</t>
        </is>
      </c>
      <c r="BC151" t="inlineStr">
        <is>
          <t>32285001715100</t>
        </is>
      </c>
      <c r="BD151" t="inlineStr">
        <is>
          <t>893771312</t>
        </is>
      </c>
    </row>
    <row r="152">
      <c r="A152" t="inlineStr">
        <is>
          <t>No</t>
        </is>
      </c>
      <c r="B152" t="inlineStr">
        <is>
          <t>NC978.5.B46 J47 1990</t>
        </is>
      </c>
      <c r="C152" t="inlineStr">
        <is>
          <t>0                      NC 0978500B  46                 J  47          1990</t>
        </is>
      </c>
      <c r="D152" t="inlineStr">
        <is>
          <t>The answer to the lyre : Richard Bentley's illustrations for Thomas Gray's poems / Loftus Jestin.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Jestin, Loftus.</t>
        </is>
      </c>
      <c r="L152" t="inlineStr">
        <is>
          <t>Philadelphia : University of Pennsylvania Press, c1990.</t>
        </is>
      </c>
      <c r="M152" t="inlineStr">
        <is>
          <t>1990</t>
        </is>
      </c>
      <c r="O152" t="inlineStr">
        <is>
          <t>eng</t>
        </is>
      </c>
      <c r="P152" t="inlineStr">
        <is>
          <t>pau</t>
        </is>
      </c>
      <c r="R152" t="inlineStr">
        <is>
          <t xml:space="preserve">NC </t>
        </is>
      </c>
      <c r="S152" t="n">
        <v>1</v>
      </c>
      <c r="T152" t="n">
        <v>1</v>
      </c>
      <c r="U152" t="inlineStr">
        <is>
          <t>2003-09-29</t>
        </is>
      </c>
      <c r="V152" t="inlineStr">
        <is>
          <t>2003-09-29</t>
        </is>
      </c>
      <c r="W152" t="inlineStr">
        <is>
          <t>2003-09-29</t>
        </is>
      </c>
      <c r="X152" t="inlineStr">
        <is>
          <t>2003-09-29</t>
        </is>
      </c>
      <c r="Y152" t="n">
        <v>242</v>
      </c>
      <c r="Z152" t="n">
        <v>201</v>
      </c>
      <c r="AA152" t="n">
        <v>417</v>
      </c>
      <c r="AB152" t="n">
        <v>2</v>
      </c>
      <c r="AC152" t="n">
        <v>2</v>
      </c>
      <c r="AD152" t="n">
        <v>13</v>
      </c>
      <c r="AE152" t="n">
        <v>22</v>
      </c>
      <c r="AF152" t="n">
        <v>1</v>
      </c>
      <c r="AG152" t="n">
        <v>8</v>
      </c>
      <c r="AH152" t="n">
        <v>4</v>
      </c>
      <c r="AI152" t="n">
        <v>7</v>
      </c>
      <c r="AJ152" t="n">
        <v>10</v>
      </c>
      <c r="AK152" t="n">
        <v>13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HYPERLINK("http://catalog.hathitrust.org/Record/002059645","HathiTrust Record")</f>
        <v/>
      </c>
      <c r="AS152">
        <f>HYPERLINK("https://creighton-primo.hosted.exlibrisgroup.com/primo-explore/search?tab=default_tab&amp;search_scope=EVERYTHING&amp;vid=01CRU&amp;lang=en_US&amp;offset=0&amp;query=any,contains,991004139619702656","Catalog Record")</f>
        <v/>
      </c>
      <c r="AT152">
        <f>HYPERLINK("http://www.worldcat.org/oclc/20594246","WorldCat Record")</f>
        <v/>
      </c>
      <c r="AU152" t="inlineStr">
        <is>
          <t>1011133:eng</t>
        </is>
      </c>
      <c r="AV152" t="inlineStr">
        <is>
          <t>20594246</t>
        </is>
      </c>
      <c r="AW152" t="inlineStr">
        <is>
          <t>991004139619702656</t>
        </is>
      </c>
      <c r="AX152" t="inlineStr">
        <is>
          <t>991004139619702656</t>
        </is>
      </c>
      <c r="AY152" t="inlineStr">
        <is>
          <t>2267617960002656</t>
        </is>
      </c>
      <c r="AZ152" t="inlineStr">
        <is>
          <t>BOOK</t>
        </is>
      </c>
      <c r="BB152" t="inlineStr">
        <is>
          <t>9780812281842</t>
        </is>
      </c>
      <c r="BC152" t="inlineStr">
        <is>
          <t>32285004785498</t>
        </is>
      </c>
      <c r="BD152" t="inlineStr">
        <is>
          <t>893253289</t>
        </is>
      </c>
    </row>
    <row r="153">
      <c r="A153" t="inlineStr">
        <is>
          <t>No</t>
        </is>
      </c>
      <c r="B153" t="inlineStr">
        <is>
          <t>NC978.5.T52 B82</t>
        </is>
      </c>
      <c r="C153" t="inlineStr">
        <is>
          <t>0                      NC 0978500T  52                 B  82</t>
        </is>
      </c>
      <c r="D153" t="inlineStr">
        <is>
          <t>The illustrations of William Makepeace Thackeray / John Buchanan-Brown.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Buchanan-Brown, John.</t>
        </is>
      </c>
      <c r="L153" t="inlineStr">
        <is>
          <t>Newton Abbot, England ; North Pomfret, Vt. : David and Charles, c1979.</t>
        </is>
      </c>
      <c r="M153" t="inlineStr">
        <is>
          <t>1979</t>
        </is>
      </c>
      <c r="O153" t="inlineStr">
        <is>
          <t>eng</t>
        </is>
      </c>
      <c r="P153" t="inlineStr">
        <is>
          <t>enk</t>
        </is>
      </c>
      <c r="R153" t="inlineStr">
        <is>
          <t xml:space="preserve">NC </t>
        </is>
      </c>
      <c r="S153" t="n">
        <v>0</v>
      </c>
      <c r="T153" t="n">
        <v>0</v>
      </c>
      <c r="U153" t="inlineStr">
        <is>
          <t>2007-09-13</t>
        </is>
      </c>
      <c r="V153" t="inlineStr">
        <is>
          <t>2007-09-13</t>
        </is>
      </c>
      <c r="W153" t="inlineStr">
        <is>
          <t>1993-05-20</t>
        </is>
      </c>
      <c r="X153" t="inlineStr">
        <is>
          <t>1993-05-20</t>
        </is>
      </c>
      <c r="Y153" t="n">
        <v>326</v>
      </c>
      <c r="Z153" t="n">
        <v>216</v>
      </c>
      <c r="AA153" t="n">
        <v>218</v>
      </c>
      <c r="AB153" t="n">
        <v>2</v>
      </c>
      <c r="AC153" t="n">
        <v>2</v>
      </c>
      <c r="AD153" t="n">
        <v>10</v>
      </c>
      <c r="AE153" t="n">
        <v>10</v>
      </c>
      <c r="AF153" t="n">
        <v>0</v>
      </c>
      <c r="AG153" t="n">
        <v>0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HYPERLINK("https://creighton-primo.hosted.exlibrisgroup.com/primo-explore/search?tab=default_tab&amp;search_scope=EVERYTHING&amp;vid=01CRU&amp;lang=en_US&amp;offset=0&amp;query=any,contains,991004923369702656","Catalog Record")</f>
        <v/>
      </c>
      <c r="AT153">
        <f>HYPERLINK("http://www.worldcat.org/oclc/8865860","WorldCat Record")</f>
        <v/>
      </c>
      <c r="AU153" t="inlineStr">
        <is>
          <t>42752702:eng</t>
        </is>
      </c>
      <c r="AV153" t="inlineStr">
        <is>
          <t>8865860</t>
        </is>
      </c>
      <c r="AW153" t="inlineStr">
        <is>
          <t>991004923369702656</t>
        </is>
      </c>
      <c r="AX153" t="inlineStr">
        <is>
          <t>991004923369702656</t>
        </is>
      </c>
      <c r="AY153" t="inlineStr">
        <is>
          <t>2272332340002656</t>
        </is>
      </c>
      <c r="AZ153" t="inlineStr">
        <is>
          <t>BOOK</t>
        </is>
      </c>
      <c r="BC153" t="inlineStr">
        <is>
          <t>32285001690642</t>
        </is>
      </c>
      <c r="BD153" t="inlineStr">
        <is>
          <t>893713221</t>
        </is>
      </c>
    </row>
    <row r="154">
      <c r="A154" t="inlineStr">
        <is>
          <t>No</t>
        </is>
      </c>
      <c r="B154" t="inlineStr">
        <is>
          <t>NC980.5.L4 G413 1984</t>
        </is>
      </c>
      <c r="C154" t="inlineStr">
        <is>
          <t>0                      NC 0980500L  4                  G  413         1984</t>
        </is>
      </c>
      <c r="D154" t="inlineStr">
        <is>
          <t>From the Ballets russes to Vogue : the art of Georges Lepape / Claude Lepape, Thierry Defert ; [translated from the French by Jane Brenton].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Lepape, Claude, 1913-1994.</t>
        </is>
      </c>
      <c r="L154" t="inlineStr">
        <is>
          <t>New York, NY : Vendome Press : Distributed by Viking Press, c1984.</t>
        </is>
      </c>
      <c r="M154" t="inlineStr">
        <is>
          <t>1984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NC </t>
        </is>
      </c>
      <c r="S154" t="n">
        <v>4</v>
      </c>
      <c r="T154" t="n">
        <v>4</v>
      </c>
      <c r="U154" t="inlineStr">
        <is>
          <t>1999-03-26</t>
        </is>
      </c>
      <c r="V154" t="inlineStr">
        <is>
          <t>1999-03-26</t>
        </is>
      </c>
      <c r="W154" t="inlineStr">
        <is>
          <t>1993-05-20</t>
        </is>
      </c>
      <c r="X154" t="inlineStr">
        <is>
          <t>1993-05-20</t>
        </is>
      </c>
      <c r="Y154" t="n">
        <v>221</v>
      </c>
      <c r="Z154" t="n">
        <v>193</v>
      </c>
      <c r="AA154" t="n">
        <v>221</v>
      </c>
      <c r="AB154" t="n">
        <v>3</v>
      </c>
      <c r="AC154" t="n">
        <v>3</v>
      </c>
      <c r="AD154" t="n">
        <v>3</v>
      </c>
      <c r="AE154" t="n">
        <v>3</v>
      </c>
      <c r="AF154" t="n">
        <v>1</v>
      </c>
      <c r="AG154" t="n">
        <v>1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HYPERLINK("https://creighton-primo.hosted.exlibrisgroup.com/primo-explore/search?tab=default_tab&amp;search_scope=EVERYTHING&amp;vid=01CRU&amp;lang=en_US&amp;offset=0&amp;query=any,contains,991000413599702656","Catalog Record")</f>
        <v/>
      </c>
      <c r="AT154">
        <f>HYPERLINK("http://www.worldcat.org/oclc/10723023","WorldCat Record")</f>
        <v/>
      </c>
      <c r="AU154" t="inlineStr">
        <is>
          <t>428760349:eng</t>
        </is>
      </c>
      <c r="AV154" t="inlineStr">
        <is>
          <t>10723023</t>
        </is>
      </c>
      <c r="AW154" t="inlineStr">
        <is>
          <t>991000413599702656</t>
        </is>
      </c>
      <c r="AX154" t="inlineStr">
        <is>
          <t>991000413599702656</t>
        </is>
      </c>
      <c r="AY154" t="inlineStr">
        <is>
          <t>2255783060002656</t>
        </is>
      </c>
      <c r="AZ154" t="inlineStr">
        <is>
          <t>BOOK</t>
        </is>
      </c>
      <c r="BB154" t="inlineStr">
        <is>
          <t>9780865650459</t>
        </is>
      </c>
      <c r="BC154" t="inlineStr">
        <is>
          <t>32285001690659</t>
        </is>
      </c>
      <c r="BD154" t="inlineStr">
        <is>
          <t>893865328</t>
        </is>
      </c>
    </row>
    <row r="155">
      <c r="A155" t="inlineStr">
        <is>
          <t>No</t>
        </is>
      </c>
      <c r="B155" t="inlineStr">
        <is>
          <t>NC997 .B46</t>
        </is>
      </c>
      <c r="C155" t="inlineStr">
        <is>
          <t>0                      NC 0997000B  46</t>
        </is>
      </c>
      <c r="D155" t="inlineStr">
        <is>
          <t>Careers in commercial art / [by] J.I. Biegeleisen.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Biegeleisen, J. I. (Jacob Israel), 1910-</t>
        </is>
      </c>
      <c r="L155" t="inlineStr">
        <is>
          <t>New York : E.P. Dutton &amp; Co., inc., 1944.</t>
        </is>
      </c>
      <c r="M155" t="inlineStr">
        <is>
          <t>1944</t>
        </is>
      </c>
      <c r="N155" t="inlineStr">
        <is>
          <t>1st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NC </t>
        </is>
      </c>
      <c r="S155" t="n">
        <v>3</v>
      </c>
      <c r="T155" t="n">
        <v>3</v>
      </c>
      <c r="U155" t="inlineStr">
        <is>
          <t>1999-12-06</t>
        </is>
      </c>
      <c r="V155" t="inlineStr">
        <is>
          <t>1999-12-06</t>
        </is>
      </c>
      <c r="W155" t="inlineStr">
        <is>
          <t>1994-05-11</t>
        </is>
      </c>
      <c r="X155" t="inlineStr">
        <is>
          <t>1994-05-11</t>
        </is>
      </c>
      <c r="Y155" t="n">
        <v>95</v>
      </c>
      <c r="Z155" t="n">
        <v>84</v>
      </c>
      <c r="AA155" t="n">
        <v>147</v>
      </c>
      <c r="AB155" t="n">
        <v>2</v>
      </c>
      <c r="AC155" t="n">
        <v>2</v>
      </c>
      <c r="AD155" t="n">
        <v>1</v>
      </c>
      <c r="AE155" t="n">
        <v>3</v>
      </c>
      <c r="AF155" t="n">
        <v>0</v>
      </c>
      <c r="AG155" t="n">
        <v>1</v>
      </c>
      <c r="AH155" t="n">
        <v>0</v>
      </c>
      <c r="AI155" t="n">
        <v>1</v>
      </c>
      <c r="AJ155" t="n">
        <v>0</v>
      </c>
      <c r="AK155" t="n">
        <v>0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HYPERLINK("http://catalog.hathitrust.org/Record/002872396","HathiTrust Record")</f>
        <v/>
      </c>
      <c r="AS155">
        <f>HYPERLINK("https://creighton-primo.hosted.exlibrisgroup.com/primo-explore/search?tab=default_tab&amp;search_scope=EVERYTHING&amp;vid=01CRU&amp;lang=en_US&amp;offset=0&amp;query=any,contains,991003887409702656","Catalog Record")</f>
        <v/>
      </c>
      <c r="AT155">
        <f>HYPERLINK("http://www.worldcat.org/oclc/1742051","WorldCat Record")</f>
        <v/>
      </c>
      <c r="AU155" t="inlineStr">
        <is>
          <t>2844267:eng</t>
        </is>
      </c>
      <c r="AV155" t="inlineStr">
        <is>
          <t>1742051</t>
        </is>
      </c>
      <c r="AW155" t="inlineStr">
        <is>
          <t>991003887409702656</t>
        </is>
      </c>
      <c r="AX155" t="inlineStr">
        <is>
          <t>991003887409702656</t>
        </is>
      </c>
      <c r="AY155" t="inlineStr">
        <is>
          <t>2260111690002656</t>
        </is>
      </c>
      <c r="AZ155" t="inlineStr">
        <is>
          <t>BOOK</t>
        </is>
      </c>
      <c r="BC155" t="inlineStr">
        <is>
          <t>32285001910065</t>
        </is>
      </c>
      <c r="BD155" t="inlineStr">
        <is>
          <t>893318527</t>
        </is>
      </c>
    </row>
    <row r="156">
      <c r="A156" t="inlineStr">
        <is>
          <t>No</t>
        </is>
      </c>
      <c r="B156" t="inlineStr">
        <is>
          <t>NC997 .M2913 1970</t>
        </is>
      </c>
      <c r="C156" t="inlineStr">
        <is>
          <t>0                      NC 0997000M  2913        1970</t>
        </is>
      </c>
      <c r="D156" t="inlineStr">
        <is>
          <t>Letter and image. Translated by Caroline Hillier and Vivienne Menkes.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Massin.</t>
        </is>
      </c>
      <c r="L156" t="inlineStr">
        <is>
          <t>New York, Van Nostrand Reinhold Co. [1970]</t>
        </is>
      </c>
      <c r="M156" t="inlineStr">
        <is>
          <t>1970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NC </t>
        </is>
      </c>
      <c r="S156" t="n">
        <v>0</v>
      </c>
      <c r="T156" t="n">
        <v>0</v>
      </c>
      <c r="U156" t="inlineStr">
        <is>
          <t>2001-03-30</t>
        </is>
      </c>
      <c r="V156" t="inlineStr">
        <is>
          <t>2001-03-30</t>
        </is>
      </c>
      <c r="W156" t="inlineStr">
        <is>
          <t>1997-07-17</t>
        </is>
      </c>
      <c r="X156" t="inlineStr">
        <is>
          <t>1997-07-17</t>
        </is>
      </c>
      <c r="Y156" t="n">
        <v>441</v>
      </c>
      <c r="Z156" t="n">
        <v>397</v>
      </c>
      <c r="AA156" t="n">
        <v>436</v>
      </c>
      <c r="AB156" t="n">
        <v>5</v>
      </c>
      <c r="AC156" t="n">
        <v>5</v>
      </c>
      <c r="AD156" t="n">
        <v>14</v>
      </c>
      <c r="AE156" t="n">
        <v>15</v>
      </c>
      <c r="AF156" t="n">
        <v>5</v>
      </c>
      <c r="AG156" t="n">
        <v>6</v>
      </c>
      <c r="AH156" t="n">
        <v>3</v>
      </c>
      <c r="AI156" t="n">
        <v>3</v>
      </c>
      <c r="AJ156" t="n">
        <v>4</v>
      </c>
      <c r="AK156" t="n">
        <v>4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HYPERLINK("http://catalog.hathitrust.org/Record/001469024","HathiTrust Record")</f>
        <v/>
      </c>
      <c r="AS156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156">
        <f>HYPERLINK("http://www.worldcat.org/oclc/98740","WorldCat Record")</f>
        <v/>
      </c>
      <c r="AU156" t="inlineStr">
        <is>
          <t>3901037121:eng</t>
        </is>
      </c>
      <c r="AV156" t="inlineStr">
        <is>
          <t>98740</t>
        </is>
      </c>
      <c r="AW156" t="inlineStr">
        <is>
          <t>991000604969702656</t>
        </is>
      </c>
      <c r="AX156" t="inlineStr">
        <is>
          <t>991000604969702656</t>
        </is>
      </c>
      <c r="AY156" t="inlineStr">
        <is>
          <t>2272061770002656</t>
        </is>
      </c>
      <c r="AZ156" t="inlineStr">
        <is>
          <t>BOOK</t>
        </is>
      </c>
      <c r="BC156" t="inlineStr">
        <is>
          <t>32285002965118</t>
        </is>
      </c>
      <c r="BD156" t="inlineStr">
        <is>
          <t>893521835</t>
        </is>
      </c>
    </row>
    <row r="157">
      <c r="A157" t="inlineStr">
        <is>
          <t>No</t>
        </is>
      </c>
      <c r="B157" t="inlineStr">
        <is>
          <t>NC997 .N48 1990</t>
        </is>
      </c>
      <c r="C157" t="inlineStr">
        <is>
          <t>0                      NC 0997000N  48          1990</t>
        </is>
      </c>
      <c r="D157" t="inlineStr">
        <is>
          <t>The New guide to graphic design / editor, Bob Cotton.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Oxford : Phaidon, 1990.</t>
        </is>
      </c>
      <c r="M157" t="inlineStr">
        <is>
          <t>1990</t>
        </is>
      </c>
      <c r="O157" t="inlineStr">
        <is>
          <t>eng</t>
        </is>
      </c>
      <c r="P157" t="inlineStr">
        <is>
          <t>enk</t>
        </is>
      </c>
      <c r="R157" t="inlineStr">
        <is>
          <t xml:space="preserve">NC </t>
        </is>
      </c>
      <c r="S157" t="n">
        <v>17</v>
      </c>
      <c r="T157" t="n">
        <v>17</v>
      </c>
      <c r="U157" t="inlineStr">
        <is>
          <t>2002-11-24</t>
        </is>
      </c>
      <c r="V157" t="inlineStr">
        <is>
          <t>2002-11-24</t>
        </is>
      </c>
      <c r="W157" t="inlineStr">
        <is>
          <t>1992-01-21</t>
        </is>
      </c>
      <c r="X157" t="inlineStr">
        <is>
          <t>1992-01-21</t>
        </is>
      </c>
      <c r="Y157" t="n">
        <v>141</v>
      </c>
      <c r="Z157" t="n">
        <v>29</v>
      </c>
      <c r="AA157" t="n">
        <v>154</v>
      </c>
      <c r="AB157" t="n">
        <v>1</v>
      </c>
      <c r="AC157" t="n">
        <v>4</v>
      </c>
      <c r="AD157" t="n">
        <v>0</v>
      </c>
      <c r="AE157" t="n">
        <v>2</v>
      </c>
      <c r="AF157" t="n">
        <v>0</v>
      </c>
      <c r="AG157" t="n">
        <v>1</v>
      </c>
      <c r="AH157" t="n">
        <v>0</v>
      </c>
      <c r="AI157" t="n">
        <v>0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HYPERLINK("https://creighton-primo.hosted.exlibrisgroup.com/primo-explore/search?tab=default_tab&amp;search_scope=EVERYTHING&amp;vid=01CRU&amp;lang=en_US&amp;offset=0&amp;query=any,contains,991001735779702656","Catalog Record")</f>
        <v/>
      </c>
      <c r="AT157">
        <f>HYPERLINK("http://www.worldcat.org/oclc/21971779","WorldCat Record")</f>
        <v/>
      </c>
      <c r="AU157" t="inlineStr">
        <is>
          <t>55356806:eng</t>
        </is>
      </c>
      <c r="AV157" t="inlineStr">
        <is>
          <t>21971779</t>
        </is>
      </c>
      <c r="AW157" t="inlineStr">
        <is>
          <t>991001735779702656</t>
        </is>
      </c>
      <c r="AX157" t="inlineStr">
        <is>
          <t>991001735779702656</t>
        </is>
      </c>
      <c r="AY157" t="inlineStr">
        <is>
          <t>2267952550002656</t>
        </is>
      </c>
      <c r="AZ157" t="inlineStr">
        <is>
          <t>BOOK</t>
        </is>
      </c>
      <c r="BB157" t="inlineStr">
        <is>
          <t>9780714826271</t>
        </is>
      </c>
      <c r="BC157" t="inlineStr">
        <is>
          <t>32285000865328</t>
        </is>
      </c>
      <c r="BD157" t="inlineStr">
        <is>
          <t>893715667</t>
        </is>
      </c>
    </row>
    <row r="158">
      <c r="A158" t="inlineStr">
        <is>
          <t>No</t>
        </is>
      </c>
      <c r="B158" t="inlineStr">
        <is>
          <t>NC997 .W37 1988</t>
        </is>
      </c>
      <c r="C158" t="inlineStr">
        <is>
          <t>0                      NC 0997000W  37          1988</t>
        </is>
      </c>
      <c r="D158" t="inlineStr">
        <is>
          <t>Creative ad design &amp; illustration / Dick Ward.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Ward, Dick.</t>
        </is>
      </c>
      <c r="L158" t="inlineStr">
        <is>
          <t>Cincinnati, Ohio : North Light Books, 1988.</t>
        </is>
      </c>
      <c r="M158" t="inlineStr">
        <is>
          <t>1988</t>
        </is>
      </c>
      <c r="O158" t="inlineStr">
        <is>
          <t>eng</t>
        </is>
      </c>
      <c r="P158" t="inlineStr">
        <is>
          <t>ohu</t>
        </is>
      </c>
      <c r="R158" t="inlineStr">
        <is>
          <t xml:space="preserve">NC </t>
        </is>
      </c>
      <c r="S158" t="n">
        <v>10</v>
      </c>
      <c r="T158" t="n">
        <v>10</v>
      </c>
      <c r="U158" t="inlineStr">
        <is>
          <t>2002-11-24</t>
        </is>
      </c>
      <c r="V158" t="inlineStr">
        <is>
          <t>2002-11-24</t>
        </is>
      </c>
      <c r="W158" t="inlineStr">
        <is>
          <t>1990-02-22</t>
        </is>
      </c>
      <c r="X158" t="inlineStr">
        <is>
          <t>1990-02-22</t>
        </is>
      </c>
      <c r="Y158" t="n">
        <v>236</v>
      </c>
      <c r="Z158" t="n">
        <v>203</v>
      </c>
      <c r="AA158" t="n">
        <v>203</v>
      </c>
      <c r="AB158" t="n">
        <v>2</v>
      </c>
      <c r="AC158" t="n">
        <v>2</v>
      </c>
      <c r="AD158" t="n">
        <v>4</v>
      </c>
      <c r="AE158" t="n">
        <v>4</v>
      </c>
      <c r="AF158" t="n">
        <v>3</v>
      </c>
      <c r="AG158" t="n">
        <v>3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1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HYPERLINK("https://creighton-primo.hosted.exlibrisgroup.com/primo-explore/search?tab=default_tab&amp;search_scope=EVERYTHING&amp;vid=01CRU&amp;lang=en_US&amp;offset=0&amp;query=any,contains,991001311959702656","Catalog Record")</f>
        <v/>
      </c>
      <c r="AT158">
        <f>HYPERLINK("http://www.worldcat.org/oclc/18159943","WorldCat Record")</f>
        <v/>
      </c>
      <c r="AU158" t="inlineStr">
        <is>
          <t>16462277:eng</t>
        </is>
      </c>
      <c r="AV158" t="inlineStr">
        <is>
          <t>18159943</t>
        </is>
      </c>
      <c r="AW158" t="inlineStr">
        <is>
          <t>991001311959702656</t>
        </is>
      </c>
      <c r="AX158" t="inlineStr">
        <is>
          <t>991001311959702656</t>
        </is>
      </c>
      <c r="AY158" t="inlineStr">
        <is>
          <t>2257071890002656</t>
        </is>
      </c>
      <c r="AZ158" t="inlineStr">
        <is>
          <t>BOOK</t>
        </is>
      </c>
      <c r="BB158" t="inlineStr">
        <is>
          <t>9780891342441</t>
        </is>
      </c>
      <c r="BC158" t="inlineStr">
        <is>
          <t>32285000049287</t>
        </is>
      </c>
      <c r="BD158" t="inlineStr">
        <is>
          <t>893408032</t>
        </is>
      </c>
    </row>
    <row r="159">
      <c r="A159" t="inlineStr">
        <is>
          <t>No</t>
        </is>
      </c>
      <c r="B159" t="inlineStr">
        <is>
          <t>NC998.4 .R4 1989</t>
        </is>
      </c>
      <c r="C159" t="inlineStr">
        <is>
          <t>0                      NC 0998400R  4           1989</t>
        </is>
      </c>
      <c r="D159" t="inlineStr">
        <is>
          <t>Nine pioneers in American graphic design / R. Roger Remington and Barbara J. Hodik.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Remington, R. Roger.</t>
        </is>
      </c>
      <c r="L159" t="inlineStr">
        <is>
          <t>Cambridge, Mass. : MIT Press, c1989.</t>
        </is>
      </c>
      <c r="M159" t="inlineStr">
        <is>
          <t>1989</t>
        </is>
      </c>
      <c r="O159" t="inlineStr">
        <is>
          <t>eng</t>
        </is>
      </c>
      <c r="P159" t="inlineStr">
        <is>
          <t>mau</t>
        </is>
      </c>
      <c r="R159" t="inlineStr">
        <is>
          <t xml:space="preserve">NC </t>
        </is>
      </c>
      <c r="S159" t="n">
        <v>5</v>
      </c>
      <c r="T159" t="n">
        <v>5</v>
      </c>
      <c r="U159" t="inlineStr">
        <is>
          <t>1999-12-01</t>
        </is>
      </c>
      <c r="V159" t="inlineStr">
        <is>
          <t>1999-12-01</t>
        </is>
      </c>
      <c r="W159" t="inlineStr">
        <is>
          <t>1990-02-16</t>
        </is>
      </c>
      <c r="X159" t="inlineStr">
        <is>
          <t>1990-02-16</t>
        </is>
      </c>
      <c r="Y159" t="n">
        <v>773</v>
      </c>
      <c r="Z159" t="n">
        <v>657</v>
      </c>
      <c r="AA159" t="n">
        <v>657</v>
      </c>
      <c r="AB159" t="n">
        <v>7</v>
      </c>
      <c r="AC159" t="n">
        <v>7</v>
      </c>
      <c r="AD159" t="n">
        <v>30</v>
      </c>
      <c r="AE159" t="n">
        <v>30</v>
      </c>
      <c r="AF159" t="n">
        <v>14</v>
      </c>
      <c r="AG159" t="n">
        <v>14</v>
      </c>
      <c r="AH159" t="n">
        <v>7</v>
      </c>
      <c r="AI159" t="n">
        <v>7</v>
      </c>
      <c r="AJ159" t="n">
        <v>7</v>
      </c>
      <c r="AK159" t="n">
        <v>7</v>
      </c>
      <c r="AL159" t="n">
        <v>6</v>
      </c>
      <c r="AM159" t="n">
        <v>6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HYPERLINK("https://creighton-primo.hosted.exlibrisgroup.com/primo-explore/search?tab=default_tab&amp;search_scope=EVERYTHING&amp;vid=01CRU&amp;lang=en_US&amp;offset=0&amp;query=any,contains,991001255699702656","Catalog Record")</f>
        <v/>
      </c>
      <c r="AT159">
        <f>HYPERLINK("http://www.worldcat.org/oclc/17731309","WorldCat Record")</f>
        <v/>
      </c>
      <c r="AU159" t="inlineStr">
        <is>
          <t>16730958:eng</t>
        </is>
      </c>
      <c r="AV159" t="inlineStr">
        <is>
          <t>17731309</t>
        </is>
      </c>
      <c r="AW159" t="inlineStr">
        <is>
          <t>991001255699702656</t>
        </is>
      </c>
      <c r="AX159" t="inlineStr">
        <is>
          <t>991001255699702656</t>
        </is>
      </c>
      <c r="AY159" t="inlineStr">
        <is>
          <t>2272229060002656</t>
        </is>
      </c>
      <c r="AZ159" t="inlineStr">
        <is>
          <t>BOOK</t>
        </is>
      </c>
      <c r="BB159" t="inlineStr">
        <is>
          <t>9780262181334</t>
        </is>
      </c>
      <c r="BC159" t="inlineStr">
        <is>
          <t>32285000039171</t>
        </is>
      </c>
      <c r="BD159" t="inlineStr">
        <is>
          <t>893528818</t>
        </is>
      </c>
    </row>
    <row r="160">
      <c r="A160" t="inlineStr">
        <is>
          <t>No</t>
        </is>
      </c>
      <c r="B160" t="inlineStr">
        <is>
          <t>NC998.45.P67 P69 2003</t>
        </is>
      </c>
      <c r="C160" t="inlineStr">
        <is>
          <t>0                      NC 0998450P  67                 P  69          2003</t>
        </is>
      </c>
      <c r="D160" t="inlineStr">
        <is>
          <t>No more rules : graphic design and postmodernism / Rick Poynor.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Poynor, Rick.</t>
        </is>
      </c>
      <c r="L160" t="inlineStr">
        <is>
          <t>New Haven, CT : Yale University Press, c2003.</t>
        </is>
      </c>
      <c r="M160" t="inlineStr">
        <is>
          <t>2003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NC </t>
        </is>
      </c>
      <c r="S160" t="n">
        <v>7</v>
      </c>
      <c r="T160" t="n">
        <v>7</v>
      </c>
      <c r="U160" t="inlineStr">
        <is>
          <t>2008-04-15</t>
        </is>
      </c>
      <c r="V160" t="inlineStr">
        <is>
          <t>2008-04-15</t>
        </is>
      </c>
      <c r="W160" t="inlineStr">
        <is>
          <t>2005-01-18</t>
        </is>
      </c>
      <c r="X160" t="inlineStr">
        <is>
          <t>2005-01-18</t>
        </is>
      </c>
      <c r="Y160" t="n">
        <v>921</v>
      </c>
      <c r="Z160" t="n">
        <v>828</v>
      </c>
      <c r="AA160" t="n">
        <v>862</v>
      </c>
      <c r="AB160" t="n">
        <v>4</v>
      </c>
      <c r="AC160" t="n">
        <v>4</v>
      </c>
      <c r="AD160" t="n">
        <v>28</v>
      </c>
      <c r="AE160" t="n">
        <v>28</v>
      </c>
      <c r="AF160" t="n">
        <v>14</v>
      </c>
      <c r="AG160" t="n">
        <v>14</v>
      </c>
      <c r="AH160" t="n">
        <v>6</v>
      </c>
      <c r="AI160" t="n">
        <v>6</v>
      </c>
      <c r="AJ160" t="n">
        <v>11</v>
      </c>
      <c r="AK160" t="n">
        <v>11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HYPERLINK("https://creighton-primo.hosted.exlibrisgroup.com/primo-explore/search?tab=default_tab&amp;search_scope=EVERYTHING&amp;vid=01CRU&amp;lang=en_US&amp;offset=0&amp;query=any,contains,991004426569702656","Catalog Record")</f>
        <v/>
      </c>
      <c r="AT160">
        <f>HYPERLINK("http://www.worldcat.org/oclc/53336222","WorldCat Record")</f>
        <v/>
      </c>
      <c r="AU160" t="inlineStr">
        <is>
          <t>34299:eng</t>
        </is>
      </c>
      <c r="AV160" t="inlineStr">
        <is>
          <t>53336222</t>
        </is>
      </c>
      <c r="AW160" t="inlineStr">
        <is>
          <t>991004426569702656</t>
        </is>
      </c>
      <c r="AX160" t="inlineStr">
        <is>
          <t>991004426569702656</t>
        </is>
      </c>
      <c r="AY160" t="inlineStr">
        <is>
          <t>2258586420002656</t>
        </is>
      </c>
      <c r="AZ160" t="inlineStr">
        <is>
          <t>BOOK</t>
        </is>
      </c>
      <c r="BB160" t="inlineStr">
        <is>
          <t>9780300100341</t>
        </is>
      </c>
      <c r="BC160" t="inlineStr">
        <is>
          <t>32285005020622</t>
        </is>
      </c>
      <c r="BD160" t="inlineStr">
        <is>
          <t>893423785</t>
        </is>
      </c>
    </row>
    <row r="161">
      <c r="A161" t="inlineStr">
        <is>
          <t>No</t>
        </is>
      </c>
      <c r="B161" t="inlineStr">
        <is>
          <t>NC998.6.G4 A96 2000</t>
        </is>
      </c>
      <c r="C161" t="inlineStr">
        <is>
          <t>0                      NC 0998600G  4                  A  96          2000</t>
        </is>
      </c>
      <c r="D161" t="inlineStr">
        <is>
          <t>Graphic design in Germany : 1890-1945 / Jeremy Aynsley.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Aynsley, Jeremy.</t>
        </is>
      </c>
      <c r="L161" t="inlineStr">
        <is>
          <t>Berkeley : University of California Press, c2000.</t>
        </is>
      </c>
      <c r="M161" t="inlineStr">
        <is>
          <t>2000</t>
        </is>
      </c>
      <c r="O161" t="inlineStr">
        <is>
          <t>eng</t>
        </is>
      </c>
      <c r="P161" t="inlineStr">
        <is>
          <t>cau</t>
        </is>
      </c>
      <c r="Q161" t="inlineStr">
        <is>
          <t>Weimar and now ; 28</t>
        </is>
      </c>
      <c r="R161" t="inlineStr">
        <is>
          <t xml:space="preserve">NC </t>
        </is>
      </c>
      <c r="S161" t="n">
        <v>1</v>
      </c>
      <c r="T161" t="n">
        <v>1</v>
      </c>
      <c r="U161" t="inlineStr">
        <is>
          <t>2002-04-29</t>
        </is>
      </c>
      <c r="V161" t="inlineStr">
        <is>
          <t>2002-04-29</t>
        </is>
      </c>
      <c r="W161" t="inlineStr">
        <is>
          <t>2002-04-17</t>
        </is>
      </c>
      <c r="X161" t="inlineStr">
        <is>
          <t>2002-04-17</t>
        </is>
      </c>
      <c r="Y161" t="n">
        <v>680</v>
      </c>
      <c r="Z161" t="n">
        <v>595</v>
      </c>
      <c r="AA161" t="n">
        <v>609</v>
      </c>
      <c r="AB161" t="n">
        <v>4</v>
      </c>
      <c r="AC161" t="n">
        <v>4</v>
      </c>
      <c r="AD161" t="n">
        <v>24</v>
      </c>
      <c r="AE161" t="n">
        <v>24</v>
      </c>
      <c r="AF161" t="n">
        <v>9</v>
      </c>
      <c r="AG161" t="n">
        <v>9</v>
      </c>
      <c r="AH161" t="n">
        <v>6</v>
      </c>
      <c r="AI161" t="n">
        <v>6</v>
      </c>
      <c r="AJ161" t="n">
        <v>13</v>
      </c>
      <c r="AK161" t="n">
        <v>13</v>
      </c>
      <c r="AL161" t="n">
        <v>3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HYPERLINK("https://creighton-primo.hosted.exlibrisgroup.com/primo-explore/search?tab=default_tab&amp;search_scope=EVERYTHING&amp;vid=01CRU&amp;lang=en_US&amp;offset=0&amp;query=any,contains,991003781929702656","Catalog Record")</f>
        <v/>
      </c>
      <c r="AT161">
        <f>HYPERLINK("http://www.worldcat.org/oclc/44117928","WorldCat Record")</f>
        <v/>
      </c>
      <c r="AU161" t="inlineStr">
        <is>
          <t>118224817:eng</t>
        </is>
      </c>
      <c r="AV161" t="inlineStr">
        <is>
          <t>44117928</t>
        </is>
      </c>
      <c r="AW161" t="inlineStr">
        <is>
          <t>991003781929702656</t>
        </is>
      </c>
      <c r="AX161" t="inlineStr">
        <is>
          <t>991003781929702656</t>
        </is>
      </c>
      <c r="AY161" t="inlineStr">
        <is>
          <t>2265846430002656</t>
        </is>
      </c>
      <c r="AZ161" t="inlineStr">
        <is>
          <t>BOOK</t>
        </is>
      </c>
      <c r="BB161" t="inlineStr">
        <is>
          <t>9780520227965</t>
        </is>
      </c>
      <c r="BC161" t="inlineStr">
        <is>
          <t>32285004480868</t>
        </is>
      </c>
      <c r="BD161" t="inlineStr">
        <is>
          <t>893349137</t>
        </is>
      </c>
    </row>
    <row r="162">
      <c r="A162" t="inlineStr">
        <is>
          <t>No</t>
        </is>
      </c>
      <c r="B162" t="inlineStr">
        <is>
          <t>NC998.6.G7 C66 2004</t>
        </is>
      </c>
      <c r="C162" t="inlineStr">
        <is>
          <t>0                      NC 0998600G  7                  C  66          2004</t>
        </is>
      </c>
      <c r="D162" t="inlineStr">
        <is>
          <t>Communicate : independent British graphic design since the sixties / edited by Rick Poynor ; essays by David Crowley ... [et al.].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New Haven, CT : Yale University Press, 2004.</t>
        </is>
      </c>
      <c r="M162" t="inlineStr">
        <is>
          <t>2004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NC </t>
        </is>
      </c>
      <c r="S162" t="n">
        <v>1</v>
      </c>
      <c r="T162" t="n">
        <v>1</v>
      </c>
      <c r="U162" t="inlineStr">
        <is>
          <t>2006-07-12</t>
        </is>
      </c>
      <c r="V162" t="inlineStr">
        <is>
          <t>2006-07-12</t>
        </is>
      </c>
      <c r="W162" t="inlineStr">
        <is>
          <t>2006-07-12</t>
        </is>
      </c>
      <c r="X162" t="inlineStr">
        <is>
          <t>2006-07-12</t>
        </is>
      </c>
      <c r="Y162" t="n">
        <v>496</v>
      </c>
      <c r="Z162" t="n">
        <v>447</v>
      </c>
      <c r="AA162" t="n">
        <v>479</v>
      </c>
      <c r="AB162" t="n">
        <v>3</v>
      </c>
      <c r="AC162" t="n">
        <v>3</v>
      </c>
      <c r="AD162" t="n">
        <v>17</v>
      </c>
      <c r="AE162" t="n">
        <v>18</v>
      </c>
      <c r="AF162" t="n">
        <v>9</v>
      </c>
      <c r="AG162" t="n">
        <v>10</v>
      </c>
      <c r="AH162" t="n">
        <v>4</v>
      </c>
      <c r="AI162" t="n">
        <v>4</v>
      </c>
      <c r="AJ162" t="n">
        <v>5</v>
      </c>
      <c r="AK162" t="n">
        <v>5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HYPERLINK("https://creighton-primo.hosted.exlibrisgroup.com/primo-explore/search?tab=default_tab&amp;search_scope=EVERYTHING&amp;vid=01CRU&amp;lang=en_US&amp;offset=0&amp;query=any,contains,991004847249702656","Catalog Record")</f>
        <v/>
      </c>
      <c r="AT162">
        <f>HYPERLINK("http://www.worldcat.org/oclc/57724792","WorldCat Record")</f>
        <v/>
      </c>
      <c r="AU162" t="inlineStr">
        <is>
          <t>865513554:eng</t>
        </is>
      </c>
      <c r="AV162" t="inlineStr">
        <is>
          <t>57724792</t>
        </is>
      </c>
      <c r="AW162" t="inlineStr">
        <is>
          <t>991004847249702656</t>
        </is>
      </c>
      <c r="AX162" t="inlineStr">
        <is>
          <t>991004847249702656</t>
        </is>
      </c>
      <c r="AY162" t="inlineStr">
        <is>
          <t>2264415990002656</t>
        </is>
      </c>
      <c r="AZ162" t="inlineStr">
        <is>
          <t>BOOK</t>
        </is>
      </c>
      <c r="BB162" t="inlineStr">
        <is>
          <t>9780300106848</t>
        </is>
      </c>
      <c r="BC162" t="inlineStr">
        <is>
          <t>32285005194302</t>
        </is>
      </c>
      <c r="BD162" t="inlineStr">
        <is>
          <t>893424252</t>
        </is>
      </c>
    </row>
    <row r="163">
      <c r="A163" t="inlineStr">
        <is>
          <t>No</t>
        </is>
      </c>
      <c r="B163" t="inlineStr">
        <is>
          <t>NC998.6.I8 H46 1993</t>
        </is>
      </c>
      <c r="C163" t="inlineStr">
        <is>
          <t>0                      NC 0998600I  8                  H  46          1993</t>
        </is>
      </c>
      <c r="D163" t="inlineStr">
        <is>
          <t>Italian art deco : graphic design between the wars / Steven Heller &amp; Louise Fili.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Heller, Steven.</t>
        </is>
      </c>
      <c r="L163" t="inlineStr">
        <is>
          <t>San Francisco : Chronicle Books, c1993.</t>
        </is>
      </c>
      <c r="M163" t="inlineStr">
        <is>
          <t>1993</t>
        </is>
      </c>
      <c r="O163" t="inlineStr">
        <is>
          <t>eng</t>
        </is>
      </c>
      <c r="P163" t="inlineStr">
        <is>
          <t>cau</t>
        </is>
      </c>
      <c r="R163" t="inlineStr">
        <is>
          <t xml:space="preserve">NC </t>
        </is>
      </c>
      <c r="S163" t="n">
        <v>5</v>
      </c>
      <c r="T163" t="n">
        <v>5</v>
      </c>
      <c r="U163" t="inlineStr">
        <is>
          <t>2010-03-23</t>
        </is>
      </c>
      <c r="V163" t="inlineStr">
        <is>
          <t>2010-03-23</t>
        </is>
      </c>
      <c r="W163" t="inlineStr">
        <is>
          <t>1994-08-08</t>
        </is>
      </c>
      <c r="X163" t="inlineStr">
        <is>
          <t>1994-08-08</t>
        </is>
      </c>
      <c r="Y163" t="n">
        <v>361</v>
      </c>
      <c r="Z163" t="n">
        <v>272</v>
      </c>
      <c r="AA163" t="n">
        <v>274</v>
      </c>
      <c r="AB163" t="n">
        <v>5</v>
      </c>
      <c r="AC163" t="n">
        <v>5</v>
      </c>
      <c r="AD163" t="n">
        <v>11</v>
      </c>
      <c r="AE163" t="n">
        <v>11</v>
      </c>
      <c r="AF163" t="n">
        <v>2</v>
      </c>
      <c r="AG163" t="n">
        <v>2</v>
      </c>
      <c r="AH163" t="n">
        <v>3</v>
      </c>
      <c r="AI163" t="n">
        <v>3</v>
      </c>
      <c r="AJ163" t="n">
        <v>3</v>
      </c>
      <c r="AK163" t="n">
        <v>3</v>
      </c>
      <c r="AL163" t="n">
        <v>4</v>
      </c>
      <c r="AM163" t="n">
        <v>4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HYPERLINK("http://catalog.hathitrust.org/Record/002801514","HathiTrust Record")</f>
        <v/>
      </c>
      <c r="AS163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163">
        <f>HYPERLINK("http://www.worldcat.org/oclc/26852922","WorldCat Record")</f>
        <v/>
      </c>
      <c r="AU163" t="inlineStr">
        <is>
          <t>375742463:eng</t>
        </is>
      </c>
      <c r="AV163" t="inlineStr">
        <is>
          <t>26852922</t>
        </is>
      </c>
      <c r="AW163" t="inlineStr">
        <is>
          <t>991002092869702656</t>
        </is>
      </c>
      <c r="AX163" t="inlineStr">
        <is>
          <t>991002092869702656</t>
        </is>
      </c>
      <c r="AY163" t="inlineStr">
        <is>
          <t>2264910680002656</t>
        </is>
      </c>
      <c r="AZ163" t="inlineStr">
        <is>
          <t>BOOK</t>
        </is>
      </c>
      <c r="BB163" t="inlineStr">
        <is>
          <t>9780811802871</t>
        </is>
      </c>
      <c r="BC163" t="inlineStr">
        <is>
          <t>32285001941698</t>
        </is>
      </c>
      <c r="BD163" t="inlineStr">
        <is>
          <t>893785703</t>
        </is>
      </c>
    </row>
    <row r="164">
      <c r="A164" t="inlineStr">
        <is>
          <t>No</t>
        </is>
      </c>
      <c r="B164" t="inlineStr">
        <is>
          <t>NC998.6.J3 F73 1996</t>
        </is>
      </c>
      <c r="C164" t="inlineStr">
        <is>
          <t>0                      NC 0998600J  3                  F  73          1996</t>
        </is>
      </c>
      <c r="D164" t="inlineStr">
        <is>
          <t>Japanese modern : graphic design between the wars / [text by] James Fraser, [edited by] Steven Heller, [art direction] Seymour Chwast.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Fraser, James, 1933-</t>
        </is>
      </c>
      <c r="L164" t="inlineStr">
        <is>
          <t>San Francisco, CA : Chronicle Books, c1996.</t>
        </is>
      </c>
      <c r="M164" t="inlineStr">
        <is>
          <t>1996</t>
        </is>
      </c>
      <c r="O164" t="inlineStr">
        <is>
          <t>eng</t>
        </is>
      </c>
      <c r="P164" t="inlineStr">
        <is>
          <t>cau</t>
        </is>
      </c>
      <c r="R164" t="inlineStr">
        <is>
          <t xml:space="preserve">NC </t>
        </is>
      </c>
      <c r="S164" t="n">
        <v>1</v>
      </c>
      <c r="T164" t="n">
        <v>1</v>
      </c>
      <c r="U164" t="inlineStr">
        <is>
          <t>2005-04-09</t>
        </is>
      </c>
      <c r="V164" t="inlineStr">
        <is>
          <t>2005-04-09</t>
        </is>
      </c>
      <c r="W164" t="inlineStr">
        <is>
          <t>1997-04-03</t>
        </is>
      </c>
      <c r="X164" t="inlineStr">
        <is>
          <t>1997-04-03</t>
        </is>
      </c>
      <c r="Y164" t="n">
        <v>550</v>
      </c>
      <c r="Z164" t="n">
        <v>469</v>
      </c>
      <c r="AA164" t="n">
        <v>471</v>
      </c>
      <c r="AB164" t="n">
        <v>5</v>
      </c>
      <c r="AC164" t="n">
        <v>5</v>
      </c>
      <c r="AD164" t="n">
        <v>24</v>
      </c>
      <c r="AE164" t="n">
        <v>24</v>
      </c>
      <c r="AF164" t="n">
        <v>12</v>
      </c>
      <c r="AG164" t="n">
        <v>12</v>
      </c>
      <c r="AH164" t="n">
        <v>4</v>
      </c>
      <c r="AI164" t="n">
        <v>4</v>
      </c>
      <c r="AJ164" t="n">
        <v>8</v>
      </c>
      <c r="AK164" t="n">
        <v>8</v>
      </c>
      <c r="AL164" t="n">
        <v>4</v>
      </c>
      <c r="AM164" t="n">
        <v>4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HYPERLINK("http://catalog.hathitrust.org/Record/003131303","HathiTrust Record")</f>
        <v/>
      </c>
      <c r="AS164">
        <f>HYPERLINK("https://creighton-primo.hosted.exlibrisgroup.com/primo-explore/search?tab=default_tab&amp;search_scope=EVERYTHING&amp;vid=01CRU&amp;lang=en_US&amp;offset=0&amp;query=any,contains,991002520489702656","Catalog Record")</f>
        <v/>
      </c>
      <c r="AT164">
        <f>HYPERLINK("http://www.worldcat.org/oclc/32779236","WorldCat Record")</f>
        <v/>
      </c>
      <c r="AU164" t="inlineStr">
        <is>
          <t>891249404:eng</t>
        </is>
      </c>
      <c r="AV164" t="inlineStr">
        <is>
          <t>32779236</t>
        </is>
      </c>
      <c r="AW164" t="inlineStr">
        <is>
          <t>991002520489702656</t>
        </is>
      </c>
      <c r="AX164" t="inlineStr">
        <is>
          <t>991002520489702656</t>
        </is>
      </c>
      <c r="AY164" t="inlineStr">
        <is>
          <t>2259698660002656</t>
        </is>
      </c>
      <c r="AZ164" t="inlineStr">
        <is>
          <t>BOOK</t>
        </is>
      </c>
      <c r="BB164" t="inlineStr">
        <is>
          <t>9780811805094</t>
        </is>
      </c>
      <c r="BC164" t="inlineStr">
        <is>
          <t>32285002478443</t>
        </is>
      </c>
      <c r="BD164" t="inlineStr">
        <is>
          <t>893335404</t>
        </is>
      </c>
    </row>
    <row r="165">
      <c r="A165" t="inlineStr">
        <is>
          <t>No</t>
        </is>
      </c>
      <c r="B165" t="inlineStr">
        <is>
          <t>NC999.4.B76 G78 1989</t>
        </is>
      </c>
      <c r="C165" t="inlineStr">
        <is>
          <t>0                      NC 0999400B  76                 G  78          1989</t>
        </is>
      </c>
      <c r="D165" t="inlineStr">
        <is>
          <t>Brodovitch / Andy Grundberg.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Grundberg, Andy.</t>
        </is>
      </c>
      <c r="L165" t="inlineStr">
        <is>
          <t>New York : Documents of American Design : H.N. Abrams, c1989.</t>
        </is>
      </c>
      <c r="M165" t="inlineStr">
        <is>
          <t>1989</t>
        </is>
      </c>
      <c r="O165" t="inlineStr">
        <is>
          <t>eng</t>
        </is>
      </c>
      <c r="P165" t="inlineStr">
        <is>
          <t>nyu</t>
        </is>
      </c>
      <c r="Q165" t="inlineStr">
        <is>
          <t>Masters of American design</t>
        </is>
      </c>
      <c r="R165" t="inlineStr">
        <is>
          <t xml:space="preserve">NC </t>
        </is>
      </c>
      <c r="S165" t="n">
        <v>4</v>
      </c>
      <c r="T165" t="n">
        <v>4</v>
      </c>
      <c r="U165" t="inlineStr">
        <is>
          <t>1999-10-20</t>
        </is>
      </c>
      <c r="V165" t="inlineStr">
        <is>
          <t>1999-10-20</t>
        </is>
      </c>
      <c r="W165" t="inlineStr">
        <is>
          <t>1991-04-09</t>
        </is>
      </c>
      <c r="X165" t="inlineStr">
        <is>
          <t>1991-04-09</t>
        </is>
      </c>
      <c r="Y165" t="n">
        <v>490</v>
      </c>
      <c r="Z165" t="n">
        <v>368</v>
      </c>
      <c r="AA165" t="n">
        <v>371</v>
      </c>
      <c r="AB165" t="n">
        <v>4</v>
      </c>
      <c r="AC165" t="n">
        <v>4</v>
      </c>
      <c r="AD165" t="n">
        <v>12</v>
      </c>
      <c r="AE165" t="n">
        <v>12</v>
      </c>
      <c r="AF165" t="n">
        <v>4</v>
      </c>
      <c r="AG165" t="n">
        <v>4</v>
      </c>
      <c r="AH165" t="n">
        <v>2</v>
      </c>
      <c r="AI165" t="n">
        <v>2</v>
      </c>
      <c r="AJ165" t="n">
        <v>6</v>
      </c>
      <c r="AK165" t="n">
        <v>6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HYPERLINK("http://catalog.hathitrust.org/Record/001832979","HathiTrust Record")</f>
        <v/>
      </c>
      <c r="AS165">
        <f>HYPERLINK("https://creighton-primo.hosted.exlibrisgroup.com/primo-explore/search?tab=default_tab&amp;search_scope=EVERYTHING&amp;vid=01CRU&amp;lang=en_US&amp;offset=0&amp;query=any,contains,991001351239702656","Catalog Record")</f>
        <v/>
      </c>
      <c r="AT165">
        <f>HYPERLINK("http://www.worldcat.org/oclc/18442100","WorldCat Record")</f>
        <v/>
      </c>
      <c r="AU165" t="inlineStr">
        <is>
          <t>17988441:eng</t>
        </is>
      </c>
      <c r="AV165" t="inlineStr">
        <is>
          <t>18442100</t>
        </is>
      </c>
      <c r="AW165" t="inlineStr">
        <is>
          <t>991001351239702656</t>
        </is>
      </c>
      <c r="AX165" t="inlineStr">
        <is>
          <t>991001351239702656</t>
        </is>
      </c>
      <c r="AY165" t="inlineStr">
        <is>
          <t>2269500740002656</t>
        </is>
      </c>
      <c r="AZ165" t="inlineStr">
        <is>
          <t>BOOK</t>
        </is>
      </c>
      <c r="BB165" t="inlineStr">
        <is>
          <t>9780810907249</t>
        </is>
      </c>
      <c r="BC165" t="inlineStr">
        <is>
          <t>32285000566827</t>
        </is>
      </c>
      <c r="BD165" t="inlineStr">
        <is>
          <t>893244060</t>
        </is>
      </c>
    </row>
    <row r="166">
      <c r="A166" t="inlineStr">
        <is>
          <t>No</t>
        </is>
      </c>
      <c r="B166" t="inlineStr">
        <is>
          <t>NC999.6.J3 K3413</t>
        </is>
      </c>
      <c r="C166" t="inlineStr">
        <is>
          <t>0                      NC 0999600J  3                  K  3413</t>
        </is>
      </c>
      <c r="D166" t="inlineStr">
        <is>
          <t>The graphic design of Yusaku Kamekura / with a foreword by Herbert Bayer, an essay by Masaru Katsumi, and comments by the designer.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Kamekura, Yūsaku, 1915-1997.</t>
        </is>
      </c>
      <c r="L166" t="inlineStr">
        <is>
          <t>New York : Weatherhill, [1973]</t>
        </is>
      </c>
      <c r="M166" t="inlineStr">
        <is>
          <t>1973</t>
        </is>
      </c>
      <c r="N166" t="inlineStr">
        <is>
          <t>[1st ed.]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NC </t>
        </is>
      </c>
      <c r="S166" t="n">
        <v>3</v>
      </c>
      <c r="T166" t="n">
        <v>3</v>
      </c>
      <c r="U166" t="inlineStr">
        <is>
          <t>2010-03-23</t>
        </is>
      </c>
      <c r="V166" t="inlineStr">
        <is>
          <t>2010-03-23</t>
        </is>
      </c>
      <c r="W166" t="inlineStr">
        <is>
          <t>1990-02-21</t>
        </is>
      </c>
      <c r="X166" t="inlineStr">
        <is>
          <t>1990-02-21</t>
        </is>
      </c>
      <c r="Y166" t="n">
        <v>356</v>
      </c>
      <c r="Z166" t="n">
        <v>284</v>
      </c>
      <c r="AA166" t="n">
        <v>286</v>
      </c>
      <c r="AB166" t="n">
        <v>2</v>
      </c>
      <c r="AC166" t="n">
        <v>2</v>
      </c>
      <c r="AD166" t="n">
        <v>4</v>
      </c>
      <c r="AE166" t="n">
        <v>4</v>
      </c>
      <c r="AF166" t="n">
        <v>2</v>
      </c>
      <c r="AG166" t="n">
        <v>2</v>
      </c>
      <c r="AH166" t="n">
        <v>0</v>
      </c>
      <c r="AI166" t="n">
        <v>0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HYPERLINK("http://catalog.hathitrust.org/Record/008510916","HathiTrust Record")</f>
        <v/>
      </c>
      <c r="AS166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166">
        <f>HYPERLINK("http://www.worldcat.org/oclc/514873","WorldCat Record")</f>
        <v/>
      </c>
      <c r="AU166" t="inlineStr">
        <is>
          <t>148081895:eng</t>
        </is>
      </c>
      <c r="AV166" t="inlineStr">
        <is>
          <t>514873</t>
        </is>
      </c>
      <c r="AW166" t="inlineStr">
        <is>
          <t>991002897989702656</t>
        </is>
      </c>
      <c r="AX166" t="inlineStr">
        <is>
          <t>991002897989702656</t>
        </is>
      </c>
      <c r="AY166" t="inlineStr">
        <is>
          <t>2262043580002656</t>
        </is>
      </c>
      <c r="AZ166" t="inlineStr">
        <is>
          <t>BOOK</t>
        </is>
      </c>
      <c r="BB166" t="inlineStr">
        <is>
          <t>9780834817043</t>
        </is>
      </c>
      <c r="BC166" t="inlineStr">
        <is>
          <t>32285000043942</t>
        </is>
      </c>
      <c r="BD166" t="inlineStr">
        <is>
          <t>893786713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