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QR100 .I57 1983</t>
        </is>
      </c>
      <c r="E2" t="inlineStr">
        <is>
          <t>0                      QR 0100000I  57          1983</t>
        </is>
      </c>
      <c r="F2" t="inlineStr">
        <is>
          <t>Current perspectives in microbial ecology : proceedings of the Third International Symposium on Microbial Ecology, Michigan State University, 7-12 August 1983 / edited by M.J. Klug, C.A. Reddy.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International Symposium on Microbial Ecology (3rd : 1983 : Michigan State University)</t>
        </is>
      </c>
      <c r="N2" t="inlineStr">
        <is>
          <t>Washington, D.C. : American Society for Microbiology, 1984.</t>
        </is>
      </c>
      <c r="O2" t="inlineStr">
        <is>
          <t>1984</t>
        </is>
      </c>
      <c r="Q2" t="inlineStr">
        <is>
          <t>eng</t>
        </is>
      </c>
      <c r="R2" t="inlineStr">
        <is>
          <t>dcu</t>
        </is>
      </c>
      <c r="T2" t="inlineStr">
        <is>
          <t xml:space="preserve">QR </t>
        </is>
      </c>
      <c r="U2" t="n">
        <v>6</v>
      </c>
      <c r="V2" t="n">
        <v>6</v>
      </c>
      <c r="W2" t="inlineStr">
        <is>
          <t>2004-03-20</t>
        </is>
      </c>
      <c r="X2" t="inlineStr">
        <is>
          <t>2004-03-20</t>
        </is>
      </c>
      <c r="Y2" t="inlineStr">
        <is>
          <t>1993-03-04</t>
        </is>
      </c>
      <c r="Z2" t="inlineStr">
        <is>
          <t>1993-03-04</t>
        </is>
      </c>
      <c r="AA2" t="n">
        <v>336</v>
      </c>
      <c r="AB2" t="n">
        <v>237</v>
      </c>
      <c r="AC2" t="n">
        <v>243</v>
      </c>
      <c r="AD2" t="n">
        <v>1</v>
      </c>
      <c r="AE2" t="n">
        <v>1</v>
      </c>
      <c r="AF2" t="n">
        <v>2</v>
      </c>
      <c r="AG2" t="n">
        <v>2</v>
      </c>
      <c r="AH2" t="n">
        <v>0</v>
      </c>
      <c r="AI2" t="n">
        <v>0</v>
      </c>
      <c r="AJ2" t="n">
        <v>1</v>
      </c>
      <c r="AK2" t="n">
        <v>1</v>
      </c>
      <c r="AL2" t="n">
        <v>1</v>
      </c>
      <c r="AM2" t="n">
        <v>1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HYPERLINK("http://catalog.hathitrust.org/Record/000569002","HathiTrust Record")</f>
        <v/>
      </c>
      <c r="AU2">
        <f>HYPERLINK("https://creighton-primo.hosted.exlibrisgroup.com/primo-explore/search?tab=default_tab&amp;search_scope=EVERYTHING&amp;vid=01CRU&amp;lang=en_US&amp;offset=0&amp;query=any,contains,991000367829702656","Catalog Record")</f>
        <v/>
      </c>
      <c r="AV2">
        <f>HYPERLINK("http://www.worldcat.org/oclc/10404466","WorldCat Record")</f>
        <v/>
      </c>
      <c r="AW2" t="inlineStr">
        <is>
          <t>993507544:eng</t>
        </is>
      </c>
      <c r="AX2" t="inlineStr">
        <is>
          <t>10404466</t>
        </is>
      </c>
      <c r="AY2" t="inlineStr">
        <is>
          <t>991000367829702656</t>
        </is>
      </c>
      <c r="AZ2" t="inlineStr">
        <is>
          <t>991000367829702656</t>
        </is>
      </c>
      <c r="BA2" t="inlineStr">
        <is>
          <t>2270111270002656</t>
        </is>
      </c>
      <c r="BB2" t="inlineStr">
        <is>
          <t>BOOK</t>
        </is>
      </c>
      <c r="BD2" t="inlineStr">
        <is>
          <t>9780914826606</t>
        </is>
      </c>
      <c r="BE2" t="inlineStr">
        <is>
          <t>32285001563864</t>
        </is>
      </c>
      <c r="BF2" t="inlineStr">
        <is>
          <t>893784158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QR100 .M515</t>
        </is>
      </c>
      <c r="E3" t="inlineStr">
        <is>
          <t>0                      QR 0100000M  515</t>
        </is>
      </c>
      <c r="F3" t="inlineStr">
        <is>
          <t>Microbial ecology : a conceptual approach / edited by J. M. Lynch and N. J. Poole.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New York : Wiley, 1979.</t>
        </is>
      </c>
      <c r="O3" t="inlineStr">
        <is>
          <t>1979</t>
        </is>
      </c>
      <c r="Q3" t="inlineStr">
        <is>
          <t>eng</t>
        </is>
      </c>
      <c r="R3" t="inlineStr">
        <is>
          <t>nyu</t>
        </is>
      </c>
      <c r="T3" t="inlineStr">
        <is>
          <t xml:space="preserve">QR </t>
        </is>
      </c>
      <c r="U3" t="n">
        <v>4</v>
      </c>
      <c r="V3" t="n">
        <v>4</v>
      </c>
      <c r="W3" t="inlineStr">
        <is>
          <t>2004-02-24</t>
        </is>
      </c>
      <c r="X3" t="inlineStr">
        <is>
          <t>2004-02-24</t>
        </is>
      </c>
      <c r="Y3" t="inlineStr">
        <is>
          <t>1993-03-04</t>
        </is>
      </c>
      <c r="Z3" t="inlineStr">
        <is>
          <t>1993-03-04</t>
        </is>
      </c>
      <c r="AA3" t="n">
        <v>261</v>
      </c>
      <c r="AB3" t="n">
        <v>236</v>
      </c>
      <c r="AC3" t="n">
        <v>308</v>
      </c>
      <c r="AD3" t="n">
        <v>1</v>
      </c>
      <c r="AE3" t="n">
        <v>2</v>
      </c>
      <c r="AF3" t="n">
        <v>10</v>
      </c>
      <c r="AG3" t="n">
        <v>13</v>
      </c>
      <c r="AH3" t="n">
        <v>4</v>
      </c>
      <c r="AI3" t="n">
        <v>4</v>
      </c>
      <c r="AJ3" t="n">
        <v>2</v>
      </c>
      <c r="AK3" t="n">
        <v>2</v>
      </c>
      <c r="AL3" t="n">
        <v>9</v>
      </c>
      <c r="AM3" t="n">
        <v>11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HYPERLINK("http://catalog.hathitrust.org/Record/000022861","HathiTrust Record")</f>
        <v/>
      </c>
      <c r="AU3">
        <f>HYPERLINK("https://creighton-primo.hosted.exlibrisgroup.com/primo-explore/search?tab=default_tab&amp;search_scope=EVERYTHING&amp;vid=01CRU&amp;lang=en_US&amp;offset=0&amp;query=any,contains,991004605149702656","Catalog Record")</f>
        <v/>
      </c>
      <c r="AV3">
        <f>HYPERLINK("http://www.worldcat.org/oclc/4194124","WorldCat Record")</f>
        <v/>
      </c>
      <c r="AW3" t="inlineStr">
        <is>
          <t>797309291:eng</t>
        </is>
      </c>
      <c r="AX3" t="inlineStr">
        <is>
          <t>4194124</t>
        </is>
      </c>
      <c r="AY3" t="inlineStr">
        <is>
          <t>991004605149702656</t>
        </is>
      </c>
      <c r="AZ3" t="inlineStr">
        <is>
          <t>991004605149702656</t>
        </is>
      </c>
      <c r="BA3" t="inlineStr">
        <is>
          <t>2262347080002656</t>
        </is>
      </c>
      <c r="BB3" t="inlineStr">
        <is>
          <t>BOOK</t>
        </is>
      </c>
      <c r="BD3" t="inlineStr">
        <is>
          <t>9780470265321</t>
        </is>
      </c>
      <c r="BE3" t="inlineStr">
        <is>
          <t>32285001563872</t>
        </is>
      </c>
      <c r="BF3" t="inlineStr">
        <is>
          <t>893263341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QR100 .M52</t>
        </is>
      </c>
      <c r="E4" t="inlineStr">
        <is>
          <t>0                      QR 0100000M  52</t>
        </is>
      </c>
      <c r="F4" t="inlineStr">
        <is>
          <t>Microbial interaction with the physical environment / edited by D. W. Thayer.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Stroudsburg, Pa. : Dowden, Hutchinson &amp; Ross ; New York : distributed by Halsted Press, [1975]</t>
        </is>
      </c>
      <c r="O4" t="inlineStr">
        <is>
          <t>1975</t>
        </is>
      </c>
      <c r="Q4" t="inlineStr">
        <is>
          <t>eng</t>
        </is>
      </c>
      <c r="R4" t="inlineStr">
        <is>
          <t>pau</t>
        </is>
      </c>
      <c r="S4" t="inlineStr">
        <is>
          <t>Benchmark papers in microbiology ; 9</t>
        </is>
      </c>
      <c r="T4" t="inlineStr">
        <is>
          <t xml:space="preserve">QR </t>
        </is>
      </c>
      <c r="U4" t="n">
        <v>1</v>
      </c>
      <c r="V4" t="n">
        <v>1</v>
      </c>
      <c r="W4" t="inlineStr">
        <is>
          <t>2006-04-10</t>
        </is>
      </c>
      <c r="X4" t="inlineStr">
        <is>
          <t>2006-04-10</t>
        </is>
      </c>
      <c r="Y4" t="inlineStr">
        <is>
          <t>1997-08-07</t>
        </is>
      </c>
      <c r="Z4" t="inlineStr">
        <is>
          <t>1997-08-07</t>
        </is>
      </c>
      <c r="AA4" t="n">
        <v>233</v>
      </c>
      <c r="AB4" t="n">
        <v>167</v>
      </c>
      <c r="AC4" t="n">
        <v>174</v>
      </c>
      <c r="AD4" t="n">
        <v>1</v>
      </c>
      <c r="AE4" t="n">
        <v>1</v>
      </c>
      <c r="AF4" t="n">
        <v>4</v>
      </c>
      <c r="AG4" t="n">
        <v>4</v>
      </c>
      <c r="AH4" t="n">
        <v>2</v>
      </c>
      <c r="AI4" t="n">
        <v>2</v>
      </c>
      <c r="AJ4" t="n">
        <v>3</v>
      </c>
      <c r="AK4" t="n">
        <v>3</v>
      </c>
      <c r="AL4" t="n">
        <v>2</v>
      </c>
      <c r="AM4" t="n">
        <v>2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HYPERLINK("http://catalog.hathitrust.org/Record/000017101","HathiTrust Record")</f>
        <v/>
      </c>
      <c r="AU4">
        <f>HYPERLINK("https://creighton-primo.hosted.exlibrisgroup.com/primo-explore/search?tab=default_tab&amp;search_scope=EVERYTHING&amp;vid=01CRU&amp;lang=en_US&amp;offset=0&amp;query=any,contains,991003803999702656","Catalog Record")</f>
        <v/>
      </c>
      <c r="AV4">
        <f>HYPERLINK("http://www.worldcat.org/oclc/1529428","WorldCat Record")</f>
        <v/>
      </c>
      <c r="AW4" t="inlineStr">
        <is>
          <t>2392563:eng</t>
        </is>
      </c>
      <c r="AX4" t="inlineStr">
        <is>
          <t>1529428</t>
        </is>
      </c>
      <c r="AY4" t="inlineStr">
        <is>
          <t>991003803999702656</t>
        </is>
      </c>
      <c r="AZ4" t="inlineStr">
        <is>
          <t>991003803999702656</t>
        </is>
      </c>
      <c r="BA4" t="inlineStr">
        <is>
          <t>2256779860002656</t>
        </is>
      </c>
      <c r="BB4" t="inlineStr">
        <is>
          <t>BOOK</t>
        </is>
      </c>
      <c r="BD4" t="inlineStr">
        <is>
          <t>9780470858424</t>
        </is>
      </c>
      <c r="BE4" t="inlineStr">
        <is>
          <t>32285003081907</t>
        </is>
      </c>
      <c r="BF4" t="inlineStr">
        <is>
          <t>893875212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QR100 .M54</t>
        </is>
      </c>
      <c r="E5" t="inlineStr">
        <is>
          <t>0                      QR 0100000M  54</t>
        </is>
      </c>
      <c r="F5" t="inlineStr">
        <is>
          <t>Microbial life in extreme environments / edited by D. J. Kushner. --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London ; New York : Academic Press, 1978.</t>
        </is>
      </c>
      <c r="O5" t="inlineStr">
        <is>
          <t>1978</t>
        </is>
      </c>
      <c r="Q5" t="inlineStr">
        <is>
          <t>eng</t>
        </is>
      </c>
      <c r="R5" t="inlineStr">
        <is>
          <t>enk</t>
        </is>
      </c>
      <c r="T5" t="inlineStr">
        <is>
          <t xml:space="preserve">QR </t>
        </is>
      </c>
      <c r="U5" t="n">
        <v>5</v>
      </c>
      <c r="V5" t="n">
        <v>5</v>
      </c>
      <c r="W5" t="inlineStr">
        <is>
          <t>2004-03-20</t>
        </is>
      </c>
      <c r="X5" t="inlineStr">
        <is>
          <t>2004-03-20</t>
        </is>
      </c>
      <c r="Y5" t="inlineStr">
        <is>
          <t>1993-03-04</t>
        </is>
      </c>
      <c r="Z5" t="inlineStr">
        <is>
          <t>1993-03-04</t>
        </is>
      </c>
      <c r="AA5" t="n">
        <v>446</v>
      </c>
      <c r="AB5" t="n">
        <v>294</v>
      </c>
      <c r="AC5" t="n">
        <v>296</v>
      </c>
      <c r="AD5" t="n">
        <v>4</v>
      </c>
      <c r="AE5" t="n">
        <v>4</v>
      </c>
      <c r="AF5" t="n">
        <v>10</v>
      </c>
      <c r="AG5" t="n">
        <v>10</v>
      </c>
      <c r="AH5" t="n">
        <v>2</v>
      </c>
      <c r="AI5" t="n">
        <v>2</v>
      </c>
      <c r="AJ5" t="n">
        <v>3</v>
      </c>
      <c r="AK5" t="n">
        <v>3</v>
      </c>
      <c r="AL5" t="n">
        <v>4</v>
      </c>
      <c r="AM5" t="n">
        <v>4</v>
      </c>
      <c r="AN5" t="n">
        <v>3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Yes</t>
        </is>
      </c>
      <c r="AT5">
        <f>HYPERLINK("http://catalog.hathitrust.org/Record/000043462","HathiTrust Record")</f>
        <v/>
      </c>
      <c r="AU5">
        <f>HYPERLINK("https://creighton-primo.hosted.exlibrisgroup.com/primo-explore/search?tab=default_tab&amp;search_scope=EVERYTHING&amp;vid=01CRU&amp;lang=en_US&amp;offset=0&amp;query=any,contains,991004621029702656","Catalog Record")</f>
        <v/>
      </c>
      <c r="AV5">
        <f>HYPERLINK("http://www.worldcat.org/oclc/4295286","WorldCat Record")</f>
        <v/>
      </c>
      <c r="AW5" t="inlineStr">
        <is>
          <t>14613311:eng</t>
        </is>
      </c>
      <c r="AX5" t="inlineStr">
        <is>
          <t>4295286</t>
        </is>
      </c>
      <c r="AY5" t="inlineStr">
        <is>
          <t>991004621029702656</t>
        </is>
      </c>
      <c r="AZ5" t="inlineStr">
        <is>
          <t>991004621029702656</t>
        </is>
      </c>
      <c r="BA5" t="inlineStr">
        <is>
          <t>2271861090002656</t>
        </is>
      </c>
      <c r="BB5" t="inlineStr">
        <is>
          <t>BOOK</t>
        </is>
      </c>
      <c r="BD5" t="inlineStr">
        <is>
          <t>9780124302501</t>
        </is>
      </c>
      <c r="BE5" t="inlineStr">
        <is>
          <t>32285001563880</t>
        </is>
      </c>
      <c r="BF5" t="inlineStr">
        <is>
          <t>893325571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QR100.9 .P67 1994</t>
        </is>
      </c>
      <c r="E6" t="inlineStr">
        <is>
          <t>0                      QR 0100900P  67          1994</t>
        </is>
      </c>
      <c r="F6" t="inlineStr">
        <is>
          <t>The outer reaches of life / John Postgate.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Postgate, J. R. (John Raymond)</t>
        </is>
      </c>
      <c r="N6" t="inlineStr">
        <is>
          <t>Cambridge [England] ; New York, NY, USA : Cambridge University Press, 1994.</t>
        </is>
      </c>
      <c r="O6" t="inlineStr">
        <is>
          <t>1994</t>
        </is>
      </c>
      <c r="P6" t="inlineStr">
        <is>
          <t>1st ed.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QR </t>
        </is>
      </c>
      <c r="U6" t="n">
        <v>11</v>
      </c>
      <c r="V6" t="n">
        <v>11</v>
      </c>
      <c r="W6" t="inlineStr">
        <is>
          <t>2003-02-27</t>
        </is>
      </c>
      <c r="X6" t="inlineStr">
        <is>
          <t>2003-02-27</t>
        </is>
      </c>
      <c r="Y6" t="inlineStr">
        <is>
          <t>1995-01-23</t>
        </is>
      </c>
      <c r="Z6" t="inlineStr">
        <is>
          <t>1995-01-23</t>
        </is>
      </c>
      <c r="AA6" t="n">
        <v>841</v>
      </c>
      <c r="AB6" t="n">
        <v>680</v>
      </c>
      <c r="AC6" t="n">
        <v>695</v>
      </c>
      <c r="AD6" t="n">
        <v>4</v>
      </c>
      <c r="AE6" t="n">
        <v>4</v>
      </c>
      <c r="AF6" t="n">
        <v>29</v>
      </c>
      <c r="AG6" t="n">
        <v>29</v>
      </c>
      <c r="AH6" t="n">
        <v>11</v>
      </c>
      <c r="AI6" t="n">
        <v>11</v>
      </c>
      <c r="AJ6" t="n">
        <v>8</v>
      </c>
      <c r="AK6" t="n">
        <v>8</v>
      </c>
      <c r="AL6" t="n">
        <v>15</v>
      </c>
      <c r="AM6" t="n">
        <v>15</v>
      </c>
      <c r="AN6" t="n">
        <v>3</v>
      </c>
      <c r="AO6" t="n">
        <v>3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HYPERLINK("https://creighton-primo.hosted.exlibrisgroup.com/primo-explore/search?tab=default_tab&amp;search_scope=EVERYTHING&amp;vid=01CRU&amp;lang=en_US&amp;offset=0&amp;query=any,contains,991002211389702656","Catalog Record")</f>
        <v/>
      </c>
      <c r="AV6">
        <f>HYPERLINK("http://www.worldcat.org/oclc/28424370","WorldCat Record")</f>
        <v/>
      </c>
      <c r="AW6" t="inlineStr">
        <is>
          <t>9950388:eng</t>
        </is>
      </c>
      <c r="AX6" t="inlineStr">
        <is>
          <t>28424370</t>
        </is>
      </c>
      <c r="AY6" t="inlineStr">
        <is>
          <t>991002211389702656</t>
        </is>
      </c>
      <c r="AZ6" t="inlineStr">
        <is>
          <t>991002211389702656</t>
        </is>
      </c>
      <c r="BA6" t="inlineStr">
        <is>
          <t>2268176260002656</t>
        </is>
      </c>
      <c r="BB6" t="inlineStr">
        <is>
          <t>BOOK</t>
        </is>
      </c>
      <c r="BD6" t="inlineStr">
        <is>
          <t>9780521440103</t>
        </is>
      </c>
      <c r="BE6" t="inlineStr">
        <is>
          <t>32285001994622</t>
        </is>
      </c>
      <c r="BF6" t="inlineStr">
        <is>
          <t>893804355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QR101 .A37</t>
        </is>
      </c>
      <c r="E7" t="inlineStr">
        <is>
          <t>0                      QR 0101000A  37</t>
        </is>
      </c>
      <c r="F7" t="inlineStr">
        <is>
          <t>Aerobiology : the ecological systems approach / edited by Robert L. Edmonds.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N7" t="inlineStr">
        <is>
          <t>Stroudsburg, Pa. : Dowden, Hutchinson &amp; Ross ; [New York] : distributed world wide by Academic Press, c1979.</t>
        </is>
      </c>
      <c r="O7" t="inlineStr">
        <is>
          <t>1979</t>
        </is>
      </c>
      <c r="Q7" t="inlineStr">
        <is>
          <t>eng</t>
        </is>
      </c>
      <c r="R7" t="inlineStr">
        <is>
          <t>pau</t>
        </is>
      </c>
      <c r="S7" t="inlineStr">
        <is>
          <t>US/IBP synthesis series ; v. 10</t>
        </is>
      </c>
      <c r="T7" t="inlineStr">
        <is>
          <t xml:space="preserve">QR </t>
        </is>
      </c>
      <c r="U7" t="n">
        <v>1</v>
      </c>
      <c r="V7" t="n">
        <v>1</v>
      </c>
      <c r="W7" t="inlineStr">
        <is>
          <t>2001-01-05</t>
        </is>
      </c>
      <c r="X7" t="inlineStr">
        <is>
          <t>2001-01-05</t>
        </is>
      </c>
      <c r="Y7" t="inlineStr">
        <is>
          <t>1993-03-04</t>
        </is>
      </c>
      <c r="Z7" t="inlineStr">
        <is>
          <t>1993-03-04</t>
        </is>
      </c>
      <c r="AA7" t="n">
        <v>282</v>
      </c>
      <c r="AB7" t="n">
        <v>202</v>
      </c>
      <c r="AC7" t="n">
        <v>212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HYPERLINK("http://catalog.hathitrust.org/Record/000204191","HathiTrust Record")</f>
        <v/>
      </c>
      <c r="AU7">
        <f>HYPERLINK("https://creighton-primo.hosted.exlibrisgroup.com/primo-explore/search?tab=default_tab&amp;search_scope=EVERYTHING&amp;vid=01CRU&amp;lang=en_US&amp;offset=0&amp;query=any,contains,991004649399702656","Catalog Record")</f>
        <v/>
      </c>
      <c r="AV7">
        <f>HYPERLINK("http://www.worldcat.org/oclc/4493278","WorldCat Record")</f>
        <v/>
      </c>
      <c r="AW7" t="inlineStr">
        <is>
          <t>14764255:eng</t>
        </is>
      </c>
      <c r="AX7" t="inlineStr">
        <is>
          <t>4493278</t>
        </is>
      </c>
      <c r="AY7" t="inlineStr">
        <is>
          <t>991004649399702656</t>
        </is>
      </c>
      <c r="AZ7" t="inlineStr">
        <is>
          <t>991004649399702656</t>
        </is>
      </c>
      <c r="BA7" t="inlineStr">
        <is>
          <t>2260853230002656</t>
        </is>
      </c>
      <c r="BB7" t="inlineStr">
        <is>
          <t>BOOK</t>
        </is>
      </c>
      <c r="BD7" t="inlineStr">
        <is>
          <t>9780879333461</t>
        </is>
      </c>
      <c r="BE7" t="inlineStr">
        <is>
          <t>32285001563898</t>
        </is>
      </c>
      <c r="BF7" t="inlineStr">
        <is>
          <t>893889004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QR101 .G7 1973</t>
        </is>
      </c>
      <c r="E8" t="inlineStr">
        <is>
          <t>0                      QR 0101000G  7           1973</t>
        </is>
      </c>
      <c r="F8" t="inlineStr">
        <is>
          <t>The microbiology of the atmosphere [by] P. H. Gregory.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Gregory, Philip Herries.</t>
        </is>
      </c>
      <c r="N8" t="inlineStr">
        <is>
          <t>New York, Wiley [1973]</t>
        </is>
      </c>
      <c r="O8" t="inlineStr">
        <is>
          <t>1973</t>
        </is>
      </c>
      <c r="P8" t="inlineStr">
        <is>
          <t>2d ed.</t>
        </is>
      </c>
      <c r="Q8" t="inlineStr">
        <is>
          <t>eng</t>
        </is>
      </c>
      <c r="R8" t="inlineStr">
        <is>
          <t>nyu</t>
        </is>
      </c>
      <c r="S8" t="inlineStr">
        <is>
          <t>A Plant science monograph</t>
        </is>
      </c>
      <c r="T8" t="inlineStr">
        <is>
          <t xml:space="preserve">QR </t>
        </is>
      </c>
      <c r="U8" t="n">
        <v>2</v>
      </c>
      <c r="V8" t="n">
        <v>2</v>
      </c>
      <c r="W8" t="inlineStr">
        <is>
          <t>1997-09-28</t>
        </is>
      </c>
      <c r="X8" t="inlineStr">
        <is>
          <t>1997-09-28</t>
        </is>
      </c>
      <c r="Y8" t="inlineStr">
        <is>
          <t>1997-08-07</t>
        </is>
      </c>
      <c r="Z8" t="inlineStr">
        <is>
          <t>1997-08-07</t>
        </is>
      </c>
      <c r="AA8" t="n">
        <v>276</v>
      </c>
      <c r="AB8" t="n">
        <v>251</v>
      </c>
      <c r="AC8" t="n">
        <v>595</v>
      </c>
      <c r="AD8" t="n">
        <v>2</v>
      </c>
      <c r="AE8" t="n">
        <v>4</v>
      </c>
      <c r="AF8" t="n">
        <v>8</v>
      </c>
      <c r="AG8" t="n">
        <v>16</v>
      </c>
      <c r="AH8" t="n">
        <v>3</v>
      </c>
      <c r="AI8" t="n">
        <v>6</v>
      </c>
      <c r="AJ8" t="n">
        <v>1</v>
      </c>
      <c r="AK8" t="n">
        <v>4</v>
      </c>
      <c r="AL8" t="n">
        <v>4</v>
      </c>
      <c r="AM8" t="n">
        <v>8</v>
      </c>
      <c r="AN8" t="n">
        <v>1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HYPERLINK("http://catalog.hathitrust.org/Record/001556422","HathiTrust Record")</f>
        <v/>
      </c>
      <c r="AU8">
        <f>HYPERLINK("https://creighton-primo.hosted.exlibrisgroup.com/primo-explore/search?tab=default_tab&amp;search_scope=EVERYTHING&amp;vid=01CRU&amp;lang=en_US&amp;offset=0&amp;query=any,contains,991003078909702656","Catalog Record")</f>
        <v/>
      </c>
      <c r="AV8">
        <f>HYPERLINK("http://www.worldcat.org/oclc/631880","WorldCat Record")</f>
        <v/>
      </c>
      <c r="AW8" t="inlineStr">
        <is>
          <t>1601540:eng</t>
        </is>
      </c>
      <c r="AX8" t="inlineStr">
        <is>
          <t>631880</t>
        </is>
      </c>
      <c r="AY8" t="inlineStr">
        <is>
          <t>991003078909702656</t>
        </is>
      </c>
      <c r="AZ8" t="inlineStr">
        <is>
          <t>991003078909702656</t>
        </is>
      </c>
      <c r="BA8" t="inlineStr">
        <is>
          <t>2263102890002656</t>
        </is>
      </c>
      <c r="BB8" t="inlineStr">
        <is>
          <t>BOOK</t>
        </is>
      </c>
      <c r="BD8" t="inlineStr">
        <is>
          <t>9780471326717</t>
        </is>
      </c>
      <c r="BE8" t="inlineStr">
        <is>
          <t>32285003081915</t>
        </is>
      </c>
      <c r="BF8" t="inlineStr">
        <is>
          <t>893252007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QR103 .F46 1998</t>
        </is>
      </c>
      <c r="E9" t="inlineStr">
        <is>
          <t>0                      QR 0103000F  46          1998</t>
        </is>
      </c>
      <c r="F9" t="inlineStr">
        <is>
          <t>Bacterial biogeochemistry : the ecophysiology of mineral cycling / T. Fenchel, G.M. King, and T.H. Blackburn.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Fenchel, Tom.</t>
        </is>
      </c>
      <c r="N9" t="inlineStr">
        <is>
          <t>San Diego : Academic Press, c1998.</t>
        </is>
      </c>
      <c r="O9" t="inlineStr">
        <is>
          <t>1998</t>
        </is>
      </c>
      <c r="Q9" t="inlineStr">
        <is>
          <t>eng</t>
        </is>
      </c>
      <c r="R9" t="inlineStr">
        <is>
          <t>cau</t>
        </is>
      </c>
      <c r="T9" t="inlineStr">
        <is>
          <t xml:space="preserve">QR </t>
        </is>
      </c>
      <c r="U9" t="n">
        <v>2</v>
      </c>
      <c r="V9" t="n">
        <v>2</v>
      </c>
      <c r="W9" t="inlineStr">
        <is>
          <t>2003-02-27</t>
        </is>
      </c>
      <c r="X9" t="inlineStr">
        <is>
          <t>2003-02-27</t>
        </is>
      </c>
      <c r="Y9" t="inlineStr">
        <is>
          <t>2002-12-03</t>
        </is>
      </c>
      <c r="Z9" t="inlineStr">
        <is>
          <t>2002-12-03</t>
        </is>
      </c>
      <c r="AA9" t="n">
        <v>330</v>
      </c>
      <c r="AB9" t="n">
        <v>249</v>
      </c>
      <c r="AC9" t="n">
        <v>362</v>
      </c>
      <c r="AD9" t="n">
        <v>1</v>
      </c>
      <c r="AE9" t="n">
        <v>2</v>
      </c>
      <c r="AF9" t="n">
        <v>8</v>
      </c>
      <c r="AG9" t="n">
        <v>15</v>
      </c>
      <c r="AH9" t="n">
        <v>3</v>
      </c>
      <c r="AI9" t="n">
        <v>4</v>
      </c>
      <c r="AJ9" t="n">
        <v>3</v>
      </c>
      <c r="AK9" t="n">
        <v>6</v>
      </c>
      <c r="AL9" t="n">
        <v>3</v>
      </c>
      <c r="AM9" t="n">
        <v>4</v>
      </c>
      <c r="AN9" t="n">
        <v>0</v>
      </c>
      <c r="AO9" t="n">
        <v>1</v>
      </c>
      <c r="AP9" t="n">
        <v>0</v>
      </c>
      <c r="AQ9" t="n">
        <v>1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HYPERLINK("https://creighton-primo.hosted.exlibrisgroup.com/primo-explore/search?tab=default_tab&amp;search_scope=EVERYTHING&amp;vid=01CRU&amp;lang=en_US&amp;offset=0&amp;query=any,contains,991003930359702656","Catalog Record")</f>
        <v/>
      </c>
      <c r="AV9">
        <f>HYPERLINK("http://www.worldcat.org/oclc/37843846","WorldCat Record")</f>
        <v/>
      </c>
      <c r="AW9" t="inlineStr">
        <is>
          <t>792821495:eng</t>
        </is>
      </c>
      <c r="AX9" t="inlineStr">
        <is>
          <t>37843846</t>
        </is>
      </c>
      <c r="AY9" t="inlineStr">
        <is>
          <t>991003930359702656</t>
        </is>
      </c>
      <c r="AZ9" t="inlineStr">
        <is>
          <t>991003930359702656</t>
        </is>
      </c>
      <c r="BA9" t="inlineStr">
        <is>
          <t>2263709890002656</t>
        </is>
      </c>
      <c r="BB9" t="inlineStr">
        <is>
          <t>BOOK</t>
        </is>
      </c>
      <c r="BD9" t="inlineStr">
        <is>
          <t>9780121034559</t>
        </is>
      </c>
      <c r="BE9" t="inlineStr">
        <is>
          <t>32285004666342</t>
        </is>
      </c>
      <c r="BF9" t="inlineStr">
        <is>
          <t>893894371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QR105 .A73 1993</t>
        </is>
      </c>
      <c r="E10" t="inlineStr">
        <is>
          <t>0                      QR 0105000A  73          1993</t>
        </is>
      </c>
      <c r="F10" t="inlineStr">
        <is>
          <t>Aquatic microbiology : an ecological approach / edited by Timothy Edgcumbe Ford.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N10" t="inlineStr">
        <is>
          <t>Boston : Blackwell Scientific Publications, 1993.</t>
        </is>
      </c>
      <c r="O10" t="inlineStr">
        <is>
          <t>1993</t>
        </is>
      </c>
      <c r="Q10" t="inlineStr">
        <is>
          <t>eng</t>
        </is>
      </c>
      <c r="R10" t="inlineStr">
        <is>
          <t>mau</t>
        </is>
      </c>
      <c r="T10" t="inlineStr">
        <is>
          <t xml:space="preserve">QR </t>
        </is>
      </c>
      <c r="U10" t="n">
        <v>17</v>
      </c>
      <c r="V10" t="n">
        <v>17</v>
      </c>
      <c r="W10" t="inlineStr">
        <is>
          <t>2006-02-07</t>
        </is>
      </c>
      <c r="X10" t="inlineStr">
        <is>
          <t>2006-02-07</t>
        </is>
      </c>
      <c r="Y10" t="inlineStr">
        <is>
          <t>1994-05-26</t>
        </is>
      </c>
      <c r="Z10" t="inlineStr">
        <is>
          <t>1994-05-26</t>
        </is>
      </c>
      <c r="AA10" t="n">
        <v>396</v>
      </c>
      <c r="AB10" t="n">
        <v>272</v>
      </c>
      <c r="AC10" t="n">
        <v>276</v>
      </c>
      <c r="AD10" t="n">
        <v>3</v>
      </c>
      <c r="AE10" t="n">
        <v>3</v>
      </c>
      <c r="AF10" t="n">
        <v>9</v>
      </c>
      <c r="AG10" t="n">
        <v>9</v>
      </c>
      <c r="AH10" t="n">
        <v>2</v>
      </c>
      <c r="AI10" t="n">
        <v>2</v>
      </c>
      <c r="AJ10" t="n">
        <v>3</v>
      </c>
      <c r="AK10" t="n">
        <v>3</v>
      </c>
      <c r="AL10" t="n">
        <v>4</v>
      </c>
      <c r="AM10" t="n">
        <v>4</v>
      </c>
      <c r="AN10" t="n">
        <v>2</v>
      </c>
      <c r="AO10" t="n">
        <v>2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HYPERLINK("https://creighton-primo.hosted.exlibrisgroup.com/primo-explore/search?tab=default_tab&amp;search_scope=EVERYTHING&amp;vid=01CRU&amp;lang=en_US&amp;offset=0&amp;query=any,contains,991002035189702656","Catalog Record")</f>
        <v/>
      </c>
      <c r="AV10">
        <f>HYPERLINK("http://www.worldcat.org/oclc/25915881","WorldCat Record")</f>
        <v/>
      </c>
      <c r="AW10" t="inlineStr">
        <is>
          <t>794193924:eng</t>
        </is>
      </c>
      <c r="AX10" t="inlineStr">
        <is>
          <t>25915881</t>
        </is>
      </c>
      <c r="AY10" t="inlineStr">
        <is>
          <t>991002035189702656</t>
        </is>
      </c>
      <c r="AZ10" t="inlineStr">
        <is>
          <t>991002035189702656</t>
        </is>
      </c>
      <c r="BA10" t="inlineStr">
        <is>
          <t>2271684900002656</t>
        </is>
      </c>
      <c r="BB10" t="inlineStr">
        <is>
          <t>BOOK</t>
        </is>
      </c>
      <c r="BD10" t="inlineStr">
        <is>
          <t>9780086542250</t>
        </is>
      </c>
      <c r="BE10" t="inlineStr">
        <is>
          <t>32285001899128</t>
        </is>
      </c>
      <c r="BF10" t="inlineStr">
        <is>
          <t>893497647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QR105 .S676 1999</t>
        </is>
      </c>
      <c r="E11" t="inlineStr">
        <is>
          <t>0                      QR 0105000S  676         1999</t>
        </is>
      </c>
      <c r="F11" t="inlineStr">
        <is>
          <t>Aquatic microbial ecology : a textbook for students in environmental sciences / Yuri I. Sorokin.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Sorokin, I͡U. I.</t>
        </is>
      </c>
      <c r="N11" t="inlineStr">
        <is>
          <t>Leiden : Backhuys, 1999.</t>
        </is>
      </c>
      <c r="O11" t="inlineStr">
        <is>
          <t>1999</t>
        </is>
      </c>
      <c r="Q11" t="inlineStr">
        <is>
          <t>eng</t>
        </is>
      </c>
      <c r="R11" t="inlineStr">
        <is>
          <t xml:space="preserve">ne </t>
        </is>
      </c>
      <c r="T11" t="inlineStr">
        <is>
          <t xml:space="preserve">QR </t>
        </is>
      </c>
      <c r="U11" t="n">
        <v>5</v>
      </c>
      <c r="V11" t="n">
        <v>5</v>
      </c>
      <c r="W11" t="inlineStr">
        <is>
          <t>2006-02-07</t>
        </is>
      </c>
      <c r="X11" t="inlineStr">
        <is>
          <t>2006-02-07</t>
        </is>
      </c>
      <c r="Y11" t="inlineStr">
        <is>
          <t>2000-01-13</t>
        </is>
      </c>
      <c r="Z11" t="inlineStr">
        <is>
          <t>2000-01-13</t>
        </is>
      </c>
      <c r="AA11" t="n">
        <v>111</v>
      </c>
      <c r="AB11" t="n">
        <v>58</v>
      </c>
      <c r="AC11" t="n">
        <v>59</v>
      </c>
      <c r="AD11" t="n">
        <v>1</v>
      </c>
      <c r="AE11" t="n">
        <v>1</v>
      </c>
      <c r="AF11" t="n">
        <v>3</v>
      </c>
      <c r="AG11" t="n">
        <v>3</v>
      </c>
      <c r="AH11" t="n">
        <v>1</v>
      </c>
      <c r="AI11" t="n">
        <v>1</v>
      </c>
      <c r="AJ11" t="n">
        <v>2</v>
      </c>
      <c r="AK11" t="n">
        <v>2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HYPERLINK("http://catalog.hathitrust.org/Record/004126361","HathiTrust Record")</f>
        <v/>
      </c>
      <c r="AU11">
        <f>HYPERLINK("https://creighton-primo.hosted.exlibrisgroup.com/primo-explore/search?tab=default_tab&amp;search_scope=EVERYTHING&amp;vid=01CRU&amp;lang=en_US&amp;offset=0&amp;query=any,contains,991003035579702656","Catalog Record")</f>
        <v/>
      </c>
      <c r="AV11">
        <f>HYPERLINK("http://www.worldcat.org/oclc/41652213","WorldCat Record")</f>
        <v/>
      </c>
      <c r="AW11" t="inlineStr">
        <is>
          <t>365739920:eng</t>
        </is>
      </c>
      <c r="AX11" t="inlineStr">
        <is>
          <t>41652213</t>
        </is>
      </c>
      <c r="AY11" t="inlineStr">
        <is>
          <t>991003035579702656</t>
        </is>
      </c>
      <c r="AZ11" t="inlineStr">
        <is>
          <t>991003035579702656</t>
        </is>
      </c>
      <c r="BA11" t="inlineStr">
        <is>
          <t>2259589790002656</t>
        </is>
      </c>
      <c r="BB11" t="inlineStr">
        <is>
          <t>BOOK</t>
        </is>
      </c>
      <c r="BD11" t="inlineStr">
        <is>
          <t>9789057820274</t>
        </is>
      </c>
      <c r="BE11" t="inlineStr">
        <is>
          <t>32285003642047</t>
        </is>
      </c>
      <c r="BF11" t="inlineStr">
        <is>
          <t>893799318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QR106 .M53 2000</t>
        </is>
      </c>
      <c r="E12" t="inlineStr">
        <is>
          <t>0                      QR 0106000M  53          2000</t>
        </is>
      </c>
      <c r="F12" t="inlineStr">
        <is>
          <t>Microbial ecology of the oceans / edited by David L. Kirchman.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Yes</t>
        </is>
      </c>
      <c r="L12" t="inlineStr">
        <is>
          <t>0</t>
        </is>
      </c>
      <c r="N12" t="inlineStr">
        <is>
          <t>New York : Wiley, c2000.</t>
        </is>
      </c>
      <c r="O12" t="inlineStr">
        <is>
          <t>2000</t>
        </is>
      </c>
      <c r="Q12" t="inlineStr">
        <is>
          <t>eng</t>
        </is>
      </c>
      <c r="R12" t="inlineStr">
        <is>
          <t>nyu</t>
        </is>
      </c>
      <c r="S12" t="inlineStr">
        <is>
          <t>Wiley series in ecological and applied microbiology</t>
        </is>
      </c>
      <c r="T12" t="inlineStr">
        <is>
          <t xml:space="preserve">QR </t>
        </is>
      </c>
      <c r="U12" t="n">
        <v>3</v>
      </c>
      <c r="V12" t="n">
        <v>3</v>
      </c>
      <c r="W12" t="inlineStr">
        <is>
          <t>2004-03-17</t>
        </is>
      </c>
      <c r="X12" t="inlineStr">
        <is>
          <t>2004-03-17</t>
        </is>
      </c>
      <c r="Y12" t="inlineStr">
        <is>
          <t>2002-12-03</t>
        </is>
      </c>
      <c r="Z12" t="inlineStr">
        <is>
          <t>2002-12-03</t>
        </is>
      </c>
      <c r="AA12" t="n">
        <v>466</v>
      </c>
      <c r="AB12" t="n">
        <v>338</v>
      </c>
      <c r="AC12" t="n">
        <v>875</v>
      </c>
      <c r="AD12" t="n">
        <v>2</v>
      </c>
      <c r="AE12" t="n">
        <v>7</v>
      </c>
      <c r="AF12" t="n">
        <v>16</v>
      </c>
      <c r="AG12" t="n">
        <v>38</v>
      </c>
      <c r="AH12" t="n">
        <v>9</v>
      </c>
      <c r="AI12" t="n">
        <v>15</v>
      </c>
      <c r="AJ12" t="n">
        <v>4</v>
      </c>
      <c r="AK12" t="n">
        <v>9</v>
      </c>
      <c r="AL12" t="n">
        <v>7</v>
      </c>
      <c r="AM12" t="n">
        <v>14</v>
      </c>
      <c r="AN12" t="n">
        <v>1</v>
      </c>
      <c r="AO12" t="n">
        <v>6</v>
      </c>
      <c r="AP12" t="n">
        <v>0</v>
      </c>
      <c r="AQ12" t="n">
        <v>1</v>
      </c>
      <c r="AR12" t="inlineStr">
        <is>
          <t>No</t>
        </is>
      </c>
      <c r="AS12" t="inlineStr">
        <is>
          <t>Yes</t>
        </is>
      </c>
      <c r="AT12">
        <f>HYPERLINK("http://catalog.hathitrust.org/Record/004098382","HathiTrust Record")</f>
        <v/>
      </c>
      <c r="AU12">
        <f>HYPERLINK("https://creighton-primo.hosted.exlibrisgroup.com/primo-explore/search?tab=default_tab&amp;search_scope=EVERYTHING&amp;vid=01CRU&amp;lang=en_US&amp;offset=0&amp;query=any,contains,991003930419702656","Catalog Record")</f>
        <v/>
      </c>
      <c r="AV12">
        <f>HYPERLINK("http://www.worldcat.org/oclc/42397355","WorldCat Record")</f>
        <v/>
      </c>
      <c r="AW12" t="inlineStr">
        <is>
          <t>1044576242:eng</t>
        </is>
      </c>
      <c r="AX12" t="inlineStr">
        <is>
          <t>42397355</t>
        </is>
      </c>
      <c r="AY12" t="inlineStr">
        <is>
          <t>991003930419702656</t>
        </is>
      </c>
      <c r="AZ12" t="inlineStr">
        <is>
          <t>991003930419702656</t>
        </is>
      </c>
      <c r="BA12" t="inlineStr">
        <is>
          <t>2268032700002656</t>
        </is>
      </c>
      <c r="BB12" t="inlineStr">
        <is>
          <t>BOOK</t>
        </is>
      </c>
      <c r="BD12" t="inlineStr">
        <is>
          <t>9780471299929</t>
        </is>
      </c>
      <c r="BE12" t="inlineStr">
        <is>
          <t>32285004667035</t>
        </is>
      </c>
      <c r="BF12" t="inlineStr">
        <is>
          <t>893429455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QR106 .S94 1978</t>
        </is>
      </c>
      <c r="E13" t="inlineStr">
        <is>
          <t>0                      QR 0106000S  94          1978</t>
        </is>
      </c>
      <c r="F13" t="inlineStr">
        <is>
          <t>Methodology for biomass determinations and microbial activities in sediments : a symposium / sponsored by ASTM Committee D19 on Water, American Society for Testing and Materials, Ft. Lauderdale, Fla., 30-31 Jan. 1978 ; C. D. Litchfield and P. L. Seyfried, editors.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Symposium on Methodology for Biomass Determinations and Microbial Activities in Sediments (1978 : Fort Lauderdale, Fla.)</t>
        </is>
      </c>
      <c r="N13" t="inlineStr">
        <is>
          <t>Philadelphia : ASTM, c1979.</t>
        </is>
      </c>
      <c r="O13" t="inlineStr">
        <is>
          <t>1979</t>
        </is>
      </c>
      <c r="Q13" t="inlineStr">
        <is>
          <t>eng</t>
        </is>
      </c>
      <c r="R13" t="inlineStr">
        <is>
          <t>pau</t>
        </is>
      </c>
      <c r="S13" t="inlineStr">
        <is>
          <t>ASTM special technical publication ; 673</t>
        </is>
      </c>
      <c r="T13" t="inlineStr">
        <is>
          <t xml:space="preserve">QR </t>
        </is>
      </c>
      <c r="U13" t="n">
        <v>1</v>
      </c>
      <c r="V13" t="n">
        <v>1</v>
      </c>
      <c r="W13" t="inlineStr">
        <is>
          <t>2002-10-12</t>
        </is>
      </c>
      <c r="X13" t="inlineStr">
        <is>
          <t>2002-10-12</t>
        </is>
      </c>
      <c r="Y13" t="inlineStr">
        <is>
          <t>1993-03-04</t>
        </is>
      </c>
      <c r="Z13" t="inlineStr">
        <is>
          <t>1993-03-04</t>
        </is>
      </c>
      <c r="AA13" t="n">
        <v>295</v>
      </c>
      <c r="AB13" t="n">
        <v>249</v>
      </c>
      <c r="AC13" t="n">
        <v>277</v>
      </c>
      <c r="AD13" t="n">
        <v>3</v>
      </c>
      <c r="AE13" t="n">
        <v>3</v>
      </c>
      <c r="AF13" t="n">
        <v>6</v>
      </c>
      <c r="AG13" t="n">
        <v>6</v>
      </c>
      <c r="AH13" t="n">
        <v>3</v>
      </c>
      <c r="AI13" t="n">
        <v>3</v>
      </c>
      <c r="AJ13" t="n">
        <v>2</v>
      </c>
      <c r="AK13" t="n">
        <v>2</v>
      </c>
      <c r="AL13" t="n">
        <v>2</v>
      </c>
      <c r="AM13" t="n">
        <v>2</v>
      </c>
      <c r="AN13" t="n">
        <v>1</v>
      </c>
      <c r="AO13" t="n">
        <v>1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HYPERLINK("http://catalog.hathitrust.org/Record/000029010","HathiTrust Record")</f>
        <v/>
      </c>
      <c r="AU13">
        <f>HYPERLINK("https://creighton-primo.hosted.exlibrisgroup.com/primo-explore/search?tab=default_tab&amp;search_scope=EVERYTHING&amp;vid=01CRU&amp;lang=en_US&amp;offset=0&amp;query=any,contains,991004909989702656","Catalog Record")</f>
        <v/>
      </c>
      <c r="AV13">
        <f>HYPERLINK("http://www.worldcat.org/oclc/5989550","WorldCat Record")</f>
        <v/>
      </c>
      <c r="AW13" t="inlineStr">
        <is>
          <t>308073656:eng</t>
        </is>
      </c>
      <c r="AX13" t="inlineStr">
        <is>
          <t>5989550</t>
        </is>
      </c>
      <c r="AY13" t="inlineStr">
        <is>
          <t>991004909989702656</t>
        </is>
      </c>
      <c r="AZ13" t="inlineStr">
        <is>
          <t>991004909989702656</t>
        </is>
      </c>
      <c r="BA13" t="inlineStr">
        <is>
          <t>2268329300002656</t>
        </is>
      </c>
      <c r="BB13" t="inlineStr">
        <is>
          <t>BOOK</t>
        </is>
      </c>
      <c r="BE13" t="inlineStr">
        <is>
          <t>32285001563914</t>
        </is>
      </c>
      <c r="BF13" t="inlineStr">
        <is>
          <t>893532914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QR111 .R49 1987</t>
        </is>
      </c>
      <c r="E14" t="inlineStr">
        <is>
          <t>0                      QR 0111000R  49          1987</t>
        </is>
      </c>
      <c r="F14" t="inlineStr">
        <is>
          <t>The microbiology of terrestrial ecosystems / B.N. Richards.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Richards, B. N., 1928-</t>
        </is>
      </c>
      <c r="N14" t="inlineStr">
        <is>
          <t>Essex, England : Longman Scientific &amp; Technical ; New York : Wiley, 1987.</t>
        </is>
      </c>
      <c r="O14" t="inlineStr">
        <is>
          <t>1987</t>
        </is>
      </c>
      <c r="Q14" t="inlineStr">
        <is>
          <t>eng</t>
        </is>
      </c>
      <c r="R14" t="inlineStr">
        <is>
          <t>enk</t>
        </is>
      </c>
      <c r="T14" t="inlineStr">
        <is>
          <t xml:space="preserve">QR </t>
        </is>
      </c>
      <c r="U14" t="n">
        <v>4</v>
      </c>
      <c r="V14" t="n">
        <v>4</v>
      </c>
      <c r="W14" t="inlineStr">
        <is>
          <t>2004-10-09</t>
        </is>
      </c>
      <c r="X14" t="inlineStr">
        <is>
          <t>2004-10-09</t>
        </is>
      </c>
      <c r="Y14" t="inlineStr">
        <is>
          <t>1993-03-05</t>
        </is>
      </c>
      <c r="Z14" t="inlineStr">
        <is>
          <t>1993-03-05</t>
        </is>
      </c>
      <c r="AA14" t="n">
        <v>357</v>
      </c>
      <c r="AB14" t="n">
        <v>200</v>
      </c>
      <c r="AC14" t="n">
        <v>201</v>
      </c>
      <c r="AD14" t="n">
        <v>4</v>
      </c>
      <c r="AE14" t="n">
        <v>4</v>
      </c>
      <c r="AF14" t="n">
        <v>9</v>
      </c>
      <c r="AG14" t="n">
        <v>9</v>
      </c>
      <c r="AH14" t="n">
        <v>3</v>
      </c>
      <c r="AI14" t="n">
        <v>3</v>
      </c>
      <c r="AJ14" t="n">
        <v>2</v>
      </c>
      <c r="AK14" t="n">
        <v>2</v>
      </c>
      <c r="AL14" t="n">
        <v>1</v>
      </c>
      <c r="AM14" t="n">
        <v>1</v>
      </c>
      <c r="AN14" t="n">
        <v>3</v>
      </c>
      <c r="AO14" t="n">
        <v>3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HYPERLINK("http://catalog.hathitrust.org/Record/000820160","HathiTrust Record")</f>
        <v/>
      </c>
      <c r="AU14">
        <f>HYPERLINK("https://creighton-primo.hosted.exlibrisgroup.com/primo-explore/search?tab=default_tab&amp;search_scope=EVERYTHING&amp;vid=01CRU&amp;lang=en_US&amp;offset=0&amp;query=any,contains,991000816519702656","Catalog Record")</f>
        <v/>
      </c>
      <c r="AV14">
        <f>HYPERLINK("http://www.worldcat.org/oclc/13358617","WorldCat Record")</f>
        <v/>
      </c>
      <c r="AW14" t="inlineStr">
        <is>
          <t>6876668:eng</t>
        </is>
      </c>
      <c r="AX14" t="inlineStr">
        <is>
          <t>13358617</t>
        </is>
      </c>
      <c r="AY14" t="inlineStr">
        <is>
          <t>991000816519702656</t>
        </is>
      </c>
      <c r="AZ14" t="inlineStr">
        <is>
          <t>991000816519702656</t>
        </is>
      </c>
      <c r="BA14" t="inlineStr">
        <is>
          <t>2267803840002656</t>
        </is>
      </c>
      <c r="BB14" t="inlineStr">
        <is>
          <t>BOOK</t>
        </is>
      </c>
      <c r="BD14" t="inlineStr">
        <is>
          <t>9780582450226</t>
        </is>
      </c>
      <c r="BE14" t="inlineStr">
        <is>
          <t>32285001563930</t>
        </is>
      </c>
      <c r="BF14" t="inlineStr">
        <is>
          <t>893595914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QR111 .S672 1989</t>
        </is>
      </c>
      <c r="E15" t="inlineStr">
        <is>
          <t>0                      QR 0111000S  672         1989</t>
        </is>
      </c>
      <c r="F15" t="inlineStr">
        <is>
          <t>Soil microbiology and biochemistry / E.A. Paul, F.E. Clark.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Yes</t>
        </is>
      </c>
      <c r="L15" t="inlineStr">
        <is>
          <t>0</t>
        </is>
      </c>
      <c r="M15" t="inlineStr">
        <is>
          <t>Paul, Eldor Alvin.</t>
        </is>
      </c>
      <c r="N15" t="inlineStr">
        <is>
          <t>San Diego : Academic Press, c1989.</t>
        </is>
      </c>
      <c r="O15" t="inlineStr">
        <is>
          <t>1989</t>
        </is>
      </c>
      <c r="Q15" t="inlineStr">
        <is>
          <t>eng</t>
        </is>
      </c>
      <c r="R15" t="inlineStr">
        <is>
          <t>cau</t>
        </is>
      </c>
      <c r="T15" t="inlineStr">
        <is>
          <t xml:space="preserve">QR </t>
        </is>
      </c>
      <c r="U15" t="n">
        <v>26</v>
      </c>
      <c r="V15" t="n">
        <v>26</v>
      </c>
      <c r="W15" t="inlineStr">
        <is>
          <t>2004-10-09</t>
        </is>
      </c>
      <c r="X15" t="inlineStr">
        <is>
          <t>2004-10-09</t>
        </is>
      </c>
      <c r="Y15" t="inlineStr">
        <is>
          <t>1993-03-05</t>
        </is>
      </c>
      <c r="Z15" t="inlineStr">
        <is>
          <t>1993-03-05</t>
        </is>
      </c>
      <c r="AA15" t="n">
        <v>596</v>
      </c>
      <c r="AB15" t="n">
        <v>438</v>
      </c>
      <c r="AC15" t="n">
        <v>593</v>
      </c>
      <c r="AD15" t="n">
        <v>2</v>
      </c>
      <c r="AE15" t="n">
        <v>4</v>
      </c>
      <c r="AF15" t="n">
        <v>14</v>
      </c>
      <c r="AG15" t="n">
        <v>23</v>
      </c>
      <c r="AH15" t="n">
        <v>4</v>
      </c>
      <c r="AI15" t="n">
        <v>8</v>
      </c>
      <c r="AJ15" t="n">
        <v>4</v>
      </c>
      <c r="AK15" t="n">
        <v>5</v>
      </c>
      <c r="AL15" t="n">
        <v>7</v>
      </c>
      <c r="AM15" t="n">
        <v>10</v>
      </c>
      <c r="AN15" t="n">
        <v>1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HYPERLINK("http://catalog.hathitrust.org/Record/001083017","HathiTrust Record")</f>
        <v/>
      </c>
      <c r="AU15">
        <f>HYPERLINK("https://creighton-primo.hosted.exlibrisgroup.com/primo-explore/search?tab=default_tab&amp;search_scope=EVERYTHING&amp;vid=01CRU&amp;lang=en_US&amp;offset=0&amp;query=any,contains,991001373599702656","Catalog Record")</f>
        <v/>
      </c>
      <c r="AV15">
        <f>HYPERLINK("http://www.worldcat.org/oclc/18589466","WorldCat Record")</f>
        <v/>
      </c>
      <c r="AW15" t="inlineStr">
        <is>
          <t>766941887:eng</t>
        </is>
      </c>
      <c r="AX15" t="inlineStr">
        <is>
          <t>18589466</t>
        </is>
      </c>
      <c r="AY15" t="inlineStr">
        <is>
          <t>991001373599702656</t>
        </is>
      </c>
      <c r="AZ15" t="inlineStr">
        <is>
          <t>991001373599702656</t>
        </is>
      </c>
      <c r="BA15" t="inlineStr">
        <is>
          <t>2264311630002656</t>
        </is>
      </c>
      <c r="BB15" t="inlineStr">
        <is>
          <t>BOOK</t>
        </is>
      </c>
      <c r="BD15" t="inlineStr">
        <is>
          <t>9780125468053</t>
        </is>
      </c>
      <c r="BE15" t="inlineStr">
        <is>
          <t>32285001563922</t>
        </is>
      </c>
      <c r="BF15" t="inlineStr">
        <is>
          <t>893522526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QR111 .S672 1996</t>
        </is>
      </c>
      <c r="E16" t="inlineStr">
        <is>
          <t>0                      QR 0111000S  672         1996</t>
        </is>
      </c>
      <c r="F16" t="inlineStr">
        <is>
          <t>Soil microbiology and biochemistry / [edited by] E.A. Paul, F.E. Clark.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Yes</t>
        </is>
      </c>
      <c r="L16" t="inlineStr">
        <is>
          <t>0</t>
        </is>
      </c>
      <c r="N16" t="inlineStr">
        <is>
          <t>San Diego : Academic Press, c1996.</t>
        </is>
      </c>
      <c r="O16" t="inlineStr">
        <is>
          <t>1996</t>
        </is>
      </c>
      <c r="P16" t="inlineStr">
        <is>
          <t>2nd ed.</t>
        </is>
      </c>
      <c r="Q16" t="inlineStr">
        <is>
          <t>eng</t>
        </is>
      </c>
      <c r="R16" t="inlineStr">
        <is>
          <t>cau</t>
        </is>
      </c>
      <c r="T16" t="inlineStr">
        <is>
          <t xml:space="preserve">QR </t>
        </is>
      </c>
      <c r="U16" t="n">
        <v>35</v>
      </c>
      <c r="V16" t="n">
        <v>35</v>
      </c>
      <c r="W16" t="inlineStr">
        <is>
          <t>2004-10-15</t>
        </is>
      </c>
      <c r="X16" t="inlineStr">
        <is>
          <t>2004-10-15</t>
        </is>
      </c>
      <c r="Y16" t="inlineStr">
        <is>
          <t>1997-09-09</t>
        </is>
      </c>
      <c r="Z16" t="inlineStr">
        <is>
          <t>1997-09-09</t>
        </is>
      </c>
      <c r="AA16" t="n">
        <v>390</v>
      </c>
      <c r="AB16" t="n">
        <v>236</v>
      </c>
      <c r="AC16" t="n">
        <v>593</v>
      </c>
      <c r="AD16" t="n">
        <v>3</v>
      </c>
      <c r="AE16" t="n">
        <v>4</v>
      </c>
      <c r="AF16" t="n">
        <v>9</v>
      </c>
      <c r="AG16" t="n">
        <v>23</v>
      </c>
      <c r="AH16" t="n">
        <v>3</v>
      </c>
      <c r="AI16" t="n">
        <v>8</v>
      </c>
      <c r="AJ16" t="n">
        <v>1</v>
      </c>
      <c r="AK16" t="n">
        <v>5</v>
      </c>
      <c r="AL16" t="n">
        <v>4</v>
      </c>
      <c r="AM16" t="n">
        <v>10</v>
      </c>
      <c r="AN16" t="n">
        <v>2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HYPERLINK("https://creighton-primo.hosted.exlibrisgroup.com/primo-explore/search?tab=default_tab&amp;search_scope=EVERYTHING&amp;vid=01CRU&amp;lang=en_US&amp;offset=0&amp;query=any,contains,991002629009702656","Catalog Record")</f>
        <v/>
      </c>
      <c r="AV16">
        <f>HYPERLINK("http://www.worldcat.org/oclc/34473520","WorldCat Record")</f>
        <v/>
      </c>
      <c r="AW16" t="inlineStr">
        <is>
          <t>766941887:eng</t>
        </is>
      </c>
      <c r="AX16" t="inlineStr">
        <is>
          <t>34473520</t>
        </is>
      </c>
      <c r="AY16" t="inlineStr">
        <is>
          <t>991002629009702656</t>
        </is>
      </c>
      <c r="AZ16" t="inlineStr">
        <is>
          <t>991002629009702656</t>
        </is>
      </c>
      <c r="BA16" t="inlineStr">
        <is>
          <t>2263036150002656</t>
        </is>
      </c>
      <c r="BB16" t="inlineStr">
        <is>
          <t>BOOK</t>
        </is>
      </c>
      <c r="BD16" t="inlineStr">
        <is>
          <t>9780125468060</t>
        </is>
      </c>
      <c r="BE16" t="inlineStr">
        <is>
          <t>32285003004610</t>
        </is>
      </c>
      <c r="BF16" t="inlineStr">
        <is>
          <t>893409342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QR111 .T28 1995</t>
        </is>
      </c>
      <c r="E17" t="inlineStr">
        <is>
          <t>0                      QR 0111000T  28          1995</t>
        </is>
      </c>
      <c r="F17" t="inlineStr">
        <is>
          <t>Soil microbiology / Robert L. Tate III.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0</t>
        </is>
      </c>
      <c r="M17" t="inlineStr">
        <is>
          <t>Tate, Robert L., 1944-</t>
        </is>
      </c>
      <c r="N17" t="inlineStr">
        <is>
          <t>New York : Wiley, c1995.</t>
        </is>
      </c>
      <c r="O17" t="inlineStr">
        <is>
          <t>1995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QR </t>
        </is>
      </c>
      <c r="U17" t="n">
        <v>6</v>
      </c>
      <c r="V17" t="n">
        <v>6</v>
      </c>
      <c r="W17" t="inlineStr">
        <is>
          <t>2008-04-18</t>
        </is>
      </c>
      <c r="X17" t="inlineStr">
        <is>
          <t>2008-04-18</t>
        </is>
      </c>
      <c r="Y17" t="inlineStr">
        <is>
          <t>1996-05-22</t>
        </is>
      </c>
      <c r="Z17" t="inlineStr">
        <is>
          <t>1996-05-22</t>
        </is>
      </c>
      <c r="AA17" t="n">
        <v>272</v>
      </c>
      <c r="AB17" t="n">
        <v>168</v>
      </c>
      <c r="AC17" t="n">
        <v>312</v>
      </c>
      <c r="AD17" t="n">
        <v>2</v>
      </c>
      <c r="AE17" t="n">
        <v>4</v>
      </c>
      <c r="AF17" t="n">
        <v>5</v>
      </c>
      <c r="AG17" t="n">
        <v>12</v>
      </c>
      <c r="AH17" t="n">
        <v>2</v>
      </c>
      <c r="AI17" t="n">
        <v>4</v>
      </c>
      <c r="AJ17" t="n">
        <v>1</v>
      </c>
      <c r="AK17" t="n">
        <v>3</v>
      </c>
      <c r="AL17" t="n">
        <v>3</v>
      </c>
      <c r="AM17" t="n">
        <v>5</v>
      </c>
      <c r="AN17" t="n">
        <v>1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HYPERLINK("http://catalog.hathitrust.org/Record/002912343","HathiTrust Record")</f>
        <v/>
      </c>
      <c r="AU17">
        <f>HYPERLINK("https://creighton-primo.hosted.exlibrisgroup.com/primo-explore/search?tab=default_tab&amp;search_scope=EVERYTHING&amp;vid=01CRU&amp;lang=en_US&amp;offset=0&amp;query=any,contains,991002360559702656","Catalog Record")</f>
        <v/>
      </c>
      <c r="AV17">
        <f>HYPERLINK("http://www.worldcat.org/oclc/30701100","WorldCat Record")</f>
        <v/>
      </c>
      <c r="AW17" t="inlineStr">
        <is>
          <t>3943719439:eng</t>
        </is>
      </c>
      <c r="AX17" t="inlineStr">
        <is>
          <t>30701100</t>
        </is>
      </c>
      <c r="AY17" t="inlineStr">
        <is>
          <t>991002360559702656</t>
        </is>
      </c>
      <c r="AZ17" t="inlineStr">
        <is>
          <t>991002360559702656</t>
        </is>
      </c>
      <c r="BA17" t="inlineStr">
        <is>
          <t>2264075640002656</t>
        </is>
      </c>
      <c r="BB17" t="inlineStr">
        <is>
          <t>BOOK</t>
        </is>
      </c>
      <c r="BD17" t="inlineStr">
        <is>
          <t>9780471578680</t>
        </is>
      </c>
      <c r="BE17" t="inlineStr">
        <is>
          <t>32285002177011</t>
        </is>
      </c>
      <c r="BF17" t="inlineStr">
        <is>
          <t>893886167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QR121 .H19 1948</t>
        </is>
      </c>
      <c r="E18" t="inlineStr">
        <is>
          <t>0                      QR 0121000H  19          1948</t>
        </is>
      </c>
      <c r="F18" t="inlineStr">
        <is>
          <t>Dairy bacteriology.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Hammer, Bernard W. (Bernard Wernick), 1886-1966.</t>
        </is>
      </c>
      <c r="N18" t="inlineStr">
        <is>
          <t>New York, J. Wiley, 1948.</t>
        </is>
      </c>
      <c r="O18" t="inlineStr">
        <is>
          <t>1948</t>
        </is>
      </c>
      <c r="P18" t="inlineStr">
        <is>
          <t>3d ed.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QR </t>
        </is>
      </c>
      <c r="U18" t="n">
        <v>2</v>
      </c>
      <c r="V18" t="n">
        <v>2</v>
      </c>
      <c r="W18" t="inlineStr">
        <is>
          <t>2002-05-04</t>
        </is>
      </c>
      <c r="X18" t="inlineStr">
        <is>
          <t>2002-05-04</t>
        </is>
      </c>
      <c r="Y18" t="inlineStr">
        <is>
          <t>1997-08-07</t>
        </is>
      </c>
      <c r="Z18" t="inlineStr">
        <is>
          <t>1997-08-07</t>
        </is>
      </c>
      <c r="AA18" t="n">
        <v>193</v>
      </c>
      <c r="AB18" t="n">
        <v>146</v>
      </c>
      <c r="AC18" t="n">
        <v>294</v>
      </c>
      <c r="AD18" t="n">
        <v>2</v>
      </c>
      <c r="AE18" t="n">
        <v>2</v>
      </c>
      <c r="AF18" t="n">
        <v>8</v>
      </c>
      <c r="AG18" t="n">
        <v>12</v>
      </c>
      <c r="AH18" t="n">
        <v>2</v>
      </c>
      <c r="AI18" t="n">
        <v>5</v>
      </c>
      <c r="AJ18" t="n">
        <v>2</v>
      </c>
      <c r="AK18" t="n">
        <v>3</v>
      </c>
      <c r="AL18" t="n">
        <v>4</v>
      </c>
      <c r="AM18" t="n">
        <v>6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HYPERLINK("http://catalog.hathitrust.org/Record/001556483","HathiTrust Record")</f>
        <v/>
      </c>
      <c r="AU18">
        <f>HYPERLINK("https://creighton-primo.hosted.exlibrisgroup.com/primo-explore/search?tab=default_tab&amp;search_scope=EVERYTHING&amp;vid=01CRU&amp;lang=en_US&amp;offset=0&amp;query=any,contains,991003822029702656","Catalog Record")</f>
        <v/>
      </c>
      <c r="AV18">
        <f>HYPERLINK("http://www.worldcat.org/oclc/1561297","WorldCat Record")</f>
        <v/>
      </c>
      <c r="AW18" t="inlineStr">
        <is>
          <t>3943385879:eng</t>
        </is>
      </c>
      <c r="AX18" t="inlineStr">
        <is>
          <t>1561297</t>
        </is>
      </c>
      <c r="AY18" t="inlineStr">
        <is>
          <t>991003822029702656</t>
        </is>
      </c>
      <c r="AZ18" t="inlineStr">
        <is>
          <t>991003822029702656</t>
        </is>
      </c>
      <c r="BA18" t="inlineStr">
        <is>
          <t>2261863500002656</t>
        </is>
      </c>
      <c r="BB18" t="inlineStr">
        <is>
          <t>BOOK</t>
        </is>
      </c>
      <c r="BE18" t="inlineStr">
        <is>
          <t>32285003081931</t>
        </is>
      </c>
      <c r="BF18" t="inlineStr">
        <is>
          <t>893875234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QR180 .D48 1968</t>
        </is>
      </c>
      <c r="E19" t="inlineStr">
        <is>
          <t>0                      QR 0180000D  48          1968</t>
        </is>
      </c>
      <c r="F19" t="inlineStr">
        <is>
          <t>Cellular recognition / editors: Richard T. Smith [and] Robert A. Good.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Developmental Immunology Workshop (4th : 1968 : Sanibel Island, Fla.)</t>
        </is>
      </c>
      <c r="N19" t="inlineStr">
        <is>
          <t>New York : Appleton-Century-Crofts, [1969]</t>
        </is>
      </c>
      <c r="O19" t="inlineStr">
        <is>
          <t>1969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QR </t>
        </is>
      </c>
      <c r="U19" t="n">
        <v>5</v>
      </c>
      <c r="V19" t="n">
        <v>5</v>
      </c>
      <c r="W19" t="inlineStr">
        <is>
          <t>2007-02-19</t>
        </is>
      </c>
      <c r="X19" t="inlineStr">
        <is>
          <t>2007-02-19</t>
        </is>
      </c>
      <c r="Y19" t="inlineStr">
        <is>
          <t>1994-06-10</t>
        </is>
      </c>
      <c r="Z19" t="inlineStr">
        <is>
          <t>1994-06-10</t>
        </is>
      </c>
      <c r="AA19" t="n">
        <v>247</v>
      </c>
      <c r="AB19" t="n">
        <v>196</v>
      </c>
      <c r="AC19" t="n">
        <v>207</v>
      </c>
      <c r="AD19" t="n">
        <v>2</v>
      </c>
      <c r="AE19" t="n">
        <v>2</v>
      </c>
      <c r="AF19" t="n">
        <v>10</v>
      </c>
      <c r="AG19" t="n">
        <v>10</v>
      </c>
      <c r="AH19" t="n">
        <v>2</v>
      </c>
      <c r="AI19" t="n">
        <v>2</v>
      </c>
      <c r="AJ19" t="n">
        <v>3</v>
      </c>
      <c r="AK19" t="n">
        <v>3</v>
      </c>
      <c r="AL19" t="n">
        <v>7</v>
      </c>
      <c r="AM19" t="n">
        <v>7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HYPERLINK("http://catalog.hathitrust.org/Record/001556524","HathiTrust Record")</f>
        <v/>
      </c>
      <c r="AU19">
        <f>HYPERLINK("https://creighton-primo.hosted.exlibrisgroup.com/primo-explore/search?tab=default_tab&amp;search_scope=EVERYTHING&amp;vid=01CRU&amp;lang=en_US&amp;offset=0&amp;query=any,contains,991005264509702656","Catalog Record")</f>
        <v/>
      </c>
      <c r="AV19">
        <f>HYPERLINK("http://www.worldcat.org/oclc/28360","WorldCat Record")</f>
        <v/>
      </c>
      <c r="AW19" t="inlineStr">
        <is>
          <t>364602532:eng</t>
        </is>
      </c>
      <c r="AX19" t="inlineStr">
        <is>
          <t>28360</t>
        </is>
      </c>
      <c r="AY19" t="inlineStr">
        <is>
          <t>991005264509702656</t>
        </is>
      </c>
      <c r="AZ19" t="inlineStr">
        <is>
          <t>991005264509702656</t>
        </is>
      </c>
      <c r="BA19" t="inlineStr">
        <is>
          <t>2264918330002656</t>
        </is>
      </c>
      <c r="BB19" t="inlineStr">
        <is>
          <t>BOOK</t>
        </is>
      </c>
      <c r="BD19" t="inlineStr">
        <is>
          <t>9780390818607</t>
        </is>
      </c>
      <c r="BE19" t="inlineStr">
        <is>
          <t>32285001928646</t>
        </is>
      </c>
      <c r="BF19" t="inlineStr">
        <is>
          <t>893889941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QR181 .A35</t>
        </is>
      </c>
      <c r="E20" t="inlineStr">
        <is>
          <t>0                      QR 0181000A  35</t>
        </is>
      </c>
      <c r="F20" t="inlineStr">
        <is>
          <t>Immunology and development, edited by Matteo Adinolfi. Pref. by John Humphrey.</t>
        </is>
      </c>
      <c r="H20" t="inlineStr">
        <is>
          <t>No</t>
        </is>
      </c>
      <c r="I20" t="inlineStr">
        <is>
          <t>1</t>
        </is>
      </c>
      <c r="J20" t="inlineStr">
        <is>
          <t>Yes</t>
        </is>
      </c>
      <c r="K20" t="inlineStr">
        <is>
          <t>No</t>
        </is>
      </c>
      <c r="L20" t="inlineStr">
        <is>
          <t>0</t>
        </is>
      </c>
      <c r="M20" t="inlineStr">
        <is>
          <t>Adinolfi, Matteo.</t>
        </is>
      </c>
      <c r="N20" t="inlineStr">
        <is>
          <t>London, Spastics International Medical Publications in association with W. Heinemann Medical Books [1969]</t>
        </is>
      </c>
      <c r="O20" t="inlineStr">
        <is>
          <t>1969</t>
        </is>
      </c>
      <c r="Q20" t="inlineStr">
        <is>
          <t>eng</t>
        </is>
      </c>
      <c r="R20" t="inlineStr">
        <is>
          <t>enk</t>
        </is>
      </c>
      <c r="S20" t="inlineStr">
        <is>
          <t>Clinics in development medicine no. 34</t>
        </is>
      </c>
      <c r="T20" t="inlineStr">
        <is>
          <t xml:space="preserve">QR </t>
        </is>
      </c>
      <c r="U20" t="n">
        <v>1</v>
      </c>
      <c r="V20" t="n">
        <v>3</v>
      </c>
      <c r="W20" t="inlineStr">
        <is>
          <t>2000-10-06</t>
        </is>
      </c>
      <c r="X20" t="inlineStr">
        <is>
          <t>2000-10-06</t>
        </is>
      </c>
      <c r="Y20" t="inlineStr">
        <is>
          <t>1997-08-07</t>
        </is>
      </c>
      <c r="Z20" t="inlineStr">
        <is>
          <t>1997-08-07</t>
        </is>
      </c>
      <c r="AA20" t="n">
        <v>157</v>
      </c>
      <c r="AB20" t="n">
        <v>114</v>
      </c>
      <c r="AC20" t="n">
        <v>114</v>
      </c>
      <c r="AD20" t="n">
        <v>2</v>
      </c>
      <c r="AE20" t="n">
        <v>2</v>
      </c>
      <c r="AF20" t="n">
        <v>3</v>
      </c>
      <c r="AG20" t="n">
        <v>3</v>
      </c>
      <c r="AH20" t="n">
        <v>2</v>
      </c>
      <c r="AI20" t="n">
        <v>2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HYPERLINK("https://creighton-primo.hosted.exlibrisgroup.com/primo-explore/search?tab=default_tab&amp;search_scope=EVERYTHING&amp;vid=01CRU&amp;lang=en_US&amp;offset=0&amp;query=any,contains,991001785789702656","Catalog Record")</f>
        <v/>
      </c>
      <c r="AV20">
        <f>HYPERLINK("http://www.worldcat.org/oclc/204389","WorldCat Record")</f>
        <v/>
      </c>
      <c r="AW20" t="inlineStr">
        <is>
          <t>346945228:eng</t>
        </is>
      </c>
      <c r="AX20" t="inlineStr">
        <is>
          <t>204389</t>
        </is>
      </c>
      <c r="AY20" t="inlineStr">
        <is>
          <t>991001785789702656</t>
        </is>
      </c>
      <c r="AZ20" t="inlineStr">
        <is>
          <t>991001785789702656</t>
        </is>
      </c>
      <c r="BA20" t="inlineStr">
        <is>
          <t>2255461960002656</t>
        </is>
      </c>
      <c r="BB20" t="inlineStr">
        <is>
          <t>BOOK</t>
        </is>
      </c>
      <c r="BD20" t="inlineStr">
        <is>
          <t>9780433001102</t>
        </is>
      </c>
      <c r="BE20" t="inlineStr">
        <is>
          <t>32285003081972</t>
        </is>
      </c>
      <c r="BF20" t="inlineStr">
        <is>
          <t>893250508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QR181 .B95</t>
        </is>
      </c>
      <c r="E21" t="inlineStr">
        <is>
          <t>0                      QR 0181000B  95</t>
        </is>
      </c>
      <c r="F21" t="inlineStr">
        <is>
          <t>The integrity of the body; a discussion of modern immunological ideas.</t>
        </is>
      </c>
      <c r="H21" t="inlineStr">
        <is>
          <t>No</t>
        </is>
      </c>
      <c r="I21" t="inlineStr">
        <is>
          <t>1</t>
        </is>
      </c>
      <c r="J21" t="inlineStr">
        <is>
          <t>Yes</t>
        </is>
      </c>
      <c r="K21" t="inlineStr">
        <is>
          <t>No</t>
        </is>
      </c>
      <c r="L21" t="inlineStr">
        <is>
          <t>0</t>
        </is>
      </c>
      <c r="M21" t="inlineStr">
        <is>
          <t>Burnet, F. M. (Frank Macfarlane), Sir, 1899-1985.</t>
        </is>
      </c>
      <c r="N21" t="inlineStr">
        <is>
          <t>Cambridge, Harvard University Press, 1962.</t>
        </is>
      </c>
      <c r="O21" t="inlineStr">
        <is>
          <t>1962</t>
        </is>
      </c>
      <c r="Q21" t="inlineStr">
        <is>
          <t>eng</t>
        </is>
      </c>
      <c r="R21" t="inlineStr">
        <is>
          <t>mau</t>
        </is>
      </c>
      <c r="S21" t="inlineStr">
        <is>
          <t>Harvard books in biology, v. 3</t>
        </is>
      </c>
      <c r="T21" t="inlineStr">
        <is>
          <t xml:space="preserve">QR </t>
        </is>
      </c>
      <c r="U21" t="n">
        <v>4</v>
      </c>
      <c r="V21" t="n">
        <v>6</v>
      </c>
      <c r="W21" t="inlineStr">
        <is>
          <t>2007-02-23</t>
        </is>
      </c>
      <c r="X21" t="inlineStr">
        <is>
          <t>2007-02-23</t>
        </is>
      </c>
      <c r="Y21" t="inlineStr">
        <is>
          <t>1997-08-07</t>
        </is>
      </c>
      <c r="Z21" t="inlineStr">
        <is>
          <t>1997-08-07</t>
        </is>
      </c>
      <c r="AA21" t="n">
        <v>508</v>
      </c>
      <c r="AB21" t="n">
        <v>432</v>
      </c>
      <c r="AC21" t="n">
        <v>448</v>
      </c>
      <c r="AD21" t="n">
        <v>6</v>
      </c>
      <c r="AE21" t="n">
        <v>6</v>
      </c>
      <c r="AF21" t="n">
        <v>17</v>
      </c>
      <c r="AG21" t="n">
        <v>18</v>
      </c>
      <c r="AH21" t="n">
        <v>5</v>
      </c>
      <c r="AI21" t="n">
        <v>5</v>
      </c>
      <c r="AJ21" t="n">
        <v>2</v>
      </c>
      <c r="AK21" t="n">
        <v>3</v>
      </c>
      <c r="AL21" t="n">
        <v>11</v>
      </c>
      <c r="AM21" t="n">
        <v>11</v>
      </c>
      <c r="AN21" t="n">
        <v>4</v>
      </c>
      <c r="AO21" t="n">
        <v>4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HYPERLINK("http://catalog.hathitrust.org/Record/001556544","HathiTrust Record")</f>
        <v/>
      </c>
      <c r="AU21">
        <f>HYPERLINK("https://creighton-primo.hosted.exlibrisgroup.com/primo-explore/search?tab=default_tab&amp;search_scope=EVERYTHING&amp;vid=01CRU&amp;lang=en_US&amp;offset=0&amp;query=any,contains,991001779929702656","Catalog Record")</f>
        <v/>
      </c>
      <c r="AV21">
        <f>HYPERLINK("http://www.worldcat.org/oclc/326252","WorldCat Record")</f>
        <v/>
      </c>
      <c r="AW21" t="inlineStr">
        <is>
          <t>1102107246:eng</t>
        </is>
      </c>
      <c r="AX21" t="inlineStr">
        <is>
          <t>326252</t>
        </is>
      </c>
      <c r="AY21" t="inlineStr">
        <is>
          <t>991001779929702656</t>
        </is>
      </c>
      <c r="AZ21" t="inlineStr">
        <is>
          <t>991001779929702656</t>
        </is>
      </c>
      <c r="BA21" t="inlineStr">
        <is>
          <t>2272198670002656</t>
        </is>
      </c>
      <c r="BB21" t="inlineStr">
        <is>
          <t>BOOK</t>
        </is>
      </c>
      <c r="BE21" t="inlineStr">
        <is>
          <t>32285003081980</t>
        </is>
      </c>
      <c r="BF21" t="inlineStr">
        <is>
          <t>893703319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QR181 .C8</t>
        </is>
      </c>
      <c r="E22" t="inlineStr">
        <is>
          <t>0                      QR 0181000C  8</t>
        </is>
      </c>
      <c r="F22" t="inlineStr">
        <is>
          <t>Principles of immunology / John E. Cushing [and] Dan H. Campbell.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Cushing, John Eldridge, 1916-</t>
        </is>
      </c>
      <c r="N22" t="inlineStr">
        <is>
          <t>New York : McGraw-Hill, 1957.</t>
        </is>
      </c>
      <c r="O22" t="inlineStr">
        <is>
          <t>1957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QR </t>
        </is>
      </c>
      <c r="U22" t="n">
        <v>5</v>
      </c>
      <c r="V22" t="n">
        <v>5</v>
      </c>
      <c r="W22" t="inlineStr">
        <is>
          <t>1995-11-22</t>
        </is>
      </c>
      <c r="X22" t="inlineStr">
        <is>
          <t>1995-11-22</t>
        </is>
      </c>
      <c r="Y22" t="inlineStr">
        <is>
          <t>1993-11-16</t>
        </is>
      </c>
      <c r="Z22" t="inlineStr">
        <is>
          <t>1993-11-16</t>
        </is>
      </c>
      <c r="AA22" t="n">
        <v>348</v>
      </c>
      <c r="AB22" t="n">
        <v>274</v>
      </c>
      <c r="AC22" t="n">
        <v>281</v>
      </c>
      <c r="AD22" t="n">
        <v>3</v>
      </c>
      <c r="AE22" t="n">
        <v>3</v>
      </c>
      <c r="AF22" t="n">
        <v>9</v>
      </c>
      <c r="AG22" t="n">
        <v>9</v>
      </c>
      <c r="AH22" t="n">
        <v>3</v>
      </c>
      <c r="AI22" t="n">
        <v>3</v>
      </c>
      <c r="AJ22" t="n">
        <v>2</v>
      </c>
      <c r="AK22" t="n">
        <v>2</v>
      </c>
      <c r="AL22" t="n">
        <v>5</v>
      </c>
      <c r="AM22" t="n">
        <v>5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Yes</t>
        </is>
      </c>
      <c r="AS22" t="inlineStr">
        <is>
          <t>No</t>
        </is>
      </c>
      <c r="AT22">
        <f>HYPERLINK("http://catalog.hathitrust.org/Record/001577063","HathiTrust Record")</f>
        <v/>
      </c>
      <c r="AU22">
        <f>HYPERLINK("https://creighton-primo.hosted.exlibrisgroup.com/primo-explore/search?tab=default_tab&amp;search_scope=EVERYTHING&amp;vid=01CRU&amp;lang=en_US&amp;offset=0&amp;query=any,contains,991002990409702656","Catalog Record")</f>
        <v/>
      </c>
      <c r="AV22">
        <f>HYPERLINK("http://www.worldcat.org/oclc/560310","WorldCat Record")</f>
        <v/>
      </c>
      <c r="AW22" t="inlineStr">
        <is>
          <t>1633007:eng</t>
        </is>
      </c>
      <c r="AX22" t="inlineStr">
        <is>
          <t>560310</t>
        </is>
      </c>
      <c r="AY22" t="inlineStr">
        <is>
          <t>991002990409702656</t>
        </is>
      </c>
      <c r="AZ22" t="inlineStr">
        <is>
          <t>991002990409702656</t>
        </is>
      </c>
      <c r="BA22" t="inlineStr">
        <is>
          <t>2256706610002656</t>
        </is>
      </c>
      <c r="BB22" t="inlineStr">
        <is>
          <t>BOOK</t>
        </is>
      </c>
      <c r="BE22" t="inlineStr">
        <is>
          <t>32285001798676</t>
        </is>
      </c>
      <c r="BF22" t="inlineStr">
        <is>
          <t>893440794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QR181 .D38 1989</t>
        </is>
      </c>
      <c r="E23" t="inlineStr">
        <is>
          <t>0                      QR 0181000D  38          1989</t>
        </is>
      </c>
      <c r="F23" t="inlineStr">
        <is>
          <t>Immunology : a foundation text / Basiro Davey.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Davey, Basiro.</t>
        </is>
      </c>
      <c r="N23" t="inlineStr">
        <is>
          <t>Milton Keynes ; Philadelphia : Open University Press, 1989.</t>
        </is>
      </c>
      <c r="O23" t="inlineStr">
        <is>
          <t>1989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QR </t>
        </is>
      </c>
      <c r="U23" t="n">
        <v>12</v>
      </c>
      <c r="V23" t="n">
        <v>12</v>
      </c>
      <c r="W23" t="inlineStr">
        <is>
          <t>2008-05-12</t>
        </is>
      </c>
      <c r="X23" t="inlineStr">
        <is>
          <t>2008-05-12</t>
        </is>
      </c>
      <c r="Y23" t="inlineStr">
        <is>
          <t>1990-01-25</t>
        </is>
      </c>
      <c r="Z23" t="inlineStr">
        <is>
          <t>1990-01-25</t>
        </is>
      </c>
      <c r="AA23" t="n">
        <v>50</v>
      </c>
      <c r="AB23" t="n">
        <v>12</v>
      </c>
      <c r="AC23" t="n">
        <v>15</v>
      </c>
      <c r="AD23" t="n">
        <v>1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HYPERLINK("https://creighton-primo.hosted.exlibrisgroup.com/primo-explore/search?tab=default_tab&amp;search_scope=EVERYTHING&amp;vid=01CRU&amp;lang=en_US&amp;offset=0&amp;query=any,contains,991001573009702656","Catalog Record")</f>
        <v/>
      </c>
      <c r="AV23">
        <f>HYPERLINK("http://www.worldcat.org/oclc/20416680","WorldCat Record")</f>
        <v/>
      </c>
      <c r="AW23" t="inlineStr">
        <is>
          <t>4241285641:eng</t>
        </is>
      </c>
      <c r="AX23" t="inlineStr">
        <is>
          <t>20416680</t>
        </is>
      </c>
      <c r="AY23" t="inlineStr">
        <is>
          <t>991001573009702656</t>
        </is>
      </c>
      <c r="AZ23" t="inlineStr">
        <is>
          <t>991001573009702656</t>
        </is>
      </c>
      <c r="BA23" t="inlineStr">
        <is>
          <t>2260295840002656</t>
        </is>
      </c>
      <c r="BB23" t="inlineStr">
        <is>
          <t>BOOK</t>
        </is>
      </c>
      <c r="BD23" t="inlineStr">
        <is>
          <t>9780335092581</t>
        </is>
      </c>
      <c r="BE23" t="inlineStr">
        <is>
          <t>32285000035435</t>
        </is>
      </c>
      <c r="BF23" t="inlineStr">
        <is>
          <t>893244215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QR181 .G7</t>
        </is>
      </c>
      <c r="E24" t="inlineStr">
        <is>
          <t>0                      QR 0181000G  7</t>
        </is>
      </c>
      <c r="F24" t="inlineStr">
        <is>
          <t>Immunology : an outline of basic principles, problems, and theories concerning the immunological behaviour of man and animals / [by] David F. Gray.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Gray, David F.</t>
        </is>
      </c>
      <c r="N24" t="inlineStr">
        <is>
          <t>New York : American Elsevier Pub. Co., [1964]</t>
        </is>
      </c>
      <c r="O24" t="inlineStr">
        <is>
          <t>1964</t>
        </is>
      </c>
      <c r="Q24" t="inlineStr">
        <is>
          <t>eng</t>
        </is>
      </c>
      <c r="R24" t="inlineStr">
        <is>
          <t>nyu</t>
        </is>
      </c>
      <c r="T24" t="inlineStr">
        <is>
          <t xml:space="preserve">QR </t>
        </is>
      </c>
      <c r="U24" t="n">
        <v>2</v>
      </c>
      <c r="V24" t="n">
        <v>2</v>
      </c>
      <c r="W24" t="inlineStr">
        <is>
          <t>2008-08-13</t>
        </is>
      </c>
      <c r="X24" t="inlineStr">
        <is>
          <t>2008-08-13</t>
        </is>
      </c>
      <c r="Y24" t="inlineStr">
        <is>
          <t>1993-11-16</t>
        </is>
      </c>
      <c r="Z24" t="inlineStr">
        <is>
          <t>1993-11-16</t>
        </is>
      </c>
      <c r="AA24" t="n">
        <v>153</v>
      </c>
      <c r="AB24" t="n">
        <v>142</v>
      </c>
      <c r="AC24" t="n">
        <v>318</v>
      </c>
      <c r="AD24" t="n">
        <v>1</v>
      </c>
      <c r="AE24" t="n">
        <v>2</v>
      </c>
      <c r="AF24" t="n">
        <v>3</v>
      </c>
      <c r="AG24" t="n">
        <v>11</v>
      </c>
      <c r="AH24" t="n">
        <v>1</v>
      </c>
      <c r="AI24" t="n">
        <v>4</v>
      </c>
      <c r="AJ24" t="n">
        <v>2</v>
      </c>
      <c r="AK24" t="n">
        <v>2</v>
      </c>
      <c r="AL24" t="n">
        <v>1</v>
      </c>
      <c r="AM24" t="n">
        <v>7</v>
      </c>
      <c r="AN24" t="n">
        <v>0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HYPERLINK("http://catalog.hathitrust.org/Record/005710052","HathiTrust Record")</f>
        <v/>
      </c>
      <c r="AU24">
        <f>HYPERLINK("https://creighton-primo.hosted.exlibrisgroup.com/primo-explore/search?tab=default_tab&amp;search_scope=EVERYTHING&amp;vid=01CRU&amp;lang=en_US&amp;offset=0&amp;query=any,contains,991004371059702656","Catalog Record")</f>
        <v/>
      </c>
      <c r="AV24">
        <f>HYPERLINK("http://www.worldcat.org/oclc/3190507","WorldCat Record")</f>
        <v/>
      </c>
      <c r="AW24" t="inlineStr">
        <is>
          <t>1187297:eng</t>
        </is>
      </c>
      <c r="AX24" t="inlineStr">
        <is>
          <t>3190507</t>
        </is>
      </c>
      <c r="AY24" t="inlineStr">
        <is>
          <t>991004371059702656</t>
        </is>
      </c>
      <c r="AZ24" t="inlineStr">
        <is>
          <t>991004371059702656</t>
        </is>
      </c>
      <c r="BA24" t="inlineStr">
        <is>
          <t>2258144150002656</t>
        </is>
      </c>
      <c r="BB24" t="inlineStr">
        <is>
          <t>BOOK</t>
        </is>
      </c>
      <c r="BE24" t="inlineStr">
        <is>
          <t>32285001798668</t>
        </is>
      </c>
      <c r="BF24" t="inlineStr">
        <is>
          <t>893319133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QR181 .H47</t>
        </is>
      </c>
      <c r="E25" t="inlineStr">
        <is>
          <t>0                      QR 0181000H  47</t>
        </is>
      </c>
      <c r="F25" t="inlineStr">
        <is>
          <t>Immunity in natural infectious disease, by F. d'Herelle.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D'Herelle, Félix.</t>
        </is>
      </c>
      <c r="N25" t="inlineStr">
        <is>
          <t>Baltimore, Williams &amp; Wilkins Company, 1924.</t>
        </is>
      </c>
      <c r="O25" t="inlineStr">
        <is>
          <t>1924</t>
        </is>
      </c>
      <c r="P25" t="inlineStr">
        <is>
          <t>Authorized English ed. by George H. Smith.</t>
        </is>
      </c>
      <c r="Q25" t="inlineStr">
        <is>
          <t>eng</t>
        </is>
      </c>
      <c r="R25" t="inlineStr">
        <is>
          <t>mdu</t>
        </is>
      </c>
      <c r="T25" t="inlineStr">
        <is>
          <t xml:space="preserve">QR </t>
        </is>
      </c>
      <c r="U25" t="n">
        <v>1</v>
      </c>
      <c r="V25" t="n">
        <v>1</v>
      </c>
      <c r="W25" t="inlineStr">
        <is>
          <t>2006-04-15</t>
        </is>
      </c>
      <c r="X25" t="inlineStr">
        <is>
          <t>2006-04-15</t>
        </is>
      </c>
      <c r="Y25" t="inlineStr">
        <is>
          <t>1997-08-07</t>
        </is>
      </c>
      <c r="Z25" t="inlineStr">
        <is>
          <t>1997-08-07</t>
        </is>
      </c>
      <c r="AA25" t="n">
        <v>121</v>
      </c>
      <c r="AB25" t="n">
        <v>108</v>
      </c>
      <c r="AC25" t="n">
        <v>118</v>
      </c>
      <c r="AD25" t="n">
        <v>2</v>
      </c>
      <c r="AE25" t="n">
        <v>2</v>
      </c>
      <c r="AF25" t="n">
        <v>4</v>
      </c>
      <c r="AG25" t="n">
        <v>4</v>
      </c>
      <c r="AH25" t="n">
        <v>1</v>
      </c>
      <c r="AI25" t="n">
        <v>1</v>
      </c>
      <c r="AJ25" t="n">
        <v>1</v>
      </c>
      <c r="AK25" t="n">
        <v>1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HYPERLINK("http://catalog.hathitrust.org/Record/001556555","HathiTrust Record")</f>
        <v/>
      </c>
      <c r="AU25">
        <f>HYPERLINK("https://creighton-primo.hosted.exlibrisgroup.com/primo-explore/search?tab=default_tab&amp;search_scope=EVERYTHING&amp;vid=01CRU&amp;lang=en_US&amp;offset=0&amp;query=any,contains,991003021479702656","Catalog Record")</f>
        <v/>
      </c>
      <c r="AV25">
        <f>HYPERLINK("http://www.worldcat.org/oclc/586303","WorldCat Record")</f>
        <v/>
      </c>
      <c r="AW25" t="inlineStr">
        <is>
          <t>146231381:eng</t>
        </is>
      </c>
      <c r="AX25" t="inlineStr">
        <is>
          <t>586303</t>
        </is>
      </c>
      <c r="AY25" t="inlineStr">
        <is>
          <t>991003021479702656</t>
        </is>
      </c>
      <c r="AZ25" t="inlineStr">
        <is>
          <t>991003021479702656</t>
        </is>
      </c>
      <c r="BA25" t="inlineStr">
        <is>
          <t>2269046500002656</t>
        </is>
      </c>
      <c r="BB25" t="inlineStr">
        <is>
          <t>BOOK</t>
        </is>
      </c>
      <c r="BE25" t="inlineStr">
        <is>
          <t>32285003082004</t>
        </is>
      </c>
      <c r="BF25" t="inlineStr">
        <is>
          <t>893530774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QR181 .J37 1996</t>
        </is>
      </c>
      <c r="E26" t="inlineStr">
        <is>
          <t>0                      QR 0181000J  37          1996</t>
        </is>
      </c>
      <c r="F26" t="inlineStr">
        <is>
          <t>Immunobiology : the immune system in health and disease / Charles A. Janeway, Jr., Paul Travers.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Yes</t>
        </is>
      </c>
      <c r="L26" t="inlineStr">
        <is>
          <t>0</t>
        </is>
      </c>
      <c r="M26" t="inlineStr">
        <is>
          <t>Janeway, Charles.</t>
        </is>
      </c>
      <c r="N26" t="inlineStr">
        <is>
          <t>London ; San Francisco : Current Biology ; New York : Garland Pub., c1996.</t>
        </is>
      </c>
      <c r="O26" t="inlineStr">
        <is>
          <t>1996</t>
        </is>
      </c>
      <c r="P26" t="inlineStr">
        <is>
          <t>2nd ed.</t>
        </is>
      </c>
      <c r="Q26" t="inlineStr">
        <is>
          <t>eng</t>
        </is>
      </c>
      <c r="R26" t="inlineStr">
        <is>
          <t>enk</t>
        </is>
      </c>
      <c r="T26" t="inlineStr">
        <is>
          <t xml:space="preserve">QR </t>
        </is>
      </c>
      <c r="U26" t="n">
        <v>40</v>
      </c>
      <c r="V26" t="n">
        <v>40</v>
      </c>
      <c r="W26" t="inlineStr">
        <is>
          <t>2007-02-25</t>
        </is>
      </c>
      <c r="X26" t="inlineStr">
        <is>
          <t>2007-02-25</t>
        </is>
      </c>
      <c r="Y26" t="inlineStr">
        <is>
          <t>1997-01-30</t>
        </is>
      </c>
      <c r="Z26" t="inlineStr">
        <is>
          <t>1997-01-30</t>
        </is>
      </c>
      <c r="AA26" t="n">
        <v>240</v>
      </c>
      <c r="AB26" t="n">
        <v>144</v>
      </c>
      <c r="AC26" t="n">
        <v>801</v>
      </c>
      <c r="AD26" t="n">
        <v>1</v>
      </c>
      <c r="AE26" t="n">
        <v>5</v>
      </c>
      <c r="AF26" t="n">
        <v>3</v>
      </c>
      <c r="AG26" t="n">
        <v>33</v>
      </c>
      <c r="AH26" t="n">
        <v>1</v>
      </c>
      <c r="AI26" t="n">
        <v>13</v>
      </c>
      <c r="AJ26" t="n">
        <v>1</v>
      </c>
      <c r="AK26" t="n">
        <v>8</v>
      </c>
      <c r="AL26" t="n">
        <v>3</v>
      </c>
      <c r="AM26" t="n">
        <v>17</v>
      </c>
      <c r="AN26" t="n">
        <v>0</v>
      </c>
      <c r="AO26" t="n">
        <v>3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HYPERLINK("http://catalog.hathitrust.org/Record/003153792","HathiTrust Record")</f>
        <v/>
      </c>
      <c r="AU26">
        <f>HYPERLINK("https://creighton-primo.hosted.exlibrisgroup.com/primo-explore/search?tab=default_tab&amp;search_scope=EVERYTHING&amp;vid=01CRU&amp;lang=en_US&amp;offset=0&amp;query=any,contains,991005254889702656","Catalog Record")</f>
        <v/>
      </c>
      <c r="AV26">
        <f>HYPERLINK("http://www.worldcat.org/oclc/33819665","WorldCat Record")</f>
        <v/>
      </c>
      <c r="AW26" t="inlineStr">
        <is>
          <t>836987839:eng</t>
        </is>
      </c>
      <c r="AX26" t="inlineStr">
        <is>
          <t>33819665</t>
        </is>
      </c>
      <c r="AY26" t="inlineStr">
        <is>
          <t>991005254889702656</t>
        </is>
      </c>
      <c r="AZ26" t="inlineStr">
        <is>
          <t>991005254889702656</t>
        </is>
      </c>
      <c r="BA26" t="inlineStr">
        <is>
          <t>2272707760002656</t>
        </is>
      </c>
      <c r="BB26" t="inlineStr">
        <is>
          <t>BOOK</t>
        </is>
      </c>
      <c r="BD26" t="inlineStr">
        <is>
          <t>9780443056581</t>
        </is>
      </c>
      <c r="BE26" t="inlineStr">
        <is>
          <t>32285002412863</t>
        </is>
      </c>
      <c r="BF26" t="inlineStr">
        <is>
          <t>893877206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QR181 .T36 1994</t>
        </is>
      </c>
      <c r="E27" t="inlineStr">
        <is>
          <t>0                      QR 0181000T  36          1994</t>
        </is>
      </c>
      <c r="F27" t="inlineStr">
        <is>
          <t>The immune self : theory or metaphor? / Alfred I. Tauber.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Tauber, Alfred I.</t>
        </is>
      </c>
      <c r="N27" t="inlineStr">
        <is>
          <t>Cambridge ; New York : Cambridge University Press, 1994.</t>
        </is>
      </c>
      <c r="O27" t="inlineStr">
        <is>
          <t>1994</t>
        </is>
      </c>
      <c r="Q27" t="inlineStr">
        <is>
          <t>eng</t>
        </is>
      </c>
      <c r="R27" t="inlineStr">
        <is>
          <t>enk</t>
        </is>
      </c>
      <c r="S27" t="inlineStr">
        <is>
          <t>Cambridge studies in philosophy and biology</t>
        </is>
      </c>
      <c r="T27" t="inlineStr">
        <is>
          <t xml:space="preserve">QR </t>
        </is>
      </c>
      <c r="U27" t="n">
        <v>5</v>
      </c>
      <c r="V27" t="n">
        <v>5</v>
      </c>
      <c r="W27" t="inlineStr">
        <is>
          <t>1996-02-22</t>
        </is>
      </c>
      <c r="X27" t="inlineStr">
        <is>
          <t>1996-02-22</t>
        </is>
      </c>
      <c r="Y27" t="inlineStr">
        <is>
          <t>1995-06-20</t>
        </is>
      </c>
      <c r="Z27" t="inlineStr">
        <is>
          <t>1995-06-20</t>
        </is>
      </c>
      <c r="AA27" t="n">
        <v>305</v>
      </c>
      <c r="AB27" t="n">
        <v>215</v>
      </c>
      <c r="AC27" t="n">
        <v>237</v>
      </c>
      <c r="AD27" t="n">
        <v>2</v>
      </c>
      <c r="AE27" t="n">
        <v>2</v>
      </c>
      <c r="AF27" t="n">
        <v>11</v>
      </c>
      <c r="AG27" t="n">
        <v>11</v>
      </c>
      <c r="AH27" t="n">
        <v>3</v>
      </c>
      <c r="AI27" t="n">
        <v>3</v>
      </c>
      <c r="AJ27" t="n">
        <v>5</v>
      </c>
      <c r="AK27" t="n">
        <v>5</v>
      </c>
      <c r="AL27" t="n">
        <v>6</v>
      </c>
      <c r="AM27" t="n">
        <v>6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HYPERLINK("https://creighton-primo.hosted.exlibrisgroup.com/primo-explore/search?tab=default_tab&amp;search_scope=EVERYTHING&amp;vid=01CRU&amp;lang=en_US&amp;offset=0&amp;query=any,contains,991002300609702656","Catalog Record")</f>
        <v/>
      </c>
      <c r="AV27">
        <f>HYPERLINK("http://www.worldcat.org/oclc/29846160","WorldCat Record")</f>
        <v/>
      </c>
      <c r="AW27" t="inlineStr">
        <is>
          <t>556829:eng</t>
        </is>
      </c>
      <c r="AX27" t="inlineStr">
        <is>
          <t>29846160</t>
        </is>
      </c>
      <c r="AY27" t="inlineStr">
        <is>
          <t>991002300609702656</t>
        </is>
      </c>
      <c r="AZ27" t="inlineStr">
        <is>
          <t>991002300609702656</t>
        </is>
      </c>
      <c r="BA27" t="inlineStr">
        <is>
          <t>2265976260002656</t>
        </is>
      </c>
      <c r="BB27" t="inlineStr">
        <is>
          <t>BOOK</t>
        </is>
      </c>
      <c r="BD27" t="inlineStr">
        <is>
          <t>9780521461887</t>
        </is>
      </c>
      <c r="BE27" t="inlineStr">
        <is>
          <t>32285002051992</t>
        </is>
      </c>
      <c r="BF27" t="inlineStr">
        <is>
          <t>893335141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QR181 .V27 1958</t>
        </is>
      </c>
      <c r="E28" t="inlineStr">
        <is>
          <t>0                      QR 0181000V  27          1958</t>
        </is>
      </c>
      <c r="F28" t="inlineStr">
        <is>
          <t>Immunity and virus infection; symposium held at Vanderbilt University School of Medicine, May 1-2, 1958 [and] sponsored by National Foundation for Infantile Paralysis, inc. Edited by Victor A. Najjar.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Vanderbilt University. School of Medicine.</t>
        </is>
      </c>
      <c r="N28" t="inlineStr">
        <is>
          <t>New York, Wiley [1959]</t>
        </is>
      </c>
      <c r="O28" t="inlineStr">
        <is>
          <t>1959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QR </t>
        </is>
      </c>
      <c r="U28" t="n">
        <v>3</v>
      </c>
      <c r="V28" t="n">
        <v>3</v>
      </c>
      <c r="W28" t="inlineStr">
        <is>
          <t>1997-10-06</t>
        </is>
      </c>
      <c r="X28" t="inlineStr">
        <is>
          <t>1997-10-06</t>
        </is>
      </c>
      <c r="Y28" t="inlineStr">
        <is>
          <t>1997-08-07</t>
        </is>
      </c>
      <c r="Z28" t="inlineStr">
        <is>
          <t>1997-08-07</t>
        </is>
      </c>
      <c r="AA28" t="n">
        <v>243</v>
      </c>
      <c r="AB28" t="n">
        <v>204</v>
      </c>
      <c r="AC28" t="n">
        <v>219</v>
      </c>
      <c r="AD28" t="n">
        <v>3</v>
      </c>
      <c r="AE28" t="n">
        <v>3</v>
      </c>
      <c r="AF28" t="n">
        <v>11</v>
      </c>
      <c r="AG28" t="n">
        <v>12</v>
      </c>
      <c r="AH28" t="n">
        <v>3</v>
      </c>
      <c r="AI28" t="n">
        <v>3</v>
      </c>
      <c r="AJ28" t="n">
        <v>4</v>
      </c>
      <c r="AK28" t="n">
        <v>4</v>
      </c>
      <c r="AL28" t="n">
        <v>5</v>
      </c>
      <c r="AM28" t="n">
        <v>6</v>
      </c>
      <c r="AN28" t="n">
        <v>2</v>
      </c>
      <c r="AO28" t="n">
        <v>2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T28">
        <f>HYPERLINK("http://catalog.hathitrust.org/Record/001556578","HathiTrust Record")</f>
        <v/>
      </c>
      <c r="AU28">
        <f>HYPERLINK("https://creighton-primo.hosted.exlibrisgroup.com/primo-explore/search?tab=default_tab&amp;search_scope=EVERYTHING&amp;vid=01CRU&amp;lang=en_US&amp;offset=0&amp;query=any,contains,991005264519702656","Catalog Record")</f>
        <v/>
      </c>
      <c r="AV28">
        <f>HYPERLINK("http://www.worldcat.org/oclc/563440","WorldCat Record")</f>
        <v/>
      </c>
      <c r="AW28" t="inlineStr">
        <is>
          <t>8343609:eng</t>
        </is>
      </c>
      <c r="AX28" t="inlineStr">
        <is>
          <t>563440</t>
        </is>
      </c>
      <c r="AY28" t="inlineStr">
        <is>
          <t>991005264519702656</t>
        </is>
      </c>
      <c r="AZ28" t="inlineStr">
        <is>
          <t>991005264519702656</t>
        </is>
      </c>
      <c r="BA28" t="inlineStr">
        <is>
          <t>2255732550002656</t>
        </is>
      </c>
      <c r="BB28" t="inlineStr">
        <is>
          <t>BOOK</t>
        </is>
      </c>
      <c r="BE28" t="inlineStr">
        <is>
          <t>32285003082046</t>
        </is>
      </c>
      <c r="BF28" t="inlineStr">
        <is>
          <t>893594745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QR181.7 .K46 1998</t>
        </is>
      </c>
      <c r="E29" t="inlineStr">
        <is>
          <t>0                      QR 0181700K  46          1998</t>
        </is>
      </c>
      <c r="F29" t="inlineStr">
        <is>
          <t>Dying to live : how our bodies fight disease / Marion Kendall.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Kendall, Marion D.</t>
        </is>
      </c>
      <c r="N29" t="inlineStr">
        <is>
          <t>Cambridge, U.K. ; New York : Cambridge University Press, 1998.</t>
        </is>
      </c>
      <c r="O29" t="inlineStr">
        <is>
          <t>1998</t>
        </is>
      </c>
      <c r="Q29" t="inlineStr">
        <is>
          <t>eng</t>
        </is>
      </c>
      <c r="R29" t="inlineStr">
        <is>
          <t>enk</t>
        </is>
      </c>
      <c r="T29" t="inlineStr">
        <is>
          <t xml:space="preserve">QR </t>
        </is>
      </c>
      <c r="U29" t="n">
        <v>2</v>
      </c>
      <c r="V29" t="n">
        <v>2</v>
      </c>
      <c r="W29" t="inlineStr">
        <is>
          <t>2007-02-23</t>
        </is>
      </c>
      <c r="X29" t="inlineStr">
        <is>
          <t>2007-02-23</t>
        </is>
      </c>
      <c r="Y29" t="inlineStr">
        <is>
          <t>1998-10-28</t>
        </is>
      </c>
      <c r="Z29" t="inlineStr">
        <is>
          <t>1998-10-28</t>
        </is>
      </c>
      <c r="AA29" t="n">
        <v>748</v>
      </c>
      <c r="AB29" t="n">
        <v>639</v>
      </c>
      <c r="AC29" t="n">
        <v>655</v>
      </c>
      <c r="AD29" t="n">
        <v>5</v>
      </c>
      <c r="AE29" t="n">
        <v>5</v>
      </c>
      <c r="AF29" t="n">
        <v>20</v>
      </c>
      <c r="AG29" t="n">
        <v>20</v>
      </c>
      <c r="AH29" t="n">
        <v>5</v>
      </c>
      <c r="AI29" t="n">
        <v>5</v>
      </c>
      <c r="AJ29" t="n">
        <v>7</v>
      </c>
      <c r="AK29" t="n">
        <v>7</v>
      </c>
      <c r="AL29" t="n">
        <v>9</v>
      </c>
      <c r="AM29" t="n">
        <v>9</v>
      </c>
      <c r="AN29" t="n">
        <v>4</v>
      </c>
      <c r="AO29" t="n">
        <v>4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HYPERLINK("https://creighton-primo.hosted.exlibrisgroup.com/primo-explore/search?tab=default_tab&amp;search_scope=EVERYTHING&amp;vid=01CRU&amp;lang=en_US&amp;offset=0&amp;query=any,contains,991002922409702656","Catalog Record")</f>
        <v/>
      </c>
      <c r="AV29">
        <f>HYPERLINK("http://www.worldcat.org/oclc/38841997","WorldCat Record")</f>
        <v/>
      </c>
      <c r="AW29" t="inlineStr">
        <is>
          <t>375233316:eng</t>
        </is>
      </c>
      <c r="AX29" t="inlineStr">
        <is>
          <t>38841997</t>
        </is>
      </c>
      <c r="AY29" t="inlineStr">
        <is>
          <t>991002922409702656</t>
        </is>
      </c>
      <c r="AZ29" t="inlineStr">
        <is>
          <t>991002922409702656</t>
        </is>
      </c>
      <c r="BA29" t="inlineStr">
        <is>
          <t>2256040880002656</t>
        </is>
      </c>
      <c r="BB29" t="inlineStr">
        <is>
          <t>BOOK</t>
        </is>
      </c>
      <c r="BD29" t="inlineStr">
        <is>
          <t>9780521584791</t>
        </is>
      </c>
      <c r="BE29" t="inlineStr">
        <is>
          <t>32285003478434</t>
        </is>
      </c>
      <c r="BF29" t="inlineStr">
        <is>
          <t>893323533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QR184 .I44334 1984</t>
        </is>
      </c>
      <c r="E30" t="inlineStr">
        <is>
          <t>0                      QR 0184000I  44334       1984</t>
        </is>
      </c>
      <c r="F30" t="inlineStr">
        <is>
          <t>Immunogenetics / editor, William E. Paul.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New York : Raven Press, c1984.</t>
        </is>
      </c>
      <c r="O30" t="inlineStr">
        <is>
          <t>1984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QR </t>
        </is>
      </c>
      <c r="U30" t="n">
        <v>2</v>
      </c>
      <c r="V30" t="n">
        <v>2</v>
      </c>
      <c r="W30" t="inlineStr">
        <is>
          <t>1993-10-19</t>
        </is>
      </c>
      <c r="X30" t="inlineStr">
        <is>
          <t>1993-10-19</t>
        </is>
      </c>
      <c r="Y30" t="inlineStr">
        <is>
          <t>1993-03-05</t>
        </is>
      </c>
      <c r="Z30" t="inlineStr">
        <is>
          <t>1993-03-05</t>
        </is>
      </c>
      <c r="AA30" t="n">
        <v>211</v>
      </c>
      <c r="AB30" t="n">
        <v>171</v>
      </c>
      <c r="AC30" t="n">
        <v>173</v>
      </c>
      <c r="AD30" t="n">
        <v>1</v>
      </c>
      <c r="AE30" t="n">
        <v>1</v>
      </c>
      <c r="AF30" t="n">
        <v>6</v>
      </c>
      <c r="AG30" t="n">
        <v>6</v>
      </c>
      <c r="AH30" t="n">
        <v>0</v>
      </c>
      <c r="AI30" t="n">
        <v>0</v>
      </c>
      <c r="AJ30" t="n">
        <v>4</v>
      </c>
      <c r="AK30" t="n">
        <v>4</v>
      </c>
      <c r="AL30" t="n">
        <v>4</v>
      </c>
      <c r="AM30" t="n">
        <v>4</v>
      </c>
      <c r="AN30" t="n">
        <v>0</v>
      </c>
      <c r="AO30" t="n">
        <v>0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HYPERLINK("http://catalog.hathitrust.org/Record/000361613","HathiTrust Record")</f>
        <v/>
      </c>
      <c r="AU30">
        <f>HYPERLINK("https://creighton-primo.hosted.exlibrisgroup.com/primo-explore/search?tab=default_tab&amp;search_scope=EVERYTHING&amp;vid=01CRU&amp;lang=en_US&amp;offset=0&amp;query=any,contains,991000430869702656","Catalog Record")</f>
        <v/>
      </c>
      <c r="AV30">
        <f>HYPERLINK("http://www.worldcat.org/oclc/10778678","WorldCat Record")</f>
        <v/>
      </c>
      <c r="AW30" t="inlineStr">
        <is>
          <t>54645200:eng</t>
        </is>
      </c>
      <c r="AX30" t="inlineStr">
        <is>
          <t>10778678</t>
        </is>
      </c>
      <c r="AY30" t="inlineStr">
        <is>
          <t>991000430869702656</t>
        </is>
      </c>
      <c r="AZ30" t="inlineStr">
        <is>
          <t>991000430869702656</t>
        </is>
      </c>
      <c r="BA30" t="inlineStr">
        <is>
          <t>2267947070002656</t>
        </is>
      </c>
      <c r="BB30" t="inlineStr">
        <is>
          <t>BOOK</t>
        </is>
      </c>
      <c r="BD30" t="inlineStr">
        <is>
          <t>9780881670134</t>
        </is>
      </c>
      <c r="BE30" t="inlineStr">
        <is>
          <t>32285001564029</t>
        </is>
      </c>
      <c r="BF30" t="inlineStr">
        <is>
          <t>893865341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QR185.2 .A36 1988</t>
        </is>
      </c>
      <c r="E31" t="inlineStr">
        <is>
          <t>0                      QR 0185200A  36          1988</t>
        </is>
      </c>
      <c r="F31" t="inlineStr">
        <is>
          <t>Antioxidant nutrients and immune functions / edited by Adrianne Bendich, Marshall Phillips, and Robert P. Tengerdy.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Agricultural and Food Chemistry Division of the American Chemical Society Symposium on Antioxidant Nutrients and the Immune Response (1988 : Los Angeles, Calif.)</t>
        </is>
      </c>
      <c r="N31" t="inlineStr">
        <is>
          <t>New York : Plenum Press, c1990.</t>
        </is>
      </c>
      <c r="O31" t="inlineStr">
        <is>
          <t>1990</t>
        </is>
      </c>
      <c r="Q31" t="inlineStr">
        <is>
          <t>eng</t>
        </is>
      </c>
      <c r="R31" t="inlineStr">
        <is>
          <t>nyu</t>
        </is>
      </c>
      <c r="S31" t="inlineStr">
        <is>
          <t>Advances in experimental medicine and biology ; v. 262</t>
        </is>
      </c>
      <c r="T31" t="inlineStr">
        <is>
          <t xml:space="preserve">QR </t>
        </is>
      </c>
      <c r="U31" t="n">
        <v>7</v>
      </c>
      <c r="V31" t="n">
        <v>7</v>
      </c>
      <c r="W31" t="inlineStr">
        <is>
          <t>2007-04-16</t>
        </is>
      </c>
      <c r="X31" t="inlineStr">
        <is>
          <t>2007-04-16</t>
        </is>
      </c>
      <c r="Y31" t="inlineStr">
        <is>
          <t>1990-09-06</t>
        </is>
      </c>
      <c r="Z31" t="inlineStr">
        <is>
          <t>1990-09-06</t>
        </is>
      </c>
      <c r="AA31" t="n">
        <v>240</v>
      </c>
      <c r="AB31" t="n">
        <v>193</v>
      </c>
      <c r="AC31" t="n">
        <v>201</v>
      </c>
      <c r="AD31" t="n">
        <v>1</v>
      </c>
      <c r="AE31" t="n">
        <v>1</v>
      </c>
      <c r="AF31" t="n">
        <v>6</v>
      </c>
      <c r="AG31" t="n">
        <v>6</v>
      </c>
      <c r="AH31" t="n">
        <v>1</v>
      </c>
      <c r="AI31" t="n">
        <v>1</v>
      </c>
      <c r="AJ31" t="n">
        <v>4</v>
      </c>
      <c r="AK31" t="n">
        <v>4</v>
      </c>
      <c r="AL31" t="n">
        <v>4</v>
      </c>
      <c r="AM31" t="n">
        <v>4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HYPERLINK("https://creighton-primo.hosted.exlibrisgroup.com/primo-explore/search?tab=default_tab&amp;search_scope=EVERYTHING&amp;vid=01CRU&amp;lang=en_US&amp;offset=0&amp;query=any,contains,991001604059702656","Catalog Record")</f>
        <v/>
      </c>
      <c r="AV31">
        <f>HYPERLINK("http://www.worldcat.org/oclc/20690340","WorldCat Record")</f>
        <v/>
      </c>
      <c r="AW31" t="inlineStr">
        <is>
          <t>155026244:eng</t>
        </is>
      </c>
      <c r="AX31" t="inlineStr">
        <is>
          <t>20690340</t>
        </is>
      </c>
      <c r="AY31" t="inlineStr">
        <is>
          <t>991001604059702656</t>
        </is>
      </c>
      <c r="AZ31" t="inlineStr">
        <is>
          <t>991001604059702656</t>
        </is>
      </c>
      <c r="BA31" t="inlineStr">
        <is>
          <t>2258026670002656</t>
        </is>
      </c>
      <c r="BB31" t="inlineStr">
        <is>
          <t>BOOK</t>
        </is>
      </c>
      <c r="BD31" t="inlineStr">
        <is>
          <t>9780306433962</t>
        </is>
      </c>
      <c r="BE31" t="inlineStr">
        <is>
          <t>32285000276708</t>
        </is>
      </c>
      <c r="BF31" t="inlineStr">
        <is>
          <t>893703118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QR185.5 .K48 1998</t>
        </is>
      </c>
      <c r="E32" t="inlineStr">
        <is>
          <t>0                      QR 0185500K  48          1998</t>
        </is>
      </c>
      <c r="F32" t="inlineStr">
        <is>
          <t>The Baltimore case : a trial of politics, science, and character / Daniel J. Kevles.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Kevles, Daniel J.</t>
        </is>
      </c>
      <c r="N32" t="inlineStr">
        <is>
          <t>New York : Norton, c1998.</t>
        </is>
      </c>
      <c r="O32" t="inlineStr">
        <is>
          <t>1998</t>
        </is>
      </c>
      <c r="P32" t="inlineStr">
        <is>
          <t>1st ed.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QR </t>
        </is>
      </c>
      <c r="U32" t="n">
        <v>6</v>
      </c>
      <c r="V32" t="n">
        <v>6</v>
      </c>
      <c r="W32" t="inlineStr">
        <is>
          <t>2001-04-03</t>
        </is>
      </c>
      <c r="X32" t="inlineStr">
        <is>
          <t>2001-04-03</t>
        </is>
      </c>
      <c r="Y32" t="inlineStr">
        <is>
          <t>1999-04-27</t>
        </is>
      </c>
      <c r="Z32" t="inlineStr">
        <is>
          <t>1999-04-27</t>
        </is>
      </c>
      <c r="AA32" t="n">
        <v>720</v>
      </c>
      <c r="AB32" t="n">
        <v>637</v>
      </c>
      <c r="AC32" t="n">
        <v>666</v>
      </c>
      <c r="AD32" t="n">
        <v>3</v>
      </c>
      <c r="AE32" t="n">
        <v>3</v>
      </c>
      <c r="AF32" t="n">
        <v>31</v>
      </c>
      <c r="AG32" t="n">
        <v>31</v>
      </c>
      <c r="AH32" t="n">
        <v>12</v>
      </c>
      <c r="AI32" t="n">
        <v>12</v>
      </c>
      <c r="AJ32" t="n">
        <v>6</v>
      </c>
      <c r="AK32" t="n">
        <v>6</v>
      </c>
      <c r="AL32" t="n">
        <v>14</v>
      </c>
      <c r="AM32" t="n">
        <v>14</v>
      </c>
      <c r="AN32" t="n">
        <v>2</v>
      </c>
      <c r="AO32" t="n">
        <v>2</v>
      </c>
      <c r="AP32" t="n">
        <v>4</v>
      </c>
      <c r="AQ32" t="n">
        <v>4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HYPERLINK("https://creighton-primo.hosted.exlibrisgroup.com/primo-explore/search?tab=default_tab&amp;search_scope=EVERYTHING&amp;vid=01CRU&amp;lang=en_US&amp;offset=0&amp;query=any,contains,991002894549702656","Catalog Record")</f>
        <v/>
      </c>
      <c r="AV32">
        <f>HYPERLINK("http://www.worldcat.org/oclc/38130670","WorldCat Record")</f>
        <v/>
      </c>
      <c r="AW32" t="inlineStr">
        <is>
          <t>836962282:eng</t>
        </is>
      </c>
      <c r="AX32" t="inlineStr">
        <is>
          <t>38130670</t>
        </is>
      </c>
      <c r="AY32" t="inlineStr">
        <is>
          <t>991002894549702656</t>
        </is>
      </c>
      <c r="AZ32" t="inlineStr">
        <is>
          <t>991002894549702656</t>
        </is>
      </c>
      <c r="BA32" t="inlineStr">
        <is>
          <t>2262292180002656</t>
        </is>
      </c>
      <c r="BB32" t="inlineStr">
        <is>
          <t>BOOK</t>
        </is>
      </c>
      <c r="BD32" t="inlineStr">
        <is>
          <t>9780393041033</t>
        </is>
      </c>
      <c r="BE32" t="inlineStr">
        <is>
          <t>32285003556320</t>
        </is>
      </c>
      <c r="BF32" t="inlineStr">
        <is>
          <t>893428181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QR185.8.A59 A97 1989</t>
        </is>
      </c>
      <c r="E33" t="inlineStr">
        <is>
          <t>0                      QR 0185800A  59                 A  97          1989</t>
        </is>
      </c>
      <c r="F33" t="inlineStr">
        <is>
          <t>Antigen-presenting cells / Jonathan M. Austyn.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Austyn, Jonathan M.</t>
        </is>
      </c>
      <c r="N33" t="inlineStr">
        <is>
          <t>Oxford ; New York : IRL Press, 1989.</t>
        </is>
      </c>
      <c r="O33" t="inlineStr">
        <is>
          <t>1989</t>
        </is>
      </c>
      <c r="Q33" t="inlineStr">
        <is>
          <t>eng</t>
        </is>
      </c>
      <c r="R33" t="inlineStr">
        <is>
          <t>enk</t>
        </is>
      </c>
      <c r="S33" t="inlineStr">
        <is>
          <t>In focus</t>
        </is>
      </c>
      <c r="T33" t="inlineStr">
        <is>
          <t xml:space="preserve">QR </t>
        </is>
      </c>
      <c r="U33" t="n">
        <v>4</v>
      </c>
      <c r="V33" t="n">
        <v>4</v>
      </c>
      <c r="W33" t="inlineStr">
        <is>
          <t>1993-06-02</t>
        </is>
      </c>
      <c r="X33" t="inlineStr">
        <is>
          <t>1993-06-02</t>
        </is>
      </c>
      <c r="Y33" t="inlineStr">
        <is>
          <t>1989-12-29</t>
        </is>
      </c>
      <c r="Z33" t="inlineStr">
        <is>
          <t>1989-12-29</t>
        </is>
      </c>
      <c r="AA33" t="n">
        <v>149</v>
      </c>
      <c r="AB33" t="n">
        <v>70</v>
      </c>
      <c r="AC33" t="n">
        <v>74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0</v>
      </c>
      <c r="AK33" t="n">
        <v>0</v>
      </c>
      <c r="AL33" t="n">
        <v>1</v>
      </c>
      <c r="AM33" t="n">
        <v>1</v>
      </c>
      <c r="AN33" t="n">
        <v>0</v>
      </c>
      <c r="AO33" t="n">
        <v>0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HYPERLINK("http://catalog.hathitrust.org/Record/012275735","HathiTrust Record")</f>
        <v/>
      </c>
      <c r="AU33">
        <f>HYPERLINK("https://creighton-primo.hosted.exlibrisgroup.com/primo-explore/search?tab=default_tab&amp;search_scope=EVERYTHING&amp;vid=01CRU&amp;lang=en_US&amp;offset=0&amp;query=any,contains,991001455019702656","Catalog Record")</f>
        <v/>
      </c>
      <c r="AV33">
        <f>HYPERLINK("http://www.worldcat.org/oclc/19354039","WorldCat Record")</f>
        <v/>
      </c>
      <c r="AW33" t="inlineStr">
        <is>
          <t>21150956:eng</t>
        </is>
      </c>
      <c r="AX33" t="inlineStr">
        <is>
          <t>19354039</t>
        </is>
      </c>
      <c r="AY33" t="inlineStr">
        <is>
          <t>991001455019702656</t>
        </is>
      </c>
      <c r="AZ33" t="inlineStr">
        <is>
          <t>991001455019702656</t>
        </is>
      </c>
      <c r="BA33" t="inlineStr">
        <is>
          <t>2270248570002656</t>
        </is>
      </c>
      <c r="BB33" t="inlineStr">
        <is>
          <t>BOOK</t>
        </is>
      </c>
      <c r="BD33" t="inlineStr">
        <is>
          <t>9780199630059</t>
        </is>
      </c>
      <c r="BE33" t="inlineStr">
        <is>
          <t>32285000026038</t>
        </is>
      </c>
      <c r="BF33" t="inlineStr">
        <is>
          <t>893509632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QR185.8.C95 C54 1991</t>
        </is>
      </c>
      <c r="E34" t="inlineStr">
        <is>
          <t>0                      QR 0185800C  95                 C  54          1991</t>
        </is>
      </c>
      <c r="F34" t="inlineStr">
        <is>
          <t>Cytokines / M.J. Clemens.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Clemens, Michael J.</t>
        </is>
      </c>
      <c r="N34" t="inlineStr">
        <is>
          <t>Oxford : BIOS Scientific Publishers, 1991.</t>
        </is>
      </c>
      <c r="O34" t="inlineStr">
        <is>
          <t>1991</t>
        </is>
      </c>
      <c r="Q34" t="inlineStr">
        <is>
          <t>eng</t>
        </is>
      </c>
      <c r="R34" t="inlineStr">
        <is>
          <t>enk</t>
        </is>
      </c>
      <c r="S34" t="inlineStr">
        <is>
          <t>Medical perspectives series</t>
        </is>
      </c>
      <c r="T34" t="inlineStr">
        <is>
          <t xml:space="preserve">QR </t>
        </is>
      </c>
      <c r="U34" t="n">
        <v>7</v>
      </c>
      <c r="V34" t="n">
        <v>7</v>
      </c>
      <c r="W34" t="inlineStr">
        <is>
          <t>2010-04-18</t>
        </is>
      </c>
      <c r="X34" t="inlineStr">
        <is>
          <t>2010-04-18</t>
        </is>
      </c>
      <c r="Y34" t="inlineStr">
        <is>
          <t>1992-12-10</t>
        </is>
      </c>
      <c r="Z34" t="inlineStr">
        <is>
          <t>1992-12-10</t>
        </is>
      </c>
      <c r="AA34" t="n">
        <v>137</v>
      </c>
      <c r="AB34" t="n">
        <v>63</v>
      </c>
      <c r="AC34" t="n">
        <v>64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HYPERLINK("https://creighton-primo.hosted.exlibrisgroup.com/primo-explore/search?tab=default_tab&amp;search_scope=EVERYTHING&amp;vid=01CRU&amp;lang=en_US&amp;offset=0&amp;query=any,contains,991002078459702656","Catalog Record")</f>
        <v/>
      </c>
      <c r="AV34">
        <f>HYPERLINK("http://www.worldcat.org/oclc/26636406","WorldCat Record")</f>
        <v/>
      </c>
      <c r="AW34" t="inlineStr">
        <is>
          <t>144011062:eng</t>
        </is>
      </c>
      <c r="AX34" t="inlineStr">
        <is>
          <t>26636406</t>
        </is>
      </c>
      <c r="AY34" t="inlineStr">
        <is>
          <t>991002078459702656</t>
        </is>
      </c>
      <c r="AZ34" t="inlineStr">
        <is>
          <t>991002078459702656</t>
        </is>
      </c>
      <c r="BA34" t="inlineStr">
        <is>
          <t>2263205720002656</t>
        </is>
      </c>
      <c r="BB34" t="inlineStr">
        <is>
          <t>BOOK</t>
        </is>
      </c>
      <c r="BD34" t="inlineStr">
        <is>
          <t>9781872748702</t>
        </is>
      </c>
      <c r="BE34" t="inlineStr">
        <is>
          <t>32285001401974</t>
        </is>
      </c>
      <c r="BF34" t="inlineStr">
        <is>
          <t>893244738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QR185.8.I56 I58 1992</t>
        </is>
      </c>
      <c r="E35" t="inlineStr">
        <is>
          <t>0                      QR 0185800I  56                 I  58          1992</t>
        </is>
      </c>
      <c r="F35" t="inlineStr">
        <is>
          <t>Interleukin-2 / edited by Jonathan Waxman, Frances Balkwill.</t>
        </is>
      </c>
      <c r="H35" t="inlineStr">
        <is>
          <t>No</t>
        </is>
      </c>
      <c r="I35" t="inlineStr">
        <is>
          <t>1</t>
        </is>
      </c>
      <c r="J35" t="inlineStr">
        <is>
          <t>Yes</t>
        </is>
      </c>
      <c r="K35" t="inlineStr">
        <is>
          <t>No</t>
        </is>
      </c>
      <c r="L35" t="inlineStr">
        <is>
          <t>0</t>
        </is>
      </c>
      <c r="N35" t="inlineStr">
        <is>
          <t>Oxford ; Boston : Blackwell Scientific Publications, 1992.</t>
        </is>
      </c>
      <c r="O35" t="inlineStr">
        <is>
          <t>1992</t>
        </is>
      </c>
      <c r="Q35" t="inlineStr">
        <is>
          <t>eng</t>
        </is>
      </c>
      <c r="R35" t="inlineStr">
        <is>
          <t>enk</t>
        </is>
      </c>
      <c r="S35" t="inlineStr">
        <is>
          <t>Frontiers in pharmacology &amp; therapeutics</t>
        </is>
      </c>
      <c r="T35" t="inlineStr">
        <is>
          <t xml:space="preserve">QR </t>
        </is>
      </c>
      <c r="U35" t="n">
        <v>4</v>
      </c>
      <c r="V35" t="n">
        <v>8</v>
      </c>
      <c r="W35" t="inlineStr">
        <is>
          <t>1996-03-08</t>
        </is>
      </c>
      <c r="X35" t="inlineStr">
        <is>
          <t>1996-03-08</t>
        </is>
      </c>
      <c r="Y35" t="inlineStr">
        <is>
          <t>1994-01-13</t>
        </is>
      </c>
      <c r="Z35" t="inlineStr">
        <is>
          <t>1994-01-13</t>
        </is>
      </c>
      <c r="AA35" t="n">
        <v>72</v>
      </c>
      <c r="AB35" t="n">
        <v>39</v>
      </c>
      <c r="AC35" t="n">
        <v>44</v>
      </c>
      <c r="AD35" t="n">
        <v>2</v>
      </c>
      <c r="AE35" t="n">
        <v>2</v>
      </c>
      <c r="AF35" t="n">
        <v>1</v>
      </c>
      <c r="AG35" t="n">
        <v>1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inlineStr">
        <is>
          <t>No</t>
        </is>
      </c>
      <c r="AS35" t="inlineStr">
        <is>
          <t>No</t>
        </is>
      </c>
      <c r="AU35">
        <f>HYPERLINK("https://creighton-primo.hosted.exlibrisgroup.com/primo-explore/search?tab=default_tab&amp;search_scope=EVERYTHING&amp;vid=01CRU&amp;lang=en_US&amp;offset=0&amp;query=any,contains,991001804419702656","Catalog Record")</f>
        <v/>
      </c>
      <c r="AV35">
        <f>HYPERLINK("http://www.worldcat.org/oclc/27978373","WorldCat Record")</f>
        <v/>
      </c>
      <c r="AW35" t="inlineStr">
        <is>
          <t>353647675:eng</t>
        </is>
      </c>
      <c r="AX35" t="inlineStr">
        <is>
          <t>27978373</t>
        </is>
      </c>
      <c r="AY35" t="inlineStr">
        <is>
          <t>991001804419702656</t>
        </is>
      </c>
      <c r="AZ35" t="inlineStr">
        <is>
          <t>991001804419702656</t>
        </is>
      </c>
      <c r="BA35" t="inlineStr">
        <is>
          <t>2259738220002656</t>
        </is>
      </c>
      <c r="BB35" t="inlineStr">
        <is>
          <t>BOOK</t>
        </is>
      </c>
      <c r="BD35" t="inlineStr">
        <is>
          <t>9780632030422</t>
        </is>
      </c>
      <c r="BE35" t="inlineStr">
        <is>
          <t>32285001831303</t>
        </is>
      </c>
      <c r="BF35" t="inlineStr">
        <is>
          <t>893621639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QR185.8.I56 T35 1995</t>
        </is>
      </c>
      <c r="E36" t="inlineStr">
        <is>
          <t>0                      QR 0185800I  56                 T  35          1995</t>
        </is>
      </c>
      <c r="F36" t="inlineStr">
        <is>
          <t>Interleukin-5 and its receptor system : from genes to disease / Kiyoshi Takatsu.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Takatsu, Kiyoshi, 1944-</t>
        </is>
      </c>
      <c r="N36" t="inlineStr">
        <is>
          <t>New York : Springer-Verlag ; Austin : R.G. Landes, 1995.</t>
        </is>
      </c>
      <c r="O36" t="inlineStr">
        <is>
          <t>1995</t>
        </is>
      </c>
      <c r="Q36" t="inlineStr">
        <is>
          <t>eng</t>
        </is>
      </c>
      <c r="R36" t="inlineStr">
        <is>
          <t>nyu</t>
        </is>
      </c>
      <c r="S36" t="inlineStr">
        <is>
          <t>Molecular biology intelligence unit</t>
        </is>
      </c>
      <c r="T36" t="inlineStr">
        <is>
          <t xml:space="preserve">QR </t>
        </is>
      </c>
      <c r="U36" t="n">
        <v>2</v>
      </c>
      <c r="V36" t="n">
        <v>2</v>
      </c>
      <c r="W36" t="inlineStr">
        <is>
          <t>2001-09-28</t>
        </is>
      </c>
      <c r="X36" t="inlineStr">
        <is>
          <t>2001-09-28</t>
        </is>
      </c>
      <c r="Y36" t="inlineStr">
        <is>
          <t>1996-11-22</t>
        </is>
      </c>
      <c r="Z36" t="inlineStr">
        <is>
          <t>1996-11-22</t>
        </is>
      </c>
      <c r="AA36" t="n">
        <v>62</v>
      </c>
      <c r="AB36" t="n">
        <v>46</v>
      </c>
      <c r="AC36" t="n">
        <v>47</v>
      </c>
      <c r="AD36" t="n">
        <v>1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HYPERLINK("https://creighton-primo.hosted.exlibrisgroup.com/primo-explore/search?tab=default_tab&amp;search_scope=EVERYTHING&amp;vid=01CRU&amp;lang=en_US&amp;offset=0&amp;query=any,contains,991002463649702656","Catalog Record")</f>
        <v/>
      </c>
      <c r="AV36">
        <f>HYPERLINK("http://www.worldcat.org/oclc/32094125","WorldCat Record")</f>
        <v/>
      </c>
      <c r="AW36" t="inlineStr">
        <is>
          <t>46049962:eng</t>
        </is>
      </c>
      <c r="AX36" t="inlineStr">
        <is>
          <t>32094125</t>
        </is>
      </c>
      <c r="AY36" t="inlineStr">
        <is>
          <t>991002463649702656</t>
        </is>
      </c>
      <c r="AZ36" t="inlineStr">
        <is>
          <t>991002463649702656</t>
        </is>
      </c>
      <c r="BA36" t="inlineStr">
        <is>
          <t>2262821370002656</t>
        </is>
      </c>
      <c r="BB36" t="inlineStr">
        <is>
          <t>BOOK</t>
        </is>
      </c>
      <c r="BD36" t="inlineStr">
        <is>
          <t>9781570592331</t>
        </is>
      </c>
      <c r="BE36" t="inlineStr">
        <is>
          <t>32285002385531</t>
        </is>
      </c>
      <c r="BF36" t="inlineStr">
        <is>
          <t>893226868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QR185.8.K54 N365 1992</t>
        </is>
      </c>
      <c r="E37" t="inlineStr">
        <is>
          <t>0                      QR 0185800K  54                 N  365         1992</t>
        </is>
      </c>
      <c r="F37" t="inlineStr">
        <is>
          <t>The Natural killer cell / edited by Claire E. Lewis and James O'D. McGee.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Oxford ; New York : IRL Press at Oxford University Press, c1992.</t>
        </is>
      </c>
      <c r="O37" t="inlineStr">
        <is>
          <t>1992</t>
        </is>
      </c>
      <c r="Q37" t="inlineStr">
        <is>
          <t>eng</t>
        </is>
      </c>
      <c r="R37" t="inlineStr">
        <is>
          <t>enk</t>
        </is>
      </c>
      <c r="S37" t="inlineStr">
        <is>
          <t>The Natural immune system</t>
        </is>
      </c>
      <c r="T37" t="inlineStr">
        <is>
          <t xml:space="preserve">QR </t>
        </is>
      </c>
      <c r="U37" t="n">
        <v>9</v>
      </c>
      <c r="V37" t="n">
        <v>9</v>
      </c>
      <c r="W37" t="inlineStr">
        <is>
          <t>2007-02-19</t>
        </is>
      </c>
      <c r="X37" t="inlineStr">
        <is>
          <t>2007-02-19</t>
        </is>
      </c>
      <c r="Y37" t="inlineStr">
        <is>
          <t>1993-03-04</t>
        </is>
      </c>
      <c r="Z37" t="inlineStr">
        <is>
          <t>1993-03-04</t>
        </is>
      </c>
      <c r="AA37" t="n">
        <v>199</v>
      </c>
      <c r="AB37" t="n">
        <v>141</v>
      </c>
      <c r="AC37" t="n">
        <v>148</v>
      </c>
      <c r="AD37" t="n">
        <v>2</v>
      </c>
      <c r="AE37" t="n">
        <v>2</v>
      </c>
      <c r="AF37" t="n">
        <v>3</v>
      </c>
      <c r="AG37" t="n">
        <v>3</v>
      </c>
      <c r="AH37" t="n">
        <v>0</v>
      </c>
      <c r="AI37" t="n">
        <v>0</v>
      </c>
      <c r="AJ37" t="n">
        <v>1</v>
      </c>
      <c r="AK37" t="n">
        <v>1</v>
      </c>
      <c r="AL37" t="n">
        <v>2</v>
      </c>
      <c r="AM37" t="n">
        <v>2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HYPERLINK("http://catalog.hathitrust.org/Record/002574822","HathiTrust Record")</f>
        <v/>
      </c>
      <c r="AU37">
        <f>HYPERLINK("https://creighton-primo.hosted.exlibrisgroup.com/primo-explore/search?tab=default_tab&amp;search_scope=EVERYTHING&amp;vid=01CRU&amp;lang=en_US&amp;offset=0&amp;query=any,contains,991001936569702656","Catalog Record")</f>
        <v/>
      </c>
      <c r="AV37">
        <f>HYPERLINK("http://www.worldcat.org/oclc/24467919","WorldCat Record")</f>
        <v/>
      </c>
      <c r="AW37" t="inlineStr">
        <is>
          <t>350455344:eng</t>
        </is>
      </c>
      <c r="AX37" t="inlineStr">
        <is>
          <t>24467919</t>
        </is>
      </c>
      <c r="AY37" t="inlineStr">
        <is>
          <t>991001936569702656</t>
        </is>
      </c>
      <c r="AZ37" t="inlineStr">
        <is>
          <t>991001936569702656</t>
        </is>
      </c>
      <c r="BA37" t="inlineStr">
        <is>
          <t>2269978810002656</t>
        </is>
      </c>
      <c r="BB37" t="inlineStr">
        <is>
          <t>BOOK</t>
        </is>
      </c>
      <c r="BD37" t="inlineStr">
        <is>
          <t>9780199632329</t>
        </is>
      </c>
      <c r="BE37" t="inlineStr">
        <is>
          <t>32285001497030</t>
        </is>
      </c>
      <c r="BF37" t="inlineStr">
        <is>
          <t>893516707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QR185.8.L9 A66 1995</t>
        </is>
      </c>
      <c r="E38" t="inlineStr">
        <is>
          <t>0                      QR 0185800L  9                  A  66          1995</t>
        </is>
      </c>
      <c r="F38" t="inlineStr">
        <is>
          <t>Apoptosis and the immune response / editor, Christopher D. Gregory.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New York : Wiley-Liss, c1995.</t>
        </is>
      </c>
      <c r="O38" t="inlineStr">
        <is>
          <t>1995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QR </t>
        </is>
      </c>
      <c r="U38" t="n">
        <v>16</v>
      </c>
      <c r="V38" t="n">
        <v>16</v>
      </c>
      <c r="W38" t="inlineStr">
        <is>
          <t>2010-04-18</t>
        </is>
      </c>
      <c r="X38" t="inlineStr">
        <is>
          <t>2010-04-18</t>
        </is>
      </c>
      <c r="Y38" t="inlineStr">
        <is>
          <t>1996-05-06</t>
        </is>
      </c>
      <c r="Z38" t="inlineStr">
        <is>
          <t>1996-05-06</t>
        </is>
      </c>
      <c r="AA38" t="n">
        <v>200</v>
      </c>
      <c r="AB38" t="n">
        <v>141</v>
      </c>
      <c r="AC38" t="n">
        <v>148</v>
      </c>
      <c r="AD38" t="n">
        <v>2</v>
      </c>
      <c r="AE38" t="n">
        <v>2</v>
      </c>
      <c r="AF38" t="n">
        <v>6</v>
      </c>
      <c r="AG38" t="n">
        <v>6</v>
      </c>
      <c r="AH38" t="n">
        <v>1</v>
      </c>
      <c r="AI38" t="n">
        <v>1</v>
      </c>
      <c r="AJ38" t="n">
        <v>1</v>
      </c>
      <c r="AK38" t="n">
        <v>1</v>
      </c>
      <c r="AL38" t="n">
        <v>4</v>
      </c>
      <c r="AM38" t="n">
        <v>4</v>
      </c>
      <c r="AN38" t="n">
        <v>1</v>
      </c>
      <c r="AO38" t="n">
        <v>1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HYPERLINK("http://catalog.hathitrust.org/Record/002976260","HathiTrust Record")</f>
        <v/>
      </c>
      <c r="AU38">
        <f>HYPERLINK("https://creighton-primo.hosted.exlibrisgroup.com/primo-explore/search?tab=default_tab&amp;search_scope=EVERYTHING&amp;vid=01CRU&amp;lang=en_US&amp;offset=0&amp;query=any,contains,991002422519702656","Catalog Record")</f>
        <v/>
      </c>
      <c r="AV38">
        <f>HYPERLINK("http://www.worldcat.org/oclc/31604665","WorldCat Record")</f>
        <v/>
      </c>
      <c r="AW38" t="inlineStr">
        <is>
          <t>33265821:eng</t>
        </is>
      </c>
      <c r="AX38" t="inlineStr">
        <is>
          <t>31604665</t>
        </is>
      </c>
      <c r="AY38" t="inlineStr">
        <is>
          <t>991002422519702656</t>
        </is>
      </c>
      <c r="AZ38" t="inlineStr">
        <is>
          <t>991002422519702656</t>
        </is>
      </c>
      <c r="BA38" t="inlineStr">
        <is>
          <t>2270958200002656</t>
        </is>
      </c>
      <c r="BB38" t="inlineStr">
        <is>
          <t>BOOK</t>
        </is>
      </c>
      <c r="BD38" t="inlineStr">
        <is>
          <t>9780471012511</t>
        </is>
      </c>
      <c r="BE38" t="inlineStr">
        <is>
          <t>32285002159522</t>
        </is>
      </c>
      <c r="BF38" t="inlineStr">
        <is>
          <t>893529961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QR185.B4 C65 1966</t>
        </is>
      </c>
      <c r="E39" t="inlineStr">
        <is>
          <t>0                      QR 0185000B  4                  C  65          1966</t>
        </is>
      </c>
      <c r="F39" t="inlineStr">
        <is>
          <t>Phage and the origins of molecular biology : [essays] / Edited by John Cairns, Gunther S. Stent [and] James D. Watson.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Cold Spring Harbor Laboratory of Quantitative Biology.</t>
        </is>
      </c>
      <c r="O39" t="inlineStr">
        <is>
          <t>1966</t>
        </is>
      </c>
      <c r="Q39" t="inlineStr">
        <is>
          <t>eng</t>
        </is>
      </c>
      <c r="R39" t="inlineStr">
        <is>
          <t>nyu</t>
        </is>
      </c>
      <c r="T39" t="inlineStr">
        <is>
          <t xml:space="preserve">QR </t>
        </is>
      </c>
      <c r="U39" t="n">
        <v>3</v>
      </c>
      <c r="V39" t="n">
        <v>3</v>
      </c>
      <c r="W39" t="inlineStr">
        <is>
          <t>2002-02-24</t>
        </is>
      </c>
      <c r="X39" t="inlineStr">
        <is>
          <t>2002-02-24</t>
        </is>
      </c>
      <c r="Y39" t="inlineStr">
        <is>
          <t>2000-11-21</t>
        </is>
      </c>
      <c r="Z39" t="inlineStr">
        <is>
          <t>2000-11-21</t>
        </is>
      </c>
      <c r="AA39" t="n">
        <v>645</v>
      </c>
      <c r="AB39" t="n">
        <v>560</v>
      </c>
      <c r="AC39" t="n">
        <v>706</v>
      </c>
      <c r="AD39" t="n">
        <v>4</v>
      </c>
      <c r="AE39" t="n">
        <v>4</v>
      </c>
      <c r="AF39" t="n">
        <v>26</v>
      </c>
      <c r="AG39" t="n">
        <v>33</v>
      </c>
      <c r="AH39" t="n">
        <v>9</v>
      </c>
      <c r="AI39" t="n">
        <v>12</v>
      </c>
      <c r="AJ39" t="n">
        <v>7</v>
      </c>
      <c r="AK39" t="n">
        <v>9</v>
      </c>
      <c r="AL39" t="n">
        <v>14</v>
      </c>
      <c r="AM39" t="n">
        <v>17</v>
      </c>
      <c r="AN39" t="n">
        <v>3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HYPERLINK("http://catalog.hathitrust.org/Record/000139178","HathiTrust Record")</f>
        <v/>
      </c>
      <c r="AU39">
        <f>HYPERLINK("https://creighton-primo.hosted.exlibrisgroup.com/primo-explore/search?tab=default_tab&amp;search_scope=EVERYTHING&amp;vid=01CRU&amp;lang=en_US&amp;offset=0&amp;query=any,contains,991003341089702656","Catalog Record")</f>
        <v/>
      </c>
      <c r="AV39">
        <f>HYPERLINK("http://www.worldcat.org/oclc/712215","WorldCat Record")</f>
        <v/>
      </c>
      <c r="AW39" t="inlineStr">
        <is>
          <t>364458376:eng</t>
        </is>
      </c>
      <c r="AX39" t="inlineStr">
        <is>
          <t>712215</t>
        </is>
      </c>
      <c r="AY39" t="inlineStr">
        <is>
          <t>991003341089702656</t>
        </is>
      </c>
      <c r="AZ39" t="inlineStr">
        <is>
          <t>991003341089702656</t>
        </is>
      </c>
      <c r="BA39" t="inlineStr">
        <is>
          <t>2256681050002656</t>
        </is>
      </c>
      <c r="BB39" t="inlineStr">
        <is>
          <t>BOOK</t>
        </is>
      </c>
      <c r="BE39" t="inlineStr">
        <is>
          <t>32285004267166</t>
        </is>
      </c>
      <c r="BF39" t="inlineStr">
        <is>
          <t>893342479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QR186.7 .S57 1991</t>
        </is>
      </c>
      <c r="E40" t="inlineStr">
        <is>
          <t>0                      QR 0186700S  57          1991</t>
        </is>
      </c>
      <c r="F40" t="inlineStr">
        <is>
          <t>Somatic hypermutation in V-regions / editor, Edward J. Steele.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Boca Raton : CRC Press, c1991.</t>
        </is>
      </c>
      <c r="O40" t="inlineStr">
        <is>
          <t>1991</t>
        </is>
      </c>
      <c r="Q40" t="inlineStr">
        <is>
          <t>eng</t>
        </is>
      </c>
      <c r="R40" t="inlineStr">
        <is>
          <t>flu</t>
        </is>
      </c>
      <c r="T40" t="inlineStr">
        <is>
          <t xml:space="preserve">QR </t>
        </is>
      </c>
      <c r="U40" t="n">
        <v>1</v>
      </c>
      <c r="V40" t="n">
        <v>1</v>
      </c>
      <c r="W40" t="inlineStr">
        <is>
          <t>1992-10-30</t>
        </is>
      </c>
      <c r="X40" t="inlineStr">
        <is>
          <t>1992-10-30</t>
        </is>
      </c>
      <c r="Y40" t="inlineStr">
        <is>
          <t>1991-05-22</t>
        </is>
      </c>
      <c r="Z40" t="inlineStr">
        <is>
          <t>1991-05-22</t>
        </is>
      </c>
      <c r="AA40" t="n">
        <v>96</v>
      </c>
      <c r="AB40" t="n">
        <v>71</v>
      </c>
      <c r="AC40" t="n">
        <v>76</v>
      </c>
      <c r="AD40" t="n">
        <v>1</v>
      </c>
      <c r="AE40" t="n">
        <v>1</v>
      </c>
      <c r="AF40" t="n">
        <v>1</v>
      </c>
      <c r="AG40" t="n">
        <v>1</v>
      </c>
      <c r="AH40" t="n">
        <v>0</v>
      </c>
      <c r="AI40" t="n">
        <v>0</v>
      </c>
      <c r="AJ40" t="n">
        <v>1</v>
      </c>
      <c r="AK40" t="n">
        <v>1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HYPERLINK("https://creighton-primo.hosted.exlibrisgroup.com/primo-explore/search?tab=default_tab&amp;search_scope=EVERYTHING&amp;vid=01CRU&amp;lang=en_US&amp;offset=0&amp;query=any,contains,991001761989702656","Catalog Record")</f>
        <v/>
      </c>
      <c r="AV40">
        <f>HYPERLINK("http://www.worldcat.org/oclc/22276332","WorldCat Record")</f>
        <v/>
      </c>
      <c r="AW40" t="inlineStr">
        <is>
          <t>24300676:eng</t>
        </is>
      </c>
      <c r="AX40" t="inlineStr">
        <is>
          <t>22276332</t>
        </is>
      </c>
      <c r="AY40" t="inlineStr">
        <is>
          <t>991001761989702656</t>
        </is>
      </c>
      <c r="AZ40" t="inlineStr">
        <is>
          <t>991001761989702656</t>
        </is>
      </c>
      <c r="BA40" t="inlineStr">
        <is>
          <t>2263193870002656</t>
        </is>
      </c>
      <c r="BB40" t="inlineStr">
        <is>
          <t>BOOK</t>
        </is>
      </c>
      <c r="BD40" t="inlineStr">
        <is>
          <t>9780849353482</t>
        </is>
      </c>
      <c r="BE40" t="inlineStr">
        <is>
          <t>32285000574342</t>
        </is>
      </c>
      <c r="BF40" t="inlineStr">
        <is>
          <t>893261935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QR186.85 .M6623 1995</t>
        </is>
      </c>
      <c r="E41" t="inlineStr">
        <is>
          <t>0                      QR 0186850M  6623        1995</t>
        </is>
      </c>
      <c r="F41" t="inlineStr">
        <is>
          <t>Monoclonal antibodies : production, engineering, and clinical application / edited by Mary A. Ritter and Heather M. Ladyman.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Cambridge [Egland] ; New York, NY : Published in association with the Royal Postgraduate Medical School, University of London by Cambridge University Press, 1995.</t>
        </is>
      </c>
      <c r="O41" t="inlineStr">
        <is>
          <t>1995</t>
        </is>
      </c>
      <c r="Q41" t="inlineStr">
        <is>
          <t>eng</t>
        </is>
      </c>
      <c r="R41" t="inlineStr">
        <is>
          <t>enk</t>
        </is>
      </c>
      <c r="S41" t="inlineStr">
        <is>
          <t>Postgraduate medical science</t>
        </is>
      </c>
      <c r="T41" t="inlineStr">
        <is>
          <t xml:space="preserve">QR </t>
        </is>
      </c>
      <c r="U41" t="n">
        <v>6</v>
      </c>
      <c r="V41" t="n">
        <v>6</v>
      </c>
      <c r="W41" t="inlineStr">
        <is>
          <t>2000-04-03</t>
        </is>
      </c>
      <c r="X41" t="inlineStr">
        <is>
          <t>2000-04-03</t>
        </is>
      </c>
      <c r="Y41" t="inlineStr">
        <is>
          <t>1995-07-21</t>
        </is>
      </c>
      <c r="Z41" t="inlineStr">
        <is>
          <t>1995-07-21</t>
        </is>
      </c>
      <c r="AA41" t="n">
        <v>174</v>
      </c>
      <c r="AB41" t="n">
        <v>114</v>
      </c>
      <c r="AC41" t="n">
        <v>119</v>
      </c>
      <c r="AD41" t="n">
        <v>1</v>
      </c>
      <c r="AE41" t="n">
        <v>1</v>
      </c>
      <c r="AF41" t="n">
        <v>2</v>
      </c>
      <c r="AG41" t="n">
        <v>2</v>
      </c>
      <c r="AH41" t="n">
        <v>1</v>
      </c>
      <c r="AI41" t="n">
        <v>1</v>
      </c>
      <c r="AJ41" t="n">
        <v>0</v>
      </c>
      <c r="AK41" t="n">
        <v>0</v>
      </c>
      <c r="AL41" t="n">
        <v>2</v>
      </c>
      <c r="AM41" t="n">
        <v>2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HYPERLINK("https://creighton-primo.hosted.exlibrisgroup.com/primo-explore/search?tab=default_tab&amp;search_scope=EVERYTHING&amp;vid=01CRU&amp;lang=en_US&amp;offset=0&amp;query=any,contains,991002315389702656","Catalog Record")</f>
        <v/>
      </c>
      <c r="AV41">
        <f>HYPERLINK("http://www.worldcat.org/oclc/30036676","WorldCat Record")</f>
        <v/>
      </c>
      <c r="AW41" t="inlineStr">
        <is>
          <t>795780720:eng</t>
        </is>
      </c>
      <c r="AX41" t="inlineStr">
        <is>
          <t>30036676</t>
        </is>
      </c>
      <c r="AY41" t="inlineStr">
        <is>
          <t>991002315389702656</t>
        </is>
      </c>
      <c r="AZ41" t="inlineStr">
        <is>
          <t>991002315389702656</t>
        </is>
      </c>
      <c r="BA41" t="inlineStr">
        <is>
          <t>2271013630002656</t>
        </is>
      </c>
      <c r="BB41" t="inlineStr">
        <is>
          <t>BOOK</t>
        </is>
      </c>
      <c r="BD41" t="inlineStr">
        <is>
          <t>9780521425032</t>
        </is>
      </c>
      <c r="BE41" t="inlineStr">
        <is>
          <t>32285002054871</t>
        </is>
      </c>
      <c r="BF41" t="inlineStr">
        <is>
          <t>893504276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QR186.87 .R43 1999</t>
        </is>
      </c>
      <c r="E42" t="inlineStr">
        <is>
          <t>0                      QR 0186870R  43          1999</t>
        </is>
      </c>
      <c r="F42" t="inlineStr">
        <is>
          <t>Recombinant antibodies / [edited by] Frank Breitling, Stefan Dübel.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New York : John Wiley, c1999.</t>
        </is>
      </c>
      <c r="O42" t="inlineStr">
        <is>
          <t>1999</t>
        </is>
      </c>
      <c r="P42" t="inlineStr">
        <is>
          <t>English ed.</t>
        </is>
      </c>
      <c r="Q42" t="inlineStr">
        <is>
          <t>eng</t>
        </is>
      </c>
      <c r="R42" t="inlineStr">
        <is>
          <t>nyu</t>
        </is>
      </c>
      <c r="T42" t="inlineStr">
        <is>
          <t xml:space="preserve">QR </t>
        </is>
      </c>
      <c r="U42" t="n">
        <v>1</v>
      </c>
      <c r="V42" t="n">
        <v>1</v>
      </c>
      <c r="W42" t="inlineStr">
        <is>
          <t>2000-10-24</t>
        </is>
      </c>
      <c r="X42" t="inlineStr">
        <is>
          <t>2000-10-24</t>
        </is>
      </c>
      <c r="Y42" t="inlineStr">
        <is>
          <t>2000-10-24</t>
        </is>
      </c>
      <c r="Z42" t="inlineStr">
        <is>
          <t>2000-10-24</t>
        </is>
      </c>
      <c r="AA42" t="n">
        <v>184</v>
      </c>
      <c r="AB42" t="n">
        <v>135</v>
      </c>
      <c r="AC42" t="n">
        <v>145</v>
      </c>
      <c r="AD42" t="n">
        <v>1</v>
      </c>
      <c r="AE42" t="n">
        <v>1</v>
      </c>
      <c r="AF42" t="n">
        <v>5</v>
      </c>
      <c r="AG42" t="n">
        <v>5</v>
      </c>
      <c r="AH42" t="n">
        <v>0</v>
      </c>
      <c r="AI42" t="n">
        <v>0</v>
      </c>
      <c r="AJ42" t="n">
        <v>3</v>
      </c>
      <c r="AK42" t="n">
        <v>3</v>
      </c>
      <c r="AL42" t="n">
        <v>4</v>
      </c>
      <c r="AM42" t="n">
        <v>4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HYPERLINK("http://catalog.hathitrust.org/Record/004063174","HathiTrust Record")</f>
        <v/>
      </c>
      <c r="AU42">
        <f>HYPERLINK("https://creighton-primo.hosted.exlibrisgroup.com/primo-explore/search?tab=default_tab&amp;search_scope=EVERYTHING&amp;vid=01CRU&amp;lang=en_US&amp;offset=0&amp;query=any,contains,991003292879702656","Catalog Record")</f>
        <v/>
      </c>
      <c r="AV42">
        <f>HYPERLINK("http://www.worldcat.org/oclc/40964704","WorldCat Record")</f>
        <v/>
      </c>
      <c r="AW42" t="inlineStr">
        <is>
          <t>364160590:eng</t>
        </is>
      </c>
      <c r="AX42" t="inlineStr">
        <is>
          <t>40964704</t>
        </is>
      </c>
      <c r="AY42" t="inlineStr">
        <is>
          <t>991003292879702656</t>
        </is>
      </c>
      <c r="AZ42" t="inlineStr">
        <is>
          <t>991003292879702656</t>
        </is>
      </c>
      <c r="BA42" t="inlineStr">
        <is>
          <t>2268208560002656</t>
        </is>
      </c>
      <c r="BB42" t="inlineStr">
        <is>
          <t>BOOK</t>
        </is>
      </c>
      <c r="BD42" t="inlineStr">
        <is>
          <t>9780471178477</t>
        </is>
      </c>
      <c r="BE42" t="inlineStr">
        <is>
          <t>32285003769998</t>
        </is>
      </c>
      <c r="BF42" t="inlineStr">
        <is>
          <t>893874624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QR187.5 .P36 1984</t>
        </is>
      </c>
      <c r="E43" t="inlineStr">
        <is>
          <t>0                      QR 0187500P  36          1984</t>
        </is>
      </c>
      <c r="F43" t="inlineStr">
        <is>
          <t>The interferon crusade / Sandra Panem.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Panem, Sandra, 1946-</t>
        </is>
      </c>
      <c r="N43" t="inlineStr">
        <is>
          <t>Washington, D.C. : Brookings Institution, c1984.</t>
        </is>
      </c>
      <c r="O43" t="inlineStr">
        <is>
          <t>1984</t>
        </is>
      </c>
      <c r="Q43" t="inlineStr">
        <is>
          <t>eng</t>
        </is>
      </c>
      <c r="R43" t="inlineStr">
        <is>
          <t>dcu</t>
        </is>
      </c>
      <c r="T43" t="inlineStr">
        <is>
          <t xml:space="preserve">QR </t>
        </is>
      </c>
      <c r="U43" t="n">
        <v>5</v>
      </c>
      <c r="V43" t="n">
        <v>5</v>
      </c>
      <c r="W43" t="inlineStr">
        <is>
          <t>2004-04-07</t>
        </is>
      </c>
      <c r="X43" t="inlineStr">
        <is>
          <t>2004-04-07</t>
        </is>
      </c>
      <c r="Y43" t="inlineStr">
        <is>
          <t>1993-03-05</t>
        </is>
      </c>
      <c r="Z43" t="inlineStr">
        <is>
          <t>1993-03-05</t>
        </is>
      </c>
      <c r="AA43" t="n">
        <v>722</v>
      </c>
      <c r="AB43" t="n">
        <v>671</v>
      </c>
      <c r="AC43" t="n">
        <v>677</v>
      </c>
      <c r="AD43" t="n">
        <v>4</v>
      </c>
      <c r="AE43" t="n">
        <v>4</v>
      </c>
      <c r="AF43" t="n">
        <v>21</v>
      </c>
      <c r="AG43" t="n">
        <v>21</v>
      </c>
      <c r="AH43" t="n">
        <v>5</v>
      </c>
      <c r="AI43" t="n">
        <v>5</v>
      </c>
      <c r="AJ43" t="n">
        <v>5</v>
      </c>
      <c r="AK43" t="n">
        <v>5</v>
      </c>
      <c r="AL43" t="n">
        <v>13</v>
      </c>
      <c r="AM43" t="n">
        <v>13</v>
      </c>
      <c r="AN43" t="n">
        <v>3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HYPERLINK("http://catalog.hathitrust.org/Record/000248444","HathiTrust Record")</f>
        <v/>
      </c>
      <c r="AU43">
        <f>HYPERLINK("https://creighton-primo.hosted.exlibrisgroup.com/primo-explore/search?tab=default_tab&amp;search_scope=EVERYTHING&amp;vid=01CRU&amp;lang=en_US&amp;offset=0&amp;query=any,contains,991000487439702656","Catalog Record")</f>
        <v/>
      </c>
      <c r="AV43">
        <f>HYPERLINK("http://www.worldcat.org/oclc/11089751","WorldCat Record")</f>
        <v/>
      </c>
      <c r="AW43" t="inlineStr">
        <is>
          <t>4046780:eng</t>
        </is>
      </c>
      <c r="AX43" t="inlineStr">
        <is>
          <t>11089751</t>
        </is>
      </c>
      <c r="AY43" t="inlineStr">
        <is>
          <t>991000487439702656</t>
        </is>
      </c>
      <c r="AZ43" t="inlineStr">
        <is>
          <t>991000487439702656</t>
        </is>
      </c>
      <c r="BA43" t="inlineStr">
        <is>
          <t>2265293830002656</t>
        </is>
      </c>
      <c r="BB43" t="inlineStr">
        <is>
          <t>BOOK</t>
        </is>
      </c>
      <c r="BD43" t="inlineStr">
        <is>
          <t>9780815768999</t>
        </is>
      </c>
      <c r="BE43" t="inlineStr">
        <is>
          <t>32285001564136</t>
        </is>
      </c>
      <c r="BF43" t="inlineStr">
        <is>
          <t>893351543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QR188.4 .C45 1995</t>
        </is>
      </c>
      <c r="E44" t="inlineStr">
        <is>
          <t>0                      QR 0188400C  45          1995</t>
        </is>
      </c>
      <c r="F44" t="inlineStr">
        <is>
          <t>Chimerism and tolerance / [edited by] Suzanne T. Ildstad.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New York : Springer-Verlag ; Austin : R.G. Landes, c1995.</t>
        </is>
      </c>
      <c r="O44" t="inlineStr">
        <is>
          <t>1995</t>
        </is>
      </c>
      <c r="Q44" t="inlineStr">
        <is>
          <t>eng</t>
        </is>
      </c>
      <c r="R44" t="inlineStr">
        <is>
          <t>nyu</t>
        </is>
      </c>
      <c r="S44" t="inlineStr">
        <is>
          <t>Medical intelligence unit</t>
        </is>
      </c>
      <c r="T44" t="inlineStr">
        <is>
          <t xml:space="preserve">QR </t>
        </is>
      </c>
      <c r="U44" t="n">
        <v>2</v>
      </c>
      <c r="V44" t="n">
        <v>2</v>
      </c>
      <c r="W44" t="inlineStr">
        <is>
          <t>1997-11-02</t>
        </is>
      </c>
      <c r="X44" t="inlineStr">
        <is>
          <t>1997-11-02</t>
        </is>
      </c>
      <c r="Y44" t="inlineStr">
        <is>
          <t>1996-06-06</t>
        </is>
      </c>
      <c r="Z44" t="inlineStr">
        <is>
          <t>1996-06-06</t>
        </is>
      </c>
      <c r="AA44" t="n">
        <v>57</v>
      </c>
      <c r="AB44" t="n">
        <v>42</v>
      </c>
      <c r="AC44" t="n">
        <v>42</v>
      </c>
      <c r="AD44" t="n">
        <v>1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HYPERLINK("https://creighton-primo.hosted.exlibrisgroup.com/primo-explore/search?tab=default_tab&amp;search_scope=EVERYTHING&amp;vid=01CRU&amp;lang=en_US&amp;offset=0&amp;query=any,contains,991002449999702656","Catalog Record")</f>
        <v/>
      </c>
      <c r="AV44">
        <f>HYPERLINK("http://www.worldcat.org/oclc/31940361","WorldCat Record")</f>
        <v/>
      </c>
      <c r="AW44" t="inlineStr">
        <is>
          <t>34493163:eng</t>
        </is>
      </c>
      <c r="AX44" t="inlineStr">
        <is>
          <t>31940361</t>
        </is>
      </c>
      <c r="AY44" t="inlineStr">
        <is>
          <t>991002449999702656</t>
        </is>
      </c>
      <c r="AZ44" t="inlineStr">
        <is>
          <t>991002449999702656</t>
        </is>
      </c>
      <c r="BA44" t="inlineStr">
        <is>
          <t>2258460940002656</t>
        </is>
      </c>
      <c r="BB44" t="inlineStr">
        <is>
          <t>BOOK</t>
        </is>
      </c>
      <c r="BD44" t="inlineStr">
        <is>
          <t>9781879702936</t>
        </is>
      </c>
      <c r="BE44" t="inlineStr">
        <is>
          <t>32285002188943</t>
        </is>
      </c>
      <c r="BF44" t="inlineStr">
        <is>
          <t>893804625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QR189.5.A33 C64 2001</t>
        </is>
      </c>
      <c r="E45" t="inlineStr">
        <is>
          <t>0                      QR 0189500A  33                 C  64          2001</t>
        </is>
      </c>
      <c r="F45" t="inlineStr">
        <is>
          <t>Shots in the dark : the wayward search for an AIDS vaccine / Jon Cohen.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Cohen, Jon, 1958-</t>
        </is>
      </c>
      <c r="N45" t="inlineStr">
        <is>
          <t>New York : Norton, c2001.</t>
        </is>
      </c>
      <c r="O45" t="inlineStr">
        <is>
          <t>2001</t>
        </is>
      </c>
      <c r="Q45" t="inlineStr">
        <is>
          <t>eng</t>
        </is>
      </c>
      <c r="R45" t="inlineStr">
        <is>
          <t>nyu</t>
        </is>
      </c>
      <c r="T45" t="inlineStr">
        <is>
          <t xml:space="preserve">QR </t>
        </is>
      </c>
      <c r="U45" t="n">
        <v>5</v>
      </c>
      <c r="V45" t="n">
        <v>5</v>
      </c>
      <c r="W45" t="inlineStr">
        <is>
          <t>2002-03-22</t>
        </is>
      </c>
      <c r="X45" t="inlineStr">
        <is>
          <t>2002-03-22</t>
        </is>
      </c>
      <c r="Y45" t="inlineStr">
        <is>
          <t>2001-09-25</t>
        </is>
      </c>
      <c r="Z45" t="inlineStr">
        <is>
          <t>2001-09-25</t>
        </is>
      </c>
      <c r="AA45" t="n">
        <v>899</v>
      </c>
      <c r="AB45" t="n">
        <v>812</v>
      </c>
      <c r="AC45" t="n">
        <v>826</v>
      </c>
      <c r="AD45" t="n">
        <v>5</v>
      </c>
      <c r="AE45" t="n">
        <v>5</v>
      </c>
      <c r="AF45" t="n">
        <v>26</v>
      </c>
      <c r="AG45" t="n">
        <v>26</v>
      </c>
      <c r="AH45" t="n">
        <v>9</v>
      </c>
      <c r="AI45" t="n">
        <v>9</v>
      </c>
      <c r="AJ45" t="n">
        <v>6</v>
      </c>
      <c r="AK45" t="n">
        <v>6</v>
      </c>
      <c r="AL45" t="n">
        <v>14</v>
      </c>
      <c r="AM45" t="n">
        <v>14</v>
      </c>
      <c r="AN45" t="n">
        <v>4</v>
      </c>
      <c r="AO45" t="n">
        <v>4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HYPERLINK("https://creighton-primo.hosted.exlibrisgroup.com/primo-explore/search?tab=default_tab&amp;search_scope=EVERYTHING&amp;vid=01CRU&amp;lang=en_US&amp;offset=0&amp;query=any,contains,991003604899702656","Catalog Record")</f>
        <v/>
      </c>
      <c r="AV45">
        <f>HYPERLINK("http://www.worldcat.org/oclc/44803079","WorldCat Record")</f>
        <v/>
      </c>
      <c r="AW45" t="inlineStr">
        <is>
          <t>838268090:eng</t>
        </is>
      </c>
      <c r="AX45" t="inlineStr">
        <is>
          <t>44803079</t>
        </is>
      </c>
      <c r="AY45" t="inlineStr">
        <is>
          <t>991003604899702656</t>
        </is>
      </c>
      <c r="AZ45" t="inlineStr">
        <is>
          <t>991003604899702656</t>
        </is>
      </c>
      <c r="BA45" t="inlineStr">
        <is>
          <t>2272761610002656</t>
        </is>
      </c>
      <c r="BB45" t="inlineStr">
        <is>
          <t>BOOK</t>
        </is>
      </c>
      <c r="BD45" t="inlineStr">
        <is>
          <t>9780393050271</t>
        </is>
      </c>
      <c r="BE45" t="inlineStr">
        <is>
          <t>32285004392865</t>
        </is>
      </c>
      <c r="BF45" t="inlineStr">
        <is>
          <t>893342744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QR201.A37 M6613 2000</t>
        </is>
      </c>
      <c r="E46" t="inlineStr">
        <is>
          <t>0                      QR 0201000A  37                 M  6613        2000</t>
        </is>
      </c>
      <c r="F46" t="inlineStr">
        <is>
          <t>Virus : the co-discoverer of HIV tracks its rampage and charts the future / Luc Montagnier ; translated from the French by Stephen Sartarelli.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Montagnier, Luc.</t>
        </is>
      </c>
      <c r="N46" t="inlineStr">
        <is>
          <t>New York : W.W. Norton, c2000.</t>
        </is>
      </c>
      <c r="O46" t="inlineStr">
        <is>
          <t>2000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QR </t>
        </is>
      </c>
      <c r="U46" t="n">
        <v>3</v>
      </c>
      <c r="V46" t="n">
        <v>3</v>
      </c>
      <c r="W46" t="inlineStr">
        <is>
          <t>2008-02-25</t>
        </is>
      </c>
      <c r="X46" t="inlineStr">
        <is>
          <t>2008-02-25</t>
        </is>
      </c>
      <c r="Y46" t="inlineStr">
        <is>
          <t>2000-11-01</t>
        </is>
      </c>
      <c r="Z46" t="inlineStr">
        <is>
          <t>2000-11-01</t>
        </is>
      </c>
      <c r="AA46" t="n">
        <v>861</v>
      </c>
      <c r="AB46" t="n">
        <v>774</v>
      </c>
      <c r="AC46" t="n">
        <v>790</v>
      </c>
      <c r="AD46" t="n">
        <v>5</v>
      </c>
      <c r="AE46" t="n">
        <v>5</v>
      </c>
      <c r="AF46" t="n">
        <v>27</v>
      </c>
      <c r="AG46" t="n">
        <v>27</v>
      </c>
      <c r="AH46" t="n">
        <v>8</v>
      </c>
      <c r="AI46" t="n">
        <v>8</v>
      </c>
      <c r="AJ46" t="n">
        <v>7</v>
      </c>
      <c r="AK46" t="n">
        <v>7</v>
      </c>
      <c r="AL46" t="n">
        <v>11</v>
      </c>
      <c r="AM46" t="n">
        <v>11</v>
      </c>
      <c r="AN46" t="n">
        <v>4</v>
      </c>
      <c r="AO46" t="n">
        <v>4</v>
      </c>
      <c r="AP46" t="n">
        <v>1</v>
      </c>
      <c r="AQ46" t="n">
        <v>1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HYPERLINK("https://creighton-primo.hosted.exlibrisgroup.com/primo-explore/search?tab=default_tab&amp;search_scope=EVERYTHING&amp;vid=01CRU&amp;lang=en_US&amp;offset=0&amp;query=any,contains,991003292789702656","Catalog Record")</f>
        <v/>
      </c>
      <c r="AV46">
        <f>HYPERLINK("http://www.worldcat.org/oclc/40762839","WorldCat Record")</f>
        <v/>
      </c>
      <c r="AW46" t="inlineStr">
        <is>
          <t>4160319215:eng</t>
        </is>
      </c>
      <c r="AX46" t="inlineStr">
        <is>
          <t>40762839</t>
        </is>
      </c>
      <c r="AY46" t="inlineStr">
        <is>
          <t>991003292789702656</t>
        </is>
      </c>
      <c r="AZ46" t="inlineStr">
        <is>
          <t>991003292789702656</t>
        </is>
      </c>
      <c r="BA46" t="inlineStr">
        <is>
          <t>2267118870002656</t>
        </is>
      </c>
      <c r="BB46" t="inlineStr">
        <is>
          <t>BOOK</t>
        </is>
      </c>
      <c r="BD46" t="inlineStr">
        <is>
          <t>9780393039238</t>
        </is>
      </c>
      <c r="BE46" t="inlineStr">
        <is>
          <t>32285004261789</t>
        </is>
      </c>
      <c r="BF46" t="inlineStr">
        <is>
          <t>893336341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QR201.H48 H86 1993</t>
        </is>
      </c>
      <c r="E47" t="inlineStr">
        <is>
          <t>0                      QR 0201000H  48                 H  86          1993</t>
        </is>
      </c>
      <c r="F47" t="inlineStr">
        <is>
          <t>The Human herpesviruses / editors, Bernard Roizman, Richard J. Whitley, Carlos Lopez.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New York : Raven Press, c1993.</t>
        </is>
      </c>
      <c r="O47" t="inlineStr">
        <is>
          <t>1993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QR </t>
        </is>
      </c>
      <c r="U47" t="n">
        <v>7</v>
      </c>
      <c r="V47" t="n">
        <v>7</v>
      </c>
      <c r="W47" t="inlineStr">
        <is>
          <t>2009-02-20</t>
        </is>
      </c>
      <c r="X47" t="inlineStr">
        <is>
          <t>2009-02-20</t>
        </is>
      </c>
      <c r="Y47" t="inlineStr">
        <is>
          <t>1994-06-02</t>
        </is>
      </c>
      <c r="Z47" t="inlineStr">
        <is>
          <t>1994-06-02</t>
        </is>
      </c>
      <c r="AA47" t="n">
        <v>198</v>
      </c>
      <c r="AB47" t="n">
        <v>141</v>
      </c>
      <c r="AC47" t="n">
        <v>143</v>
      </c>
      <c r="AD47" t="n">
        <v>2</v>
      </c>
      <c r="AE47" t="n">
        <v>2</v>
      </c>
      <c r="AF47" t="n">
        <v>6</v>
      </c>
      <c r="AG47" t="n">
        <v>6</v>
      </c>
      <c r="AH47" t="n">
        <v>1</v>
      </c>
      <c r="AI47" t="n">
        <v>1</v>
      </c>
      <c r="AJ47" t="n">
        <v>2</v>
      </c>
      <c r="AK47" t="n">
        <v>2</v>
      </c>
      <c r="AL47" t="n">
        <v>2</v>
      </c>
      <c r="AM47" t="n">
        <v>2</v>
      </c>
      <c r="AN47" t="n">
        <v>1</v>
      </c>
      <c r="AO47" t="n">
        <v>1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HYPERLINK("http://catalog.hathitrust.org/Record/002738131","HathiTrust Record")</f>
        <v/>
      </c>
      <c r="AU47">
        <f>HYPERLINK("https://creighton-primo.hosted.exlibrisgroup.com/primo-explore/search?tab=default_tab&amp;search_scope=EVERYTHING&amp;vid=01CRU&amp;lang=en_US&amp;offset=0&amp;query=any,contains,991002144969702656","Catalog Record")</f>
        <v/>
      </c>
      <c r="AV47">
        <f>HYPERLINK("http://www.worldcat.org/oclc/27640768","WorldCat Record")</f>
        <v/>
      </c>
      <c r="AW47" t="inlineStr">
        <is>
          <t>509332313:eng</t>
        </is>
      </c>
      <c r="AX47" t="inlineStr">
        <is>
          <t>27640768</t>
        </is>
      </c>
      <c r="AY47" t="inlineStr">
        <is>
          <t>991002144969702656</t>
        </is>
      </c>
      <c r="AZ47" t="inlineStr">
        <is>
          <t>991002144969702656</t>
        </is>
      </c>
      <c r="BA47" t="inlineStr">
        <is>
          <t>2256640240002656</t>
        </is>
      </c>
      <c r="BB47" t="inlineStr">
        <is>
          <t>BOOK</t>
        </is>
      </c>
      <c r="BD47" t="inlineStr">
        <is>
          <t>9780781700245</t>
        </is>
      </c>
      <c r="BE47" t="inlineStr">
        <is>
          <t>32285001920601</t>
        </is>
      </c>
      <c r="BF47" t="inlineStr">
        <is>
          <t>893316445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QR201.L88 K37 2000</t>
        </is>
      </c>
      <c r="E48" t="inlineStr">
        <is>
          <t>0                      QR 0201000L  88                 K  37          2000</t>
        </is>
      </c>
      <c r="F48" t="inlineStr">
        <is>
          <t>Biography of a germ / Arno Karlen.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Karlen, Arno.</t>
        </is>
      </c>
      <c r="N48" t="inlineStr">
        <is>
          <t>New York : Pantheon Books, c2000.</t>
        </is>
      </c>
      <c r="O48" t="inlineStr">
        <is>
          <t>2000</t>
        </is>
      </c>
      <c r="P48" t="inlineStr">
        <is>
          <t>1st ed.</t>
        </is>
      </c>
      <c r="Q48" t="inlineStr">
        <is>
          <t>eng</t>
        </is>
      </c>
      <c r="R48" t="inlineStr">
        <is>
          <t>nyu</t>
        </is>
      </c>
      <c r="T48" t="inlineStr">
        <is>
          <t xml:space="preserve">QR </t>
        </is>
      </c>
      <c r="U48" t="n">
        <v>1</v>
      </c>
      <c r="V48" t="n">
        <v>1</v>
      </c>
      <c r="W48" t="inlineStr">
        <is>
          <t>2000-10-05</t>
        </is>
      </c>
      <c r="X48" t="inlineStr">
        <is>
          <t>2000-10-05</t>
        </is>
      </c>
      <c r="Y48" t="inlineStr">
        <is>
          <t>2000-10-05</t>
        </is>
      </c>
      <c r="Z48" t="inlineStr">
        <is>
          <t>2000-10-05</t>
        </is>
      </c>
      <c r="AA48" t="n">
        <v>659</v>
      </c>
      <c r="AB48" t="n">
        <v>630</v>
      </c>
      <c r="AC48" t="n">
        <v>700</v>
      </c>
      <c r="AD48" t="n">
        <v>6</v>
      </c>
      <c r="AE48" t="n">
        <v>6</v>
      </c>
      <c r="AF48" t="n">
        <v>21</v>
      </c>
      <c r="AG48" t="n">
        <v>21</v>
      </c>
      <c r="AH48" t="n">
        <v>6</v>
      </c>
      <c r="AI48" t="n">
        <v>6</v>
      </c>
      <c r="AJ48" t="n">
        <v>4</v>
      </c>
      <c r="AK48" t="n">
        <v>4</v>
      </c>
      <c r="AL48" t="n">
        <v>12</v>
      </c>
      <c r="AM48" t="n">
        <v>12</v>
      </c>
      <c r="AN48" t="n">
        <v>4</v>
      </c>
      <c r="AO48" t="n">
        <v>4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HYPERLINK("https://creighton-primo.hosted.exlibrisgroup.com/primo-explore/search?tab=default_tab&amp;search_scope=EVERYTHING&amp;vid=01CRU&amp;lang=en_US&amp;offset=0&amp;query=any,contains,991003292759702656","Catalog Record")</f>
        <v/>
      </c>
      <c r="AV48">
        <f>HYPERLINK("http://www.worldcat.org/oclc/42889718","WorldCat Record")</f>
        <v/>
      </c>
      <c r="AW48" t="inlineStr">
        <is>
          <t>17307338:eng</t>
        </is>
      </c>
      <c r="AX48" t="inlineStr">
        <is>
          <t>42889718</t>
        </is>
      </c>
      <c r="AY48" t="inlineStr">
        <is>
          <t>991003292759702656</t>
        </is>
      </c>
      <c r="AZ48" t="inlineStr">
        <is>
          <t>991003292759702656</t>
        </is>
      </c>
      <c r="BA48" t="inlineStr">
        <is>
          <t>2260776490002656</t>
        </is>
      </c>
      <c r="BB48" t="inlineStr">
        <is>
          <t>BOOK</t>
        </is>
      </c>
      <c r="BD48" t="inlineStr">
        <is>
          <t>9780375401992</t>
        </is>
      </c>
      <c r="BE48" t="inlineStr">
        <is>
          <t>32285003766986</t>
        </is>
      </c>
      <c r="BF48" t="inlineStr">
        <is>
          <t>893893573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QR201.P27 M65 1995</t>
        </is>
      </c>
      <c r="E49" t="inlineStr">
        <is>
          <t>0                      QR 0201000P  27                 M  65          1995</t>
        </is>
      </c>
      <c r="F49" t="inlineStr">
        <is>
          <t>Molecular approaches to parasitology / editors, John C. Boothroyd and Richard Komuniecki.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New York : Wiley-Liss, 1995.</t>
        </is>
      </c>
      <c r="O49" t="inlineStr">
        <is>
          <t>1995</t>
        </is>
      </c>
      <c r="Q49" t="inlineStr">
        <is>
          <t>eng</t>
        </is>
      </c>
      <c r="R49" t="inlineStr">
        <is>
          <t>nyu</t>
        </is>
      </c>
      <c r="S49" t="inlineStr">
        <is>
          <t>MBL lectures in biology ; 12</t>
        </is>
      </c>
      <c r="T49" t="inlineStr">
        <is>
          <t xml:space="preserve">QR </t>
        </is>
      </c>
      <c r="U49" t="n">
        <v>1</v>
      </c>
      <c r="V49" t="n">
        <v>1</v>
      </c>
      <c r="W49" t="inlineStr">
        <is>
          <t>2009-02-09</t>
        </is>
      </c>
      <c r="X49" t="inlineStr">
        <is>
          <t>2009-02-09</t>
        </is>
      </c>
      <c r="Y49" t="inlineStr">
        <is>
          <t>1995-04-05</t>
        </is>
      </c>
      <c r="Z49" t="inlineStr">
        <is>
          <t>1995-04-05</t>
        </is>
      </c>
      <c r="AA49" t="n">
        <v>275</v>
      </c>
      <c r="AB49" t="n">
        <v>185</v>
      </c>
      <c r="AC49" t="n">
        <v>191</v>
      </c>
      <c r="AD49" t="n">
        <v>2</v>
      </c>
      <c r="AE49" t="n">
        <v>2</v>
      </c>
      <c r="AF49" t="n">
        <v>11</v>
      </c>
      <c r="AG49" t="n">
        <v>11</v>
      </c>
      <c r="AH49" t="n">
        <v>4</v>
      </c>
      <c r="AI49" t="n">
        <v>4</v>
      </c>
      <c r="AJ49" t="n">
        <v>2</v>
      </c>
      <c r="AK49" t="n">
        <v>2</v>
      </c>
      <c r="AL49" t="n">
        <v>6</v>
      </c>
      <c r="AM49" t="n">
        <v>6</v>
      </c>
      <c r="AN49" t="n">
        <v>1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HYPERLINK("http://catalog.hathitrust.org/Record/002973277","HathiTrust Record")</f>
        <v/>
      </c>
      <c r="AU49">
        <f>HYPERLINK("https://creighton-primo.hosted.exlibrisgroup.com/primo-explore/search?tab=default_tab&amp;search_scope=EVERYTHING&amp;vid=01CRU&amp;lang=en_US&amp;offset=0&amp;query=any,contains,991002423909702656","Catalog Record")</f>
        <v/>
      </c>
      <c r="AV49">
        <f>HYPERLINK("http://www.worldcat.org/oclc/31606281","WorldCat Record")</f>
        <v/>
      </c>
      <c r="AW49" t="inlineStr">
        <is>
          <t>355860104:eng</t>
        </is>
      </c>
      <c r="AX49" t="inlineStr">
        <is>
          <t>31606281</t>
        </is>
      </c>
      <c r="AY49" t="inlineStr">
        <is>
          <t>991002423909702656</t>
        </is>
      </c>
      <c r="AZ49" t="inlineStr">
        <is>
          <t>991002423909702656</t>
        </is>
      </c>
      <c r="BA49" t="inlineStr">
        <is>
          <t>2262744610002656</t>
        </is>
      </c>
      <c r="BB49" t="inlineStr">
        <is>
          <t>BOOK</t>
        </is>
      </c>
      <c r="BD49" t="inlineStr">
        <is>
          <t>9780471103417</t>
        </is>
      </c>
      <c r="BE49" t="inlineStr">
        <is>
          <t>32285002016433</t>
        </is>
      </c>
      <c r="BF49" t="inlineStr">
        <is>
          <t>893262276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QR251 .A35</t>
        </is>
      </c>
      <c r="E50" t="inlineStr">
        <is>
          <t>0                      QR 0251000A  35</t>
        </is>
      </c>
      <c r="F50" t="inlineStr">
        <is>
          <t>Intracellular parasitic protozoa [by] Masamichi Aikawa [and] Charles R. Sterling.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Aikawa, Masamichi.</t>
        </is>
      </c>
      <c r="N50" t="inlineStr">
        <is>
          <t>New York, Academic Press [1974]</t>
        </is>
      </c>
      <c r="O50" t="inlineStr">
        <is>
          <t>1974</t>
        </is>
      </c>
      <c r="Q50" t="inlineStr">
        <is>
          <t>eng</t>
        </is>
      </c>
      <c r="R50" t="inlineStr">
        <is>
          <t>nyu</t>
        </is>
      </c>
      <c r="S50" t="inlineStr">
        <is>
          <t>Ultrastructure of cells and organisms</t>
        </is>
      </c>
      <c r="T50" t="inlineStr">
        <is>
          <t xml:space="preserve">QR </t>
        </is>
      </c>
      <c r="U50" t="n">
        <v>2</v>
      </c>
      <c r="V50" t="n">
        <v>2</v>
      </c>
      <c r="W50" t="inlineStr">
        <is>
          <t>1998-02-22</t>
        </is>
      </c>
      <c r="X50" t="inlineStr">
        <is>
          <t>1998-02-22</t>
        </is>
      </c>
      <c r="Y50" t="inlineStr">
        <is>
          <t>1997-08-07</t>
        </is>
      </c>
      <c r="Z50" t="inlineStr">
        <is>
          <t>1997-08-07</t>
        </is>
      </c>
      <c r="AA50" t="n">
        <v>285</v>
      </c>
      <c r="AB50" t="n">
        <v>198</v>
      </c>
      <c r="AC50" t="n">
        <v>250</v>
      </c>
      <c r="AD50" t="n">
        <v>1</v>
      </c>
      <c r="AE50" t="n">
        <v>1</v>
      </c>
      <c r="AF50" t="n">
        <v>5</v>
      </c>
      <c r="AG50" t="n">
        <v>8</v>
      </c>
      <c r="AH50" t="n">
        <v>2</v>
      </c>
      <c r="AI50" t="n">
        <v>4</v>
      </c>
      <c r="AJ50" t="n">
        <v>2</v>
      </c>
      <c r="AK50" t="n">
        <v>4</v>
      </c>
      <c r="AL50" t="n">
        <v>3</v>
      </c>
      <c r="AM50" t="n">
        <v>3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HYPERLINK("http://catalog.hathitrust.org/Record/001556700","HathiTrust Record")</f>
        <v/>
      </c>
      <c r="AU50">
        <f>HYPERLINK("https://creighton-primo.hosted.exlibrisgroup.com/primo-explore/search?tab=default_tab&amp;search_scope=EVERYTHING&amp;vid=01CRU&amp;lang=en_US&amp;offset=0&amp;query=any,contains,991003367639702656","Catalog Record")</f>
        <v/>
      </c>
      <c r="AV50">
        <f>HYPERLINK("http://www.worldcat.org/oclc/902802","WorldCat Record")</f>
        <v/>
      </c>
      <c r="AW50" t="inlineStr">
        <is>
          <t>1837491:eng</t>
        </is>
      </c>
      <c r="AX50" t="inlineStr">
        <is>
          <t>902802</t>
        </is>
      </c>
      <c r="AY50" t="inlineStr">
        <is>
          <t>991003367639702656</t>
        </is>
      </c>
      <c r="AZ50" t="inlineStr">
        <is>
          <t>991003367639702656</t>
        </is>
      </c>
      <c r="BA50" t="inlineStr">
        <is>
          <t>2262612640002656</t>
        </is>
      </c>
      <c r="BB50" t="inlineStr">
        <is>
          <t>BOOK</t>
        </is>
      </c>
      <c r="BD50" t="inlineStr">
        <is>
          <t>9780120453504</t>
        </is>
      </c>
      <c r="BE50" t="inlineStr">
        <is>
          <t>32285003082251</t>
        </is>
      </c>
      <c r="BF50" t="inlineStr">
        <is>
          <t>893252311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QR251 .B56 1991</t>
        </is>
      </c>
      <c r="E51" t="inlineStr">
        <is>
          <t>0                      QR 0251000B  56          1991</t>
        </is>
      </c>
      <c r="F51" t="inlineStr">
        <is>
          <t>Biochemical protozoology / edited by Graham H. Coombs, Michael J. North.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London ; Washington, D.C. : Taylor &amp; Francis, 1991.</t>
        </is>
      </c>
      <c r="O51" t="inlineStr">
        <is>
          <t>1991</t>
        </is>
      </c>
      <c r="Q51" t="inlineStr">
        <is>
          <t>eng</t>
        </is>
      </c>
      <c r="R51" t="inlineStr">
        <is>
          <t>enk</t>
        </is>
      </c>
      <c r="T51" t="inlineStr">
        <is>
          <t xml:space="preserve">QR </t>
        </is>
      </c>
      <c r="U51" t="n">
        <v>3</v>
      </c>
      <c r="V51" t="n">
        <v>3</v>
      </c>
      <c r="W51" t="inlineStr">
        <is>
          <t>2003-09-03</t>
        </is>
      </c>
      <c r="X51" t="inlineStr">
        <is>
          <t>2003-09-03</t>
        </is>
      </c>
      <c r="Y51" t="inlineStr">
        <is>
          <t>1992-09-23</t>
        </is>
      </c>
      <c r="Z51" t="inlineStr">
        <is>
          <t>1992-09-23</t>
        </is>
      </c>
      <c r="AA51" t="n">
        <v>108</v>
      </c>
      <c r="AB51" t="n">
        <v>59</v>
      </c>
      <c r="AC51" t="n">
        <v>699</v>
      </c>
      <c r="AD51" t="n">
        <v>2</v>
      </c>
      <c r="AE51" t="n">
        <v>28</v>
      </c>
      <c r="AF51" t="n">
        <v>3</v>
      </c>
      <c r="AG51" t="n">
        <v>20</v>
      </c>
      <c r="AH51" t="n">
        <v>1</v>
      </c>
      <c r="AI51" t="n">
        <v>5</v>
      </c>
      <c r="AJ51" t="n">
        <v>1</v>
      </c>
      <c r="AK51" t="n">
        <v>1</v>
      </c>
      <c r="AL51" t="n">
        <v>1</v>
      </c>
      <c r="AM51" t="n">
        <v>4</v>
      </c>
      <c r="AN51" t="n">
        <v>1</v>
      </c>
      <c r="AO51" t="n">
        <v>13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HYPERLINK("https://creighton-primo.hosted.exlibrisgroup.com/primo-explore/search?tab=default_tab&amp;search_scope=EVERYTHING&amp;vid=01CRU&amp;lang=en_US&amp;offset=0&amp;query=any,contains,991002058899702656","Catalog Record")</f>
        <v/>
      </c>
      <c r="AV51">
        <f>HYPERLINK("http://www.worldcat.org/oclc/28159700","WorldCat Record")</f>
        <v/>
      </c>
      <c r="AW51" t="inlineStr">
        <is>
          <t>350238611:eng</t>
        </is>
      </c>
      <c r="AX51" t="inlineStr">
        <is>
          <t>28159700</t>
        </is>
      </c>
      <c r="AY51" t="inlineStr">
        <is>
          <t>991002058899702656</t>
        </is>
      </c>
      <c r="AZ51" t="inlineStr">
        <is>
          <t>991002058899702656</t>
        </is>
      </c>
      <c r="BA51" t="inlineStr">
        <is>
          <t>2265598280002656</t>
        </is>
      </c>
      <c r="BB51" t="inlineStr">
        <is>
          <t>BOOK</t>
        </is>
      </c>
      <c r="BD51" t="inlineStr">
        <is>
          <t>9780748400003</t>
        </is>
      </c>
      <c r="BE51" t="inlineStr">
        <is>
          <t>32285001289015</t>
        </is>
      </c>
      <c r="BF51" t="inlineStr">
        <is>
          <t>893703618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QR251 .K74 1987</t>
        </is>
      </c>
      <c r="E52" t="inlineStr">
        <is>
          <t>0                      QR 0251000K  74          1987</t>
        </is>
      </c>
      <c r="F52" t="inlineStr">
        <is>
          <t>Parasitic protozoa / J.P. Kreier and J.R. Baker.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Kreier, Julius P.</t>
        </is>
      </c>
      <c r="N52" t="inlineStr">
        <is>
          <t>Boston : Allen &amp; Unwin, 1987.</t>
        </is>
      </c>
      <c r="O52" t="inlineStr">
        <is>
          <t>1987</t>
        </is>
      </c>
      <c r="Q52" t="inlineStr">
        <is>
          <t>eng</t>
        </is>
      </c>
      <c r="R52" t="inlineStr">
        <is>
          <t>mau</t>
        </is>
      </c>
      <c r="T52" t="inlineStr">
        <is>
          <t xml:space="preserve">QR </t>
        </is>
      </c>
      <c r="U52" t="n">
        <v>10</v>
      </c>
      <c r="V52" t="n">
        <v>10</v>
      </c>
      <c r="W52" t="inlineStr">
        <is>
          <t>2005-02-27</t>
        </is>
      </c>
      <c r="X52" t="inlineStr">
        <is>
          <t>2005-02-27</t>
        </is>
      </c>
      <c r="Y52" t="inlineStr">
        <is>
          <t>1993-03-05</t>
        </is>
      </c>
      <c r="Z52" t="inlineStr">
        <is>
          <t>1993-03-05</t>
        </is>
      </c>
      <c r="AA52" t="n">
        <v>346</v>
      </c>
      <c r="AB52" t="n">
        <v>250</v>
      </c>
      <c r="AC52" t="n">
        <v>303</v>
      </c>
      <c r="AD52" t="n">
        <v>3</v>
      </c>
      <c r="AE52" t="n">
        <v>3</v>
      </c>
      <c r="AF52" t="n">
        <v>11</v>
      </c>
      <c r="AG52" t="n">
        <v>13</v>
      </c>
      <c r="AH52" t="n">
        <v>5</v>
      </c>
      <c r="AI52" t="n">
        <v>7</v>
      </c>
      <c r="AJ52" t="n">
        <v>3</v>
      </c>
      <c r="AK52" t="n">
        <v>4</v>
      </c>
      <c r="AL52" t="n">
        <v>4</v>
      </c>
      <c r="AM52" t="n">
        <v>5</v>
      </c>
      <c r="AN52" t="n">
        <v>2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HYPERLINK("https://creighton-primo.hosted.exlibrisgroup.com/primo-explore/search?tab=default_tab&amp;search_scope=EVERYTHING&amp;vid=01CRU&amp;lang=en_US&amp;offset=0&amp;query=any,contains,991001022899702656","Catalog Record")</f>
        <v/>
      </c>
      <c r="AV52">
        <f>HYPERLINK("http://www.worldcat.org/oclc/15414965","WorldCat Record")</f>
        <v/>
      </c>
      <c r="AW52" t="inlineStr">
        <is>
          <t>363763657:eng</t>
        </is>
      </c>
      <c r="AX52" t="inlineStr">
        <is>
          <t>15414965</t>
        </is>
      </c>
      <c r="AY52" t="inlineStr">
        <is>
          <t>991001022899702656</t>
        </is>
      </c>
      <c r="AZ52" t="inlineStr">
        <is>
          <t>991001022899702656</t>
        </is>
      </c>
      <c r="BA52" t="inlineStr">
        <is>
          <t>2266649590002656</t>
        </is>
      </c>
      <c r="BB52" t="inlineStr">
        <is>
          <t>BOOK</t>
        </is>
      </c>
      <c r="BD52" t="inlineStr">
        <is>
          <t>9780045910229</t>
        </is>
      </c>
      <c r="BE52" t="inlineStr">
        <is>
          <t>32285001564144</t>
        </is>
      </c>
      <c r="BF52" t="inlineStr">
        <is>
          <t>893778484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QR251 .K74 1991</t>
        </is>
      </c>
      <c r="E53" t="inlineStr">
        <is>
          <t>0                      QR 0251000K  74          1991</t>
        </is>
      </c>
      <c r="F53" t="inlineStr">
        <is>
          <t>Parasitic protozoa / edited by Julius P. Kreier, John R. Baker.</t>
        </is>
      </c>
      <c r="G53" t="inlineStr">
        <is>
          <t>V.6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Kreier, Julius P.</t>
        </is>
      </c>
      <c r="N53" t="inlineStr">
        <is>
          <t>San Diego : Academic Press, 1991-</t>
        </is>
      </c>
      <c r="O53" t="inlineStr">
        <is>
          <t>1991</t>
        </is>
      </c>
      <c r="P53" t="inlineStr">
        <is>
          <t>2nd ed.</t>
        </is>
      </c>
      <c r="Q53" t="inlineStr">
        <is>
          <t>eng</t>
        </is>
      </c>
      <c r="R53" t="inlineStr">
        <is>
          <t>cau</t>
        </is>
      </c>
      <c r="T53" t="inlineStr">
        <is>
          <t xml:space="preserve">QR </t>
        </is>
      </c>
      <c r="U53" t="n">
        <v>4</v>
      </c>
      <c r="V53" t="n">
        <v>10</v>
      </c>
      <c r="W53" t="inlineStr">
        <is>
          <t>2005-02-27</t>
        </is>
      </c>
      <c r="X53" t="inlineStr">
        <is>
          <t>2005-02-27</t>
        </is>
      </c>
      <c r="Y53" t="inlineStr">
        <is>
          <t>1994-05-26</t>
        </is>
      </c>
      <c r="Z53" t="inlineStr">
        <is>
          <t>1994-05-26</t>
        </is>
      </c>
      <c r="AA53" t="n">
        <v>278</v>
      </c>
      <c r="AB53" t="n">
        <v>222</v>
      </c>
      <c r="AC53" t="n">
        <v>257</v>
      </c>
      <c r="AD53" t="n">
        <v>3</v>
      </c>
      <c r="AE53" t="n">
        <v>3</v>
      </c>
      <c r="AF53" t="n">
        <v>8</v>
      </c>
      <c r="AG53" t="n">
        <v>10</v>
      </c>
      <c r="AH53" t="n">
        <v>1</v>
      </c>
      <c r="AI53" t="n">
        <v>2</v>
      </c>
      <c r="AJ53" t="n">
        <v>3</v>
      </c>
      <c r="AK53" t="n">
        <v>4</v>
      </c>
      <c r="AL53" t="n">
        <v>5</v>
      </c>
      <c r="AM53" t="n">
        <v>5</v>
      </c>
      <c r="AN53" t="n">
        <v>2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HYPERLINK("http://catalog.hathitrust.org/Record/002503524","HathiTrust Record")</f>
        <v/>
      </c>
      <c r="AU53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V53">
        <f>HYPERLINK("http://www.worldcat.org/oclc/23868964","WorldCat Record")</f>
        <v/>
      </c>
      <c r="AW53" t="inlineStr">
        <is>
          <t>5577163551:eng</t>
        </is>
      </c>
      <c r="AX53" t="inlineStr">
        <is>
          <t>23868964</t>
        </is>
      </c>
      <c r="AY53" t="inlineStr">
        <is>
          <t>991001890729702656</t>
        </is>
      </c>
      <c r="AZ53" t="inlineStr">
        <is>
          <t>991001890729702656</t>
        </is>
      </c>
      <c r="BA53" t="inlineStr">
        <is>
          <t>2269699750002656</t>
        </is>
      </c>
      <c r="BB53" t="inlineStr">
        <is>
          <t>BOOK</t>
        </is>
      </c>
      <c r="BD53" t="inlineStr">
        <is>
          <t>9780124260115</t>
        </is>
      </c>
      <c r="BE53" t="inlineStr">
        <is>
          <t>32285001913549</t>
        </is>
      </c>
      <c r="BF53" t="inlineStr">
        <is>
          <t>893522938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QR251 .K74 1991</t>
        </is>
      </c>
      <c r="E54" t="inlineStr">
        <is>
          <t>0                      QR 0251000K  74          1991</t>
        </is>
      </c>
      <c r="F54" t="inlineStr">
        <is>
          <t>Parasitic protozoa / edited by Julius P. Kreier, John R. Baker.</t>
        </is>
      </c>
      <c r="G54" t="inlineStr">
        <is>
          <t>V.1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Kreier, Julius P.</t>
        </is>
      </c>
      <c r="N54" t="inlineStr">
        <is>
          <t>San Diego : Academic Press, 1991-</t>
        </is>
      </c>
      <c r="O54" t="inlineStr">
        <is>
          <t>1991</t>
        </is>
      </c>
      <c r="P54" t="inlineStr">
        <is>
          <t>2nd ed.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QR </t>
        </is>
      </c>
      <c r="U54" t="n">
        <v>6</v>
      </c>
      <c r="V54" t="n">
        <v>10</v>
      </c>
      <c r="W54" t="inlineStr">
        <is>
          <t>1998-02-22</t>
        </is>
      </c>
      <c r="X54" t="inlineStr">
        <is>
          <t>2005-02-27</t>
        </is>
      </c>
      <c r="Y54" t="inlineStr">
        <is>
          <t>1992-06-22</t>
        </is>
      </c>
      <c r="Z54" t="inlineStr">
        <is>
          <t>1994-05-26</t>
        </is>
      </c>
      <c r="AA54" t="n">
        <v>278</v>
      </c>
      <c r="AB54" t="n">
        <v>222</v>
      </c>
      <c r="AC54" t="n">
        <v>257</v>
      </c>
      <c r="AD54" t="n">
        <v>3</v>
      </c>
      <c r="AE54" t="n">
        <v>3</v>
      </c>
      <c r="AF54" t="n">
        <v>8</v>
      </c>
      <c r="AG54" t="n">
        <v>10</v>
      </c>
      <c r="AH54" t="n">
        <v>1</v>
      </c>
      <c r="AI54" t="n">
        <v>2</v>
      </c>
      <c r="AJ54" t="n">
        <v>3</v>
      </c>
      <c r="AK54" t="n">
        <v>4</v>
      </c>
      <c r="AL54" t="n">
        <v>5</v>
      </c>
      <c r="AM54" t="n">
        <v>5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HYPERLINK("http://catalog.hathitrust.org/Record/002503524","HathiTrust Record")</f>
        <v/>
      </c>
      <c r="AU54">
        <f>HYPERLINK("https://creighton-primo.hosted.exlibrisgroup.com/primo-explore/search?tab=default_tab&amp;search_scope=EVERYTHING&amp;vid=01CRU&amp;lang=en_US&amp;offset=0&amp;query=any,contains,991001890729702656","Catalog Record")</f>
        <v/>
      </c>
      <c r="AV54">
        <f>HYPERLINK("http://www.worldcat.org/oclc/23868964","WorldCat Record")</f>
        <v/>
      </c>
      <c r="AW54" t="inlineStr">
        <is>
          <t>5577163551:eng</t>
        </is>
      </c>
      <c r="AX54" t="inlineStr">
        <is>
          <t>23868964</t>
        </is>
      </c>
      <c r="AY54" t="inlineStr">
        <is>
          <t>991001890729702656</t>
        </is>
      </c>
      <c r="AZ54" t="inlineStr">
        <is>
          <t>991001890729702656</t>
        </is>
      </c>
      <c r="BA54" t="inlineStr">
        <is>
          <t>2269699750002656</t>
        </is>
      </c>
      <c r="BB54" t="inlineStr">
        <is>
          <t>BOOK</t>
        </is>
      </c>
      <c r="BD54" t="inlineStr">
        <is>
          <t>9780124260115</t>
        </is>
      </c>
      <c r="BE54" t="inlineStr">
        <is>
          <t>32285001155083</t>
        </is>
      </c>
      <c r="BF54" t="inlineStr">
        <is>
          <t>893510039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QR251 .M66 1993</t>
        </is>
      </c>
      <c r="E55" t="inlineStr">
        <is>
          <t>0                      QR 0251000M  66          1993</t>
        </is>
      </c>
      <c r="F55" t="inlineStr">
        <is>
          <t>Modern parasitology : a textbook of parasitology / edited by F.E.G. Cox.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Oxford ; Boston ; Blackwell Scientific Publications, 1993.</t>
        </is>
      </c>
      <c r="O55" t="inlineStr">
        <is>
          <t>1993</t>
        </is>
      </c>
      <c r="P55" t="inlineStr">
        <is>
          <t>2nd ed.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QR </t>
        </is>
      </c>
      <c r="U55" t="n">
        <v>8</v>
      </c>
      <c r="V55" t="n">
        <v>8</v>
      </c>
      <c r="W55" t="inlineStr">
        <is>
          <t>2009-02-12</t>
        </is>
      </c>
      <c r="X55" t="inlineStr">
        <is>
          <t>2009-02-12</t>
        </is>
      </c>
      <c r="Y55" t="inlineStr">
        <is>
          <t>1994-05-11</t>
        </is>
      </c>
      <c r="Z55" t="inlineStr">
        <is>
          <t>1994-05-11</t>
        </is>
      </c>
      <c r="AA55" t="n">
        <v>290</v>
      </c>
      <c r="AB55" t="n">
        <v>132</v>
      </c>
      <c r="AC55" t="n">
        <v>310</v>
      </c>
      <c r="AD55" t="n">
        <v>5</v>
      </c>
      <c r="AE55" t="n">
        <v>6</v>
      </c>
      <c r="AF55" t="n">
        <v>3</v>
      </c>
      <c r="AG55" t="n">
        <v>10</v>
      </c>
      <c r="AH55" t="n">
        <v>1</v>
      </c>
      <c r="AI55" t="n">
        <v>3</v>
      </c>
      <c r="AJ55" t="n">
        <v>1</v>
      </c>
      <c r="AK55" t="n">
        <v>2</v>
      </c>
      <c r="AL55" t="n">
        <v>2</v>
      </c>
      <c r="AM55" t="n">
        <v>7</v>
      </c>
      <c r="AN55" t="n">
        <v>1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HYPERLINK("https://creighton-primo.hosted.exlibrisgroup.com/primo-explore/search?tab=default_tab&amp;search_scope=EVERYTHING&amp;vid=01CRU&amp;lang=en_US&amp;offset=0&amp;query=any,contains,991005416629702656","Catalog Record")</f>
        <v/>
      </c>
      <c r="AV55">
        <f>HYPERLINK("http://www.worldcat.org/oclc/27729119","WorldCat Record")</f>
        <v/>
      </c>
      <c r="AW55" t="inlineStr">
        <is>
          <t>802155631:eng</t>
        </is>
      </c>
      <c r="AX55" t="inlineStr">
        <is>
          <t>27729119</t>
        </is>
      </c>
      <c r="AY55" t="inlineStr">
        <is>
          <t>991005416629702656</t>
        </is>
      </c>
      <c r="AZ55" t="inlineStr">
        <is>
          <t>991005416629702656</t>
        </is>
      </c>
      <c r="BA55" t="inlineStr">
        <is>
          <t>2265828300002656</t>
        </is>
      </c>
      <c r="BB55" t="inlineStr">
        <is>
          <t>BOOK</t>
        </is>
      </c>
      <c r="BD55" t="inlineStr">
        <is>
          <t>9780632025855</t>
        </is>
      </c>
      <c r="BE55" t="inlineStr">
        <is>
          <t>32285001895183</t>
        </is>
      </c>
      <c r="BF55" t="inlineStr">
        <is>
          <t>893242712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QR30 .K76 2008</t>
        </is>
      </c>
      <c r="E56" t="inlineStr">
        <is>
          <t>0                      QR 0030000K  76          2008</t>
        </is>
      </c>
      <c r="F56" t="inlineStr">
        <is>
          <t>20th century microbe hunters : their lives, accomplishments, and legacies Robert I. Krasner.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Krasner, Robert I.</t>
        </is>
      </c>
      <c r="N56" t="inlineStr">
        <is>
          <t>Sudbury, MA : Jones and Bartlett Publishers, c2008.</t>
        </is>
      </c>
      <c r="O56" t="inlineStr">
        <is>
          <t>2008</t>
        </is>
      </c>
      <c r="Q56" t="inlineStr">
        <is>
          <t>eng</t>
        </is>
      </c>
      <c r="R56" t="inlineStr">
        <is>
          <t>mau</t>
        </is>
      </c>
      <c r="T56" t="inlineStr">
        <is>
          <t xml:space="preserve">QR </t>
        </is>
      </c>
      <c r="U56" t="n">
        <v>1</v>
      </c>
      <c r="V56" t="n">
        <v>1</v>
      </c>
      <c r="W56" t="inlineStr">
        <is>
          <t>2008-11-25</t>
        </is>
      </c>
      <c r="X56" t="inlineStr">
        <is>
          <t>2008-11-25</t>
        </is>
      </c>
      <c r="Y56" t="inlineStr">
        <is>
          <t>2008-11-25</t>
        </is>
      </c>
      <c r="Z56" t="inlineStr">
        <is>
          <t>2008-11-25</t>
        </is>
      </c>
      <c r="AA56" t="n">
        <v>182</v>
      </c>
      <c r="AB56" t="n">
        <v>149</v>
      </c>
      <c r="AC56" t="n">
        <v>158</v>
      </c>
      <c r="AD56" t="n">
        <v>2</v>
      </c>
      <c r="AE56" t="n">
        <v>3</v>
      </c>
      <c r="AF56" t="n">
        <v>7</v>
      </c>
      <c r="AG56" t="n">
        <v>8</v>
      </c>
      <c r="AH56" t="n">
        <v>3</v>
      </c>
      <c r="AI56" t="n">
        <v>3</v>
      </c>
      <c r="AJ56" t="n">
        <v>3</v>
      </c>
      <c r="AK56" t="n">
        <v>3</v>
      </c>
      <c r="AL56" t="n">
        <v>2</v>
      </c>
      <c r="AM56" t="n">
        <v>2</v>
      </c>
      <c r="AN56" t="n">
        <v>1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No</t>
        </is>
      </c>
      <c r="AU56">
        <f>HYPERLINK("https://creighton-primo.hosted.exlibrisgroup.com/primo-explore/search?tab=default_tab&amp;search_scope=EVERYTHING&amp;vid=01CRU&amp;lang=en_US&amp;offset=0&amp;query=any,contains,991005278929702656","Catalog Record")</f>
        <v/>
      </c>
      <c r="AV56">
        <f>HYPERLINK("http://www.worldcat.org/oclc/136316476","WorldCat Record")</f>
        <v/>
      </c>
      <c r="AW56" t="inlineStr">
        <is>
          <t>155128692:eng</t>
        </is>
      </c>
      <c r="AX56" t="inlineStr">
        <is>
          <t>136316476</t>
        </is>
      </c>
      <c r="AY56" t="inlineStr">
        <is>
          <t>991005278929702656</t>
        </is>
      </c>
      <c r="AZ56" t="inlineStr">
        <is>
          <t>991005278929702656</t>
        </is>
      </c>
      <c r="BA56" t="inlineStr">
        <is>
          <t>2264392040002656</t>
        </is>
      </c>
      <c r="BB56" t="inlineStr">
        <is>
          <t>BOOK</t>
        </is>
      </c>
      <c r="BD56" t="inlineStr">
        <is>
          <t>9780763742010</t>
        </is>
      </c>
      <c r="BE56" t="inlineStr">
        <is>
          <t>32285005468896</t>
        </is>
      </c>
      <c r="BF56" t="inlineStr">
        <is>
          <t>893883614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QR342 .P82 1986</t>
        </is>
      </c>
      <c r="E57" t="inlineStr">
        <is>
          <t>0                      QR 0342000P  82          1986</t>
        </is>
      </c>
      <c r="F57" t="inlineStr">
        <is>
          <t>A genetic switch : gene control and phage [lambda] / by Mark Ptashne.</t>
        </is>
      </c>
      <c r="H57" t="inlineStr">
        <is>
          <t>No</t>
        </is>
      </c>
      <c r="I57" t="inlineStr">
        <is>
          <t>1</t>
        </is>
      </c>
      <c r="J57" t="inlineStr">
        <is>
          <t>Yes</t>
        </is>
      </c>
      <c r="K57" t="inlineStr">
        <is>
          <t>No</t>
        </is>
      </c>
      <c r="L57" t="inlineStr">
        <is>
          <t>0</t>
        </is>
      </c>
      <c r="M57" t="inlineStr">
        <is>
          <t>Ptashne, Mark.</t>
        </is>
      </c>
      <c r="N57" t="inlineStr">
        <is>
          <t>Cambridge, Mass. : Cell Press &amp; Blackwell Scientific Publications, c1986.</t>
        </is>
      </c>
      <c r="O57" t="inlineStr">
        <is>
          <t>1986</t>
        </is>
      </c>
      <c r="Q57" t="inlineStr">
        <is>
          <t>eng</t>
        </is>
      </c>
      <c r="R57" t="inlineStr">
        <is>
          <t>mau</t>
        </is>
      </c>
      <c r="T57" t="inlineStr">
        <is>
          <t xml:space="preserve">QR </t>
        </is>
      </c>
      <c r="U57" t="n">
        <v>3</v>
      </c>
      <c r="V57" t="n">
        <v>10</v>
      </c>
      <c r="W57" t="inlineStr">
        <is>
          <t>2009-02-16</t>
        </is>
      </c>
      <c r="X57" t="inlineStr">
        <is>
          <t>2009-02-16</t>
        </is>
      </c>
      <c r="Y57" t="inlineStr">
        <is>
          <t>1993-03-05</t>
        </is>
      </c>
      <c r="Z57" t="inlineStr">
        <is>
          <t>1993-03-05</t>
        </is>
      </c>
      <c r="AA57" t="n">
        <v>525</v>
      </c>
      <c r="AB57" t="n">
        <v>424</v>
      </c>
      <c r="AC57" t="n">
        <v>446</v>
      </c>
      <c r="AD57" t="n">
        <v>3</v>
      </c>
      <c r="AE57" t="n">
        <v>3</v>
      </c>
      <c r="AF57" t="n">
        <v>15</v>
      </c>
      <c r="AG57" t="n">
        <v>16</v>
      </c>
      <c r="AH57" t="n">
        <v>6</v>
      </c>
      <c r="AI57" t="n">
        <v>7</v>
      </c>
      <c r="AJ57" t="n">
        <v>5</v>
      </c>
      <c r="AK57" t="n">
        <v>5</v>
      </c>
      <c r="AL57" t="n">
        <v>8</v>
      </c>
      <c r="AM57" t="n">
        <v>9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HYPERLINK("https://creighton-primo.hosted.exlibrisgroup.com/primo-explore/search?tab=default_tab&amp;search_scope=EVERYTHING&amp;vid=01CRU&amp;lang=en_US&amp;offset=0&amp;query=any,contains,991001802049702656","Catalog Record")</f>
        <v/>
      </c>
      <c r="AV57">
        <f>HYPERLINK("http://www.worldcat.org/oclc/14719427","WorldCat Record")</f>
        <v/>
      </c>
      <c r="AW57" t="inlineStr">
        <is>
          <t>365829421:eng</t>
        </is>
      </c>
      <c r="AX57" t="inlineStr">
        <is>
          <t>14719427</t>
        </is>
      </c>
      <c r="AY57" t="inlineStr">
        <is>
          <t>991001802049702656</t>
        </is>
      </c>
      <c r="AZ57" t="inlineStr">
        <is>
          <t>991001802049702656</t>
        </is>
      </c>
      <c r="BA57" t="inlineStr">
        <is>
          <t>2256893870002656</t>
        </is>
      </c>
      <c r="BB57" t="inlineStr">
        <is>
          <t>BOOK</t>
        </is>
      </c>
      <c r="BD57" t="inlineStr">
        <is>
          <t>9780865423152</t>
        </is>
      </c>
      <c r="BE57" t="inlineStr">
        <is>
          <t>32285001564151</t>
        </is>
      </c>
      <c r="BF57" t="inlineStr">
        <is>
          <t>893609158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QR342 .R18</t>
        </is>
      </c>
      <c r="E58" t="inlineStr">
        <is>
          <t>0                      QR 0342000R  18</t>
        </is>
      </c>
      <c r="F58" t="inlineStr">
        <is>
          <t>RNA phages / edited by Norton D. Zinder.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[Cold Spring Harbor, N.Y.] : Cold Spring Harbor Laboratory, [1975].</t>
        </is>
      </c>
      <c r="O58" t="inlineStr">
        <is>
          <t>1975</t>
        </is>
      </c>
      <c r="Q58" t="inlineStr">
        <is>
          <t>eng</t>
        </is>
      </c>
      <c r="R58" t="inlineStr">
        <is>
          <t>nyu</t>
        </is>
      </c>
      <c r="S58" t="inlineStr">
        <is>
          <t>Cold Spring Harbor monograph series</t>
        </is>
      </c>
      <c r="T58" t="inlineStr">
        <is>
          <t xml:space="preserve">QR </t>
        </is>
      </c>
      <c r="U58" t="n">
        <v>1</v>
      </c>
      <c r="V58" t="n">
        <v>1</v>
      </c>
      <c r="W58" t="inlineStr">
        <is>
          <t>2002-02-23</t>
        </is>
      </c>
      <c r="X58" t="inlineStr">
        <is>
          <t>2002-02-23</t>
        </is>
      </c>
      <c r="Y58" t="inlineStr">
        <is>
          <t>1997-08-07</t>
        </is>
      </c>
      <c r="Z58" t="inlineStr">
        <is>
          <t>1997-08-07</t>
        </is>
      </c>
      <c r="AA58" t="n">
        <v>371</v>
      </c>
      <c r="AB58" t="n">
        <v>268</v>
      </c>
      <c r="AC58" t="n">
        <v>274</v>
      </c>
      <c r="AD58" t="n">
        <v>1</v>
      </c>
      <c r="AE58" t="n">
        <v>1</v>
      </c>
      <c r="AF58" t="n">
        <v>9</v>
      </c>
      <c r="AG58" t="n">
        <v>9</v>
      </c>
      <c r="AH58" t="n">
        <v>3</v>
      </c>
      <c r="AI58" t="n">
        <v>3</v>
      </c>
      <c r="AJ58" t="n">
        <v>3</v>
      </c>
      <c r="AK58" t="n">
        <v>3</v>
      </c>
      <c r="AL58" t="n">
        <v>5</v>
      </c>
      <c r="AM58" t="n">
        <v>5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HYPERLINK("http://catalog.hathitrust.org/Record/000032781","HathiTrust Record")</f>
        <v/>
      </c>
      <c r="AU58">
        <f>HYPERLINK("https://creighton-primo.hosted.exlibrisgroup.com/primo-explore/search?tab=default_tab&amp;search_scope=EVERYTHING&amp;vid=01CRU&amp;lang=en_US&amp;offset=0&amp;query=any,contains,991003828349702656","Catalog Record")</f>
        <v/>
      </c>
      <c r="AV58">
        <f>HYPERLINK("http://www.worldcat.org/oclc/1582488","WorldCat Record")</f>
        <v/>
      </c>
      <c r="AW58" t="inlineStr">
        <is>
          <t>2462001:eng</t>
        </is>
      </c>
      <c r="AX58" t="inlineStr">
        <is>
          <t>1582488</t>
        </is>
      </c>
      <c r="AY58" t="inlineStr">
        <is>
          <t>991003828349702656</t>
        </is>
      </c>
      <c r="AZ58" t="inlineStr">
        <is>
          <t>991003828349702656</t>
        </is>
      </c>
      <c r="BA58" t="inlineStr">
        <is>
          <t>2270683170002656</t>
        </is>
      </c>
      <c r="BB58" t="inlineStr">
        <is>
          <t>BOOK</t>
        </is>
      </c>
      <c r="BD58" t="inlineStr">
        <is>
          <t>9780879691097</t>
        </is>
      </c>
      <c r="BE58" t="inlineStr">
        <is>
          <t>32285003082269</t>
        </is>
      </c>
      <c r="BF58" t="inlineStr">
        <is>
          <t>893228516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QR351 .V5 1990</t>
        </is>
      </c>
      <c r="E59" t="inlineStr">
        <is>
          <t>0                      QR 0351000V  5           1990</t>
        </is>
      </c>
      <c r="F59" t="inlineStr">
        <is>
          <t>Viral genes and plant pathogenesis / Thomas P. Pirone, John G. Shaw, editors.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N59" t="inlineStr">
        <is>
          <t>New York : Springer-Verlag, c1990.</t>
        </is>
      </c>
      <c r="O59" t="inlineStr">
        <is>
          <t>1990</t>
        </is>
      </c>
      <c r="Q59" t="inlineStr">
        <is>
          <t>eng</t>
        </is>
      </c>
      <c r="R59" t="inlineStr">
        <is>
          <t>nyu</t>
        </is>
      </c>
      <c r="T59" t="inlineStr">
        <is>
          <t xml:space="preserve">QR </t>
        </is>
      </c>
      <c r="U59" t="n">
        <v>1</v>
      </c>
      <c r="V59" t="n">
        <v>1</v>
      </c>
      <c r="W59" t="inlineStr">
        <is>
          <t>1998-02-20</t>
        </is>
      </c>
      <c r="X59" t="inlineStr">
        <is>
          <t>1998-02-20</t>
        </is>
      </c>
      <c r="Y59" t="inlineStr">
        <is>
          <t>1991-06-18</t>
        </is>
      </c>
      <c r="Z59" t="inlineStr">
        <is>
          <t>1991-06-18</t>
        </is>
      </c>
      <c r="AA59" t="n">
        <v>152</v>
      </c>
      <c r="AB59" t="n">
        <v>100</v>
      </c>
      <c r="AC59" t="n">
        <v>126</v>
      </c>
      <c r="AD59" t="n">
        <v>1</v>
      </c>
      <c r="AE59" t="n">
        <v>1</v>
      </c>
      <c r="AF59" t="n">
        <v>3</v>
      </c>
      <c r="AG59" t="n">
        <v>4</v>
      </c>
      <c r="AH59" t="n">
        <v>0</v>
      </c>
      <c r="AI59" t="n">
        <v>1</v>
      </c>
      <c r="AJ59" t="n">
        <v>2</v>
      </c>
      <c r="AK59" t="n">
        <v>2</v>
      </c>
      <c r="AL59" t="n">
        <v>1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HYPERLINK("http://catalog.hathitrust.org/Record/002473522","HathiTrust Record")</f>
        <v/>
      </c>
      <c r="AU59">
        <f>HYPERLINK("https://creighton-primo.hosted.exlibrisgroup.com/primo-explore/search?tab=default_tab&amp;search_scope=EVERYTHING&amp;vid=01CRU&amp;lang=en_US&amp;offset=0&amp;query=any,contains,991001688769702656","Catalog Record")</f>
        <v/>
      </c>
      <c r="AV59">
        <f>HYPERLINK("http://www.worldcat.org/oclc/21411432","WorldCat Record")</f>
        <v/>
      </c>
      <c r="AW59" t="inlineStr">
        <is>
          <t>355640517:eng</t>
        </is>
      </c>
      <c r="AX59" t="inlineStr">
        <is>
          <t>21411432</t>
        </is>
      </c>
      <c r="AY59" t="inlineStr">
        <is>
          <t>991001688769702656</t>
        </is>
      </c>
      <c r="AZ59" t="inlineStr">
        <is>
          <t>991001688769702656</t>
        </is>
      </c>
      <c r="BA59" t="inlineStr">
        <is>
          <t>2255283860002656</t>
        </is>
      </c>
      <c r="BB59" t="inlineStr">
        <is>
          <t>BOOK</t>
        </is>
      </c>
      <c r="BD59" t="inlineStr">
        <is>
          <t>9780387973135</t>
        </is>
      </c>
      <c r="BE59" t="inlineStr">
        <is>
          <t>32285000656636</t>
        </is>
      </c>
      <c r="BF59" t="inlineStr">
        <is>
          <t>893261910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QR357 .F72 v.17</t>
        </is>
      </c>
      <c r="E60" t="inlineStr">
        <is>
          <t>0                      QR 0357000F  72                                                      v.17</t>
        </is>
      </c>
      <c r="F60" t="inlineStr">
        <is>
          <t>Methods used in the study of viruses / edited by Heinz Fraenkel-Conrat and Robert R. Wagner.</t>
        </is>
      </c>
      <c r="G60" t="inlineStr">
        <is>
          <t>V.17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No</t>
        </is>
      </c>
      <c r="L60" t="inlineStr">
        <is>
          <t>0</t>
        </is>
      </c>
      <c r="M60" t="inlineStr">
        <is>
          <t>Fraenkel-Conrat, Heinz, 1910-1999.</t>
        </is>
      </c>
      <c r="N60" t="inlineStr">
        <is>
          <t>New York : Plenum Press, c1981.</t>
        </is>
      </c>
      <c r="O60" t="inlineStr">
        <is>
          <t>1981</t>
        </is>
      </c>
      <c r="Q60" t="inlineStr">
        <is>
          <t>eng</t>
        </is>
      </c>
      <c r="R60" t="inlineStr">
        <is>
          <t>nyu</t>
        </is>
      </c>
      <c r="S60" t="inlineStr">
        <is>
          <t>Comprehensive virology ; v. 17</t>
        </is>
      </c>
      <c r="T60" t="inlineStr">
        <is>
          <t xml:space="preserve">QR </t>
        </is>
      </c>
      <c r="U60" t="n">
        <v>2</v>
      </c>
      <c r="V60" t="n">
        <v>2</v>
      </c>
      <c r="W60" t="inlineStr">
        <is>
          <t>2007-03-23</t>
        </is>
      </c>
      <c r="X60" t="inlineStr">
        <is>
          <t>2007-03-23</t>
        </is>
      </c>
      <c r="Y60" t="inlineStr">
        <is>
          <t>1993-03-05</t>
        </is>
      </c>
      <c r="Z60" t="inlineStr">
        <is>
          <t>1993-03-05</t>
        </is>
      </c>
      <c r="AA60" t="n">
        <v>247</v>
      </c>
      <c r="AB60" t="n">
        <v>177</v>
      </c>
      <c r="AC60" t="n">
        <v>183</v>
      </c>
      <c r="AD60" t="n">
        <v>2</v>
      </c>
      <c r="AE60" t="n">
        <v>2</v>
      </c>
      <c r="AF60" t="n">
        <v>5</v>
      </c>
      <c r="AG60" t="n">
        <v>5</v>
      </c>
      <c r="AH60" t="n">
        <v>1</v>
      </c>
      <c r="AI60" t="n">
        <v>1</v>
      </c>
      <c r="AJ60" t="n">
        <v>2</v>
      </c>
      <c r="AK60" t="n">
        <v>2</v>
      </c>
      <c r="AL60" t="n">
        <v>3</v>
      </c>
      <c r="AM60" t="n">
        <v>3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HYPERLINK("http://catalog.hathitrust.org/Record/010517334","HathiTrust Record")</f>
        <v/>
      </c>
      <c r="AU60">
        <f>HYPERLINK("https://creighton-primo.hosted.exlibrisgroup.com/primo-explore/search?tab=default_tab&amp;search_scope=EVERYTHING&amp;vid=01CRU&amp;lang=en_US&amp;offset=0&amp;query=any,contains,991001779719702656","Catalog Record")</f>
        <v/>
      </c>
      <c r="AV60">
        <f>HYPERLINK("http://www.worldcat.org/oclc/6708497","WorldCat Record")</f>
        <v/>
      </c>
      <c r="AW60" t="inlineStr">
        <is>
          <t>3769173413:eng</t>
        </is>
      </c>
      <c r="AX60" t="inlineStr">
        <is>
          <t>6708497</t>
        </is>
      </c>
      <c r="AY60" t="inlineStr">
        <is>
          <t>991001779719702656</t>
        </is>
      </c>
      <c r="AZ60" t="inlineStr">
        <is>
          <t>991001779719702656</t>
        </is>
      </c>
      <c r="BA60" t="inlineStr">
        <is>
          <t>2255094990002656</t>
        </is>
      </c>
      <c r="BB60" t="inlineStr">
        <is>
          <t>BOOK</t>
        </is>
      </c>
      <c r="BD60" t="inlineStr">
        <is>
          <t>9780306404184</t>
        </is>
      </c>
      <c r="BE60" t="inlineStr">
        <is>
          <t>32285001564219</t>
        </is>
      </c>
      <c r="BF60" t="inlineStr">
        <is>
          <t>893238333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QR357 .P58 1985, v.1</t>
        </is>
      </c>
      <c r="E61" t="inlineStr">
        <is>
          <t>0                      QR 0357000P  58          1985                                        v.1</t>
        </is>
      </c>
      <c r="F61" t="inlineStr">
        <is>
          <t>Polyhedral virions with tripartite genomes / edited by R.I.B. Francki.</t>
        </is>
      </c>
      <c r="G61" t="inlineStr">
        <is>
          <t>V.1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N61" t="inlineStr">
        <is>
          <t>New York : Plenum Press, c1985.</t>
        </is>
      </c>
      <c r="O61" t="inlineStr">
        <is>
          <t>1985</t>
        </is>
      </c>
      <c r="Q61" t="inlineStr">
        <is>
          <t>eng</t>
        </is>
      </c>
      <c r="R61" t="inlineStr">
        <is>
          <t>nyu</t>
        </is>
      </c>
      <c r="S61" t="inlineStr">
        <is>
          <t>The Plant viruses ; v. 1</t>
        </is>
      </c>
      <c r="T61" t="inlineStr">
        <is>
          <t xml:space="preserve">QR </t>
        </is>
      </c>
      <c r="U61" t="n">
        <v>2</v>
      </c>
      <c r="V61" t="n">
        <v>2</v>
      </c>
      <c r="W61" t="inlineStr">
        <is>
          <t>1998-02-20</t>
        </is>
      </c>
      <c r="X61" t="inlineStr">
        <is>
          <t>1998-02-20</t>
        </is>
      </c>
      <c r="Y61" t="inlineStr">
        <is>
          <t>1993-03-05</t>
        </is>
      </c>
      <c r="Z61" t="inlineStr">
        <is>
          <t>1993-03-05</t>
        </is>
      </c>
      <c r="AA61" t="n">
        <v>123</v>
      </c>
      <c r="AB61" t="n">
        <v>97</v>
      </c>
      <c r="AC61" t="n">
        <v>97</v>
      </c>
      <c r="AD61" t="n">
        <v>1</v>
      </c>
      <c r="AE61" t="n">
        <v>1</v>
      </c>
      <c r="AF61" t="n">
        <v>2</v>
      </c>
      <c r="AG61" t="n">
        <v>2</v>
      </c>
      <c r="AH61" t="n">
        <v>0</v>
      </c>
      <c r="AI61" t="n">
        <v>0</v>
      </c>
      <c r="AJ61" t="n">
        <v>1</v>
      </c>
      <c r="AK61" t="n">
        <v>1</v>
      </c>
      <c r="AL61" t="n">
        <v>1</v>
      </c>
      <c r="AM61" t="n">
        <v>1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HYPERLINK("https://creighton-primo.hosted.exlibrisgroup.com/primo-explore/search?tab=default_tab&amp;search_scope=EVERYTHING&amp;vid=01CRU&amp;lang=en_US&amp;offset=0&amp;query=any,contains,991000592199702656","Catalog Record")</f>
        <v/>
      </c>
      <c r="AV61">
        <f>HYPERLINK("http://www.worldcat.org/oclc/11785696","WorldCat Record")</f>
        <v/>
      </c>
      <c r="AW61" t="inlineStr">
        <is>
          <t>8907064929:eng</t>
        </is>
      </c>
      <c r="AX61" t="inlineStr">
        <is>
          <t>11785696</t>
        </is>
      </c>
      <c r="AY61" t="inlineStr">
        <is>
          <t>991000592199702656</t>
        </is>
      </c>
      <c r="AZ61" t="inlineStr">
        <is>
          <t>991000592199702656</t>
        </is>
      </c>
      <c r="BA61" t="inlineStr">
        <is>
          <t>2255773500002656</t>
        </is>
      </c>
      <c r="BB61" t="inlineStr">
        <is>
          <t>BOOK</t>
        </is>
      </c>
      <c r="BD61" t="inlineStr">
        <is>
          <t>9780306419584</t>
        </is>
      </c>
      <c r="BE61" t="inlineStr">
        <is>
          <t>32285001564227</t>
        </is>
      </c>
      <c r="BF61" t="inlineStr">
        <is>
          <t>893432097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QR358 .H85 1989</t>
        </is>
      </c>
      <c r="E62" t="inlineStr">
        <is>
          <t>0                      QR 0358000H  85          1989</t>
        </is>
      </c>
      <c r="F62" t="inlineStr">
        <is>
          <t>Virology : directory &amp; dictionary of animal, bacterial, and plant viruses / Roger Hull, Fred Brown, Chris Payne.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Hull, Roger, 1937-</t>
        </is>
      </c>
      <c r="N62" t="inlineStr">
        <is>
          <t>London : Macmillan Press, 1989.</t>
        </is>
      </c>
      <c r="O62" t="inlineStr">
        <is>
          <t>1989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QR </t>
        </is>
      </c>
      <c r="U62" t="n">
        <v>4</v>
      </c>
      <c r="V62" t="n">
        <v>4</v>
      </c>
      <c r="W62" t="inlineStr">
        <is>
          <t>2000-10-07</t>
        </is>
      </c>
      <c r="X62" t="inlineStr">
        <is>
          <t>2000-10-07</t>
        </is>
      </c>
      <c r="Y62" t="inlineStr">
        <is>
          <t>1992-04-23</t>
        </is>
      </c>
      <c r="Z62" t="inlineStr">
        <is>
          <t>1992-04-23</t>
        </is>
      </c>
      <c r="AA62" t="n">
        <v>260</v>
      </c>
      <c r="AB62" t="n">
        <v>227</v>
      </c>
      <c r="AC62" t="n">
        <v>280</v>
      </c>
      <c r="AD62" t="n">
        <v>3</v>
      </c>
      <c r="AE62" t="n">
        <v>3</v>
      </c>
      <c r="AF62" t="n">
        <v>10</v>
      </c>
      <c r="AG62" t="n">
        <v>11</v>
      </c>
      <c r="AH62" t="n">
        <v>2</v>
      </c>
      <c r="AI62" t="n">
        <v>2</v>
      </c>
      <c r="AJ62" t="n">
        <v>4</v>
      </c>
      <c r="AK62" t="n">
        <v>4</v>
      </c>
      <c r="AL62" t="n">
        <v>4</v>
      </c>
      <c r="AM62" t="n">
        <v>5</v>
      </c>
      <c r="AN62" t="n">
        <v>2</v>
      </c>
      <c r="AO62" t="n">
        <v>2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HYPERLINK("http://catalog.hathitrust.org/Record/007474452","HathiTrust Record")</f>
        <v/>
      </c>
      <c r="AU62">
        <f>HYPERLINK("https://creighton-primo.hosted.exlibrisgroup.com/primo-explore/search?tab=default_tab&amp;search_scope=EVERYTHING&amp;vid=01CRU&amp;lang=en_US&amp;offset=0&amp;query=any,contains,991001394369702656","Catalog Record")</f>
        <v/>
      </c>
      <c r="AV62">
        <f>HYPERLINK("http://www.worldcat.org/oclc/18780386","WorldCat Record")</f>
        <v/>
      </c>
      <c r="AW62" t="inlineStr">
        <is>
          <t>4926885661:eng</t>
        </is>
      </c>
      <c r="AX62" t="inlineStr">
        <is>
          <t>18780386</t>
        </is>
      </c>
      <c r="AY62" t="inlineStr">
        <is>
          <t>991001394369702656</t>
        </is>
      </c>
      <c r="AZ62" t="inlineStr">
        <is>
          <t>991001394369702656</t>
        </is>
      </c>
      <c r="BA62" t="inlineStr">
        <is>
          <t>2260424370002656</t>
        </is>
      </c>
      <c r="BB62" t="inlineStr">
        <is>
          <t>BOOK</t>
        </is>
      </c>
      <c r="BD62" t="inlineStr">
        <is>
          <t>9780935859591</t>
        </is>
      </c>
      <c r="BE62" t="inlineStr">
        <is>
          <t>32285001085975</t>
        </is>
      </c>
      <c r="BF62" t="inlineStr">
        <is>
          <t>893785083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QR359 .R33 1991</t>
        </is>
      </c>
      <c r="E63" t="inlineStr">
        <is>
          <t>0                      QR 0359000R  33          1991</t>
        </is>
      </c>
      <c r="F63" t="inlineStr">
        <is>
          <t>The invisible invaders : the story of the emerging age of viruses / by Peter Radetsky.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Radetsky, Peter.</t>
        </is>
      </c>
      <c r="N63" t="inlineStr">
        <is>
          <t>Boston : Little, Brown, c1991.</t>
        </is>
      </c>
      <c r="O63" t="inlineStr">
        <is>
          <t>1991</t>
        </is>
      </c>
      <c r="P63" t="inlineStr">
        <is>
          <t>1st ed.</t>
        </is>
      </c>
      <c r="Q63" t="inlineStr">
        <is>
          <t>eng</t>
        </is>
      </c>
      <c r="R63" t="inlineStr">
        <is>
          <t>mau</t>
        </is>
      </c>
      <c r="T63" t="inlineStr">
        <is>
          <t xml:space="preserve">QR </t>
        </is>
      </c>
      <c r="U63" t="n">
        <v>14</v>
      </c>
      <c r="V63" t="n">
        <v>14</v>
      </c>
      <c r="W63" t="inlineStr">
        <is>
          <t>1998-02-26</t>
        </is>
      </c>
      <c r="X63" t="inlineStr">
        <is>
          <t>1998-02-26</t>
        </is>
      </c>
      <c r="Y63" t="inlineStr">
        <is>
          <t>1991-02-14</t>
        </is>
      </c>
      <c r="Z63" t="inlineStr">
        <is>
          <t>1991-02-14</t>
        </is>
      </c>
      <c r="AA63" t="n">
        <v>1346</v>
      </c>
      <c r="AB63" t="n">
        <v>1263</v>
      </c>
      <c r="AC63" t="n">
        <v>1268</v>
      </c>
      <c r="AD63" t="n">
        <v>10</v>
      </c>
      <c r="AE63" t="n">
        <v>10</v>
      </c>
      <c r="AF63" t="n">
        <v>37</v>
      </c>
      <c r="AG63" t="n">
        <v>37</v>
      </c>
      <c r="AH63" t="n">
        <v>16</v>
      </c>
      <c r="AI63" t="n">
        <v>16</v>
      </c>
      <c r="AJ63" t="n">
        <v>6</v>
      </c>
      <c r="AK63" t="n">
        <v>6</v>
      </c>
      <c r="AL63" t="n">
        <v>17</v>
      </c>
      <c r="AM63" t="n">
        <v>17</v>
      </c>
      <c r="AN63" t="n">
        <v>7</v>
      </c>
      <c r="AO63" t="n">
        <v>7</v>
      </c>
      <c r="AP63" t="n">
        <v>1</v>
      </c>
      <c r="AQ63" t="n">
        <v>1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HYPERLINK("https://creighton-primo.hosted.exlibrisgroup.com/primo-explore/search?tab=default_tab&amp;search_scope=EVERYTHING&amp;vid=01CRU&amp;lang=en_US&amp;offset=0&amp;query=any,contains,991001744719702656","Catalog Record")</f>
        <v/>
      </c>
      <c r="AV63">
        <f>HYPERLINK("http://www.worldcat.org/oclc/22111009","WorldCat Record")</f>
        <v/>
      </c>
      <c r="AW63" t="inlineStr">
        <is>
          <t>20903162:eng</t>
        </is>
      </c>
      <c r="AX63" t="inlineStr">
        <is>
          <t>22111009</t>
        </is>
      </c>
      <c r="AY63" t="inlineStr">
        <is>
          <t>991001744719702656</t>
        </is>
      </c>
      <c r="AZ63" t="inlineStr">
        <is>
          <t>991001744719702656</t>
        </is>
      </c>
      <c r="BA63" t="inlineStr">
        <is>
          <t>2266135930002656</t>
        </is>
      </c>
      <c r="BB63" t="inlineStr">
        <is>
          <t>BOOK</t>
        </is>
      </c>
      <c r="BD63" t="inlineStr">
        <is>
          <t>9780316732161</t>
        </is>
      </c>
      <c r="BE63" t="inlineStr">
        <is>
          <t>32285000464767</t>
        </is>
      </c>
      <c r="BF63" t="inlineStr">
        <is>
          <t>893328340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QR360 .A59 1967b</t>
        </is>
      </c>
      <c r="E64" t="inlineStr">
        <is>
          <t>0                      QR 0360000A  59          1967b</t>
        </is>
      </c>
      <c r="F64" t="inlineStr">
        <is>
          <t>The natural history of viruses [by] C. H. Andrewes.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Andrewes, C. H. (Christopher Howard), Sir.</t>
        </is>
      </c>
      <c r="N64" t="inlineStr">
        <is>
          <t>New York, W. W. Norton [1967]</t>
        </is>
      </c>
      <c r="O64" t="inlineStr">
        <is>
          <t>1967</t>
        </is>
      </c>
      <c r="Q64" t="inlineStr">
        <is>
          <t>eng</t>
        </is>
      </c>
      <c r="R64" t="inlineStr">
        <is>
          <t>nyu</t>
        </is>
      </c>
      <c r="S64" t="inlineStr">
        <is>
          <t>The World naturalist</t>
        </is>
      </c>
      <c r="T64" t="inlineStr">
        <is>
          <t xml:space="preserve">QR </t>
        </is>
      </c>
      <c r="U64" t="n">
        <v>3</v>
      </c>
      <c r="V64" t="n">
        <v>3</v>
      </c>
      <c r="W64" t="inlineStr">
        <is>
          <t>2002-02-28</t>
        </is>
      </c>
      <c r="X64" t="inlineStr">
        <is>
          <t>2002-02-28</t>
        </is>
      </c>
      <c r="Y64" t="inlineStr">
        <is>
          <t>1997-08-07</t>
        </is>
      </c>
      <c r="Z64" t="inlineStr">
        <is>
          <t>1997-08-07</t>
        </is>
      </c>
      <c r="AA64" t="n">
        <v>671</v>
      </c>
      <c r="AB64" t="n">
        <v>643</v>
      </c>
      <c r="AC64" t="n">
        <v>709</v>
      </c>
      <c r="AD64" t="n">
        <v>7</v>
      </c>
      <c r="AE64" t="n">
        <v>7</v>
      </c>
      <c r="AF64" t="n">
        <v>17</v>
      </c>
      <c r="AG64" t="n">
        <v>18</v>
      </c>
      <c r="AH64" t="n">
        <v>5</v>
      </c>
      <c r="AI64" t="n">
        <v>6</v>
      </c>
      <c r="AJ64" t="n">
        <v>2</v>
      </c>
      <c r="AK64" t="n">
        <v>2</v>
      </c>
      <c r="AL64" t="n">
        <v>8</v>
      </c>
      <c r="AM64" t="n">
        <v>8</v>
      </c>
      <c r="AN64" t="n">
        <v>5</v>
      </c>
      <c r="AO64" t="n">
        <v>5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HYPERLINK("https://creighton-primo.hosted.exlibrisgroup.com/primo-explore/search?tab=default_tab&amp;search_scope=EVERYTHING&amp;vid=01CRU&amp;lang=en_US&amp;offset=0&amp;query=any,contains,991002861259702656","Catalog Record")</f>
        <v/>
      </c>
      <c r="AV64">
        <f>HYPERLINK("http://www.worldcat.org/oclc/493155","WorldCat Record")</f>
        <v/>
      </c>
      <c r="AW64" t="inlineStr">
        <is>
          <t>460221:eng</t>
        </is>
      </c>
      <c r="AX64" t="inlineStr">
        <is>
          <t>493155</t>
        </is>
      </c>
      <c r="AY64" t="inlineStr">
        <is>
          <t>991002861259702656</t>
        </is>
      </c>
      <c r="AZ64" t="inlineStr">
        <is>
          <t>991002861259702656</t>
        </is>
      </c>
      <c r="BA64" t="inlineStr">
        <is>
          <t>2254860090002656</t>
        </is>
      </c>
      <c r="BB64" t="inlineStr">
        <is>
          <t>BOOK</t>
        </is>
      </c>
      <c r="BE64" t="inlineStr">
        <is>
          <t>32285003082277</t>
        </is>
      </c>
      <c r="BF64" t="inlineStr">
        <is>
          <t>893786649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QR360 .A6 1967</t>
        </is>
      </c>
      <c r="E65" t="inlineStr">
        <is>
          <t>0                      QR 0360000A  6           1967</t>
        </is>
      </c>
      <c r="F65" t="inlineStr">
        <is>
          <t>Viruses of vertebrates [by] Sir Christopher Andrewes and H. G. Pereira.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Andrewes, C. H. (Christopher Howard), Sir.</t>
        </is>
      </c>
      <c r="N65" t="inlineStr">
        <is>
          <t>London, Baillière, Tindall and Cassell [1967]</t>
        </is>
      </c>
      <c r="O65" t="inlineStr">
        <is>
          <t>1967</t>
        </is>
      </c>
      <c r="P65" t="inlineStr">
        <is>
          <t>2d ed.</t>
        </is>
      </c>
      <c r="Q65" t="inlineStr">
        <is>
          <t>eng</t>
        </is>
      </c>
      <c r="R65" t="inlineStr">
        <is>
          <t xml:space="preserve">xx </t>
        </is>
      </c>
      <c r="T65" t="inlineStr">
        <is>
          <t xml:space="preserve">QR </t>
        </is>
      </c>
      <c r="U65" t="n">
        <v>1</v>
      </c>
      <c r="V65" t="n">
        <v>1</v>
      </c>
      <c r="W65" t="inlineStr">
        <is>
          <t>2000-10-07</t>
        </is>
      </c>
      <c r="X65" t="inlineStr">
        <is>
          <t>2000-10-07</t>
        </is>
      </c>
      <c r="Y65" t="inlineStr">
        <is>
          <t>1997-08-07</t>
        </is>
      </c>
      <c r="Z65" t="inlineStr">
        <is>
          <t>1997-08-07</t>
        </is>
      </c>
      <c r="AA65" t="n">
        <v>105</v>
      </c>
      <c r="AB65" t="n">
        <v>54</v>
      </c>
      <c r="AC65" t="n">
        <v>431</v>
      </c>
      <c r="AD65" t="n">
        <v>1</v>
      </c>
      <c r="AE65" t="n">
        <v>3</v>
      </c>
      <c r="AF65" t="n">
        <v>2</v>
      </c>
      <c r="AG65" t="n">
        <v>16</v>
      </c>
      <c r="AH65" t="n">
        <v>1</v>
      </c>
      <c r="AI65" t="n">
        <v>6</v>
      </c>
      <c r="AJ65" t="n">
        <v>1</v>
      </c>
      <c r="AK65" t="n">
        <v>5</v>
      </c>
      <c r="AL65" t="n">
        <v>1</v>
      </c>
      <c r="AM65" t="n">
        <v>9</v>
      </c>
      <c r="AN65" t="n">
        <v>0</v>
      </c>
      <c r="AO65" t="n">
        <v>2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HYPERLINK("https://creighton-primo.hosted.exlibrisgroup.com/primo-explore/search?tab=default_tab&amp;search_scope=EVERYTHING&amp;vid=01CRU&amp;lang=en_US&amp;offset=0&amp;query=any,contains,991004570139702656","Catalog Record")</f>
        <v/>
      </c>
      <c r="AV65">
        <f>HYPERLINK("http://www.worldcat.org/oclc/4019489","WorldCat Record")</f>
        <v/>
      </c>
      <c r="AW65" t="inlineStr">
        <is>
          <t>1541502:eng</t>
        </is>
      </c>
      <c r="AX65" t="inlineStr">
        <is>
          <t>4019489</t>
        </is>
      </c>
      <c r="AY65" t="inlineStr">
        <is>
          <t>991004570139702656</t>
        </is>
      </c>
      <c r="AZ65" t="inlineStr">
        <is>
          <t>991004570139702656</t>
        </is>
      </c>
      <c r="BA65" t="inlineStr">
        <is>
          <t>2265649470002656</t>
        </is>
      </c>
      <c r="BB65" t="inlineStr">
        <is>
          <t>BOOK</t>
        </is>
      </c>
      <c r="BE65" t="inlineStr">
        <is>
          <t>32285003082285</t>
        </is>
      </c>
      <c r="BF65" t="inlineStr">
        <is>
          <t>893901380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QR360 .B25</t>
        </is>
      </c>
      <c r="E66" t="inlineStr">
        <is>
          <t>0                      QR 0360000B  25</t>
        </is>
      </c>
      <c r="F66" t="inlineStr">
        <is>
          <t>The Bacteriophage lambda. Edited by A. D. Hershey.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[Cold Spring Harbor, N.Y.] Cold Spring Harbor Laboratory, 1971.</t>
        </is>
      </c>
      <c r="O66" t="inlineStr">
        <is>
          <t>1971</t>
        </is>
      </c>
      <c r="Q66" t="inlineStr">
        <is>
          <t>eng</t>
        </is>
      </c>
      <c r="R66" t="inlineStr">
        <is>
          <t>nyu</t>
        </is>
      </c>
      <c r="S66" t="inlineStr">
        <is>
          <t>Cold Spring Harbor monograph series</t>
        </is>
      </c>
      <c r="T66" t="inlineStr">
        <is>
          <t xml:space="preserve">QR </t>
        </is>
      </c>
      <c r="U66" t="n">
        <v>3</v>
      </c>
      <c r="V66" t="n">
        <v>3</v>
      </c>
      <c r="W66" t="inlineStr">
        <is>
          <t>2002-02-10</t>
        </is>
      </c>
      <c r="X66" t="inlineStr">
        <is>
          <t>2002-02-10</t>
        </is>
      </c>
      <c r="Y66" t="inlineStr">
        <is>
          <t>1997-08-07</t>
        </is>
      </c>
      <c r="Z66" t="inlineStr">
        <is>
          <t>1997-08-07</t>
        </is>
      </c>
      <c r="AA66" t="n">
        <v>448</v>
      </c>
      <c r="AB66" t="n">
        <v>337</v>
      </c>
      <c r="AC66" t="n">
        <v>349</v>
      </c>
      <c r="AD66" t="n">
        <v>1</v>
      </c>
      <c r="AE66" t="n">
        <v>1</v>
      </c>
      <c r="AF66" t="n">
        <v>11</v>
      </c>
      <c r="AG66" t="n">
        <v>11</v>
      </c>
      <c r="AH66" t="n">
        <v>3</v>
      </c>
      <c r="AI66" t="n">
        <v>3</v>
      </c>
      <c r="AJ66" t="n">
        <v>5</v>
      </c>
      <c r="AK66" t="n">
        <v>5</v>
      </c>
      <c r="AL66" t="n">
        <v>5</v>
      </c>
      <c r="AM66" t="n">
        <v>5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HYPERLINK("http://catalog.hathitrust.org/Record/001556720","HathiTrust Record")</f>
        <v/>
      </c>
      <c r="AU66">
        <f>HYPERLINK("https://creighton-primo.hosted.exlibrisgroup.com/primo-explore/search?tab=default_tab&amp;search_scope=EVERYTHING&amp;vid=01CRU&amp;lang=en_US&amp;offset=0&amp;query=any,contains,991005353819702656","Catalog Record")</f>
        <v/>
      </c>
      <c r="AV66">
        <f>HYPERLINK("http://www.worldcat.org/oclc/220264","WorldCat Record")</f>
        <v/>
      </c>
      <c r="AW66" t="inlineStr">
        <is>
          <t>1321371:eng</t>
        </is>
      </c>
      <c r="AX66" t="inlineStr">
        <is>
          <t>220264</t>
        </is>
      </c>
      <c r="AY66" t="inlineStr">
        <is>
          <t>991005353819702656</t>
        </is>
      </c>
      <c r="AZ66" t="inlineStr">
        <is>
          <t>991005353819702656</t>
        </is>
      </c>
      <c r="BA66" t="inlineStr">
        <is>
          <t>2261538080002656</t>
        </is>
      </c>
      <c r="BB66" t="inlineStr">
        <is>
          <t>BOOK</t>
        </is>
      </c>
      <c r="BE66" t="inlineStr">
        <is>
          <t>32285003082293</t>
        </is>
      </c>
      <c r="BF66" t="inlineStr">
        <is>
          <t>893424955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QR360 .F68</t>
        </is>
      </c>
      <c r="E67" t="inlineStr">
        <is>
          <t>0                      QR 0360000F  68</t>
        </is>
      </c>
      <c r="F67" t="inlineStr">
        <is>
          <t>The chemistry and biology of viruses.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Fraenkel-Conrat, Heinz, 1910-1999.</t>
        </is>
      </c>
      <c r="N67" t="inlineStr">
        <is>
          <t>New York, Academic Press, 1969.</t>
        </is>
      </c>
      <c r="O67" t="inlineStr">
        <is>
          <t>1969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QR </t>
        </is>
      </c>
      <c r="U67" t="n">
        <v>4</v>
      </c>
      <c r="V67" t="n">
        <v>4</v>
      </c>
      <c r="W67" t="inlineStr">
        <is>
          <t>2005-08-30</t>
        </is>
      </c>
      <c r="X67" t="inlineStr">
        <is>
          <t>2005-08-30</t>
        </is>
      </c>
      <c r="Y67" t="inlineStr">
        <is>
          <t>1997-08-07</t>
        </is>
      </c>
      <c r="Z67" t="inlineStr">
        <is>
          <t>1997-08-07</t>
        </is>
      </c>
      <c r="AA67" t="n">
        <v>569</v>
      </c>
      <c r="AB67" t="n">
        <v>398</v>
      </c>
      <c r="AC67" t="n">
        <v>406</v>
      </c>
      <c r="AD67" t="n">
        <v>5</v>
      </c>
      <c r="AE67" t="n">
        <v>5</v>
      </c>
      <c r="AF67" t="n">
        <v>18</v>
      </c>
      <c r="AG67" t="n">
        <v>18</v>
      </c>
      <c r="AH67" t="n">
        <v>7</v>
      </c>
      <c r="AI67" t="n">
        <v>7</v>
      </c>
      <c r="AJ67" t="n">
        <v>3</v>
      </c>
      <c r="AK67" t="n">
        <v>3</v>
      </c>
      <c r="AL67" t="n">
        <v>9</v>
      </c>
      <c r="AM67" t="n">
        <v>9</v>
      </c>
      <c r="AN67" t="n">
        <v>4</v>
      </c>
      <c r="AO67" t="n">
        <v>4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HYPERLINK("http://catalog.hathitrust.org/Record/001556727","HathiTrust Record")</f>
        <v/>
      </c>
      <c r="AU67">
        <f>HYPERLINK("https://creighton-primo.hosted.exlibrisgroup.com/primo-explore/search?tab=default_tab&amp;search_scope=EVERYTHING&amp;vid=01CRU&amp;lang=en_US&amp;offset=0&amp;query=any,contains,991000083139702656","Catalog Record")</f>
        <v/>
      </c>
      <c r="AV67">
        <f>HYPERLINK("http://www.worldcat.org/oclc/32481","WorldCat Record")</f>
        <v/>
      </c>
      <c r="AW67" t="inlineStr">
        <is>
          <t>1186303:eng</t>
        </is>
      </c>
      <c r="AX67" t="inlineStr">
        <is>
          <t>32481</t>
        </is>
      </c>
      <c r="AY67" t="inlineStr">
        <is>
          <t>991000083139702656</t>
        </is>
      </c>
      <c r="AZ67" t="inlineStr">
        <is>
          <t>991000083139702656</t>
        </is>
      </c>
      <c r="BA67" t="inlineStr">
        <is>
          <t>2258366840002656</t>
        </is>
      </c>
      <c r="BB67" t="inlineStr">
        <is>
          <t>BOOK</t>
        </is>
      </c>
      <c r="BE67" t="inlineStr">
        <is>
          <t>32285003082319</t>
        </is>
      </c>
      <c r="BF67" t="inlineStr">
        <is>
          <t>893607604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QR360 .F715 1985</t>
        </is>
      </c>
      <c r="E68" t="inlineStr">
        <is>
          <t>0                      QR 0360000F  715         1985</t>
        </is>
      </c>
      <c r="F68" t="inlineStr">
        <is>
          <t>The viruses : catalogue, characterization, and classification / Heinz Fraenkel-Conrat.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Fraenkel-Conrat, Heinz, 1910-1999.</t>
        </is>
      </c>
      <c r="N68" t="inlineStr">
        <is>
          <t>New York : Plenum Press, c1985.</t>
        </is>
      </c>
      <c r="O68" t="inlineStr">
        <is>
          <t>1985</t>
        </is>
      </c>
      <c r="Q68" t="inlineStr">
        <is>
          <t>eng</t>
        </is>
      </c>
      <c r="R68" t="inlineStr">
        <is>
          <t>nyu</t>
        </is>
      </c>
      <c r="S68" t="inlineStr">
        <is>
          <t>The Viruses</t>
        </is>
      </c>
      <c r="T68" t="inlineStr">
        <is>
          <t xml:space="preserve">QR </t>
        </is>
      </c>
      <c r="U68" t="n">
        <v>4</v>
      </c>
      <c r="V68" t="n">
        <v>4</v>
      </c>
      <c r="W68" t="inlineStr">
        <is>
          <t>1997-10-02</t>
        </is>
      </c>
      <c r="X68" t="inlineStr">
        <is>
          <t>1997-10-02</t>
        </is>
      </c>
      <c r="Y68" t="inlineStr">
        <is>
          <t>1993-04-20</t>
        </is>
      </c>
      <c r="Z68" t="inlineStr">
        <is>
          <t>1993-04-20</t>
        </is>
      </c>
      <c r="AA68" t="n">
        <v>460</v>
      </c>
      <c r="AB68" t="n">
        <v>370</v>
      </c>
      <c r="AC68" t="n">
        <v>387</v>
      </c>
      <c r="AD68" t="n">
        <v>3</v>
      </c>
      <c r="AE68" t="n">
        <v>3</v>
      </c>
      <c r="AF68" t="n">
        <v>14</v>
      </c>
      <c r="AG68" t="n">
        <v>15</v>
      </c>
      <c r="AH68" t="n">
        <v>5</v>
      </c>
      <c r="AI68" t="n">
        <v>6</v>
      </c>
      <c r="AJ68" t="n">
        <v>4</v>
      </c>
      <c r="AK68" t="n">
        <v>4</v>
      </c>
      <c r="AL68" t="n">
        <v>6</v>
      </c>
      <c r="AM68" t="n">
        <v>7</v>
      </c>
      <c r="AN68" t="n">
        <v>2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HYPERLINK("http://catalog.hathitrust.org/Record/000572806","HathiTrust Record")</f>
        <v/>
      </c>
      <c r="AU68">
        <f>HYPERLINK("https://creighton-primo.hosted.exlibrisgroup.com/primo-explore/search?tab=default_tab&amp;search_scope=EVERYTHING&amp;vid=01CRU&amp;lang=en_US&amp;offset=0&amp;query=any,contains,991000562559702656","Catalog Record")</f>
        <v/>
      </c>
      <c r="AV68">
        <f>HYPERLINK("http://www.worldcat.org/oclc/11599265","WorldCat Record")</f>
        <v/>
      </c>
      <c r="AW68" t="inlineStr">
        <is>
          <t>836698276:eng</t>
        </is>
      </c>
      <c r="AX68" t="inlineStr">
        <is>
          <t>11599265</t>
        </is>
      </c>
      <c r="AY68" t="inlineStr">
        <is>
          <t>991000562559702656</t>
        </is>
      </c>
      <c r="AZ68" t="inlineStr">
        <is>
          <t>991000562559702656</t>
        </is>
      </c>
      <c r="BA68" t="inlineStr">
        <is>
          <t>2261540660002656</t>
        </is>
      </c>
      <c r="BB68" t="inlineStr">
        <is>
          <t>BOOK</t>
        </is>
      </c>
      <c r="BD68" t="inlineStr">
        <is>
          <t>9780306417665</t>
        </is>
      </c>
      <c r="BE68" t="inlineStr">
        <is>
          <t>32285001621845</t>
        </is>
      </c>
      <c r="BF68" t="inlineStr">
        <is>
          <t>893315055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QR360 .L38 1992</t>
        </is>
      </c>
      <c r="E69" t="inlineStr">
        <is>
          <t>0                      QR 0360000L  38          1992</t>
        </is>
      </c>
      <c r="F69" t="inlineStr">
        <is>
          <t>Viruses / Arnold J. Levine.</t>
        </is>
      </c>
      <c r="H69" t="inlineStr">
        <is>
          <t>No</t>
        </is>
      </c>
      <c r="I69" t="inlineStr">
        <is>
          <t>1</t>
        </is>
      </c>
      <c r="J69" t="inlineStr">
        <is>
          <t>Yes</t>
        </is>
      </c>
      <c r="K69" t="inlineStr">
        <is>
          <t>No</t>
        </is>
      </c>
      <c r="L69" t="inlineStr">
        <is>
          <t>0</t>
        </is>
      </c>
      <c r="M69" t="inlineStr">
        <is>
          <t>Levine, Arnold J. (Arnold Jay), 1939-</t>
        </is>
      </c>
      <c r="N69" t="inlineStr">
        <is>
          <t>New York : Scientific American Library : Distributed by W.H. Freeman and Co., c1992.</t>
        </is>
      </c>
      <c r="O69" t="inlineStr">
        <is>
          <t>1992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QR </t>
        </is>
      </c>
      <c r="U69" t="n">
        <v>20</v>
      </c>
      <c r="V69" t="n">
        <v>32</v>
      </c>
      <c r="W69" t="inlineStr">
        <is>
          <t>2009-02-09</t>
        </is>
      </c>
      <c r="X69" t="inlineStr">
        <is>
          <t>2009-02-09</t>
        </is>
      </c>
      <c r="Y69" t="inlineStr">
        <is>
          <t>1992-06-18</t>
        </is>
      </c>
      <c r="Z69" t="inlineStr">
        <is>
          <t>1993-01-06</t>
        </is>
      </c>
      <c r="AA69" t="n">
        <v>1007</v>
      </c>
      <c r="AB69" t="n">
        <v>873</v>
      </c>
      <c r="AC69" t="n">
        <v>916</v>
      </c>
      <c r="AD69" t="n">
        <v>7</v>
      </c>
      <c r="AE69" t="n">
        <v>7</v>
      </c>
      <c r="AF69" t="n">
        <v>26</v>
      </c>
      <c r="AG69" t="n">
        <v>26</v>
      </c>
      <c r="AH69" t="n">
        <v>8</v>
      </c>
      <c r="AI69" t="n">
        <v>8</v>
      </c>
      <c r="AJ69" t="n">
        <v>4</v>
      </c>
      <c r="AK69" t="n">
        <v>4</v>
      </c>
      <c r="AL69" t="n">
        <v>16</v>
      </c>
      <c r="AM69" t="n">
        <v>16</v>
      </c>
      <c r="AN69" t="n">
        <v>4</v>
      </c>
      <c r="AO69" t="n">
        <v>4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HYPERLINK("https://creighton-primo.hosted.exlibrisgroup.com/primo-explore/search?tab=default_tab&amp;search_scope=EVERYTHING&amp;vid=01CRU&amp;lang=en_US&amp;offset=0&amp;query=any,contains,991001796729702656","Catalog Record")</f>
        <v/>
      </c>
      <c r="AV69">
        <f>HYPERLINK("http://www.worldcat.org/oclc/23868127","WorldCat Record")</f>
        <v/>
      </c>
      <c r="AW69" t="inlineStr">
        <is>
          <t>25089989:eng</t>
        </is>
      </c>
      <c r="AX69" t="inlineStr">
        <is>
          <t>23868127</t>
        </is>
      </c>
      <c r="AY69" t="inlineStr">
        <is>
          <t>991001796729702656</t>
        </is>
      </c>
      <c r="AZ69" t="inlineStr">
        <is>
          <t>991001796729702656</t>
        </is>
      </c>
      <c r="BA69" t="inlineStr">
        <is>
          <t>2269111580002656</t>
        </is>
      </c>
      <c r="BB69" t="inlineStr">
        <is>
          <t>BOOK</t>
        </is>
      </c>
      <c r="BD69" t="inlineStr">
        <is>
          <t>9780716750314</t>
        </is>
      </c>
      <c r="BE69" t="inlineStr">
        <is>
          <t>32285001129682</t>
        </is>
      </c>
      <c r="BF69" t="inlineStr">
        <is>
          <t>893328387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QR360 .S56</t>
        </is>
      </c>
      <c r="E70" t="inlineStr">
        <is>
          <t>0                      QR 0360000S  56</t>
        </is>
      </c>
      <c r="F70" t="inlineStr">
        <is>
          <t>An introduction to the study of viruses.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Smith, Kenneth M. (Kenneth Manley), 1892-1981.</t>
        </is>
      </c>
      <c r="N70" t="inlineStr">
        <is>
          <t>New York, Pitman Pub. Corp. [1950]</t>
        </is>
      </c>
      <c r="O70" t="inlineStr">
        <is>
          <t>1950</t>
        </is>
      </c>
      <c r="Q70" t="inlineStr">
        <is>
          <t>eng</t>
        </is>
      </c>
      <c r="R70" t="inlineStr">
        <is>
          <t xml:space="preserve">xx </t>
        </is>
      </c>
      <c r="S70" t="inlineStr">
        <is>
          <t>Pitman "microbiology" series</t>
        </is>
      </c>
      <c r="T70" t="inlineStr">
        <is>
          <t xml:space="preserve">QR </t>
        </is>
      </c>
      <c r="U70" t="n">
        <v>2</v>
      </c>
      <c r="V70" t="n">
        <v>2</v>
      </c>
      <c r="W70" t="inlineStr">
        <is>
          <t>2007-03-22</t>
        </is>
      </c>
      <c r="X70" t="inlineStr">
        <is>
          <t>2007-03-22</t>
        </is>
      </c>
      <c r="Y70" t="inlineStr">
        <is>
          <t>1997-08-07</t>
        </is>
      </c>
      <c r="Z70" t="inlineStr">
        <is>
          <t>1997-08-07</t>
        </is>
      </c>
      <c r="AA70" t="n">
        <v>132</v>
      </c>
      <c r="AB70" t="n">
        <v>106</v>
      </c>
      <c r="AC70" t="n">
        <v>167</v>
      </c>
      <c r="AD70" t="n">
        <v>1</v>
      </c>
      <c r="AE70" t="n">
        <v>1</v>
      </c>
      <c r="AF70" t="n">
        <v>5</v>
      </c>
      <c r="AG70" t="n">
        <v>5</v>
      </c>
      <c r="AH70" t="n">
        <v>2</v>
      </c>
      <c r="AI70" t="n">
        <v>2</v>
      </c>
      <c r="AJ70" t="n">
        <v>1</v>
      </c>
      <c r="AK70" t="n">
        <v>1</v>
      </c>
      <c r="AL70" t="n">
        <v>4</v>
      </c>
      <c r="AM70" t="n">
        <v>4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T70">
        <f>HYPERLINK("http://catalog.hathitrust.org/Record/001556755","HathiTrust Record")</f>
        <v/>
      </c>
      <c r="AU70">
        <f>HYPERLINK("https://creighton-primo.hosted.exlibrisgroup.com/primo-explore/search?tab=default_tab&amp;search_scope=EVERYTHING&amp;vid=01CRU&amp;lang=en_US&amp;offset=0&amp;query=any,contains,991003295099702656","Catalog Record")</f>
        <v/>
      </c>
      <c r="AV70">
        <f>HYPERLINK("http://www.worldcat.org/oclc/14660074","WorldCat Record")</f>
        <v/>
      </c>
      <c r="AW70" t="inlineStr">
        <is>
          <t>477585684:eng</t>
        </is>
      </c>
      <c r="AX70" t="inlineStr">
        <is>
          <t>14660074</t>
        </is>
      </c>
      <c r="AY70" t="inlineStr">
        <is>
          <t>991003295099702656</t>
        </is>
      </c>
      <c r="AZ70" t="inlineStr">
        <is>
          <t>991003295099702656</t>
        </is>
      </c>
      <c r="BA70" t="inlineStr">
        <is>
          <t>2269778580002656</t>
        </is>
      </c>
      <c r="BB70" t="inlineStr">
        <is>
          <t>BOOK</t>
        </is>
      </c>
      <c r="BE70" t="inlineStr">
        <is>
          <t>32285003082350</t>
        </is>
      </c>
      <c r="BF70" t="inlineStr">
        <is>
          <t>893686413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QR360 .S83 1966</t>
        </is>
      </c>
      <c r="E71" t="inlineStr">
        <is>
          <t>0                      QR 0360000S  83          1966</t>
        </is>
      </c>
      <c r="F71" t="inlineStr">
        <is>
          <t>The molecular biology of viruses; proceedings. Edited by John S. Colter and William Paranchych.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Symposium of the Molecular Biology of Viruses (1966 : University of Alberta)</t>
        </is>
      </c>
      <c r="N71" t="inlineStr">
        <is>
          <t>New York, Academic Press, 1967.</t>
        </is>
      </c>
      <c r="O71" t="inlineStr">
        <is>
          <t>1967</t>
        </is>
      </c>
      <c r="Q71" t="inlineStr">
        <is>
          <t>eng</t>
        </is>
      </c>
      <c r="R71" t="inlineStr">
        <is>
          <t>nyu</t>
        </is>
      </c>
      <c r="T71" t="inlineStr">
        <is>
          <t xml:space="preserve">QR </t>
        </is>
      </c>
      <c r="U71" t="n">
        <v>3</v>
      </c>
      <c r="V71" t="n">
        <v>3</v>
      </c>
      <c r="W71" t="inlineStr">
        <is>
          <t>2002-02-24</t>
        </is>
      </c>
      <c r="X71" t="inlineStr">
        <is>
          <t>2002-02-24</t>
        </is>
      </c>
      <c r="Y71" t="inlineStr">
        <is>
          <t>1997-08-07</t>
        </is>
      </c>
      <c r="Z71" t="inlineStr">
        <is>
          <t>1997-08-07</t>
        </is>
      </c>
      <c r="AA71" t="n">
        <v>395</v>
      </c>
      <c r="AB71" t="n">
        <v>285</v>
      </c>
      <c r="AC71" t="n">
        <v>292</v>
      </c>
      <c r="AD71" t="n">
        <v>2</v>
      </c>
      <c r="AE71" t="n">
        <v>2</v>
      </c>
      <c r="AF71" t="n">
        <v>13</v>
      </c>
      <c r="AG71" t="n">
        <v>13</v>
      </c>
      <c r="AH71" t="n">
        <v>6</v>
      </c>
      <c r="AI71" t="n">
        <v>6</v>
      </c>
      <c r="AJ71" t="n">
        <v>3</v>
      </c>
      <c r="AK71" t="n">
        <v>3</v>
      </c>
      <c r="AL71" t="n">
        <v>6</v>
      </c>
      <c r="AM71" t="n">
        <v>6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HYPERLINK("http://catalog.hathitrust.org/Record/001556759","HathiTrust Record")</f>
        <v/>
      </c>
      <c r="AU71">
        <f>HYPERLINK("https://creighton-primo.hosted.exlibrisgroup.com/primo-explore/search?tab=default_tab&amp;search_scope=EVERYTHING&amp;vid=01CRU&amp;lang=en_US&amp;offset=0&amp;query=any,contains,991003247559702656","Catalog Record")</f>
        <v/>
      </c>
      <c r="AV71">
        <f>HYPERLINK("http://www.worldcat.org/oclc/772462","WorldCat Record")</f>
        <v/>
      </c>
      <c r="AW71" t="inlineStr">
        <is>
          <t>5619202059:eng</t>
        </is>
      </c>
      <c r="AX71" t="inlineStr">
        <is>
          <t>772462</t>
        </is>
      </c>
      <c r="AY71" t="inlineStr">
        <is>
          <t>991003247559702656</t>
        </is>
      </c>
      <c r="AZ71" t="inlineStr">
        <is>
          <t>991003247559702656</t>
        </is>
      </c>
      <c r="BA71" t="inlineStr">
        <is>
          <t>2264357230002656</t>
        </is>
      </c>
      <c r="BB71" t="inlineStr">
        <is>
          <t>BOOK</t>
        </is>
      </c>
      <c r="BE71" t="inlineStr">
        <is>
          <t>32285003082368</t>
        </is>
      </c>
      <c r="BF71" t="inlineStr">
        <is>
          <t>893246173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QR360 .W5</t>
        </is>
      </c>
      <c r="E72" t="inlineStr">
        <is>
          <t>0                      QR 0360000W  5</t>
        </is>
      </c>
      <c r="F72" t="inlineStr">
        <is>
          <t>Virus hunters. --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Williams, Greer, 1909-1986.</t>
        </is>
      </c>
      <c r="N72" t="inlineStr">
        <is>
          <t>New York: Knopf, 1959.</t>
        </is>
      </c>
      <c r="O72" t="inlineStr">
        <is>
          <t>1959</t>
        </is>
      </c>
      <c r="P72" t="inlineStr">
        <is>
          <t>[1st ed.]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QR </t>
        </is>
      </c>
      <c r="U72" t="n">
        <v>9</v>
      </c>
      <c r="V72" t="n">
        <v>9</v>
      </c>
      <c r="W72" t="inlineStr">
        <is>
          <t>1998-04-05</t>
        </is>
      </c>
      <c r="X72" t="inlineStr">
        <is>
          <t>1998-04-05</t>
        </is>
      </c>
      <c r="Y72" t="inlineStr">
        <is>
          <t>1990-03-01</t>
        </is>
      </c>
      <c r="Z72" t="inlineStr">
        <is>
          <t>1990-03-01</t>
        </is>
      </c>
      <c r="AA72" t="n">
        <v>794</v>
      </c>
      <c r="AB72" t="n">
        <v>759</v>
      </c>
      <c r="AC72" t="n">
        <v>819</v>
      </c>
      <c r="AD72" t="n">
        <v>7</v>
      </c>
      <c r="AE72" t="n">
        <v>7</v>
      </c>
      <c r="AF72" t="n">
        <v>25</v>
      </c>
      <c r="AG72" t="n">
        <v>28</v>
      </c>
      <c r="AH72" t="n">
        <v>9</v>
      </c>
      <c r="AI72" t="n">
        <v>12</v>
      </c>
      <c r="AJ72" t="n">
        <v>3</v>
      </c>
      <c r="AK72" t="n">
        <v>3</v>
      </c>
      <c r="AL72" t="n">
        <v>10</v>
      </c>
      <c r="AM72" t="n">
        <v>12</v>
      </c>
      <c r="AN72" t="n">
        <v>6</v>
      </c>
      <c r="AO72" t="n">
        <v>6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HYPERLINK("http://catalog.hathitrust.org/Record/001556771","HathiTrust Record")</f>
        <v/>
      </c>
      <c r="AU72">
        <f>HYPERLINK("https://creighton-primo.hosted.exlibrisgroup.com/primo-explore/search?tab=default_tab&amp;search_scope=EVERYTHING&amp;vid=01CRU&amp;lang=en_US&amp;offset=0&amp;query=any,contains,991002834399702656","Catalog Record")</f>
        <v/>
      </c>
      <c r="AV72">
        <f>HYPERLINK("http://www.worldcat.org/oclc/479276","WorldCat Record")</f>
        <v/>
      </c>
      <c r="AW72" t="inlineStr">
        <is>
          <t>116489516:eng</t>
        </is>
      </c>
      <c r="AX72" t="inlineStr">
        <is>
          <t>479276</t>
        </is>
      </c>
      <c r="AY72" t="inlineStr">
        <is>
          <t>991002834399702656</t>
        </is>
      </c>
      <c r="AZ72" t="inlineStr">
        <is>
          <t>991002834399702656</t>
        </is>
      </c>
      <c r="BA72" t="inlineStr">
        <is>
          <t>2263714440002656</t>
        </is>
      </c>
      <c r="BB72" t="inlineStr">
        <is>
          <t>BOOK</t>
        </is>
      </c>
      <c r="BE72" t="inlineStr">
        <is>
          <t>32285000073360</t>
        </is>
      </c>
      <c r="BF72" t="inlineStr">
        <is>
          <t>893341906</t>
        </is>
      </c>
    </row>
    <row r="73">
      <c r="B73" t="inlineStr">
        <is>
          <t>CURAL</t>
        </is>
      </c>
      <c r="C73" t="inlineStr">
        <is>
          <t>SHELVES</t>
        </is>
      </c>
      <c r="D73" t="inlineStr">
        <is>
          <t>QR363 .A25 1995</t>
        </is>
      </c>
      <c r="E73" t="inlineStr">
        <is>
          <t>0                      QR 0363000A  25          1995</t>
        </is>
      </c>
      <c r="F73" t="inlineStr">
        <is>
          <t>Atlas of virus diagrams / Hans-W. Ackermann and Laurent Berthiaume.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Ackermann, Hans-Wolfgang, 1936-</t>
        </is>
      </c>
      <c r="N73" t="inlineStr">
        <is>
          <t>Boca Raton : CRC Press, c1995.</t>
        </is>
      </c>
      <c r="O73" t="inlineStr">
        <is>
          <t>1995</t>
        </is>
      </c>
      <c r="Q73" t="inlineStr">
        <is>
          <t>eng</t>
        </is>
      </c>
      <c r="R73" t="inlineStr">
        <is>
          <t>flu</t>
        </is>
      </c>
      <c r="T73" t="inlineStr">
        <is>
          <t xml:space="preserve">QR </t>
        </is>
      </c>
      <c r="U73" t="n">
        <v>16</v>
      </c>
      <c r="V73" t="n">
        <v>16</v>
      </c>
      <c r="W73" t="inlineStr">
        <is>
          <t>2007-03-22</t>
        </is>
      </c>
      <c r="X73" t="inlineStr">
        <is>
          <t>2007-03-22</t>
        </is>
      </c>
      <c r="Y73" t="inlineStr">
        <is>
          <t>1995-08-14</t>
        </is>
      </c>
      <c r="Z73" t="inlineStr">
        <is>
          <t>1995-08-14</t>
        </is>
      </c>
      <c r="AA73" t="n">
        <v>309</v>
      </c>
      <c r="AB73" t="n">
        <v>247</v>
      </c>
      <c r="AC73" t="n">
        <v>248</v>
      </c>
      <c r="AD73" t="n">
        <v>3</v>
      </c>
      <c r="AE73" t="n">
        <v>3</v>
      </c>
      <c r="AF73" t="n">
        <v>9</v>
      </c>
      <c r="AG73" t="n">
        <v>9</v>
      </c>
      <c r="AH73" t="n">
        <v>3</v>
      </c>
      <c r="AI73" t="n">
        <v>3</v>
      </c>
      <c r="AJ73" t="n">
        <v>0</v>
      </c>
      <c r="AK73" t="n">
        <v>0</v>
      </c>
      <c r="AL73" t="n">
        <v>5</v>
      </c>
      <c r="AM73" t="n">
        <v>5</v>
      </c>
      <c r="AN73" t="n">
        <v>2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HYPERLINK("https://creighton-primo.hosted.exlibrisgroup.com/primo-explore/search?tab=default_tab&amp;search_scope=EVERYTHING&amp;vid=01CRU&amp;lang=en_US&amp;offset=0&amp;query=any,contains,991002441519702656","Catalog Record")</f>
        <v/>
      </c>
      <c r="AV73">
        <f>HYPERLINK("http://www.worldcat.org/oclc/31819705","WorldCat Record")</f>
        <v/>
      </c>
      <c r="AW73" t="inlineStr">
        <is>
          <t>33988758:eng</t>
        </is>
      </c>
      <c r="AX73" t="inlineStr">
        <is>
          <t>31819705</t>
        </is>
      </c>
      <c r="AY73" t="inlineStr">
        <is>
          <t>991002441519702656</t>
        </is>
      </c>
      <c r="AZ73" t="inlineStr">
        <is>
          <t>991002441519702656</t>
        </is>
      </c>
      <c r="BA73" t="inlineStr">
        <is>
          <t>2259812710002656</t>
        </is>
      </c>
      <c r="BB73" t="inlineStr">
        <is>
          <t>BOOK</t>
        </is>
      </c>
      <c r="BD73" t="inlineStr">
        <is>
          <t>9780849324574</t>
        </is>
      </c>
      <c r="BE73" t="inlineStr">
        <is>
          <t>32285002077245</t>
        </is>
      </c>
      <c r="BF73" t="inlineStr">
        <is>
          <t>893251235</t>
        </is>
      </c>
    </row>
    <row r="74">
      <c r="B74" t="inlineStr">
        <is>
          <t>CURAL</t>
        </is>
      </c>
      <c r="C74" t="inlineStr">
        <is>
          <t>SHELVES</t>
        </is>
      </c>
      <c r="D74" t="inlineStr">
        <is>
          <t>QR364 .C73 2000</t>
        </is>
      </c>
      <c r="E74" t="inlineStr">
        <is>
          <t>0                      QR 0364000C  73          2000</t>
        </is>
      </c>
      <c r="F74" t="inlineStr">
        <is>
          <t>The invisible enemy : a natural history of viruses / Dorothy H. Crawford.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Crawford, Dorothy H.</t>
        </is>
      </c>
      <c r="N74" t="inlineStr">
        <is>
          <t>Oxford ; New York : Oxford University Press, 2000.</t>
        </is>
      </c>
      <c r="O74" t="inlineStr">
        <is>
          <t>2000</t>
        </is>
      </c>
      <c r="Q74" t="inlineStr">
        <is>
          <t>eng</t>
        </is>
      </c>
      <c r="R74" t="inlineStr">
        <is>
          <t>enk</t>
        </is>
      </c>
      <c r="T74" t="inlineStr">
        <is>
          <t xml:space="preserve">QR </t>
        </is>
      </c>
      <c r="U74" t="n">
        <v>4</v>
      </c>
      <c r="V74" t="n">
        <v>4</v>
      </c>
      <c r="W74" t="inlineStr">
        <is>
          <t>2007-03-22</t>
        </is>
      </c>
      <c r="X74" t="inlineStr">
        <is>
          <t>2007-03-22</t>
        </is>
      </c>
      <c r="Y74" t="inlineStr">
        <is>
          <t>2001-12-04</t>
        </is>
      </c>
      <c r="Z74" t="inlineStr">
        <is>
          <t>2001-12-04</t>
        </is>
      </c>
      <c r="AA74" t="n">
        <v>1145</v>
      </c>
      <c r="AB74" t="n">
        <v>968</v>
      </c>
      <c r="AC74" t="n">
        <v>1082</v>
      </c>
      <c r="AD74" t="n">
        <v>9</v>
      </c>
      <c r="AE74" t="n">
        <v>11</v>
      </c>
      <c r="AF74" t="n">
        <v>32</v>
      </c>
      <c r="AG74" t="n">
        <v>33</v>
      </c>
      <c r="AH74" t="n">
        <v>13</v>
      </c>
      <c r="AI74" t="n">
        <v>13</v>
      </c>
      <c r="AJ74" t="n">
        <v>7</v>
      </c>
      <c r="AK74" t="n">
        <v>7</v>
      </c>
      <c r="AL74" t="n">
        <v>13</v>
      </c>
      <c r="AM74" t="n">
        <v>13</v>
      </c>
      <c r="AN74" t="n">
        <v>7</v>
      </c>
      <c r="AO74" t="n">
        <v>8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HYPERLINK("http://catalog.hathitrust.org/Record/004200544","HathiTrust Record")</f>
        <v/>
      </c>
      <c r="AU74">
        <f>HYPERLINK("https://creighton-primo.hosted.exlibrisgroup.com/primo-explore/search?tab=default_tab&amp;search_scope=EVERYTHING&amp;vid=01CRU&amp;lang=en_US&amp;offset=0&amp;query=any,contains,991003666419702656","Catalog Record")</f>
        <v/>
      </c>
      <c r="AV74">
        <f>HYPERLINK("http://www.worldcat.org/oclc/44185293","WorldCat Record")</f>
        <v/>
      </c>
      <c r="AW74" t="inlineStr">
        <is>
          <t>43470:eng</t>
        </is>
      </c>
      <c r="AX74" t="inlineStr">
        <is>
          <t>44185293</t>
        </is>
      </c>
      <c r="AY74" t="inlineStr">
        <is>
          <t>991003666419702656</t>
        </is>
      </c>
      <c r="AZ74" t="inlineStr">
        <is>
          <t>991003666419702656</t>
        </is>
      </c>
      <c r="BA74" t="inlineStr">
        <is>
          <t>2257065010002656</t>
        </is>
      </c>
      <c r="BB74" t="inlineStr">
        <is>
          <t>BOOK</t>
        </is>
      </c>
      <c r="BD74" t="inlineStr">
        <is>
          <t>9780198503323</t>
        </is>
      </c>
      <c r="BE74" t="inlineStr">
        <is>
          <t>32285004425640</t>
        </is>
      </c>
      <c r="BF74" t="inlineStr">
        <is>
          <t>893330632</t>
        </is>
      </c>
    </row>
    <row r="75">
      <c r="B75" t="inlineStr">
        <is>
          <t>CURAL</t>
        </is>
      </c>
      <c r="C75" t="inlineStr">
        <is>
          <t>SHELVES</t>
        </is>
      </c>
      <c r="D75" t="inlineStr">
        <is>
          <t>QR364 .F48 1990</t>
        </is>
      </c>
      <c r="E75" t="inlineStr">
        <is>
          <t>0                      QR 0364000F  48          1990</t>
        </is>
      </c>
      <c r="F75" t="inlineStr">
        <is>
          <t>Viruses : agents of change / Ann Giudici Fettner.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Fettner, Ann Giudici.</t>
        </is>
      </c>
      <c r="N75" t="inlineStr">
        <is>
          <t>New York : McGraw-Hill Pub. Co., c1990.</t>
        </is>
      </c>
      <c r="O75" t="inlineStr">
        <is>
          <t>1990</t>
        </is>
      </c>
      <c r="Q75" t="inlineStr">
        <is>
          <t>eng</t>
        </is>
      </c>
      <c r="R75" t="inlineStr">
        <is>
          <t>nyu</t>
        </is>
      </c>
      <c r="T75" t="inlineStr">
        <is>
          <t xml:space="preserve">QR </t>
        </is>
      </c>
      <c r="U75" t="n">
        <v>25</v>
      </c>
      <c r="V75" t="n">
        <v>25</v>
      </c>
      <c r="W75" t="inlineStr">
        <is>
          <t>2007-03-22</t>
        </is>
      </c>
      <c r="X75" t="inlineStr">
        <is>
          <t>2007-03-22</t>
        </is>
      </c>
      <c r="Y75" t="inlineStr">
        <is>
          <t>1991-03-28</t>
        </is>
      </c>
      <c r="Z75" t="inlineStr">
        <is>
          <t>1991-03-28</t>
        </is>
      </c>
      <c r="AA75" t="n">
        <v>518</v>
      </c>
      <c r="AB75" t="n">
        <v>486</v>
      </c>
      <c r="AC75" t="n">
        <v>491</v>
      </c>
      <c r="AD75" t="n">
        <v>3</v>
      </c>
      <c r="AE75" t="n">
        <v>3</v>
      </c>
      <c r="AF75" t="n">
        <v>10</v>
      </c>
      <c r="AG75" t="n">
        <v>10</v>
      </c>
      <c r="AH75" t="n">
        <v>4</v>
      </c>
      <c r="AI75" t="n">
        <v>4</v>
      </c>
      <c r="AJ75" t="n">
        <v>2</v>
      </c>
      <c r="AK75" t="n">
        <v>2</v>
      </c>
      <c r="AL75" t="n">
        <v>7</v>
      </c>
      <c r="AM75" t="n">
        <v>7</v>
      </c>
      <c r="AN75" t="n">
        <v>1</v>
      </c>
      <c r="AO75" t="n">
        <v>1</v>
      </c>
      <c r="AP75" t="n">
        <v>1</v>
      </c>
      <c r="AQ75" t="n">
        <v>1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HYPERLINK("https://creighton-primo.hosted.exlibrisgroup.com/primo-explore/search?tab=default_tab&amp;search_scope=EVERYTHING&amp;vid=01CRU&amp;lang=en_US&amp;offset=0&amp;query=any,contains,991001655219702656","Catalog Record")</f>
        <v/>
      </c>
      <c r="AV75">
        <f>HYPERLINK("http://www.worldcat.org/oclc/21119105","WorldCat Record")</f>
        <v/>
      </c>
      <c r="AW75" t="inlineStr">
        <is>
          <t>5358546096:eng</t>
        </is>
      </c>
      <c r="AX75" t="inlineStr">
        <is>
          <t>21119105</t>
        </is>
      </c>
      <c r="AY75" t="inlineStr">
        <is>
          <t>991001655219702656</t>
        </is>
      </c>
      <c r="AZ75" t="inlineStr">
        <is>
          <t>991001655219702656</t>
        </is>
      </c>
      <c r="BA75" t="inlineStr">
        <is>
          <t>2258250040002656</t>
        </is>
      </c>
      <c r="BB75" t="inlineStr">
        <is>
          <t>BOOK</t>
        </is>
      </c>
      <c r="BD75" t="inlineStr">
        <is>
          <t>9780070206649</t>
        </is>
      </c>
      <c r="BE75" t="inlineStr">
        <is>
          <t>32285000514090</t>
        </is>
      </c>
      <c r="BF75" t="inlineStr">
        <is>
          <t>893420482</t>
        </is>
      </c>
    </row>
    <row r="76">
      <c r="B76" t="inlineStr">
        <is>
          <t>CURAL</t>
        </is>
      </c>
      <c r="C76" t="inlineStr">
        <is>
          <t>SHELVES</t>
        </is>
      </c>
      <c r="D76" t="inlineStr">
        <is>
          <t>QR364 .H46 1993</t>
        </is>
      </c>
      <c r="E76" t="inlineStr">
        <is>
          <t>0                      QR 0364000H  46          1993</t>
        </is>
      </c>
      <c r="F76" t="inlineStr">
        <is>
          <t>A dancing matrix : voyages along the viral frontier / by Robin Marantz Henig.</t>
        </is>
      </c>
      <c r="H76" t="inlineStr">
        <is>
          <t>No</t>
        </is>
      </c>
      <c r="I76" t="inlineStr">
        <is>
          <t>1</t>
        </is>
      </c>
      <c r="J76" t="inlineStr">
        <is>
          <t>Yes</t>
        </is>
      </c>
      <c r="K76" t="inlineStr">
        <is>
          <t>No</t>
        </is>
      </c>
      <c r="L76" t="inlineStr">
        <is>
          <t>0</t>
        </is>
      </c>
      <c r="M76" t="inlineStr">
        <is>
          <t>Henig, Robin Marantz.</t>
        </is>
      </c>
      <c r="N76" t="inlineStr">
        <is>
          <t>New York : A.A. Knopf, 1993.</t>
        </is>
      </c>
      <c r="O76" t="inlineStr">
        <is>
          <t>1993</t>
        </is>
      </c>
      <c r="P76" t="inlineStr">
        <is>
          <t>1st ed.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QR </t>
        </is>
      </c>
      <c r="U76" t="n">
        <v>11</v>
      </c>
      <c r="V76" t="n">
        <v>17</v>
      </c>
      <c r="W76" t="inlineStr">
        <is>
          <t>1997-10-01</t>
        </is>
      </c>
      <c r="X76" t="inlineStr">
        <is>
          <t>1998-02-02</t>
        </is>
      </c>
      <c r="Y76" t="inlineStr">
        <is>
          <t>1993-09-01</t>
        </is>
      </c>
      <c r="Z76" t="inlineStr">
        <is>
          <t>1993-09-01</t>
        </is>
      </c>
      <c r="AA76" t="n">
        <v>768</v>
      </c>
      <c r="AB76" t="n">
        <v>725</v>
      </c>
      <c r="AC76" t="n">
        <v>732</v>
      </c>
      <c r="AD76" t="n">
        <v>5</v>
      </c>
      <c r="AE76" t="n">
        <v>5</v>
      </c>
      <c r="AF76" t="n">
        <v>21</v>
      </c>
      <c r="AG76" t="n">
        <v>21</v>
      </c>
      <c r="AH76" t="n">
        <v>7</v>
      </c>
      <c r="AI76" t="n">
        <v>7</v>
      </c>
      <c r="AJ76" t="n">
        <v>4</v>
      </c>
      <c r="AK76" t="n">
        <v>4</v>
      </c>
      <c r="AL76" t="n">
        <v>12</v>
      </c>
      <c r="AM76" t="n">
        <v>12</v>
      </c>
      <c r="AN76" t="n">
        <v>2</v>
      </c>
      <c r="AO76" t="n">
        <v>2</v>
      </c>
      <c r="AP76" t="n">
        <v>1</v>
      </c>
      <c r="AQ76" t="n">
        <v>1</v>
      </c>
      <c r="AR76" t="inlineStr">
        <is>
          <t>No</t>
        </is>
      </c>
      <c r="AS76" t="inlineStr">
        <is>
          <t>Yes</t>
        </is>
      </c>
      <c r="AT76">
        <f>HYPERLINK("http://catalog.hathitrust.org/Record/002736425","HathiTrust Record")</f>
        <v/>
      </c>
      <c r="AU76">
        <f>HYPERLINK("https://creighton-primo.hosted.exlibrisgroup.com/primo-explore/search?tab=default_tab&amp;search_scope=EVERYTHING&amp;vid=01CRU&amp;lang=en_US&amp;offset=0&amp;query=any,contains,991001802569702656","Catalog Record")</f>
        <v/>
      </c>
      <c r="AV76">
        <f>HYPERLINK("http://www.worldcat.org/oclc/25914047","WorldCat Record")</f>
        <v/>
      </c>
      <c r="AW76" t="inlineStr">
        <is>
          <t>28525869:eng</t>
        </is>
      </c>
      <c r="AX76" t="inlineStr">
        <is>
          <t>25914047</t>
        </is>
      </c>
      <c r="AY76" t="inlineStr">
        <is>
          <t>991001802569702656</t>
        </is>
      </c>
      <c r="AZ76" t="inlineStr">
        <is>
          <t>991001802569702656</t>
        </is>
      </c>
      <c r="BA76" t="inlineStr">
        <is>
          <t>2272088640002656</t>
        </is>
      </c>
      <c r="BB76" t="inlineStr">
        <is>
          <t>BOOK</t>
        </is>
      </c>
      <c r="BD76" t="inlineStr">
        <is>
          <t>9780394588780</t>
        </is>
      </c>
      <c r="BE76" t="inlineStr">
        <is>
          <t>32285001729358</t>
        </is>
      </c>
      <c r="BF76" t="inlineStr">
        <is>
          <t>893420640</t>
        </is>
      </c>
    </row>
    <row r="77">
      <c r="B77" t="inlineStr">
        <is>
          <t>CURAL</t>
        </is>
      </c>
      <c r="C77" t="inlineStr">
        <is>
          <t>SHELVES</t>
        </is>
      </c>
      <c r="D77" t="inlineStr">
        <is>
          <t>QR372.O6 M64 1981, pt.3</t>
        </is>
      </c>
      <c r="E77" t="inlineStr">
        <is>
          <t>0                      QR 0372000O  6                  M  64          1981                  pt.3</t>
        </is>
      </c>
      <c r="F77" t="inlineStr">
        <is>
          <t>RNA tumor viruses / edited by Robin Weiss ... [et al.] ; contributors, A. Bernstein ... [et al.].</t>
        </is>
      </c>
      <c r="G77" t="inlineStr">
        <is>
          <t>pt.3*</t>
        </is>
      </c>
      <c r="H77" t="inlineStr">
        <is>
          <t>No</t>
        </is>
      </c>
      <c r="I77" t="inlineStr">
        <is>
          <t>1</t>
        </is>
      </c>
      <c r="J77" t="inlineStr">
        <is>
          <t>Yes</t>
        </is>
      </c>
      <c r="K77" t="inlineStr">
        <is>
          <t>No</t>
        </is>
      </c>
      <c r="L77" t="inlineStr">
        <is>
          <t>0</t>
        </is>
      </c>
      <c r="N77" t="inlineStr">
        <is>
          <t>Cold Spring Harbor, N.Y. : Cold Spring Harbor Laboratory, 1982.</t>
        </is>
      </c>
      <c r="O77" t="inlineStr">
        <is>
          <t>1982</t>
        </is>
      </c>
      <c r="P77" t="inlineStr">
        <is>
          <t>2nd ed.</t>
        </is>
      </c>
      <c r="Q77" t="inlineStr">
        <is>
          <t>eng</t>
        </is>
      </c>
      <c r="R77" t="inlineStr">
        <is>
          <t>nyu</t>
        </is>
      </c>
      <c r="S77" t="inlineStr">
        <is>
          <t>Cold Spring Harbor monograph series ; 10C</t>
        </is>
      </c>
      <c r="T77" t="inlineStr">
        <is>
          <t xml:space="preserve">QR </t>
        </is>
      </c>
      <c r="U77" t="n">
        <v>3</v>
      </c>
      <c r="V77" t="n">
        <v>4</v>
      </c>
      <c r="W77" t="inlineStr">
        <is>
          <t>2003-03-15</t>
        </is>
      </c>
      <c r="X77" t="inlineStr">
        <is>
          <t>2003-03-15</t>
        </is>
      </c>
      <c r="Y77" t="inlineStr">
        <is>
          <t>1993-03-05</t>
        </is>
      </c>
      <c r="Z77" t="inlineStr">
        <is>
          <t>1993-03-05</t>
        </is>
      </c>
      <c r="AA77" t="n">
        <v>203</v>
      </c>
      <c r="AB77" t="n">
        <v>149</v>
      </c>
      <c r="AC77" t="n">
        <v>156</v>
      </c>
      <c r="AD77" t="n">
        <v>2</v>
      </c>
      <c r="AE77" t="n">
        <v>2</v>
      </c>
      <c r="AF77" t="n">
        <v>5</v>
      </c>
      <c r="AG77" t="n">
        <v>5</v>
      </c>
      <c r="AH77" t="n">
        <v>1</v>
      </c>
      <c r="AI77" t="n">
        <v>1</v>
      </c>
      <c r="AJ77" t="n">
        <v>2</v>
      </c>
      <c r="AK77" t="n">
        <v>2</v>
      </c>
      <c r="AL77" t="n">
        <v>4</v>
      </c>
      <c r="AM77" t="n">
        <v>4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HYPERLINK("http://catalog.hathitrust.org/Record/000160387","HathiTrust Record")</f>
        <v/>
      </c>
      <c r="AU77">
        <f>HYPERLINK("https://creighton-primo.hosted.exlibrisgroup.com/primo-explore/search?tab=default_tab&amp;search_scope=EVERYTHING&amp;vid=01CRU&amp;lang=en_US&amp;offset=0&amp;query=any,contains,991001785939702656","Catalog Record")</f>
        <v/>
      </c>
      <c r="AV77">
        <f>HYPERLINK("http://www.worldcat.org/oclc/8431508","WorldCat Record")</f>
        <v/>
      </c>
      <c r="AW77" t="inlineStr">
        <is>
          <t>5218941286:eng</t>
        </is>
      </c>
      <c r="AX77" t="inlineStr">
        <is>
          <t>8431508</t>
        </is>
      </c>
      <c r="AY77" t="inlineStr">
        <is>
          <t>991001785939702656</t>
        </is>
      </c>
      <c r="AZ77" t="inlineStr">
        <is>
          <t>991001785939702656</t>
        </is>
      </c>
      <c r="BA77" t="inlineStr">
        <is>
          <t>2261770990002656</t>
        </is>
      </c>
      <c r="BB77" t="inlineStr">
        <is>
          <t>BOOK</t>
        </is>
      </c>
      <c r="BD77" t="inlineStr">
        <is>
          <t>9780879691325</t>
        </is>
      </c>
      <c r="BE77" t="inlineStr">
        <is>
          <t>32285001564276</t>
        </is>
      </c>
      <c r="BF77" t="inlineStr">
        <is>
          <t>893879171</t>
        </is>
      </c>
    </row>
    <row r="78">
      <c r="B78" t="inlineStr">
        <is>
          <t>CURAL</t>
        </is>
      </c>
      <c r="C78" t="inlineStr">
        <is>
          <t>SHELVES</t>
        </is>
      </c>
      <c r="D78" t="inlineStr">
        <is>
          <t>QR372.O6 T66</t>
        </is>
      </c>
      <c r="E78" t="inlineStr">
        <is>
          <t>0                      QR 0372000O  6                  T  66</t>
        </is>
      </c>
      <c r="F78" t="inlineStr">
        <is>
          <t>The molecular biology of tumour viruses, edited by John Tooze.</t>
        </is>
      </c>
      <c r="H78" t="inlineStr">
        <is>
          <t>No</t>
        </is>
      </c>
      <c r="I78" t="inlineStr">
        <is>
          <t>1</t>
        </is>
      </c>
      <c r="J78" t="inlineStr">
        <is>
          <t>Yes</t>
        </is>
      </c>
      <c r="K78" t="inlineStr">
        <is>
          <t>No</t>
        </is>
      </c>
      <c r="L78" t="inlineStr">
        <is>
          <t>0</t>
        </is>
      </c>
      <c r="M78" t="inlineStr">
        <is>
          <t>Tooze, John.</t>
        </is>
      </c>
      <c r="N78" t="inlineStr">
        <is>
          <t>[Cold Spring Harbor, N.Y.] Cold Spring Harbor Laboratory, 1973.</t>
        </is>
      </c>
      <c r="O78" t="inlineStr">
        <is>
          <t>1973</t>
        </is>
      </c>
      <c r="Q78" t="inlineStr">
        <is>
          <t>eng</t>
        </is>
      </c>
      <c r="R78" t="inlineStr">
        <is>
          <t>nyu</t>
        </is>
      </c>
      <c r="S78" t="inlineStr">
        <is>
          <t>Cold Spring Harbor monograph series</t>
        </is>
      </c>
      <c r="T78" t="inlineStr">
        <is>
          <t xml:space="preserve">QR </t>
        </is>
      </c>
      <c r="U78" t="n">
        <v>3</v>
      </c>
      <c r="V78" t="n">
        <v>4</v>
      </c>
      <c r="W78" t="inlineStr">
        <is>
          <t>2003-03-15</t>
        </is>
      </c>
      <c r="X78" t="inlineStr">
        <is>
          <t>2003-03-15</t>
        </is>
      </c>
      <c r="Y78" t="inlineStr">
        <is>
          <t>1997-08-07</t>
        </is>
      </c>
      <c r="Z78" t="inlineStr">
        <is>
          <t>1997-08-07</t>
        </is>
      </c>
      <c r="AA78" t="n">
        <v>487</v>
      </c>
      <c r="AB78" t="n">
        <v>391</v>
      </c>
      <c r="AC78" t="n">
        <v>403</v>
      </c>
      <c r="AD78" t="n">
        <v>4</v>
      </c>
      <c r="AE78" t="n">
        <v>4</v>
      </c>
      <c r="AF78" t="n">
        <v>12</v>
      </c>
      <c r="AG78" t="n">
        <v>12</v>
      </c>
      <c r="AH78" t="n">
        <v>1</v>
      </c>
      <c r="AI78" t="n">
        <v>1</v>
      </c>
      <c r="AJ78" t="n">
        <v>4</v>
      </c>
      <c r="AK78" t="n">
        <v>4</v>
      </c>
      <c r="AL78" t="n">
        <v>8</v>
      </c>
      <c r="AM78" t="n">
        <v>8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HYPERLINK("http://catalog.hathitrust.org/Record/001556777","HathiTrust Record")</f>
        <v/>
      </c>
      <c r="AU78">
        <f>HYPERLINK("https://creighton-primo.hosted.exlibrisgroup.com/primo-explore/search?tab=default_tab&amp;search_scope=EVERYTHING&amp;vid=01CRU&amp;lang=en_US&amp;offset=0&amp;query=any,contains,991001778989702656","Catalog Record")</f>
        <v/>
      </c>
      <c r="AV78">
        <f>HYPERLINK("http://www.worldcat.org/oclc/723865","WorldCat Record")</f>
        <v/>
      </c>
      <c r="AW78" t="inlineStr">
        <is>
          <t>4917840552:eng</t>
        </is>
      </c>
      <c r="AX78" t="inlineStr">
        <is>
          <t>723865</t>
        </is>
      </c>
      <c r="AY78" t="inlineStr">
        <is>
          <t>991001778989702656</t>
        </is>
      </c>
      <c r="AZ78" t="inlineStr">
        <is>
          <t>991001778989702656</t>
        </is>
      </c>
      <c r="BA78" t="inlineStr">
        <is>
          <t>2255621780002656</t>
        </is>
      </c>
      <c r="BB78" t="inlineStr">
        <is>
          <t>BOOK</t>
        </is>
      </c>
      <c r="BD78" t="inlineStr">
        <is>
          <t>9780879691080</t>
        </is>
      </c>
      <c r="BE78" t="inlineStr">
        <is>
          <t>32285003082376</t>
        </is>
      </c>
      <c r="BF78" t="inlineStr">
        <is>
          <t>893414502</t>
        </is>
      </c>
    </row>
    <row r="79">
      <c r="B79" t="inlineStr">
        <is>
          <t>CURAL</t>
        </is>
      </c>
      <c r="C79" t="inlineStr">
        <is>
          <t>SHELVES</t>
        </is>
      </c>
      <c r="D79" t="inlineStr">
        <is>
          <t>QR372.O6 V58</t>
        </is>
      </c>
      <c r="E79" t="inlineStr">
        <is>
          <t>0                      QR 0372000O  6                  V  58</t>
        </is>
      </c>
      <c r="F79" t="inlineStr">
        <is>
          <t>Viruses in naturally occuring cancers / edited by Myron Essex, George Todaro, Harald zur Hausen.</t>
        </is>
      </c>
      <c r="G79" t="inlineStr">
        <is>
          <t>V.2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N79" t="inlineStr">
        <is>
          <t>[Cold Spring Harbor, N.Y.] : Cold Spring Harbor Laboratory, 1980.</t>
        </is>
      </c>
      <c r="O79" t="inlineStr">
        <is>
          <t>1980</t>
        </is>
      </c>
      <c r="Q79" t="inlineStr">
        <is>
          <t>eng</t>
        </is>
      </c>
      <c r="R79" t="inlineStr">
        <is>
          <t>nyu</t>
        </is>
      </c>
      <c r="S79" t="inlineStr">
        <is>
          <t>Cold Spring Harbor conferences on cell proliferation ; v. 7</t>
        </is>
      </c>
      <c r="T79" t="inlineStr">
        <is>
          <t xml:space="preserve">QR </t>
        </is>
      </c>
      <c r="U79" t="n">
        <v>1</v>
      </c>
      <c r="V79" t="n">
        <v>1</v>
      </c>
      <c r="W79" t="inlineStr">
        <is>
          <t>2002-02-28</t>
        </is>
      </c>
      <c r="X79" t="inlineStr">
        <is>
          <t>2002-02-28</t>
        </is>
      </c>
      <c r="Y79" t="inlineStr">
        <is>
          <t>1993-03-05</t>
        </is>
      </c>
      <c r="Z79" t="inlineStr">
        <is>
          <t>1993-03-05</t>
        </is>
      </c>
      <c r="AA79" t="n">
        <v>260</v>
      </c>
      <c r="AB79" t="n">
        <v>201</v>
      </c>
      <c r="AC79" t="n">
        <v>208</v>
      </c>
      <c r="AD79" t="n">
        <v>1</v>
      </c>
      <c r="AE79" t="n">
        <v>1</v>
      </c>
      <c r="AF79" t="n">
        <v>6</v>
      </c>
      <c r="AG79" t="n">
        <v>6</v>
      </c>
      <c r="AH79" t="n">
        <v>1</v>
      </c>
      <c r="AI79" t="n">
        <v>1</v>
      </c>
      <c r="AJ79" t="n">
        <v>3</v>
      </c>
      <c r="AK79" t="n">
        <v>3</v>
      </c>
      <c r="AL79" t="n">
        <v>4</v>
      </c>
      <c r="AM79" t="n">
        <v>4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HYPERLINK("http://catalog.hathitrust.org/Record/000368163","HathiTrust Record")</f>
        <v/>
      </c>
      <c r="AU79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V79">
        <f>HYPERLINK("http://www.worldcat.org/oclc/6487905","WorldCat Record")</f>
        <v/>
      </c>
      <c r="AW79" t="inlineStr">
        <is>
          <t>365160121:eng</t>
        </is>
      </c>
      <c r="AX79" t="inlineStr">
        <is>
          <t>6487905</t>
        </is>
      </c>
      <c r="AY79" t="inlineStr">
        <is>
          <t>991004993219702656</t>
        </is>
      </c>
      <c r="AZ79" t="inlineStr">
        <is>
          <t>991004993219702656</t>
        </is>
      </c>
      <c r="BA79" t="inlineStr">
        <is>
          <t>2256318690002656</t>
        </is>
      </c>
      <c r="BB79" t="inlineStr">
        <is>
          <t>BOOK</t>
        </is>
      </c>
      <c r="BD79" t="inlineStr">
        <is>
          <t>9780879691318</t>
        </is>
      </c>
      <c r="BE79" t="inlineStr">
        <is>
          <t>32285001564292</t>
        </is>
      </c>
      <c r="BF79" t="inlineStr">
        <is>
          <t>893883191</t>
        </is>
      </c>
    </row>
    <row r="80">
      <c r="B80" t="inlineStr">
        <is>
          <t>CURAL</t>
        </is>
      </c>
      <c r="C80" t="inlineStr">
        <is>
          <t>SHELVES</t>
        </is>
      </c>
      <c r="D80" t="inlineStr">
        <is>
          <t>QR372.O6 V58</t>
        </is>
      </c>
      <c r="E80" t="inlineStr">
        <is>
          <t>0                      QR 0372000O  6                  V  58</t>
        </is>
      </c>
      <c r="F80" t="inlineStr">
        <is>
          <t>Viruses in naturally occuring cancers / edited by Myron Essex, George Todaro, Harald zur Hausen.</t>
        </is>
      </c>
      <c r="G80" t="inlineStr">
        <is>
          <t>V.1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[Cold Spring Harbor, N.Y.] : Cold Spring Harbor Laboratory, 1980.</t>
        </is>
      </c>
      <c r="O80" t="inlineStr">
        <is>
          <t>1980</t>
        </is>
      </c>
      <c r="Q80" t="inlineStr">
        <is>
          <t>eng</t>
        </is>
      </c>
      <c r="R80" t="inlineStr">
        <is>
          <t>nyu</t>
        </is>
      </c>
      <c r="S80" t="inlineStr">
        <is>
          <t>Cold Spring Harbor conferences on cell proliferation ; v. 7</t>
        </is>
      </c>
      <c r="T80" t="inlineStr">
        <is>
          <t xml:space="preserve">QR </t>
        </is>
      </c>
      <c r="U80" t="n">
        <v>0</v>
      </c>
      <c r="V80" t="n">
        <v>1</v>
      </c>
      <c r="X80" t="inlineStr">
        <is>
          <t>2002-02-28</t>
        </is>
      </c>
      <c r="Y80" t="inlineStr">
        <is>
          <t>1993-03-05</t>
        </is>
      </c>
      <c r="Z80" t="inlineStr">
        <is>
          <t>1993-03-05</t>
        </is>
      </c>
      <c r="AA80" t="n">
        <v>260</v>
      </c>
      <c r="AB80" t="n">
        <v>201</v>
      </c>
      <c r="AC80" t="n">
        <v>208</v>
      </c>
      <c r="AD80" t="n">
        <v>1</v>
      </c>
      <c r="AE80" t="n">
        <v>1</v>
      </c>
      <c r="AF80" t="n">
        <v>6</v>
      </c>
      <c r="AG80" t="n">
        <v>6</v>
      </c>
      <c r="AH80" t="n">
        <v>1</v>
      </c>
      <c r="AI80" t="n">
        <v>1</v>
      </c>
      <c r="AJ80" t="n">
        <v>3</v>
      </c>
      <c r="AK80" t="n">
        <v>3</v>
      </c>
      <c r="AL80" t="n">
        <v>4</v>
      </c>
      <c r="AM80" t="n">
        <v>4</v>
      </c>
      <c r="AN80" t="n">
        <v>0</v>
      </c>
      <c r="AO80" t="n">
        <v>0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HYPERLINK("http://catalog.hathitrust.org/Record/000368163","HathiTrust Record")</f>
        <v/>
      </c>
      <c r="AU80">
        <f>HYPERLINK("https://creighton-primo.hosted.exlibrisgroup.com/primo-explore/search?tab=default_tab&amp;search_scope=EVERYTHING&amp;vid=01CRU&amp;lang=en_US&amp;offset=0&amp;query=any,contains,991004993219702656","Catalog Record")</f>
        <v/>
      </c>
      <c r="AV80">
        <f>HYPERLINK("http://www.worldcat.org/oclc/6487905","WorldCat Record")</f>
        <v/>
      </c>
      <c r="AW80" t="inlineStr">
        <is>
          <t>365160121:eng</t>
        </is>
      </c>
      <c r="AX80" t="inlineStr">
        <is>
          <t>6487905</t>
        </is>
      </c>
      <c r="AY80" t="inlineStr">
        <is>
          <t>991004993219702656</t>
        </is>
      </c>
      <c r="AZ80" t="inlineStr">
        <is>
          <t>991004993219702656</t>
        </is>
      </c>
      <c r="BA80" t="inlineStr">
        <is>
          <t>2256318690002656</t>
        </is>
      </c>
      <c r="BB80" t="inlineStr">
        <is>
          <t>BOOK</t>
        </is>
      </c>
      <c r="BD80" t="inlineStr">
        <is>
          <t>9780879691318</t>
        </is>
      </c>
      <c r="BE80" t="inlineStr">
        <is>
          <t>32285001564284</t>
        </is>
      </c>
      <c r="BF80" t="inlineStr">
        <is>
          <t>893895719</t>
        </is>
      </c>
    </row>
    <row r="81">
      <c r="B81" t="inlineStr">
        <is>
          <t>CURAL</t>
        </is>
      </c>
      <c r="C81" t="inlineStr">
        <is>
          <t>SHELVES</t>
        </is>
      </c>
      <c r="D81" t="inlineStr">
        <is>
          <t>QR395 .B56 1987</t>
        </is>
      </c>
      <c r="E81" t="inlineStr">
        <is>
          <t>0                      QR 0395000B  56          1987</t>
        </is>
      </c>
      <c r="F81" t="inlineStr">
        <is>
          <t>The Biology of negative strand viruses / edited by Brian Mahy and Dan Kolakofsky.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N81" t="inlineStr">
        <is>
          <t>Amsterdam ; New York : Elsevier, 1987.</t>
        </is>
      </c>
      <c r="O81" t="inlineStr">
        <is>
          <t>1987</t>
        </is>
      </c>
      <c r="Q81" t="inlineStr">
        <is>
          <t>eng</t>
        </is>
      </c>
      <c r="R81" t="inlineStr">
        <is>
          <t xml:space="preserve">ne </t>
        </is>
      </c>
      <c r="T81" t="inlineStr">
        <is>
          <t xml:space="preserve">QR </t>
        </is>
      </c>
      <c r="U81" t="n">
        <v>4</v>
      </c>
      <c r="V81" t="n">
        <v>4</v>
      </c>
      <c r="W81" t="inlineStr">
        <is>
          <t>2005-08-30</t>
        </is>
      </c>
      <c r="X81" t="inlineStr">
        <is>
          <t>2005-08-30</t>
        </is>
      </c>
      <c r="Y81" t="inlineStr">
        <is>
          <t>1990-03-01</t>
        </is>
      </c>
      <c r="Z81" t="inlineStr">
        <is>
          <t>1990-03-01</t>
        </is>
      </c>
      <c r="AA81" t="n">
        <v>97</v>
      </c>
      <c r="AB81" t="n">
        <v>62</v>
      </c>
      <c r="AC81" t="n">
        <v>70</v>
      </c>
      <c r="AD81" t="n">
        <v>1</v>
      </c>
      <c r="AE81" t="n">
        <v>1</v>
      </c>
      <c r="AF81" t="n">
        <v>1</v>
      </c>
      <c r="AG81" t="n">
        <v>1</v>
      </c>
      <c r="AH81" t="n">
        <v>0</v>
      </c>
      <c r="AI81" t="n">
        <v>0</v>
      </c>
      <c r="AJ81" t="n">
        <v>1</v>
      </c>
      <c r="AK81" t="n">
        <v>1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HYPERLINK("http://catalog.hathitrust.org/Record/000868399","HathiTrust Record")</f>
        <v/>
      </c>
      <c r="AU81">
        <f>HYPERLINK("https://creighton-primo.hosted.exlibrisgroup.com/primo-explore/search?tab=default_tab&amp;search_scope=EVERYTHING&amp;vid=01CRU&amp;lang=en_US&amp;offset=0&amp;query=any,contains,991001000139702656","Catalog Record")</f>
        <v/>
      </c>
      <c r="AV81">
        <f>HYPERLINK("http://www.worldcat.org/oclc/15197002","WorldCat Record")</f>
        <v/>
      </c>
      <c r="AW81" t="inlineStr">
        <is>
          <t>2412316:eng</t>
        </is>
      </c>
      <c r="AX81" t="inlineStr">
        <is>
          <t>15197002</t>
        </is>
      </c>
      <c r="AY81" t="inlineStr">
        <is>
          <t>991001000139702656</t>
        </is>
      </c>
      <c r="AZ81" t="inlineStr">
        <is>
          <t>991001000139702656</t>
        </is>
      </c>
      <c r="BA81" t="inlineStr">
        <is>
          <t>2259907390002656</t>
        </is>
      </c>
      <c r="BB81" t="inlineStr">
        <is>
          <t>BOOK</t>
        </is>
      </c>
      <c r="BD81" t="inlineStr">
        <is>
          <t>9780444808332</t>
        </is>
      </c>
      <c r="BE81" t="inlineStr">
        <is>
          <t>32285000073386</t>
        </is>
      </c>
      <c r="BF81" t="inlineStr">
        <is>
          <t>893407731</t>
        </is>
      </c>
    </row>
    <row r="82">
      <c r="B82" t="inlineStr">
        <is>
          <t>CURAL</t>
        </is>
      </c>
      <c r="C82" t="inlineStr">
        <is>
          <t>SHELVES</t>
        </is>
      </c>
      <c r="D82" t="inlineStr">
        <is>
          <t>QR400.2.H47 H47 1991</t>
        </is>
      </c>
      <c r="E82" t="inlineStr">
        <is>
          <t>0                      QR 0400200H  47                 H  47          1991</t>
        </is>
      </c>
      <c r="F82" t="inlineStr">
        <is>
          <t>Herpesvirus transcription and its regulation / editor, Edward K. Wagner.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Boca Raton, Fla. : CRC Press, c1991.</t>
        </is>
      </c>
      <c r="O82" t="inlineStr">
        <is>
          <t>1991</t>
        </is>
      </c>
      <c r="Q82" t="inlineStr">
        <is>
          <t>eng</t>
        </is>
      </c>
      <c r="R82" t="inlineStr">
        <is>
          <t>flu</t>
        </is>
      </c>
      <c r="T82" t="inlineStr">
        <is>
          <t xml:space="preserve">QR </t>
        </is>
      </c>
      <c r="U82" t="n">
        <v>4</v>
      </c>
      <c r="V82" t="n">
        <v>4</v>
      </c>
      <c r="W82" t="inlineStr">
        <is>
          <t>1998-02-10</t>
        </is>
      </c>
      <c r="X82" t="inlineStr">
        <is>
          <t>1998-02-10</t>
        </is>
      </c>
      <c r="Y82" t="inlineStr">
        <is>
          <t>1991-05-22</t>
        </is>
      </c>
      <c r="Z82" t="inlineStr">
        <is>
          <t>1991-05-22</t>
        </is>
      </c>
      <c r="AA82" t="n">
        <v>109</v>
      </c>
      <c r="AB82" t="n">
        <v>81</v>
      </c>
      <c r="AC82" t="n">
        <v>84</v>
      </c>
      <c r="AD82" t="n">
        <v>2</v>
      </c>
      <c r="AE82" t="n">
        <v>2</v>
      </c>
      <c r="AF82" t="n">
        <v>1</v>
      </c>
      <c r="AG82" t="n">
        <v>1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HYPERLINK("http://catalog.hathitrust.org/Record/002444832","HathiTrust Record")</f>
        <v/>
      </c>
      <c r="AU82">
        <f>HYPERLINK("https://creighton-primo.hosted.exlibrisgroup.com/primo-explore/search?tab=default_tab&amp;search_scope=EVERYTHING&amp;vid=01CRU&amp;lang=en_US&amp;offset=0&amp;query=any,contains,991001767319702656","Catalog Record")</f>
        <v/>
      </c>
      <c r="AV82">
        <f>HYPERLINK("http://www.worldcat.org/oclc/22314261","WorldCat Record")</f>
        <v/>
      </c>
      <c r="AW82" t="inlineStr">
        <is>
          <t>24162040:eng</t>
        </is>
      </c>
      <c r="AX82" t="inlineStr">
        <is>
          <t>22314261</t>
        </is>
      </c>
      <c r="AY82" t="inlineStr">
        <is>
          <t>991001767319702656</t>
        </is>
      </c>
      <c r="AZ82" t="inlineStr">
        <is>
          <t>991001767319702656</t>
        </is>
      </c>
      <c r="BA82" t="inlineStr">
        <is>
          <t>2263953580002656</t>
        </is>
      </c>
      <c r="BB82" t="inlineStr">
        <is>
          <t>BOOK</t>
        </is>
      </c>
      <c r="BD82" t="inlineStr">
        <is>
          <t>9780849360978</t>
        </is>
      </c>
      <c r="BE82" t="inlineStr">
        <is>
          <t>32285000574334</t>
        </is>
      </c>
      <c r="BF82" t="inlineStr">
        <is>
          <t>893891816</t>
        </is>
      </c>
    </row>
    <row r="83">
      <c r="B83" t="inlineStr">
        <is>
          <t>CURAL</t>
        </is>
      </c>
      <c r="C83" t="inlineStr">
        <is>
          <t>SHELVES</t>
        </is>
      </c>
      <c r="D83" t="inlineStr">
        <is>
          <t>QR41 .C68 1958</t>
        </is>
      </c>
      <c r="E83" t="inlineStr">
        <is>
          <t>0                      QR 0041000C  68          1958</t>
        </is>
      </c>
      <c r="F83" t="inlineStr">
        <is>
          <t>Introduction to the bacteria.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Clifton, C. E. (Charles Egolf), 1904-</t>
        </is>
      </c>
      <c r="N83" t="inlineStr">
        <is>
          <t>New York, McGraw-Hill, 1958.</t>
        </is>
      </c>
      <c r="O83" t="inlineStr">
        <is>
          <t>1958</t>
        </is>
      </c>
      <c r="P83" t="inlineStr">
        <is>
          <t>2d ed.</t>
        </is>
      </c>
      <c r="Q83" t="inlineStr">
        <is>
          <t>eng</t>
        </is>
      </c>
      <c r="R83" t="inlineStr">
        <is>
          <t>nyu</t>
        </is>
      </c>
      <c r="T83" t="inlineStr">
        <is>
          <t xml:space="preserve">QR </t>
        </is>
      </c>
      <c r="U83" t="n">
        <v>1</v>
      </c>
      <c r="V83" t="n">
        <v>1</v>
      </c>
      <c r="W83" t="inlineStr">
        <is>
          <t>2002-02-10</t>
        </is>
      </c>
      <c r="X83" t="inlineStr">
        <is>
          <t>2002-02-10</t>
        </is>
      </c>
      <c r="Y83" t="inlineStr">
        <is>
          <t>1997-08-07</t>
        </is>
      </c>
      <c r="Z83" t="inlineStr">
        <is>
          <t>1997-08-07</t>
        </is>
      </c>
      <c r="AA83" t="n">
        <v>226</v>
      </c>
      <c r="AB83" t="n">
        <v>148</v>
      </c>
      <c r="AC83" t="n">
        <v>252</v>
      </c>
      <c r="AD83" t="n">
        <v>3</v>
      </c>
      <c r="AE83" t="n">
        <v>3</v>
      </c>
      <c r="AF83" t="n">
        <v>7</v>
      </c>
      <c r="AG83" t="n">
        <v>13</v>
      </c>
      <c r="AH83" t="n">
        <v>4</v>
      </c>
      <c r="AI83" t="n">
        <v>6</v>
      </c>
      <c r="AJ83" t="n">
        <v>0</v>
      </c>
      <c r="AK83" t="n">
        <v>2</v>
      </c>
      <c r="AL83" t="n">
        <v>2</v>
      </c>
      <c r="AM83" t="n">
        <v>7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Yes</t>
        </is>
      </c>
      <c r="AS83" t="inlineStr">
        <is>
          <t>No</t>
        </is>
      </c>
      <c r="AT83">
        <f>HYPERLINK("http://catalog.hathitrust.org/Record/001556065","HathiTrust Record")</f>
        <v/>
      </c>
      <c r="AU83">
        <f>HYPERLINK("https://creighton-primo.hosted.exlibrisgroup.com/primo-explore/search?tab=default_tab&amp;search_scope=EVERYTHING&amp;vid=01CRU&amp;lang=en_US&amp;offset=0&amp;query=any,contains,991003755889702656","Catalog Record")</f>
        <v/>
      </c>
      <c r="AV83">
        <f>HYPERLINK("http://www.worldcat.org/oclc/1436556","WorldCat Record")</f>
        <v/>
      </c>
      <c r="AW83" t="inlineStr">
        <is>
          <t>1502718:eng</t>
        </is>
      </c>
      <c r="AX83" t="inlineStr">
        <is>
          <t>1436556</t>
        </is>
      </c>
      <c r="AY83" t="inlineStr">
        <is>
          <t>991003755889702656</t>
        </is>
      </c>
      <c r="AZ83" t="inlineStr">
        <is>
          <t>991003755889702656</t>
        </is>
      </c>
      <c r="BA83" t="inlineStr">
        <is>
          <t>2267596150002656</t>
        </is>
      </c>
      <c r="BB83" t="inlineStr">
        <is>
          <t>BOOK</t>
        </is>
      </c>
      <c r="BE83" t="inlineStr">
        <is>
          <t>32285003081535</t>
        </is>
      </c>
      <c r="BF83" t="inlineStr">
        <is>
          <t>893531554</t>
        </is>
      </c>
    </row>
    <row r="84">
      <c r="B84" t="inlineStr">
        <is>
          <t>CURAL</t>
        </is>
      </c>
      <c r="C84" t="inlineStr">
        <is>
          <t>SHELVES</t>
        </is>
      </c>
      <c r="D84" t="inlineStr">
        <is>
          <t>QR41 .G38 1965</t>
        </is>
      </c>
      <c r="E84" t="inlineStr">
        <is>
          <t>0                      QR 0041000G  38          1965</t>
        </is>
      </c>
      <c r="F84" t="inlineStr">
        <is>
          <t>Microbiology [by] Louis P. Gebhardt [and] Dean A. Anderson.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Gebhardt, Louis P. (Louis Philipp), 1905-</t>
        </is>
      </c>
      <c r="N84" t="inlineStr">
        <is>
          <t>Saint Louis, C. V. Mosby Co., 1965 [c1964]</t>
        </is>
      </c>
      <c r="O84" t="inlineStr">
        <is>
          <t>1965</t>
        </is>
      </c>
      <c r="P84" t="inlineStr">
        <is>
          <t>3d ed.</t>
        </is>
      </c>
      <c r="Q84" t="inlineStr">
        <is>
          <t>eng</t>
        </is>
      </c>
      <c r="R84" t="inlineStr">
        <is>
          <t xml:space="preserve">xx </t>
        </is>
      </c>
      <c r="T84" t="inlineStr">
        <is>
          <t xml:space="preserve">QR </t>
        </is>
      </c>
      <c r="U84" t="n">
        <v>6</v>
      </c>
      <c r="V84" t="n">
        <v>6</v>
      </c>
      <c r="W84" t="inlineStr">
        <is>
          <t>2008-12-09</t>
        </is>
      </c>
      <c r="X84" t="inlineStr">
        <is>
          <t>2008-12-09</t>
        </is>
      </c>
      <c r="Y84" t="inlineStr">
        <is>
          <t>1997-08-07</t>
        </is>
      </c>
      <c r="Z84" t="inlineStr">
        <is>
          <t>1997-08-07</t>
        </is>
      </c>
      <c r="AA84" t="n">
        <v>100</v>
      </c>
      <c r="AB84" t="n">
        <v>82</v>
      </c>
      <c r="AC84" t="n">
        <v>336</v>
      </c>
      <c r="AD84" t="n">
        <v>1</v>
      </c>
      <c r="AE84" t="n">
        <v>3</v>
      </c>
      <c r="AF84" t="n">
        <v>3</v>
      </c>
      <c r="AG84" t="n">
        <v>8</v>
      </c>
      <c r="AH84" t="n">
        <v>1</v>
      </c>
      <c r="AI84" t="n">
        <v>2</v>
      </c>
      <c r="AJ84" t="n">
        <v>0</v>
      </c>
      <c r="AK84" t="n">
        <v>1</v>
      </c>
      <c r="AL84" t="n">
        <v>2</v>
      </c>
      <c r="AM84" t="n">
        <v>5</v>
      </c>
      <c r="AN84" t="n">
        <v>0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HYPERLINK("http://catalog.hathitrust.org/Record/001556068","HathiTrust Record")</f>
        <v/>
      </c>
      <c r="AU84">
        <f>HYPERLINK("https://creighton-primo.hosted.exlibrisgroup.com/primo-explore/search?tab=default_tab&amp;search_scope=EVERYTHING&amp;vid=01CRU&amp;lang=en_US&amp;offset=0&amp;query=any,contains,991004088629702656","Catalog Record")</f>
        <v/>
      </c>
      <c r="AV84">
        <f>HYPERLINK("http://www.worldcat.org/oclc/2338204","WorldCat Record")</f>
        <v/>
      </c>
      <c r="AW84" t="inlineStr">
        <is>
          <t>4820371724:eng</t>
        </is>
      </c>
      <c r="AX84" t="inlineStr">
        <is>
          <t>2338204</t>
        </is>
      </c>
      <c r="AY84" t="inlineStr">
        <is>
          <t>991004088629702656</t>
        </is>
      </c>
      <c r="AZ84" t="inlineStr">
        <is>
          <t>991004088629702656</t>
        </is>
      </c>
      <c r="BA84" t="inlineStr">
        <is>
          <t>2258494170002656</t>
        </is>
      </c>
      <c r="BB84" t="inlineStr">
        <is>
          <t>BOOK</t>
        </is>
      </c>
      <c r="BE84" t="inlineStr">
        <is>
          <t>32285003081543</t>
        </is>
      </c>
      <c r="BF84" t="inlineStr">
        <is>
          <t>893810351</t>
        </is>
      </c>
    </row>
    <row r="85">
      <c r="B85" t="inlineStr">
        <is>
          <t>CURAL</t>
        </is>
      </c>
      <c r="C85" t="inlineStr">
        <is>
          <t>SHELVES</t>
        </is>
      </c>
      <c r="D85" t="inlineStr">
        <is>
          <t>QR41 .L3</t>
        </is>
      </c>
      <c r="E85" t="inlineStr">
        <is>
          <t>0                      QR 0041000L  3</t>
        </is>
      </c>
      <c r="F85" t="inlineStr">
        <is>
          <t>Basic bacteriology; its biological and chemical background [by] Carl Lamanna [and] M. Frank Mallette.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Lamanna, Carl.</t>
        </is>
      </c>
      <c r="N85" t="inlineStr">
        <is>
          <t>Baltimore, Williams &amp; Wilkins Co., 1965.</t>
        </is>
      </c>
      <c r="O85" t="inlineStr">
        <is>
          <t>1965</t>
        </is>
      </c>
      <c r="P85" t="inlineStr">
        <is>
          <t>3d ed.</t>
        </is>
      </c>
      <c r="Q85" t="inlineStr">
        <is>
          <t>eng</t>
        </is>
      </c>
      <c r="R85" t="inlineStr">
        <is>
          <t>mdu</t>
        </is>
      </c>
      <c r="T85" t="inlineStr">
        <is>
          <t xml:space="preserve">QR </t>
        </is>
      </c>
      <c r="U85" t="n">
        <v>2</v>
      </c>
      <c r="V85" t="n">
        <v>2</v>
      </c>
      <c r="W85" t="inlineStr">
        <is>
          <t>2006-03-20</t>
        </is>
      </c>
      <c r="X85" t="inlineStr">
        <is>
          <t>2006-03-20</t>
        </is>
      </c>
      <c r="Y85" t="inlineStr">
        <is>
          <t>1997-08-07</t>
        </is>
      </c>
      <c r="Z85" t="inlineStr">
        <is>
          <t>1997-08-07</t>
        </is>
      </c>
      <c r="AA85" t="n">
        <v>334</v>
      </c>
      <c r="AB85" t="n">
        <v>260</v>
      </c>
      <c r="AC85" t="n">
        <v>521</v>
      </c>
      <c r="AD85" t="n">
        <v>3</v>
      </c>
      <c r="AE85" t="n">
        <v>5</v>
      </c>
      <c r="AF85" t="n">
        <v>7</v>
      </c>
      <c r="AG85" t="n">
        <v>20</v>
      </c>
      <c r="AH85" t="n">
        <v>3</v>
      </c>
      <c r="AI85" t="n">
        <v>6</v>
      </c>
      <c r="AJ85" t="n">
        <v>1</v>
      </c>
      <c r="AK85" t="n">
        <v>4</v>
      </c>
      <c r="AL85" t="n">
        <v>2</v>
      </c>
      <c r="AM85" t="n">
        <v>10</v>
      </c>
      <c r="AN85" t="n">
        <v>2</v>
      </c>
      <c r="AO85" t="n">
        <v>4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HYPERLINK("http://catalog.hathitrust.org/Record/001556080","HathiTrust Record")</f>
        <v/>
      </c>
      <c r="AU85">
        <f>HYPERLINK("https://creighton-primo.hosted.exlibrisgroup.com/primo-explore/search?tab=default_tab&amp;search_scope=EVERYTHING&amp;vid=01CRU&amp;lang=en_US&amp;offset=0&amp;query=any,contains,991000823179702656","Catalog Record")</f>
        <v/>
      </c>
      <c r="AV85">
        <f>HYPERLINK("http://www.worldcat.org/oclc/13396843","WorldCat Record")</f>
        <v/>
      </c>
      <c r="AW85" t="inlineStr">
        <is>
          <t>2153957:eng</t>
        </is>
      </c>
      <c r="AX85" t="inlineStr">
        <is>
          <t>13396843</t>
        </is>
      </c>
      <c r="AY85" t="inlineStr">
        <is>
          <t>991000823179702656</t>
        </is>
      </c>
      <c r="AZ85" t="inlineStr">
        <is>
          <t>991000823179702656</t>
        </is>
      </c>
      <c r="BA85" t="inlineStr">
        <is>
          <t>2260807960002656</t>
        </is>
      </c>
      <c r="BB85" t="inlineStr">
        <is>
          <t>BOOK</t>
        </is>
      </c>
      <c r="BE85" t="inlineStr">
        <is>
          <t>32285003081584</t>
        </is>
      </c>
      <c r="BF85" t="inlineStr">
        <is>
          <t>893589771</t>
        </is>
      </c>
    </row>
    <row r="86">
      <c r="B86" t="inlineStr">
        <is>
          <t>CURAL</t>
        </is>
      </c>
      <c r="C86" t="inlineStr">
        <is>
          <t>SHELVES</t>
        </is>
      </c>
      <c r="D86" t="inlineStr">
        <is>
          <t>QR41 .S8 1967</t>
        </is>
      </c>
      <c r="E86" t="inlineStr">
        <is>
          <t>0                      QR 0041000S  8           1967</t>
        </is>
      </c>
      <c r="F86" t="inlineStr">
        <is>
          <t>Insect microbiology; an account of the microbes associated with insects and ticks, with special reference to the biologic relationships involved, by Edward A. Steinhaus.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Steinhaus, Edward A. (Edward Arthur), 1914-1969.</t>
        </is>
      </c>
      <c r="N86" t="inlineStr">
        <is>
          <t>New York, Hafner Pub. Co., 1967 [c1946]</t>
        </is>
      </c>
      <c r="O86" t="inlineStr">
        <is>
          <t>1967</t>
        </is>
      </c>
      <c r="Q86" t="inlineStr">
        <is>
          <t>eng</t>
        </is>
      </c>
      <c r="R86" t="inlineStr">
        <is>
          <t xml:space="preserve">xx </t>
        </is>
      </c>
      <c r="T86" t="inlineStr">
        <is>
          <t xml:space="preserve">QR </t>
        </is>
      </c>
      <c r="U86" t="n">
        <v>2</v>
      </c>
      <c r="V86" t="n">
        <v>2</v>
      </c>
      <c r="W86" t="inlineStr">
        <is>
          <t>2005-02-26</t>
        </is>
      </c>
      <c r="X86" t="inlineStr">
        <is>
          <t>2005-02-26</t>
        </is>
      </c>
      <c r="Y86" t="inlineStr">
        <is>
          <t>1997-08-07</t>
        </is>
      </c>
      <c r="Z86" t="inlineStr">
        <is>
          <t>1997-08-07</t>
        </is>
      </c>
      <c r="AA86" t="n">
        <v>192</v>
      </c>
      <c r="AB86" t="n">
        <v>169</v>
      </c>
      <c r="AC86" t="n">
        <v>438</v>
      </c>
      <c r="AD86" t="n">
        <v>2</v>
      </c>
      <c r="AE86" t="n">
        <v>3</v>
      </c>
      <c r="AF86" t="n">
        <v>4</v>
      </c>
      <c r="AG86" t="n">
        <v>15</v>
      </c>
      <c r="AH86" t="n">
        <v>2</v>
      </c>
      <c r="AI86" t="n">
        <v>6</v>
      </c>
      <c r="AJ86" t="n">
        <v>0</v>
      </c>
      <c r="AK86" t="n">
        <v>2</v>
      </c>
      <c r="AL86" t="n">
        <v>1</v>
      </c>
      <c r="AM86" t="n">
        <v>7</v>
      </c>
      <c r="AN86" t="n">
        <v>1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HYPERLINK("https://creighton-primo.hosted.exlibrisgroup.com/primo-explore/search?tab=default_tab&amp;search_scope=EVERYTHING&amp;vid=01CRU&amp;lang=en_US&amp;offset=0&amp;query=any,contains,991002421059702656","Catalog Record")</f>
        <v/>
      </c>
      <c r="AV86">
        <f>HYPERLINK("http://www.worldcat.org/oclc/342790","WorldCat Record")</f>
        <v/>
      </c>
      <c r="AW86" t="inlineStr">
        <is>
          <t>793018113:eng</t>
        </is>
      </c>
      <c r="AX86" t="inlineStr">
        <is>
          <t>342790</t>
        </is>
      </c>
      <c r="AY86" t="inlineStr">
        <is>
          <t>991002421059702656</t>
        </is>
      </c>
      <c r="AZ86" t="inlineStr">
        <is>
          <t>991002421059702656</t>
        </is>
      </c>
      <c r="BA86" t="inlineStr">
        <is>
          <t>2266287870002656</t>
        </is>
      </c>
      <c r="BB86" t="inlineStr">
        <is>
          <t>BOOK</t>
        </is>
      </c>
      <c r="BE86" t="inlineStr">
        <is>
          <t>32285003081600</t>
        </is>
      </c>
      <c r="BF86" t="inlineStr">
        <is>
          <t>893603580</t>
        </is>
      </c>
    </row>
    <row r="87">
      <c r="B87" t="inlineStr">
        <is>
          <t>CURAL</t>
        </is>
      </c>
      <c r="C87" t="inlineStr">
        <is>
          <t>SHELVES</t>
        </is>
      </c>
      <c r="D87" t="inlineStr">
        <is>
          <t>QR41.2 .B87 1973</t>
        </is>
      </c>
      <c r="E87" t="inlineStr">
        <is>
          <t>0                      QR 0041200B  87          1973</t>
        </is>
      </c>
      <c r="F87" t="inlineStr">
        <is>
          <t>Textbook of microbiology.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Yes</t>
        </is>
      </c>
      <c r="L87" t="inlineStr">
        <is>
          <t>0</t>
        </is>
      </c>
      <c r="M87" t="inlineStr">
        <is>
          <t>Burrows, William, 1908-1978.</t>
        </is>
      </c>
      <c r="N87" t="inlineStr">
        <is>
          <t>Philadelphia, Saunders, 1973.</t>
        </is>
      </c>
      <c r="O87" t="inlineStr">
        <is>
          <t>1973</t>
        </is>
      </c>
      <c r="P87" t="inlineStr">
        <is>
          <t>20th ed.</t>
        </is>
      </c>
      <c r="Q87" t="inlineStr">
        <is>
          <t>eng</t>
        </is>
      </c>
      <c r="R87" t="inlineStr">
        <is>
          <t>pau</t>
        </is>
      </c>
      <c r="T87" t="inlineStr">
        <is>
          <t xml:space="preserve">QR </t>
        </is>
      </c>
      <c r="U87" t="n">
        <v>4</v>
      </c>
      <c r="V87" t="n">
        <v>4</v>
      </c>
      <c r="W87" t="inlineStr">
        <is>
          <t>2008-12-09</t>
        </is>
      </c>
      <c r="X87" t="inlineStr">
        <is>
          <t>2008-12-09</t>
        </is>
      </c>
      <c r="Y87" t="inlineStr">
        <is>
          <t>1997-08-07</t>
        </is>
      </c>
      <c r="Z87" t="inlineStr">
        <is>
          <t>1997-08-07</t>
        </is>
      </c>
      <c r="AA87" t="n">
        <v>324</v>
      </c>
      <c r="AB87" t="n">
        <v>242</v>
      </c>
      <c r="AC87" t="n">
        <v>846</v>
      </c>
      <c r="AD87" t="n">
        <v>3</v>
      </c>
      <c r="AE87" t="n">
        <v>8</v>
      </c>
      <c r="AF87" t="n">
        <v>12</v>
      </c>
      <c r="AG87" t="n">
        <v>34</v>
      </c>
      <c r="AH87" t="n">
        <v>2</v>
      </c>
      <c r="AI87" t="n">
        <v>13</v>
      </c>
      <c r="AJ87" t="n">
        <v>3</v>
      </c>
      <c r="AK87" t="n">
        <v>8</v>
      </c>
      <c r="AL87" t="n">
        <v>9</v>
      </c>
      <c r="AM87" t="n">
        <v>16</v>
      </c>
      <c r="AN87" t="n">
        <v>2</v>
      </c>
      <c r="AO87" t="n">
        <v>5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HYPERLINK("http://catalog.hathitrust.org/Record/000010928","HathiTrust Record")</f>
        <v/>
      </c>
      <c r="AU87">
        <f>HYPERLINK("https://creighton-primo.hosted.exlibrisgroup.com/primo-explore/search?tab=default_tab&amp;search_scope=EVERYTHING&amp;vid=01CRU&amp;lang=en_US&amp;offset=0&amp;query=any,contains,991003170819702656","Catalog Record")</f>
        <v/>
      </c>
      <c r="AV87">
        <f>HYPERLINK("http://www.worldcat.org/oclc/706980","WorldCat Record")</f>
        <v/>
      </c>
      <c r="AW87" t="inlineStr">
        <is>
          <t>142820515:eng</t>
        </is>
      </c>
      <c r="AX87" t="inlineStr">
        <is>
          <t>706980</t>
        </is>
      </c>
      <c r="AY87" t="inlineStr">
        <is>
          <t>991003170819702656</t>
        </is>
      </c>
      <c r="AZ87" t="inlineStr">
        <is>
          <t>991003170819702656</t>
        </is>
      </c>
      <c r="BA87" t="inlineStr">
        <is>
          <t>2270750190002656</t>
        </is>
      </c>
      <c r="BB87" t="inlineStr">
        <is>
          <t>BOOK</t>
        </is>
      </c>
      <c r="BD87" t="inlineStr">
        <is>
          <t>9780721621951</t>
        </is>
      </c>
      <c r="BE87" t="inlineStr">
        <is>
          <t>32285003081634</t>
        </is>
      </c>
      <c r="BF87" t="inlineStr">
        <is>
          <t>893868159</t>
        </is>
      </c>
    </row>
    <row r="88">
      <c r="B88" t="inlineStr">
        <is>
          <t>CURAL</t>
        </is>
      </c>
      <c r="C88" t="inlineStr">
        <is>
          <t>SHELVES</t>
        </is>
      </c>
      <c r="D88" t="inlineStr">
        <is>
          <t>QR41.2 .L48</t>
        </is>
      </c>
      <c r="E88" t="inlineStr">
        <is>
          <t>0                      QR 0041200L  48</t>
        </is>
      </c>
      <c r="F88" t="inlineStr">
        <is>
          <t>Introductory microbiology / [by] Julia Levy, Jack J. R. Campbell [and] T. Henry Blackburn.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Levy, Julia, 1935-</t>
        </is>
      </c>
      <c r="N88" t="inlineStr">
        <is>
          <t>New York : Wiley, 1973.</t>
        </is>
      </c>
      <c r="O88" t="inlineStr">
        <is>
          <t>1973</t>
        </is>
      </c>
      <c r="Q88" t="inlineStr">
        <is>
          <t>eng</t>
        </is>
      </c>
      <c r="R88" t="inlineStr">
        <is>
          <t>nyu</t>
        </is>
      </c>
      <c r="T88" t="inlineStr">
        <is>
          <t xml:space="preserve">QR </t>
        </is>
      </c>
      <c r="U88" t="n">
        <v>7</v>
      </c>
      <c r="V88" t="n">
        <v>7</v>
      </c>
      <c r="W88" t="inlineStr">
        <is>
          <t>2006-02-14</t>
        </is>
      </c>
      <c r="X88" t="inlineStr">
        <is>
          <t>2006-02-14</t>
        </is>
      </c>
      <c r="Y88" t="inlineStr">
        <is>
          <t>1993-03-04</t>
        </is>
      </c>
      <c r="Z88" t="inlineStr">
        <is>
          <t>1993-03-04</t>
        </is>
      </c>
      <c r="AA88" t="n">
        <v>267</v>
      </c>
      <c r="AB88" t="n">
        <v>138</v>
      </c>
      <c r="AC88" t="n">
        <v>146</v>
      </c>
      <c r="AD88" t="n">
        <v>1</v>
      </c>
      <c r="AE88" t="n">
        <v>1</v>
      </c>
      <c r="AF88" t="n">
        <v>3</v>
      </c>
      <c r="AG88" t="n">
        <v>3</v>
      </c>
      <c r="AH88" t="n">
        <v>2</v>
      </c>
      <c r="AI88" t="n">
        <v>2</v>
      </c>
      <c r="AJ88" t="n">
        <v>1</v>
      </c>
      <c r="AK88" t="n">
        <v>1</v>
      </c>
      <c r="AL88" t="n">
        <v>3</v>
      </c>
      <c r="AM88" t="n">
        <v>3</v>
      </c>
      <c r="AN88" t="n">
        <v>0</v>
      </c>
      <c r="AO88" t="n">
        <v>0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HYPERLINK("http://catalog.hathitrust.org/Record/000849324","HathiTrust Record")</f>
        <v/>
      </c>
      <c r="AU88">
        <f>HYPERLINK("https://creighton-primo.hosted.exlibrisgroup.com/primo-explore/search?tab=default_tab&amp;search_scope=EVERYTHING&amp;vid=01CRU&amp;lang=en_US&amp;offset=0&amp;query=any,contains,991002799189702656","Catalog Record")</f>
        <v/>
      </c>
      <c r="AV88">
        <f>HYPERLINK("http://www.worldcat.org/oclc/446154","WorldCat Record")</f>
        <v/>
      </c>
      <c r="AW88" t="inlineStr">
        <is>
          <t>1581573:eng</t>
        </is>
      </c>
      <c r="AX88" t="inlineStr">
        <is>
          <t>446154</t>
        </is>
      </c>
      <c r="AY88" t="inlineStr">
        <is>
          <t>991002799189702656</t>
        </is>
      </c>
      <c r="AZ88" t="inlineStr">
        <is>
          <t>991002799189702656</t>
        </is>
      </c>
      <c r="BA88" t="inlineStr">
        <is>
          <t>2265595600002656</t>
        </is>
      </c>
      <c r="BB88" t="inlineStr">
        <is>
          <t>BOOK</t>
        </is>
      </c>
      <c r="BD88" t="inlineStr">
        <is>
          <t>9780471531555</t>
        </is>
      </c>
      <c r="BE88" t="inlineStr">
        <is>
          <t>32285001563732</t>
        </is>
      </c>
      <c r="BF88" t="inlineStr">
        <is>
          <t>893347941</t>
        </is>
      </c>
    </row>
    <row r="89">
      <c r="B89" t="inlineStr">
        <is>
          <t>CURAL</t>
        </is>
      </c>
      <c r="C89" t="inlineStr">
        <is>
          <t>SHELVES</t>
        </is>
      </c>
      <c r="D89" t="inlineStr">
        <is>
          <t>QR410 .P53 1990</t>
        </is>
      </c>
      <c r="E89" t="inlineStr">
        <is>
          <t>0                      QR 0410000P  53          1990</t>
        </is>
      </c>
      <c r="F89" t="inlineStr">
        <is>
          <t>Picornaviruses / edited by V.R. Racaniello.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Berlin ; New York : Springer-Verlag, c1990.</t>
        </is>
      </c>
      <c r="O89" t="inlineStr">
        <is>
          <t>1990</t>
        </is>
      </c>
      <c r="Q89" t="inlineStr">
        <is>
          <t>eng</t>
        </is>
      </c>
      <c r="R89" t="inlineStr">
        <is>
          <t xml:space="preserve">gw </t>
        </is>
      </c>
      <c r="S89" t="inlineStr">
        <is>
          <t>Current topics in microbiology and immunology ; 161</t>
        </is>
      </c>
      <c r="T89" t="inlineStr">
        <is>
          <t xml:space="preserve">QR </t>
        </is>
      </c>
      <c r="U89" t="n">
        <v>1</v>
      </c>
      <c r="V89" t="n">
        <v>1</v>
      </c>
      <c r="W89" t="inlineStr">
        <is>
          <t>1999-10-08</t>
        </is>
      </c>
      <c r="X89" t="inlineStr">
        <is>
          <t>1999-10-08</t>
        </is>
      </c>
      <c r="Y89" t="inlineStr">
        <is>
          <t>1991-09-20</t>
        </is>
      </c>
      <c r="Z89" t="inlineStr">
        <is>
          <t>1991-09-20</t>
        </is>
      </c>
      <c r="AA89" t="n">
        <v>193</v>
      </c>
      <c r="AB89" t="n">
        <v>134</v>
      </c>
      <c r="AC89" t="n">
        <v>136</v>
      </c>
      <c r="AD89" t="n">
        <v>2</v>
      </c>
      <c r="AE89" t="n">
        <v>2</v>
      </c>
      <c r="AF89" t="n">
        <v>7</v>
      </c>
      <c r="AG89" t="n">
        <v>7</v>
      </c>
      <c r="AH89" t="n">
        <v>1</v>
      </c>
      <c r="AI89" t="n">
        <v>1</v>
      </c>
      <c r="AJ89" t="n">
        <v>3</v>
      </c>
      <c r="AK89" t="n">
        <v>3</v>
      </c>
      <c r="AL89" t="n">
        <v>5</v>
      </c>
      <c r="AM89" t="n">
        <v>5</v>
      </c>
      <c r="AN89" t="n">
        <v>0</v>
      </c>
      <c r="AO89" t="n">
        <v>0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HYPERLINK("https://creighton-primo.hosted.exlibrisgroup.com/primo-explore/search?tab=default_tab&amp;search_scope=EVERYTHING&amp;vid=01CRU&amp;lang=en_US&amp;offset=0&amp;query=any,contains,991001767479702656","Catalog Record")</f>
        <v/>
      </c>
      <c r="AV89">
        <f>HYPERLINK("http://www.worldcat.org/oclc/22957656","WorldCat Record")</f>
        <v/>
      </c>
      <c r="AW89" t="inlineStr">
        <is>
          <t>24066418:eng</t>
        </is>
      </c>
      <c r="AX89" t="inlineStr">
        <is>
          <t>22957656</t>
        </is>
      </c>
      <c r="AY89" t="inlineStr">
        <is>
          <t>991001767479702656</t>
        </is>
      </c>
      <c r="AZ89" t="inlineStr">
        <is>
          <t>991001767479702656</t>
        </is>
      </c>
      <c r="BA89" t="inlineStr">
        <is>
          <t>2264758320002656</t>
        </is>
      </c>
      <c r="BB89" t="inlineStr">
        <is>
          <t>BOOK</t>
        </is>
      </c>
      <c r="BD89" t="inlineStr">
        <is>
          <t>9780387524290</t>
        </is>
      </c>
      <c r="BE89" t="inlineStr">
        <is>
          <t>32285000704709</t>
        </is>
      </c>
      <c r="BF89" t="inlineStr">
        <is>
          <t>893791686</t>
        </is>
      </c>
    </row>
    <row r="90">
      <c r="B90" t="inlineStr">
        <is>
          <t>CURAL</t>
        </is>
      </c>
      <c r="C90" t="inlineStr">
        <is>
          <t>SHELVES</t>
        </is>
      </c>
      <c r="D90" t="inlineStr">
        <is>
          <t>QR414.5 .R48 1992, v...</t>
        </is>
      </c>
      <c r="E90" t="inlineStr">
        <is>
          <t>0                      QR 0414500R  48          1992                                        v...</t>
        </is>
      </c>
      <c r="F90" t="inlineStr">
        <is>
          <t>The Retroviridae / edited by Jay A. Levy.</t>
        </is>
      </c>
      <c r="G90" t="inlineStr">
        <is>
          <t>V.1</t>
        </is>
      </c>
      <c r="H90" t="inlineStr">
        <is>
          <t>Yes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 : Plenum Press, c1992-</t>
        </is>
      </c>
      <c r="O90" t="inlineStr">
        <is>
          <t>1992</t>
        </is>
      </c>
      <c r="Q90" t="inlineStr">
        <is>
          <t>eng</t>
        </is>
      </c>
      <c r="R90" t="inlineStr">
        <is>
          <t>nyu</t>
        </is>
      </c>
      <c r="S90" t="inlineStr">
        <is>
          <t>Viruses</t>
        </is>
      </c>
      <c r="T90" t="inlineStr">
        <is>
          <t xml:space="preserve">QR </t>
        </is>
      </c>
      <c r="U90" t="n">
        <v>6</v>
      </c>
      <c r="V90" t="n">
        <v>12</v>
      </c>
      <c r="W90" t="inlineStr">
        <is>
          <t>2008-04-09</t>
        </is>
      </c>
      <c r="X90" t="inlineStr">
        <is>
          <t>2008-04-09</t>
        </is>
      </c>
      <c r="Y90" t="inlineStr">
        <is>
          <t>1994-06-02</t>
        </is>
      </c>
      <c r="Z90" t="inlineStr">
        <is>
          <t>1994-06-02</t>
        </is>
      </c>
      <c r="AA90" t="n">
        <v>257</v>
      </c>
      <c r="AB90" t="n">
        <v>201</v>
      </c>
      <c r="AC90" t="n">
        <v>210</v>
      </c>
      <c r="AD90" t="n">
        <v>1</v>
      </c>
      <c r="AE90" t="n">
        <v>1</v>
      </c>
      <c r="AF90" t="n">
        <v>4</v>
      </c>
      <c r="AG90" t="n">
        <v>5</v>
      </c>
      <c r="AH90" t="n">
        <v>1</v>
      </c>
      <c r="AI90" t="n">
        <v>1</v>
      </c>
      <c r="AJ90" t="n">
        <v>2</v>
      </c>
      <c r="AK90" t="n">
        <v>3</v>
      </c>
      <c r="AL90" t="n">
        <v>3</v>
      </c>
      <c r="AM90" t="n">
        <v>4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HYPERLINK("http://catalog.hathitrust.org/Record/002613928","HathiTrust Record")</f>
        <v/>
      </c>
      <c r="AU90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V90">
        <f>HYPERLINK("http://www.worldcat.org/oclc/26363792","WorldCat Record")</f>
        <v/>
      </c>
      <c r="AW90" t="inlineStr">
        <is>
          <t>10792252240:eng</t>
        </is>
      </c>
      <c r="AX90" t="inlineStr">
        <is>
          <t>26363792</t>
        </is>
      </c>
      <c r="AY90" t="inlineStr">
        <is>
          <t>991002060469702656</t>
        </is>
      </c>
      <c r="AZ90" t="inlineStr">
        <is>
          <t>991002060469702656</t>
        </is>
      </c>
      <c r="BA90" t="inlineStr">
        <is>
          <t>2263432730002656</t>
        </is>
      </c>
      <c r="BB90" t="inlineStr">
        <is>
          <t>BOOK</t>
        </is>
      </c>
      <c r="BD90" t="inlineStr">
        <is>
          <t>9780306440748</t>
        </is>
      </c>
      <c r="BE90" t="inlineStr">
        <is>
          <t>32285001920734</t>
        </is>
      </c>
      <c r="BF90" t="inlineStr">
        <is>
          <t>893684909</t>
        </is>
      </c>
    </row>
    <row r="91">
      <c r="B91" t="inlineStr">
        <is>
          <t>CURAL</t>
        </is>
      </c>
      <c r="C91" t="inlineStr">
        <is>
          <t>SHELVES</t>
        </is>
      </c>
      <c r="D91" t="inlineStr">
        <is>
          <t>QR414.5 .R48 1992, v...</t>
        </is>
      </c>
      <c r="E91" t="inlineStr">
        <is>
          <t>0                      QR 0414500R  48          1992                                        v...</t>
        </is>
      </c>
      <c r="F91" t="inlineStr">
        <is>
          <t>The Retroviridae / edited by Jay A. Levy.</t>
        </is>
      </c>
      <c r="G91" t="inlineStr">
        <is>
          <t>V.2</t>
        </is>
      </c>
      <c r="H91" t="inlineStr">
        <is>
          <t>Yes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New York : Plenum Press, c1992-</t>
        </is>
      </c>
      <c r="O91" t="inlineStr">
        <is>
          <t>1992</t>
        </is>
      </c>
      <c r="Q91" t="inlineStr">
        <is>
          <t>eng</t>
        </is>
      </c>
      <c r="R91" t="inlineStr">
        <is>
          <t>nyu</t>
        </is>
      </c>
      <c r="S91" t="inlineStr">
        <is>
          <t>Viruses</t>
        </is>
      </c>
      <c r="T91" t="inlineStr">
        <is>
          <t xml:space="preserve">QR </t>
        </is>
      </c>
      <c r="U91" t="n">
        <v>6</v>
      </c>
      <c r="V91" t="n">
        <v>12</v>
      </c>
      <c r="W91" t="inlineStr">
        <is>
          <t>2008-04-09</t>
        </is>
      </c>
      <c r="X91" t="inlineStr">
        <is>
          <t>2008-04-09</t>
        </is>
      </c>
      <c r="Y91" t="inlineStr">
        <is>
          <t>1994-06-02</t>
        </is>
      </c>
      <c r="Z91" t="inlineStr">
        <is>
          <t>1994-06-02</t>
        </is>
      </c>
      <c r="AA91" t="n">
        <v>257</v>
      </c>
      <c r="AB91" t="n">
        <v>201</v>
      </c>
      <c r="AC91" t="n">
        <v>210</v>
      </c>
      <c r="AD91" t="n">
        <v>1</v>
      </c>
      <c r="AE91" t="n">
        <v>1</v>
      </c>
      <c r="AF91" t="n">
        <v>4</v>
      </c>
      <c r="AG91" t="n">
        <v>5</v>
      </c>
      <c r="AH91" t="n">
        <v>1</v>
      </c>
      <c r="AI91" t="n">
        <v>1</v>
      </c>
      <c r="AJ91" t="n">
        <v>2</v>
      </c>
      <c r="AK91" t="n">
        <v>3</v>
      </c>
      <c r="AL91" t="n">
        <v>3</v>
      </c>
      <c r="AM91" t="n">
        <v>4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HYPERLINK("http://catalog.hathitrust.org/Record/002613928","HathiTrust Record")</f>
        <v/>
      </c>
      <c r="AU91">
        <f>HYPERLINK("https://creighton-primo.hosted.exlibrisgroup.com/primo-explore/search?tab=default_tab&amp;search_scope=EVERYTHING&amp;vid=01CRU&amp;lang=en_US&amp;offset=0&amp;query=any,contains,991002060469702656","Catalog Record")</f>
        <v/>
      </c>
      <c r="AV91">
        <f>HYPERLINK("http://www.worldcat.org/oclc/26363792","WorldCat Record")</f>
        <v/>
      </c>
      <c r="AW91" t="inlineStr">
        <is>
          <t>10792252240:eng</t>
        </is>
      </c>
      <c r="AX91" t="inlineStr">
        <is>
          <t>26363792</t>
        </is>
      </c>
      <c r="AY91" t="inlineStr">
        <is>
          <t>991002060469702656</t>
        </is>
      </c>
      <c r="AZ91" t="inlineStr">
        <is>
          <t>991002060469702656</t>
        </is>
      </c>
      <c r="BA91" t="inlineStr">
        <is>
          <t>2263432730002656</t>
        </is>
      </c>
      <c r="BB91" t="inlineStr">
        <is>
          <t>BOOK</t>
        </is>
      </c>
      <c r="BD91" t="inlineStr">
        <is>
          <t>9780306440748</t>
        </is>
      </c>
      <c r="BE91" t="inlineStr">
        <is>
          <t>32285001920742</t>
        </is>
      </c>
      <c r="BF91" t="inlineStr">
        <is>
          <t>893721257</t>
        </is>
      </c>
    </row>
    <row r="92">
      <c r="B92" t="inlineStr">
        <is>
          <t>CURAL</t>
        </is>
      </c>
      <c r="C92" t="inlineStr">
        <is>
          <t>SHELVES</t>
        </is>
      </c>
      <c r="D92" t="inlineStr">
        <is>
          <t>QR450 .A55 1987</t>
        </is>
      </c>
      <c r="E92" t="inlineStr">
        <is>
          <t>0                      QR 0450000A  55          1987</t>
        </is>
      </c>
      <c r="F92" t="inlineStr">
        <is>
          <t>Animal virus structure / editors, M.V. Nermut and A.C. Steven.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Amsterdam ; New York : Elsevier ; New York, NY, USA : Sole distributors for the USA and Canada, Elsevier Science Pub. Co., 1987.</t>
        </is>
      </c>
      <c r="O92" t="inlineStr">
        <is>
          <t>1987</t>
        </is>
      </c>
      <c r="Q92" t="inlineStr">
        <is>
          <t>eng</t>
        </is>
      </c>
      <c r="R92" t="inlineStr">
        <is>
          <t xml:space="preserve">ne </t>
        </is>
      </c>
      <c r="S92" t="inlineStr">
        <is>
          <t>Perspectives in medical virology, 0168-7069 ; v. 3</t>
        </is>
      </c>
      <c r="T92" t="inlineStr">
        <is>
          <t xml:space="preserve">QR </t>
        </is>
      </c>
      <c r="U92" t="n">
        <v>2</v>
      </c>
      <c r="V92" t="n">
        <v>2</v>
      </c>
      <c r="W92" t="inlineStr">
        <is>
          <t>2008-02-26</t>
        </is>
      </c>
      <c r="X92" t="inlineStr">
        <is>
          <t>2008-02-26</t>
        </is>
      </c>
      <c r="Y92" t="inlineStr">
        <is>
          <t>1993-03-05</t>
        </is>
      </c>
      <c r="Z92" t="inlineStr">
        <is>
          <t>1993-03-05</t>
        </is>
      </c>
      <c r="AA92" t="n">
        <v>128</v>
      </c>
      <c r="AB92" t="n">
        <v>72</v>
      </c>
      <c r="AC92" t="n">
        <v>100</v>
      </c>
      <c r="AD92" t="n">
        <v>2</v>
      </c>
      <c r="AE92" t="n">
        <v>3</v>
      </c>
      <c r="AF92" t="n">
        <v>1</v>
      </c>
      <c r="AG92" t="n">
        <v>3</v>
      </c>
      <c r="AH92" t="n">
        <v>0</v>
      </c>
      <c r="AI92" t="n">
        <v>1</v>
      </c>
      <c r="AJ92" t="n">
        <v>0</v>
      </c>
      <c r="AK92" t="n">
        <v>1</v>
      </c>
      <c r="AL92" t="n">
        <v>0</v>
      </c>
      <c r="AM92" t="n">
        <v>0</v>
      </c>
      <c r="AN92" t="n">
        <v>1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HYPERLINK("http://catalog.hathitrust.org/Record/000903229","HathiTrust Record")</f>
        <v/>
      </c>
      <c r="AU92">
        <f>HYPERLINK("https://creighton-primo.hosted.exlibrisgroup.com/primo-explore/search?tab=default_tab&amp;search_scope=EVERYTHING&amp;vid=01CRU&amp;lang=en_US&amp;offset=0&amp;query=any,contains,991001078459702656","Catalog Record")</f>
        <v/>
      </c>
      <c r="AV92">
        <f>HYPERLINK("http://www.worldcat.org/oclc/16081875","WorldCat Record")</f>
        <v/>
      </c>
      <c r="AW92" t="inlineStr">
        <is>
          <t>766079423:eng</t>
        </is>
      </c>
      <c r="AX92" t="inlineStr">
        <is>
          <t>16081875</t>
        </is>
      </c>
      <c r="AY92" t="inlineStr">
        <is>
          <t>991001078459702656</t>
        </is>
      </c>
      <c r="AZ92" t="inlineStr">
        <is>
          <t>991001078459702656</t>
        </is>
      </c>
      <c r="BA92" t="inlineStr">
        <is>
          <t>2259997410002656</t>
        </is>
      </c>
      <c r="BB92" t="inlineStr">
        <is>
          <t>BOOK</t>
        </is>
      </c>
      <c r="BD92" t="inlineStr">
        <is>
          <t>9780444808790</t>
        </is>
      </c>
      <c r="BE92" t="inlineStr">
        <is>
          <t>32285001564300</t>
        </is>
      </c>
      <c r="BF92" t="inlineStr">
        <is>
          <t>893432582</t>
        </is>
      </c>
    </row>
    <row r="93">
      <c r="B93" t="inlineStr">
        <is>
          <t>CURAL</t>
        </is>
      </c>
      <c r="C93" t="inlineStr">
        <is>
          <t>SHELVES</t>
        </is>
      </c>
      <c r="D93" t="inlineStr">
        <is>
          <t>QR456 .M47 1984</t>
        </is>
      </c>
      <c r="E93" t="inlineStr">
        <is>
          <t>0                      QR 0456000M  47          1984</t>
        </is>
      </c>
      <c r="F93" t="inlineStr">
        <is>
          <t>Methylation of DNA / edited by Thomas A. Trautner.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Berlin ; New York : Springer-Verlag, 1984.</t>
        </is>
      </c>
      <c r="O93" t="inlineStr">
        <is>
          <t>1984</t>
        </is>
      </c>
      <c r="Q93" t="inlineStr">
        <is>
          <t>eng</t>
        </is>
      </c>
      <c r="R93" t="inlineStr">
        <is>
          <t xml:space="preserve">gw </t>
        </is>
      </c>
      <c r="S93" t="inlineStr">
        <is>
          <t>Current topics in microbiology and immunology, 0070-217X ; 108</t>
        </is>
      </c>
      <c r="T93" t="inlineStr">
        <is>
          <t xml:space="preserve">QR </t>
        </is>
      </c>
      <c r="U93" t="n">
        <v>2</v>
      </c>
      <c r="V93" t="n">
        <v>2</v>
      </c>
      <c r="W93" t="inlineStr">
        <is>
          <t>2008-09-28</t>
        </is>
      </c>
      <c r="X93" t="inlineStr">
        <is>
          <t>2008-09-28</t>
        </is>
      </c>
      <c r="Y93" t="inlineStr">
        <is>
          <t>1993-03-05</t>
        </is>
      </c>
      <c r="Z93" t="inlineStr">
        <is>
          <t>1993-03-05</t>
        </is>
      </c>
      <c r="AA93" t="n">
        <v>176</v>
      </c>
      <c r="AB93" t="n">
        <v>127</v>
      </c>
      <c r="AC93" t="n">
        <v>128</v>
      </c>
      <c r="AD93" t="n">
        <v>2</v>
      </c>
      <c r="AE93" t="n">
        <v>2</v>
      </c>
      <c r="AF93" t="n">
        <v>8</v>
      </c>
      <c r="AG93" t="n">
        <v>8</v>
      </c>
      <c r="AH93" t="n">
        <v>1</v>
      </c>
      <c r="AI93" t="n">
        <v>1</v>
      </c>
      <c r="AJ93" t="n">
        <v>3</v>
      </c>
      <c r="AK93" t="n">
        <v>3</v>
      </c>
      <c r="AL93" t="n">
        <v>6</v>
      </c>
      <c r="AM93" t="n">
        <v>6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HYPERLINK("https://creighton-primo.hosted.exlibrisgroup.com/primo-explore/search?tab=default_tab&amp;search_scope=EVERYTHING&amp;vid=01CRU&amp;lang=en_US&amp;offset=0&amp;query=any,contains,991000410339702656","Catalog Record")</f>
        <v/>
      </c>
      <c r="AV93">
        <f>HYPERLINK("http://www.worldcat.org/oclc/10708649","WorldCat Record")</f>
        <v/>
      </c>
      <c r="AW93" t="inlineStr">
        <is>
          <t>2914883:eng</t>
        </is>
      </c>
      <c r="AX93" t="inlineStr">
        <is>
          <t>10708649</t>
        </is>
      </c>
      <c r="AY93" t="inlineStr">
        <is>
          <t>991000410339702656</t>
        </is>
      </c>
      <c r="AZ93" t="inlineStr">
        <is>
          <t>991000410339702656</t>
        </is>
      </c>
      <c r="BA93" t="inlineStr">
        <is>
          <t>2268062410002656</t>
        </is>
      </c>
      <c r="BB93" t="inlineStr">
        <is>
          <t>BOOK</t>
        </is>
      </c>
      <c r="BD93" t="inlineStr">
        <is>
          <t>9780387128498</t>
        </is>
      </c>
      <c r="BE93" t="inlineStr">
        <is>
          <t>32285001564318</t>
        </is>
      </c>
      <c r="BF93" t="inlineStr">
        <is>
          <t>893796616</t>
        </is>
      </c>
    </row>
    <row r="94">
      <c r="B94" t="inlineStr">
        <is>
          <t>CURAL</t>
        </is>
      </c>
      <c r="C94" t="inlineStr">
        <is>
          <t>SHELVES</t>
        </is>
      </c>
      <c r="D94" t="inlineStr">
        <is>
          <t>QR46 .B28</t>
        </is>
      </c>
      <c r="E94" t="inlineStr">
        <is>
          <t>0                      QR 0046000B  28</t>
        </is>
      </c>
      <c r="F94" t="inlineStr">
        <is>
          <t>The battle against bacteria; a history of the development of antibacterial drugs, for the general reader, by P. E. Baldry.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Baldry, Peter.</t>
        </is>
      </c>
      <c r="N94" t="inlineStr">
        <is>
          <t>Cambridge [Eng.] University press, 1965.</t>
        </is>
      </c>
      <c r="O94" t="inlineStr">
        <is>
          <t>1965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QR </t>
        </is>
      </c>
      <c r="U94" t="n">
        <v>2</v>
      </c>
      <c r="V94" t="n">
        <v>2</v>
      </c>
      <c r="W94" t="inlineStr">
        <is>
          <t>2000-10-06</t>
        </is>
      </c>
      <c r="X94" t="inlineStr">
        <is>
          <t>2000-10-06</t>
        </is>
      </c>
      <c r="Y94" t="inlineStr">
        <is>
          <t>1997-08-07</t>
        </is>
      </c>
      <c r="Z94" t="inlineStr">
        <is>
          <t>1997-08-07</t>
        </is>
      </c>
      <c r="AA94" t="n">
        <v>570</v>
      </c>
      <c r="AB94" t="n">
        <v>506</v>
      </c>
      <c r="AC94" t="n">
        <v>534</v>
      </c>
      <c r="AD94" t="n">
        <v>4</v>
      </c>
      <c r="AE94" t="n">
        <v>4</v>
      </c>
      <c r="AF94" t="n">
        <v>13</v>
      </c>
      <c r="AG94" t="n">
        <v>14</v>
      </c>
      <c r="AH94" t="n">
        <v>3</v>
      </c>
      <c r="AI94" t="n">
        <v>3</v>
      </c>
      <c r="AJ94" t="n">
        <v>2</v>
      </c>
      <c r="AK94" t="n">
        <v>3</v>
      </c>
      <c r="AL94" t="n">
        <v>6</v>
      </c>
      <c r="AM94" t="n">
        <v>7</v>
      </c>
      <c r="AN94" t="n">
        <v>3</v>
      </c>
      <c r="AO94" t="n">
        <v>3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HYPERLINK("http://catalog.hathitrust.org/Record/001556124","HathiTrust Record")</f>
        <v/>
      </c>
      <c r="AU94">
        <f>HYPERLINK("https://creighton-primo.hosted.exlibrisgroup.com/primo-explore/search?tab=default_tab&amp;search_scope=EVERYTHING&amp;vid=01CRU&amp;lang=en_US&amp;offset=0&amp;query=any,contains,991003430119702656","Catalog Record")</f>
        <v/>
      </c>
      <c r="AV94">
        <f>HYPERLINK("http://www.worldcat.org/oclc/965381","WorldCat Record")</f>
        <v/>
      </c>
      <c r="AW94" t="inlineStr">
        <is>
          <t>10141496363:eng</t>
        </is>
      </c>
      <c r="AX94" t="inlineStr">
        <is>
          <t>965381</t>
        </is>
      </c>
      <c r="AY94" t="inlineStr">
        <is>
          <t>991003430119702656</t>
        </is>
      </c>
      <c r="AZ94" t="inlineStr">
        <is>
          <t>991003430119702656</t>
        </is>
      </c>
      <c r="BA94" t="inlineStr">
        <is>
          <t>2258244950002656</t>
        </is>
      </c>
      <c r="BB94" t="inlineStr">
        <is>
          <t>BOOK</t>
        </is>
      </c>
      <c r="BE94" t="inlineStr">
        <is>
          <t>32285003081642</t>
        </is>
      </c>
      <c r="BF94" t="inlineStr">
        <is>
          <t>893441282</t>
        </is>
      </c>
    </row>
    <row r="95">
      <c r="B95" t="inlineStr">
        <is>
          <t>CURAL</t>
        </is>
      </c>
      <c r="C95" t="inlineStr">
        <is>
          <t>SHELVES</t>
        </is>
      </c>
      <c r="D95" t="inlineStr">
        <is>
          <t>QR46 .F78 1969</t>
        </is>
      </c>
      <c r="E95" t="inlineStr">
        <is>
          <t>0                      QR 0046000F  78          1969</t>
        </is>
      </c>
      <c r="F95" t="inlineStr">
        <is>
          <t>Microbiology in health and disease [by] Martin Frobisher, Lucille Sommermeyer [and] Robert Fuerst.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Frobisher, Martin, 1896-1984.</t>
        </is>
      </c>
      <c r="N95" t="inlineStr">
        <is>
          <t>Philadelphia, Saunders, 1969.</t>
        </is>
      </c>
      <c r="O95" t="inlineStr">
        <is>
          <t>1969</t>
        </is>
      </c>
      <c r="P95" t="inlineStr">
        <is>
          <t>12th ed.</t>
        </is>
      </c>
      <c r="Q95" t="inlineStr">
        <is>
          <t>eng</t>
        </is>
      </c>
      <c r="R95" t="inlineStr">
        <is>
          <t>pau</t>
        </is>
      </c>
      <c r="T95" t="inlineStr">
        <is>
          <t xml:space="preserve">QR </t>
        </is>
      </c>
      <c r="U95" t="n">
        <v>6</v>
      </c>
      <c r="V95" t="n">
        <v>6</v>
      </c>
      <c r="W95" t="inlineStr">
        <is>
          <t>2009-12-07</t>
        </is>
      </c>
      <c r="X95" t="inlineStr">
        <is>
          <t>2009-12-07</t>
        </is>
      </c>
      <c r="Y95" t="inlineStr">
        <is>
          <t>1997-08-07</t>
        </is>
      </c>
      <c r="Z95" t="inlineStr">
        <is>
          <t>1997-08-07</t>
        </is>
      </c>
      <c r="AA95" t="n">
        <v>211</v>
      </c>
      <c r="AB95" t="n">
        <v>172</v>
      </c>
      <c r="AC95" t="n">
        <v>287</v>
      </c>
      <c r="AD95" t="n">
        <v>2</v>
      </c>
      <c r="AE95" t="n">
        <v>3</v>
      </c>
      <c r="AF95" t="n">
        <v>3</v>
      </c>
      <c r="AG95" t="n">
        <v>8</v>
      </c>
      <c r="AH95" t="n">
        <v>2</v>
      </c>
      <c r="AI95" t="n">
        <v>3</v>
      </c>
      <c r="AJ95" t="n">
        <v>0</v>
      </c>
      <c r="AK95" t="n">
        <v>2</v>
      </c>
      <c r="AL95" t="n">
        <v>0</v>
      </c>
      <c r="AM95" t="n">
        <v>3</v>
      </c>
      <c r="AN95" t="n">
        <v>1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HYPERLINK("http://catalog.hathitrust.org/Record/001556146","HathiTrust Record")</f>
        <v/>
      </c>
      <c r="AU95">
        <f>HYPERLINK("https://creighton-primo.hosted.exlibrisgroup.com/primo-explore/search?tab=default_tab&amp;search_scope=EVERYTHING&amp;vid=01CRU&amp;lang=en_US&amp;offset=0&amp;query=any,contains,991000001379702656","Catalog Record")</f>
        <v/>
      </c>
      <c r="AV95">
        <f>HYPERLINK("http://www.worldcat.org/oclc/10351","WorldCat Record")</f>
        <v/>
      </c>
      <c r="AW95" t="inlineStr">
        <is>
          <t>1133515:eng</t>
        </is>
      </c>
      <c r="AX95" t="inlineStr">
        <is>
          <t>10351</t>
        </is>
      </c>
      <c r="AY95" t="inlineStr">
        <is>
          <t>991000001379702656</t>
        </is>
      </c>
      <c r="AZ95" t="inlineStr">
        <is>
          <t>991000001379702656</t>
        </is>
      </c>
      <c r="BA95" t="inlineStr">
        <is>
          <t>2268284170002656</t>
        </is>
      </c>
      <c r="BB95" t="inlineStr">
        <is>
          <t>BOOK</t>
        </is>
      </c>
      <c r="BE95" t="inlineStr">
        <is>
          <t>32285003081667</t>
        </is>
      </c>
      <c r="BF95" t="inlineStr">
        <is>
          <t>893802394</t>
        </is>
      </c>
    </row>
    <row r="96">
      <c r="B96" t="inlineStr">
        <is>
          <t>CURAL</t>
        </is>
      </c>
      <c r="C96" t="inlineStr">
        <is>
          <t>SHELVES</t>
        </is>
      </c>
      <c r="D96" t="inlineStr">
        <is>
          <t>QR46 .F79 1960</t>
        </is>
      </c>
      <c r="E96" t="inlineStr">
        <is>
          <t>0                      QR 0046000F  79          1960</t>
        </is>
      </c>
      <c r="F96" t="inlineStr">
        <is>
          <t>Microbiology and pathology for nurses / [by] Martin Frobisher, Jr., Lucille Sommermeyer [and] Raymond H. Goodale.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Frobisher, Martin, 1896-1984.</t>
        </is>
      </c>
      <c r="N96" t="inlineStr">
        <is>
          <t>Philadelphia : Saunders, 1960.</t>
        </is>
      </c>
      <c r="O96" t="inlineStr">
        <is>
          <t>1960</t>
        </is>
      </c>
      <c r="P96" t="inlineStr">
        <is>
          <t>5th ed.</t>
        </is>
      </c>
      <c r="Q96" t="inlineStr">
        <is>
          <t>eng</t>
        </is>
      </c>
      <c r="R96" t="inlineStr">
        <is>
          <t>pau</t>
        </is>
      </c>
      <c r="T96" t="inlineStr">
        <is>
          <t xml:space="preserve">QR </t>
        </is>
      </c>
      <c r="U96" t="n">
        <v>2</v>
      </c>
      <c r="V96" t="n">
        <v>2</v>
      </c>
      <c r="W96" t="inlineStr">
        <is>
          <t>2001-08-30</t>
        </is>
      </c>
      <c r="X96" t="inlineStr">
        <is>
          <t>2001-08-30</t>
        </is>
      </c>
      <c r="Y96" t="inlineStr">
        <is>
          <t>1994-09-14</t>
        </is>
      </c>
      <c r="Z96" t="inlineStr">
        <is>
          <t>1994-09-14</t>
        </is>
      </c>
      <c r="AA96" t="n">
        <v>60</v>
      </c>
      <c r="AB96" t="n">
        <v>45</v>
      </c>
      <c r="AC96" t="n">
        <v>224</v>
      </c>
      <c r="AD96" t="n">
        <v>1</v>
      </c>
      <c r="AE96" t="n">
        <v>2</v>
      </c>
      <c r="AF96" t="n">
        <v>2</v>
      </c>
      <c r="AG96" t="n">
        <v>8</v>
      </c>
      <c r="AH96" t="n">
        <v>0</v>
      </c>
      <c r="AI96" t="n">
        <v>3</v>
      </c>
      <c r="AJ96" t="n">
        <v>1</v>
      </c>
      <c r="AK96" t="n">
        <v>3</v>
      </c>
      <c r="AL96" t="n">
        <v>2</v>
      </c>
      <c r="AM96" t="n">
        <v>3</v>
      </c>
      <c r="AN96" t="n">
        <v>0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HYPERLINK("http://catalog.hathitrust.org/Record/001556142","HathiTrust Record")</f>
        <v/>
      </c>
      <c r="AU96">
        <f>HYPERLINK("https://creighton-primo.hosted.exlibrisgroup.com/primo-explore/search?tab=default_tab&amp;search_scope=EVERYTHING&amp;vid=01CRU&amp;lang=en_US&amp;offset=0&amp;query=any,contains,991002989909702656","Catalog Record")</f>
        <v/>
      </c>
      <c r="AV96">
        <f>HYPERLINK("http://www.worldcat.org/oclc/560052","WorldCat Record")</f>
        <v/>
      </c>
      <c r="AW96" t="inlineStr">
        <is>
          <t>2452567058:eng</t>
        </is>
      </c>
      <c r="AX96" t="inlineStr">
        <is>
          <t>560052</t>
        </is>
      </c>
      <c r="AY96" t="inlineStr">
        <is>
          <t>991002989909702656</t>
        </is>
      </c>
      <c r="AZ96" t="inlineStr">
        <is>
          <t>991002989909702656</t>
        </is>
      </c>
      <c r="BA96" t="inlineStr">
        <is>
          <t>2256667440002656</t>
        </is>
      </c>
      <c r="BB96" t="inlineStr">
        <is>
          <t>BOOK</t>
        </is>
      </c>
      <c r="BE96" t="inlineStr">
        <is>
          <t>32285001939437</t>
        </is>
      </c>
      <c r="BF96" t="inlineStr">
        <is>
          <t>893440793</t>
        </is>
      </c>
    </row>
    <row r="97">
      <c r="B97" t="inlineStr">
        <is>
          <t>CURAL</t>
        </is>
      </c>
      <c r="C97" t="inlineStr">
        <is>
          <t>SHELVES</t>
        </is>
      </c>
      <c r="D97" t="inlineStr">
        <is>
          <t>QR46 .M5383 1999</t>
        </is>
      </c>
      <c r="E97" t="inlineStr">
        <is>
          <t>0                      QR 0046000M  5383        1999</t>
        </is>
      </c>
      <c r="F97" t="inlineStr">
        <is>
          <t>Microbial ecology and infectious disease / edited by Eugene Rosenberg.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Washington, DC : ASM Press, c1999.</t>
        </is>
      </c>
      <c r="O97" t="inlineStr">
        <is>
          <t>1999</t>
        </is>
      </c>
      <c r="Q97" t="inlineStr">
        <is>
          <t>eng</t>
        </is>
      </c>
      <c r="R97" t="inlineStr">
        <is>
          <t>dcu</t>
        </is>
      </c>
      <c r="T97" t="inlineStr">
        <is>
          <t xml:space="preserve">QR </t>
        </is>
      </c>
      <c r="U97" t="n">
        <v>6</v>
      </c>
      <c r="V97" t="n">
        <v>6</v>
      </c>
      <c r="W97" t="inlineStr">
        <is>
          <t>2009-02-09</t>
        </is>
      </c>
      <c r="X97" t="inlineStr">
        <is>
          <t>2009-02-09</t>
        </is>
      </c>
      <c r="Y97" t="inlineStr">
        <is>
          <t>2002-12-10</t>
        </is>
      </c>
      <c r="Z97" t="inlineStr">
        <is>
          <t>2002-12-10</t>
        </is>
      </c>
      <c r="AA97" t="n">
        <v>224</v>
      </c>
      <c r="AB97" t="n">
        <v>183</v>
      </c>
      <c r="AC97" t="n">
        <v>185</v>
      </c>
      <c r="AD97" t="n">
        <v>1</v>
      </c>
      <c r="AE97" t="n">
        <v>1</v>
      </c>
      <c r="AF97" t="n">
        <v>6</v>
      </c>
      <c r="AG97" t="n">
        <v>6</v>
      </c>
      <c r="AH97" t="n">
        <v>3</v>
      </c>
      <c r="AI97" t="n">
        <v>3</v>
      </c>
      <c r="AJ97" t="n">
        <v>1</v>
      </c>
      <c r="AK97" t="n">
        <v>1</v>
      </c>
      <c r="AL97" t="n">
        <v>5</v>
      </c>
      <c r="AM97" t="n">
        <v>5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HYPERLINK("http://catalog.hathitrust.org/Record/003508357","HathiTrust Record")</f>
        <v/>
      </c>
      <c r="AU97">
        <f>HYPERLINK("https://creighton-primo.hosted.exlibrisgroup.com/primo-explore/search?tab=default_tab&amp;search_scope=EVERYTHING&amp;vid=01CRU&amp;lang=en_US&amp;offset=0&amp;query=any,contains,991003930439702656","Catalog Record")</f>
        <v/>
      </c>
      <c r="AV97">
        <f>HYPERLINK("http://www.worldcat.org/oclc/39700782","WorldCat Record")</f>
        <v/>
      </c>
      <c r="AW97" t="inlineStr">
        <is>
          <t>41359162:eng</t>
        </is>
      </c>
      <c r="AX97" t="inlineStr">
        <is>
          <t>39700782</t>
        </is>
      </c>
      <c r="AY97" t="inlineStr">
        <is>
          <t>991003930439702656</t>
        </is>
      </c>
      <c r="AZ97" t="inlineStr">
        <is>
          <t>991003930439702656</t>
        </is>
      </c>
      <c r="BA97" t="inlineStr">
        <is>
          <t>2256339680002656</t>
        </is>
      </c>
      <c r="BB97" t="inlineStr">
        <is>
          <t>BOOK</t>
        </is>
      </c>
      <c r="BD97" t="inlineStr">
        <is>
          <t>9781555811488</t>
        </is>
      </c>
      <c r="BE97" t="inlineStr">
        <is>
          <t>32285004669981</t>
        </is>
      </c>
      <c r="BF97" t="inlineStr">
        <is>
          <t>893253029</t>
        </is>
      </c>
    </row>
    <row r="98">
      <c r="B98" t="inlineStr">
        <is>
          <t>CURAL</t>
        </is>
      </c>
      <c r="C98" t="inlineStr">
        <is>
          <t>SHELVES</t>
        </is>
      </c>
      <c r="D98" t="inlineStr">
        <is>
          <t>QR46 .S6 1929</t>
        </is>
      </c>
      <c r="E98" t="inlineStr">
        <is>
          <t>0                      QR 0046000S  6           1929</t>
        </is>
      </c>
      <c r="F98" t="inlineStr">
        <is>
          <t>Bacteriology for nurses / by Mary A. Smeeton.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Smeeton, Mary A. (Mary Alice)</t>
        </is>
      </c>
      <c r="N98" t="inlineStr">
        <is>
          <t>New York : Macmillan, 1929.</t>
        </is>
      </c>
      <c r="O98" t="inlineStr">
        <is>
          <t>1929</t>
        </is>
      </c>
      <c r="P98" t="inlineStr">
        <is>
          <t>3d ed. rev.</t>
        </is>
      </c>
      <c r="Q98" t="inlineStr">
        <is>
          <t>eng</t>
        </is>
      </c>
      <c r="R98" t="inlineStr">
        <is>
          <t xml:space="preserve">xx </t>
        </is>
      </c>
      <c r="T98" t="inlineStr">
        <is>
          <t xml:space="preserve">QR </t>
        </is>
      </c>
      <c r="U98" t="n">
        <v>19</v>
      </c>
      <c r="V98" t="n">
        <v>19</v>
      </c>
      <c r="W98" t="inlineStr">
        <is>
          <t>2005-12-15</t>
        </is>
      </c>
      <c r="X98" t="inlineStr">
        <is>
          <t>2005-12-15</t>
        </is>
      </c>
      <c r="Y98" t="inlineStr">
        <is>
          <t>1995-02-23</t>
        </is>
      </c>
      <c r="Z98" t="inlineStr">
        <is>
          <t>1995-02-23</t>
        </is>
      </c>
      <c r="AA98" t="n">
        <v>28</v>
      </c>
      <c r="AB98" t="n">
        <v>26</v>
      </c>
      <c r="AC98" t="n">
        <v>127</v>
      </c>
      <c r="AD98" t="n">
        <v>2</v>
      </c>
      <c r="AE98" t="n">
        <v>4</v>
      </c>
      <c r="AF98" t="n">
        <v>3</v>
      </c>
      <c r="AG98" t="n">
        <v>8</v>
      </c>
      <c r="AH98" t="n">
        <v>1</v>
      </c>
      <c r="AI98" t="n">
        <v>1</v>
      </c>
      <c r="AJ98" t="n">
        <v>1</v>
      </c>
      <c r="AK98" t="n">
        <v>3</v>
      </c>
      <c r="AL98" t="n">
        <v>0</v>
      </c>
      <c r="AM98" t="n">
        <v>1</v>
      </c>
      <c r="AN98" t="n">
        <v>1</v>
      </c>
      <c r="AO98" t="n">
        <v>3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HYPERLINK("http://catalog.hathitrust.org/Record/006598915","HathiTrust Record")</f>
        <v/>
      </c>
      <c r="AU98">
        <f>HYPERLINK("https://creighton-primo.hosted.exlibrisgroup.com/primo-explore/search?tab=default_tab&amp;search_scope=EVERYTHING&amp;vid=01CRU&amp;lang=en_US&amp;offset=0&amp;query=any,contains,991003143709702656","Catalog Record")</f>
        <v/>
      </c>
      <c r="AV98">
        <f>HYPERLINK("http://www.worldcat.org/oclc/684946","WorldCat Record")</f>
        <v/>
      </c>
      <c r="AW98" t="inlineStr">
        <is>
          <t>1765064:eng</t>
        </is>
      </c>
      <c r="AX98" t="inlineStr">
        <is>
          <t>684946</t>
        </is>
      </c>
      <c r="AY98" t="inlineStr">
        <is>
          <t>991003143709702656</t>
        </is>
      </c>
      <c r="AZ98" t="inlineStr">
        <is>
          <t>991003143709702656</t>
        </is>
      </c>
      <c r="BA98" t="inlineStr">
        <is>
          <t>2266144140002656</t>
        </is>
      </c>
      <c r="BB98" t="inlineStr">
        <is>
          <t>BOOK</t>
        </is>
      </c>
      <c r="BE98" t="inlineStr">
        <is>
          <t>32285001988574</t>
        </is>
      </c>
      <c r="BF98" t="inlineStr">
        <is>
          <t>893317685</t>
        </is>
      </c>
    </row>
    <row r="99">
      <c r="B99" t="inlineStr">
        <is>
          <t>CURAL</t>
        </is>
      </c>
      <c r="C99" t="inlineStr">
        <is>
          <t>SHELVES</t>
        </is>
      </c>
      <c r="D99" t="inlineStr">
        <is>
          <t>QR46 .S63 1968</t>
        </is>
      </c>
      <c r="E99" t="inlineStr">
        <is>
          <t>0                      QR 0046000S  63          1968</t>
        </is>
      </c>
      <c r="F99" t="inlineStr">
        <is>
          <t>Microbiology and pathology / Alice Lorraine Smith.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Smith, Alice Lorraine, 1920-2014.</t>
        </is>
      </c>
      <c r="N99" t="inlineStr">
        <is>
          <t>St. Louis : C. V. Mosby Co., 1968.</t>
        </is>
      </c>
      <c r="O99" t="inlineStr">
        <is>
          <t>1968</t>
        </is>
      </c>
      <c r="P99" t="inlineStr">
        <is>
          <t>9th ed.</t>
        </is>
      </c>
      <c r="Q99" t="inlineStr">
        <is>
          <t>eng</t>
        </is>
      </c>
      <c r="R99" t="inlineStr">
        <is>
          <t>mou</t>
        </is>
      </c>
      <c r="T99" t="inlineStr">
        <is>
          <t xml:space="preserve">QR </t>
        </is>
      </c>
      <c r="U99" t="n">
        <v>4</v>
      </c>
      <c r="V99" t="n">
        <v>4</v>
      </c>
      <c r="W99" t="inlineStr">
        <is>
          <t>2009-02-27</t>
        </is>
      </c>
      <c r="X99" t="inlineStr">
        <is>
          <t>2009-02-27</t>
        </is>
      </c>
      <c r="Y99" t="inlineStr">
        <is>
          <t>1994-05-17</t>
        </is>
      </c>
      <c r="Z99" t="inlineStr">
        <is>
          <t>1994-05-17</t>
        </is>
      </c>
      <c r="AA99" t="n">
        <v>118</v>
      </c>
      <c r="AB99" t="n">
        <v>98</v>
      </c>
      <c r="AC99" t="n">
        <v>584</v>
      </c>
      <c r="AD99" t="n">
        <v>1</v>
      </c>
      <c r="AE99" t="n">
        <v>3</v>
      </c>
      <c r="AF99" t="n">
        <v>0</v>
      </c>
      <c r="AG99" t="n">
        <v>22</v>
      </c>
      <c r="AH99" t="n">
        <v>0</v>
      </c>
      <c r="AI99" t="n">
        <v>10</v>
      </c>
      <c r="AJ99" t="n">
        <v>0</v>
      </c>
      <c r="AK99" t="n">
        <v>5</v>
      </c>
      <c r="AL99" t="n">
        <v>0</v>
      </c>
      <c r="AM99" t="n">
        <v>13</v>
      </c>
      <c r="AN99" t="n">
        <v>0</v>
      </c>
      <c r="AO99" t="n">
        <v>1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HYPERLINK("http://catalog.hathitrust.org/Record/001556174","HathiTrust Record")</f>
        <v/>
      </c>
      <c r="AU99">
        <f>HYPERLINK("https://creighton-primo.hosted.exlibrisgroup.com/primo-explore/search?tab=default_tab&amp;search_scope=EVERYTHING&amp;vid=01CRU&amp;lang=en_US&amp;offset=0&amp;query=any,contains,991002810479702656","Catalog Record")</f>
        <v/>
      </c>
      <c r="AV99">
        <f>HYPERLINK("http://www.worldcat.org/oclc/452163","WorldCat Record")</f>
        <v/>
      </c>
      <c r="AW99" t="inlineStr">
        <is>
          <t>1860431:eng</t>
        </is>
      </c>
      <c r="AX99" t="inlineStr">
        <is>
          <t>452163</t>
        </is>
      </c>
      <c r="AY99" t="inlineStr">
        <is>
          <t>991002810479702656</t>
        </is>
      </c>
      <c r="AZ99" t="inlineStr">
        <is>
          <t>991002810479702656</t>
        </is>
      </c>
      <c r="BA99" t="inlineStr">
        <is>
          <t>2258351410002656</t>
        </is>
      </c>
      <c r="BB99" t="inlineStr">
        <is>
          <t>BOOK</t>
        </is>
      </c>
      <c r="BE99" t="inlineStr">
        <is>
          <t>32285001897163</t>
        </is>
      </c>
      <c r="BF99" t="inlineStr">
        <is>
          <t>893323407</t>
        </is>
      </c>
    </row>
    <row r="100">
      <c r="B100" t="inlineStr">
        <is>
          <t>CURAL</t>
        </is>
      </c>
      <c r="C100" t="inlineStr">
        <is>
          <t>SHELVES</t>
        </is>
      </c>
      <c r="D100" t="inlineStr">
        <is>
          <t>QR46 .W5</t>
        </is>
      </c>
      <c r="E100" t="inlineStr">
        <is>
          <t>0                      QR 0046000W  5</t>
        </is>
      </c>
      <c r="F100" t="inlineStr">
        <is>
          <t>Applied bacteriology for nurses / by Jean Martin White.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White, Jean Martin, 1887-</t>
        </is>
      </c>
      <c r="N100" t="inlineStr">
        <is>
          <t>New York : The Macmillian company, 1928.</t>
        </is>
      </c>
      <c r="O100" t="inlineStr">
        <is>
          <t>1928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QR </t>
        </is>
      </c>
      <c r="U100" t="n">
        <v>17</v>
      </c>
      <c r="V100" t="n">
        <v>17</v>
      </c>
      <c r="W100" t="inlineStr">
        <is>
          <t>2005-12-15</t>
        </is>
      </c>
      <c r="X100" t="inlineStr">
        <is>
          <t>2005-12-15</t>
        </is>
      </c>
      <c r="Y100" t="inlineStr">
        <is>
          <t>1995-02-10</t>
        </is>
      </c>
      <c r="Z100" t="inlineStr">
        <is>
          <t>1995-02-10</t>
        </is>
      </c>
      <c r="AA100" t="n">
        <v>18</v>
      </c>
      <c r="AB100" t="n">
        <v>16</v>
      </c>
      <c r="AC100" t="n">
        <v>27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inlineStr">
        <is>
          <t>Yes</t>
        </is>
      </c>
      <c r="AS100" t="inlineStr">
        <is>
          <t>No</t>
        </is>
      </c>
      <c r="AT100">
        <f>HYPERLINK("http://catalog.hathitrust.org/Record/006598919","HathiTrust Record")</f>
        <v/>
      </c>
      <c r="AU100">
        <f>HYPERLINK("https://creighton-primo.hosted.exlibrisgroup.com/primo-explore/search?tab=default_tab&amp;search_scope=EVERYTHING&amp;vid=01CRU&amp;lang=en_US&amp;offset=0&amp;query=any,contains,991004993959702656","Catalog Record")</f>
        <v/>
      </c>
      <c r="AV100">
        <f>HYPERLINK("http://www.worldcat.org/oclc/6496010","WorldCat Record")</f>
        <v/>
      </c>
      <c r="AW100" t="inlineStr">
        <is>
          <t>8938792:eng</t>
        </is>
      </c>
      <c r="AX100" t="inlineStr">
        <is>
          <t>6496010</t>
        </is>
      </c>
      <c r="AY100" t="inlineStr">
        <is>
          <t>991004993959702656</t>
        </is>
      </c>
      <c r="AZ100" t="inlineStr">
        <is>
          <t>991004993959702656</t>
        </is>
      </c>
      <c r="BA100" t="inlineStr">
        <is>
          <t>2272764090002656</t>
        </is>
      </c>
      <c r="BB100" t="inlineStr">
        <is>
          <t>BOOK</t>
        </is>
      </c>
      <c r="BE100" t="inlineStr">
        <is>
          <t>32285001988566</t>
        </is>
      </c>
      <c r="BF100" t="inlineStr">
        <is>
          <t>893895721</t>
        </is>
      </c>
    </row>
    <row r="101">
      <c r="B101" t="inlineStr">
        <is>
          <t>CURAL</t>
        </is>
      </c>
      <c r="C101" t="inlineStr">
        <is>
          <t>SHELVES</t>
        </is>
      </c>
      <c r="D101" t="inlineStr">
        <is>
          <t>QR470 .N38 1986</t>
        </is>
      </c>
      <c r="E101" t="inlineStr">
        <is>
          <t>0                      QR 0470000N  38          1986</t>
        </is>
      </c>
      <c r="F101" t="inlineStr">
        <is>
          <t>The molecular basis of viral replication / edited by R. Pérez-Bercoff.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NATO Advanced Study Institute Summer School on the Molecular Basis of Viral Replication (1986 : Maratea, Italy)</t>
        </is>
      </c>
      <c r="N101" t="inlineStr">
        <is>
          <t>New York : Plenum Press, c1987.</t>
        </is>
      </c>
      <c r="O101" t="inlineStr">
        <is>
          <t>1987</t>
        </is>
      </c>
      <c r="Q101" t="inlineStr">
        <is>
          <t>eng</t>
        </is>
      </c>
      <c r="R101" t="inlineStr">
        <is>
          <t>nyu</t>
        </is>
      </c>
      <c r="S101" t="inlineStr">
        <is>
          <t>NATO advanced study institutes series. Series A, Life sciences ; v. 136</t>
        </is>
      </c>
      <c r="T101" t="inlineStr">
        <is>
          <t xml:space="preserve">QR </t>
        </is>
      </c>
      <c r="U101" t="n">
        <v>5</v>
      </c>
      <c r="V101" t="n">
        <v>5</v>
      </c>
      <c r="W101" t="inlineStr">
        <is>
          <t>2008-02-26</t>
        </is>
      </c>
      <c r="X101" t="inlineStr">
        <is>
          <t>2008-02-26</t>
        </is>
      </c>
      <c r="Y101" t="inlineStr">
        <is>
          <t>1993-03-05</t>
        </is>
      </c>
      <c r="Z101" t="inlineStr">
        <is>
          <t>1993-03-05</t>
        </is>
      </c>
      <c r="AA101" t="n">
        <v>165</v>
      </c>
      <c r="AB101" t="n">
        <v>119</v>
      </c>
      <c r="AC101" t="n">
        <v>136</v>
      </c>
      <c r="AD101" t="n">
        <v>1</v>
      </c>
      <c r="AE101" t="n">
        <v>1</v>
      </c>
      <c r="AF101" t="n">
        <v>3</v>
      </c>
      <c r="AG101" t="n">
        <v>4</v>
      </c>
      <c r="AH101" t="n">
        <v>0</v>
      </c>
      <c r="AI101" t="n">
        <v>1</v>
      </c>
      <c r="AJ101" t="n">
        <v>1</v>
      </c>
      <c r="AK101" t="n">
        <v>1</v>
      </c>
      <c r="AL101" t="n">
        <v>2</v>
      </c>
      <c r="AM101" t="n">
        <v>3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HYPERLINK("http://catalog.hathitrust.org/Record/000884932","HathiTrust Record")</f>
        <v/>
      </c>
      <c r="AU101">
        <f>HYPERLINK("https://creighton-primo.hosted.exlibrisgroup.com/primo-explore/search?tab=default_tab&amp;search_scope=EVERYTHING&amp;vid=01CRU&amp;lang=en_US&amp;offset=0&amp;query=any,contains,991001073219702656","Catalog Record")</f>
        <v/>
      </c>
      <c r="AV101">
        <f>HYPERLINK("http://www.worldcat.org/oclc/16003566","WorldCat Record")</f>
        <v/>
      </c>
      <c r="AW101" t="inlineStr">
        <is>
          <t>479646448:eng</t>
        </is>
      </c>
      <c r="AX101" t="inlineStr">
        <is>
          <t>16003566</t>
        </is>
      </c>
      <c r="AY101" t="inlineStr">
        <is>
          <t>991001073219702656</t>
        </is>
      </c>
      <c r="AZ101" t="inlineStr">
        <is>
          <t>991001073219702656</t>
        </is>
      </c>
      <c r="BA101" t="inlineStr">
        <is>
          <t>2272646580002656</t>
        </is>
      </c>
      <c r="BB101" t="inlineStr">
        <is>
          <t>BOOK</t>
        </is>
      </c>
      <c r="BD101" t="inlineStr">
        <is>
          <t>9780306426193</t>
        </is>
      </c>
      <c r="BE101" t="inlineStr">
        <is>
          <t>32285001564326</t>
        </is>
      </c>
      <c r="BF101" t="inlineStr">
        <is>
          <t>893885016</t>
        </is>
      </c>
    </row>
    <row r="102">
      <c r="B102" t="inlineStr">
        <is>
          <t>CURAL</t>
        </is>
      </c>
      <c r="C102" t="inlineStr">
        <is>
          <t>SHELVES</t>
        </is>
      </c>
      <c r="D102" t="inlineStr">
        <is>
          <t>QR48 .L47 1999</t>
        </is>
      </c>
      <c r="E102" t="inlineStr">
        <is>
          <t>0                      QR 0048000L  47          1999</t>
        </is>
      </c>
      <c r="F102" t="inlineStr">
        <is>
          <t>Microbiology and chemistry for environmental scientists and engineers / J.N. Lester and J.W. Birkett.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Lester, J. N. (John Norman), 1949-</t>
        </is>
      </c>
      <c r="N102" t="inlineStr">
        <is>
          <t>New York : E &amp; FN Spon, 1999.</t>
        </is>
      </c>
      <c r="O102" t="inlineStr">
        <is>
          <t>1999</t>
        </is>
      </c>
      <c r="P102" t="inlineStr">
        <is>
          <t>2nd ed.</t>
        </is>
      </c>
      <c r="Q102" t="inlineStr">
        <is>
          <t>eng</t>
        </is>
      </c>
      <c r="R102" t="inlineStr">
        <is>
          <t>nyu</t>
        </is>
      </c>
      <c r="T102" t="inlineStr">
        <is>
          <t xml:space="preserve">QR </t>
        </is>
      </c>
      <c r="U102" t="n">
        <v>12</v>
      </c>
      <c r="V102" t="n">
        <v>12</v>
      </c>
      <c r="W102" t="inlineStr">
        <is>
          <t>2008-04-02</t>
        </is>
      </c>
      <c r="X102" t="inlineStr">
        <is>
          <t>2008-04-02</t>
        </is>
      </c>
      <c r="Y102" t="inlineStr">
        <is>
          <t>2001-02-01</t>
        </is>
      </c>
      <c r="Z102" t="inlineStr">
        <is>
          <t>2001-02-01</t>
        </is>
      </c>
      <c r="AA102" t="n">
        <v>300</v>
      </c>
      <c r="AB102" t="n">
        <v>200</v>
      </c>
      <c r="AC102" t="n">
        <v>836</v>
      </c>
      <c r="AD102" t="n">
        <v>2</v>
      </c>
      <c r="AE102" t="n">
        <v>27</v>
      </c>
      <c r="AF102" t="n">
        <v>14</v>
      </c>
      <c r="AG102" t="n">
        <v>31</v>
      </c>
      <c r="AH102" t="n">
        <v>7</v>
      </c>
      <c r="AI102" t="n">
        <v>11</v>
      </c>
      <c r="AJ102" t="n">
        <v>2</v>
      </c>
      <c r="AK102" t="n">
        <v>3</v>
      </c>
      <c r="AL102" t="n">
        <v>8</v>
      </c>
      <c r="AM102" t="n">
        <v>12</v>
      </c>
      <c r="AN102" t="n">
        <v>1</v>
      </c>
      <c r="AO102" t="n">
        <v>12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HYPERLINK("https://creighton-primo.hosted.exlibrisgroup.com/primo-explore/search?tab=default_tab&amp;search_scope=EVERYTHING&amp;vid=01CRU&amp;lang=en_US&amp;offset=0&amp;query=any,contains,991003469209702656","Catalog Record")</f>
        <v/>
      </c>
      <c r="AV102">
        <f>HYPERLINK("http://www.worldcat.org/oclc/40555785","WorldCat Record")</f>
        <v/>
      </c>
      <c r="AW102" t="inlineStr">
        <is>
          <t>9731612:eng</t>
        </is>
      </c>
      <c r="AX102" t="inlineStr">
        <is>
          <t>40555785</t>
        </is>
      </c>
      <c r="AY102" t="inlineStr">
        <is>
          <t>991003469209702656</t>
        </is>
      </c>
      <c r="AZ102" t="inlineStr">
        <is>
          <t>991003469209702656</t>
        </is>
      </c>
      <c r="BA102" t="inlineStr">
        <is>
          <t>2265259720002656</t>
        </is>
      </c>
      <c r="BB102" t="inlineStr">
        <is>
          <t>BOOK</t>
        </is>
      </c>
      <c r="BD102" t="inlineStr">
        <is>
          <t>9780419226802</t>
        </is>
      </c>
      <c r="BE102" t="inlineStr">
        <is>
          <t>32285004293550</t>
        </is>
      </c>
      <c r="BF102" t="inlineStr">
        <is>
          <t>893787343</t>
        </is>
      </c>
    </row>
    <row r="103">
      <c r="B103" t="inlineStr">
        <is>
          <t>CURAL</t>
        </is>
      </c>
      <c r="C103" t="inlineStr">
        <is>
          <t>SHELVES</t>
        </is>
      </c>
      <c r="D103" t="inlineStr">
        <is>
          <t>QR48 .M58</t>
        </is>
      </c>
      <c r="E103" t="inlineStr">
        <is>
          <t>0                      QR 0048000M  58</t>
        </is>
      </c>
      <c r="F103" t="inlineStr">
        <is>
          <t>Water pollution microbiology. Edited by Ralph Mitchell.</t>
        </is>
      </c>
      <c r="H103" t="inlineStr">
        <is>
          <t>Yes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Mitchell, Ralph, 1934-</t>
        </is>
      </c>
      <c r="N103" t="inlineStr">
        <is>
          <t>New York, Wiley-Interscience [1971-78, v. 1, c1972]</t>
        </is>
      </c>
      <c r="O103" t="inlineStr">
        <is>
          <t>1971</t>
        </is>
      </c>
      <c r="Q103" t="inlineStr">
        <is>
          <t>eng</t>
        </is>
      </c>
      <c r="R103" t="inlineStr">
        <is>
          <t>nyu</t>
        </is>
      </c>
      <c r="T103" t="inlineStr">
        <is>
          <t xml:space="preserve">QR </t>
        </is>
      </c>
      <c r="U103" t="n">
        <v>3</v>
      </c>
      <c r="V103" t="n">
        <v>3</v>
      </c>
      <c r="W103" t="inlineStr">
        <is>
          <t>2008-04-02</t>
        </is>
      </c>
      <c r="X103" t="inlineStr">
        <is>
          <t>2008-04-02</t>
        </is>
      </c>
      <c r="Y103" t="inlineStr">
        <is>
          <t>1997-08-07</t>
        </is>
      </c>
      <c r="Z103" t="inlineStr">
        <is>
          <t>1997-08-07</t>
        </is>
      </c>
      <c r="AA103" t="n">
        <v>792</v>
      </c>
      <c r="AB103" t="n">
        <v>685</v>
      </c>
      <c r="AC103" t="n">
        <v>841</v>
      </c>
      <c r="AD103" t="n">
        <v>6</v>
      </c>
      <c r="AE103" t="n">
        <v>8</v>
      </c>
      <c r="AF103" t="n">
        <v>31</v>
      </c>
      <c r="AG103" t="n">
        <v>37</v>
      </c>
      <c r="AH103" t="n">
        <v>14</v>
      </c>
      <c r="AI103" t="n">
        <v>15</v>
      </c>
      <c r="AJ103" t="n">
        <v>5</v>
      </c>
      <c r="AK103" t="n">
        <v>6</v>
      </c>
      <c r="AL103" t="n">
        <v>14</v>
      </c>
      <c r="AM103" t="n">
        <v>16</v>
      </c>
      <c r="AN103" t="n">
        <v>5</v>
      </c>
      <c r="AO103" t="n">
        <v>7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HYPERLINK("http://catalog.hathitrust.org/Record/000414153","HathiTrust Record")</f>
        <v/>
      </c>
      <c r="AU103">
        <f>HYPERLINK("https://creighton-primo.hosted.exlibrisgroup.com/primo-explore/search?tab=default_tab&amp;search_scope=EVERYTHING&amp;vid=01CRU&amp;lang=en_US&amp;offset=0&amp;query=any,contains,991001899889702656","Catalog Record")</f>
        <v/>
      </c>
      <c r="AV103">
        <f>HYPERLINK("http://www.worldcat.org/oclc/239157","WorldCat Record")</f>
        <v/>
      </c>
      <c r="AW103" t="inlineStr">
        <is>
          <t>1378983:eng</t>
        </is>
      </c>
      <c r="AX103" t="inlineStr">
        <is>
          <t>239157</t>
        </is>
      </c>
      <c r="AY103" t="inlineStr">
        <is>
          <t>991001899889702656</t>
        </is>
      </c>
      <c r="AZ103" t="inlineStr">
        <is>
          <t>991001899889702656</t>
        </is>
      </c>
      <c r="BA103" t="inlineStr">
        <is>
          <t>2256983950002656</t>
        </is>
      </c>
      <c r="BB103" t="inlineStr">
        <is>
          <t>BOOK</t>
        </is>
      </c>
      <c r="BD103" t="inlineStr">
        <is>
          <t>9780471019022</t>
        </is>
      </c>
      <c r="BE103" t="inlineStr">
        <is>
          <t>32285003081709</t>
        </is>
      </c>
      <c r="BF103" t="inlineStr">
        <is>
          <t>893414589</t>
        </is>
      </c>
    </row>
    <row r="104">
      <c r="B104" t="inlineStr">
        <is>
          <t>CURAL</t>
        </is>
      </c>
      <c r="C104" t="inlineStr">
        <is>
          <t>SHELVES</t>
        </is>
      </c>
      <c r="D104" t="inlineStr">
        <is>
          <t>QR500 .V5687 1991</t>
        </is>
      </c>
      <c r="E104" t="inlineStr">
        <is>
          <t>0                      QR 0500000V  5687        1991</t>
        </is>
      </c>
      <c r="F104" t="inlineStr">
        <is>
          <t>Viroids and satellites : molecular parasites at the frontier of life / editor, Karl Maramorosch.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Boca Raton : CRC Press, c1991.</t>
        </is>
      </c>
      <c r="O104" t="inlineStr">
        <is>
          <t>1991</t>
        </is>
      </c>
      <c r="Q104" t="inlineStr">
        <is>
          <t>eng</t>
        </is>
      </c>
      <c r="R104" t="inlineStr">
        <is>
          <t>flu</t>
        </is>
      </c>
      <c r="T104" t="inlineStr">
        <is>
          <t xml:space="preserve">QR </t>
        </is>
      </c>
      <c r="U104" t="n">
        <v>2</v>
      </c>
      <c r="V104" t="n">
        <v>2</v>
      </c>
      <c r="W104" t="inlineStr">
        <is>
          <t>2007-02-03</t>
        </is>
      </c>
      <c r="X104" t="inlineStr">
        <is>
          <t>2007-02-03</t>
        </is>
      </c>
      <c r="Y104" t="inlineStr">
        <is>
          <t>1992-05-08</t>
        </is>
      </c>
      <c r="Z104" t="inlineStr">
        <is>
          <t>1992-05-08</t>
        </is>
      </c>
      <c r="AA104" t="n">
        <v>118</v>
      </c>
      <c r="AB104" t="n">
        <v>91</v>
      </c>
      <c r="AC104" t="n">
        <v>91</v>
      </c>
      <c r="AD104" t="n">
        <v>1</v>
      </c>
      <c r="AE104" t="n">
        <v>1</v>
      </c>
      <c r="AF104" t="n">
        <v>3</v>
      </c>
      <c r="AG104" t="n">
        <v>3</v>
      </c>
      <c r="AH104" t="n">
        <v>1</v>
      </c>
      <c r="AI104" t="n">
        <v>1</v>
      </c>
      <c r="AJ104" t="n">
        <v>2</v>
      </c>
      <c r="AK104" t="n">
        <v>2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HYPERLINK("https://creighton-primo.hosted.exlibrisgroup.com/primo-explore/search?tab=default_tab&amp;search_scope=EVERYTHING&amp;vid=01CRU&amp;lang=en_US&amp;offset=0&amp;query=any,contains,991001843859702656","Catalog Record")</f>
        <v/>
      </c>
      <c r="AV104">
        <f>HYPERLINK("http://www.worldcat.org/oclc/23144957","WorldCat Record")</f>
        <v/>
      </c>
      <c r="AW104" t="inlineStr">
        <is>
          <t>24713615:eng</t>
        </is>
      </c>
      <c r="AX104" t="inlineStr">
        <is>
          <t>23144957</t>
        </is>
      </c>
      <c r="AY104" t="inlineStr">
        <is>
          <t>991001843859702656</t>
        </is>
      </c>
      <c r="AZ104" t="inlineStr">
        <is>
          <t>991001843859702656</t>
        </is>
      </c>
      <c r="BA104" t="inlineStr">
        <is>
          <t>2266250940002656</t>
        </is>
      </c>
      <c r="BB104" t="inlineStr">
        <is>
          <t>BOOK</t>
        </is>
      </c>
      <c r="BD104" t="inlineStr">
        <is>
          <t>9780849367830</t>
        </is>
      </c>
      <c r="BE104" t="inlineStr">
        <is>
          <t>32285001039295</t>
        </is>
      </c>
      <c r="BF104" t="inlineStr">
        <is>
          <t>893791758</t>
        </is>
      </c>
    </row>
    <row r="105">
      <c r="B105" t="inlineStr">
        <is>
          <t>CURAL</t>
        </is>
      </c>
      <c r="C105" t="inlineStr">
        <is>
          <t>SHELVES</t>
        </is>
      </c>
      <c r="D105" t="inlineStr">
        <is>
          <t>QR502 .P75 1999</t>
        </is>
      </c>
      <c r="E105" t="inlineStr">
        <is>
          <t>0                      QR 0502000P  75          1999</t>
        </is>
      </c>
      <c r="F105" t="inlineStr">
        <is>
          <t>Prions : molecular and cellular biology / edited by David A. Harris.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Wymondham, Norfolk : Horizon Scientific Press, c1999.</t>
        </is>
      </c>
      <c r="O105" t="inlineStr">
        <is>
          <t>1999</t>
        </is>
      </c>
      <c r="Q105" t="inlineStr">
        <is>
          <t>eng</t>
        </is>
      </c>
      <c r="R105" t="inlineStr">
        <is>
          <t>enk</t>
        </is>
      </c>
      <c r="T105" t="inlineStr">
        <is>
          <t xml:space="preserve">QR </t>
        </is>
      </c>
      <c r="U105" t="n">
        <v>13</v>
      </c>
      <c r="V105" t="n">
        <v>13</v>
      </c>
      <c r="W105" t="inlineStr">
        <is>
          <t>2006-11-12</t>
        </is>
      </c>
      <c r="X105" t="inlineStr">
        <is>
          <t>2006-11-12</t>
        </is>
      </c>
      <c r="Y105" t="inlineStr">
        <is>
          <t>1999-04-29</t>
        </is>
      </c>
      <c r="Z105" t="inlineStr">
        <is>
          <t>1999-04-29</t>
        </is>
      </c>
      <c r="AA105" t="n">
        <v>171</v>
      </c>
      <c r="AB105" t="n">
        <v>103</v>
      </c>
      <c r="AC105" t="n">
        <v>107</v>
      </c>
      <c r="AD105" t="n">
        <v>1</v>
      </c>
      <c r="AE105" t="n">
        <v>1</v>
      </c>
      <c r="AF105" t="n">
        <v>6</v>
      </c>
      <c r="AG105" t="n">
        <v>6</v>
      </c>
      <c r="AH105" t="n">
        <v>1</v>
      </c>
      <c r="AI105" t="n">
        <v>1</v>
      </c>
      <c r="AJ105" t="n">
        <v>3</v>
      </c>
      <c r="AK105" t="n">
        <v>3</v>
      </c>
      <c r="AL105" t="n">
        <v>4</v>
      </c>
      <c r="AM105" t="n">
        <v>4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HYPERLINK("https://creighton-primo.hosted.exlibrisgroup.com/primo-explore/search?tab=default_tab&amp;search_scope=EVERYTHING&amp;vid=01CRU&amp;lang=en_US&amp;offset=0&amp;query=any,contains,991003001029702656","Catalog Record")</f>
        <v/>
      </c>
      <c r="AV105">
        <f>HYPERLINK("http://www.worldcat.org/oclc/40659800","WorldCat Record")</f>
        <v/>
      </c>
      <c r="AW105" t="inlineStr">
        <is>
          <t>131704117:eng</t>
        </is>
      </c>
      <c r="AX105" t="inlineStr">
        <is>
          <t>40659800</t>
        </is>
      </c>
      <c r="AY105" t="inlineStr">
        <is>
          <t>991003001029702656</t>
        </is>
      </c>
      <c r="AZ105" t="inlineStr">
        <is>
          <t>991003001029702656</t>
        </is>
      </c>
      <c r="BA105" t="inlineStr">
        <is>
          <t>2259951590002656</t>
        </is>
      </c>
      <c r="BB105" t="inlineStr">
        <is>
          <t>BOOK</t>
        </is>
      </c>
      <c r="BD105" t="inlineStr">
        <is>
          <t>9781898486077</t>
        </is>
      </c>
      <c r="BE105" t="inlineStr">
        <is>
          <t>32285003557773</t>
        </is>
      </c>
      <c r="BF105" t="inlineStr">
        <is>
          <t>893233714</t>
        </is>
      </c>
    </row>
    <row r="106">
      <c r="B106" t="inlineStr">
        <is>
          <t>CURAL</t>
        </is>
      </c>
      <c r="C106" t="inlineStr">
        <is>
          <t>SHELVES</t>
        </is>
      </c>
      <c r="D106" t="inlineStr">
        <is>
          <t>QR53 .G37 1984</t>
        </is>
      </c>
      <c r="E106" t="inlineStr">
        <is>
          <t>0                      QR 0053000G  37          1984</t>
        </is>
      </c>
      <c r="F106" t="inlineStr">
        <is>
          <t>Genetics and breeding of industrial microorganisms / editor, Christopher Ball.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N106" t="inlineStr">
        <is>
          <t>Boca Raton, Fla. : CRC Press, c1984.</t>
        </is>
      </c>
      <c r="O106" t="inlineStr">
        <is>
          <t>1984</t>
        </is>
      </c>
      <c r="Q106" t="inlineStr">
        <is>
          <t>eng</t>
        </is>
      </c>
      <c r="R106" t="inlineStr">
        <is>
          <t>flu</t>
        </is>
      </c>
      <c r="T106" t="inlineStr">
        <is>
          <t xml:space="preserve">QR </t>
        </is>
      </c>
      <c r="U106" t="n">
        <v>1</v>
      </c>
      <c r="V106" t="n">
        <v>1</v>
      </c>
      <c r="W106" t="inlineStr">
        <is>
          <t>2002-02-28</t>
        </is>
      </c>
      <c r="X106" t="inlineStr">
        <is>
          <t>2002-02-28</t>
        </is>
      </c>
      <c r="Y106" t="inlineStr">
        <is>
          <t>1993-03-04</t>
        </is>
      </c>
      <c r="Z106" t="inlineStr">
        <is>
          <t>1993-03-04</t>
        </is>
      </c>
      <c r="AA106" t="n">
        <v>279</v>
      </c>
      <c r="AB106" t="n">
        <v>193</v>
      </c>
      <c r="AC106" t="n">
        <v>218</v>
      </c>
      <c r="AD106" t="n">
        <v>1</v>
      </c>
      <c r="AE106" t="n">
        <v>1</v>
      </c>
      <c r="AF106" t="n">
        <v>3</v>
      </c>
      <c r="AG106" t="n">
        <v>3</v>
      </c>
      <c r="AH106" t="n">
        <v>2</v>
      </c>
      <c r="AI106" t="n">
        <v>2</v>
      </c>
      <c r="AJ106" t="n">
        <v>1</v>
      </c>
      <c r="AK106" t="n">
        <v>1</v>
      </c>
      <c r="AL106" t="n">
        <v>1</v>
      </c>
      <c r="AM106" t="n">
        <v>1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HYPERLINK("http://catalog.hathitrust.org/Record/000246970","HathiTrust Record")</f>
        <v/>
      </c>
      <c r="AU106">
        <f>HYPERLINK("https://creighton-primo.hosted.exlibrisgroup.com/primo-explore/search?tab=default_tab&amp;search_scope=EVERYTHING&amp;vid=01CRU&amp;lang=en_US&amp;offset=0&amp;query=any,contains,991000259569702656","Catalog Record")</f>
        <v/>
      </c>
      <c r="AV106">
        <f>HYPERLINK("http://www.worldcat.org/oclc/9785917","WorldCat Record")</f>
        <v/>
      </c>
      <c r="AW106" t="inlineStr">
        <is>
          <t>43573330:eng</t>
        </is>
      </c>
      <c r="AX106" t="inlineStr">
        <is>
          <t>9785917</t>
        </is>
      </c>
      <c r="AY106" t="inlineStr">
        <is>
          <t>991000259569702656</t>
        </is>
      </c>
      <c r="AZ106" t="inlineStr">
        <is>
          <t>991000259569702656</t>
        </is>
      </c>
      <c r="BA106" t="inlineStr">
        <is>
          <t>2259658340002656</t>
        </is>
      </c>
      <c r="BB106" t="inlineStr">
        <is>
          <t>BOOK</t>
        </is>
      </c>
      <c r="BD106" t="inlineStr">
        <is>
          <t>9780849356728</t>
        </is>
      </c>
      <c r="BE106" t="inlineStr">
        <is>
          <t>32285001563740</t>
        </is>
      </c>
      <c r="BF106" t="inlineStr">
        <is>
          <t>893790376</t>
        </is>
      </c>
    </row>
    <row r="107">
      <c r="B107" t="inlineStr">
        <is>
          <t>CURAL</t>
        </is>
      </c>
      <c r="C107" t="inlineStr">
        <is>
          <t>SHELVES</t>
        </is>
      </c>
      <c r="D107" t="inlineStr">
        <is>
          <t>QR53 .I533</t>
        </is>
      </c>
      <c r="E107" t="inlineStr">
        <is>
          <t>0                      QR 0053000I  533</t>
        </is>
      </c>
      <c r="F107" t="inlineStr">
        <is>
          <t>Industrial microbiology and the advent of genetic engineering.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San Francisco : W.H. Freeman, c1981.</t>
        </is>
      </c>
      <c r="O107" t="inlineStr">
        <is>
          <t>1981</t>
        </is>
      </c>
      <c r="Q107" t="inlineStr">
        <is>
          <t>eng</t>
        </is>
      </c>
      <c r="R107" t="inlineStr">
        <is>
          <t>cau</t>
        </is>
      </c>
      <c r="T107" t="inlineStr">
        <is>
          <t xml:space="preserve">QR </t>
        </is>
      </c>
      <c r="U107" t="n">
        <v>7</v>
      </c>
      <c r="V107" t="n">
        <v>7</v>
      </c>
      <c r="W107" t="inlineStr">
        <is>
          <t>1999-04-19</t>
        </is>
      </c>
      <c r="X107" t="inlineStr">
        <is>
          <t>1999-04-19</t>
        </is>
      </c>
      <c r="Y107" t="inlineStr">
        <is>
          <t>1993-03-04</t>
        </is>
      </c>
      <c r="Z107" t="inlineStr">
        <is>
          <t>1993-03-04</t>
        </is>
      </c>
      <c r="AA107" t="n">
        <v>305</v>
      </c>
      <c r="AB107" t="n">
        <v>218</v>
      </c>
      <c r="AC107" t="n">
        <v>218</v>
      </c>
      <c r="AD107" t="n">
        <v>1</v>
      </c>
      <c r="AE107" t="n">
        <v>1</v>
      </c>
      <c r="AF107" t="n">
        <v>6</v>
      </c>
      <c r="AG107" t="n">
        <v>6</v>
      </c>
      <c r="AH107" t="n">
        <v>2</v>
      </c>
      <c r="AI107" t="n">
        <v>2</v>
      </c>
      <c r="AJ107" t="n">
        <v>0</v>
      </c>
      <c r="AK107" t="n">
        <v>0</v>
      </c>
      <c r="AL107" t="n">
        <v>5</v>
      </c>
      <c r="AM107" t="n">
        <v>5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HYPERLINK("https://creighton-primo.hosted.exlibrisgroup.com/primo-explore/search?tab=default_tab&amp;search_scope=EVERYTHING&amp;vid=01CRU&amp;lang=en_US&amp;offset=0&amp;query=any,contains,991005168849702656","Catalog Record")</f>
        <v/>
      </c>
      <c r="AV107">
        <f>HYPERLINK("http://www.worldcat.org/oclc/7837678","WorldCat Record")</f>
        <v/>
      </c>
      <c r="AW107" t="inlineStr">
        <is>
          <t>352599835:eng</t>
        </is>
      </c>
      <c r="AX107" t="inlineStr">
        <is>
          <t>7837678</t>
        </is>
      </c>
      <c r="AY107" t="inlineStr">
        <is>
          <t>991005168849702656</t>
        </is>
      </c>
      <c r="AZ107" t="inlineStr">
        <is>
          <t>991005168849702656</t>
        </is>
      </c>
      <c r="BA107" t="inlineStr">
        <is>
          <t>2256914690002656</t>
        </is>
      </c>
      <c r="BB107" t="inlineStr">
        <is>
          <t>BOOK</t>
        </is>
      </c>
      <c r="BD107" t="inlineStr">
        <is>
          <t>9780716713852</t>
        </is>
      </c>
      <c r="BE107" t="inlineStr">
        <is>
          <t>32285001563757</t>
        </is>
      </c>
      <c r="BF107" t="inlineStr">
        <is>
          <t>893326274</t>
        </is>
      </c>
    </row>
    <row r="108">
      <c r="B108" t="inlineStr">
        <is>
          <t>CURAL</t>
        </is>
      </c>
      <c r="C108" t="inlineStr">
        <is>
          <t>SHELVES</t>
        </is>
      </c>
      <c r="D108" t="inlineStr">
        <is>
          <t>QR56 .B4 1934</t>
        </is>
      </c>
      <c r="E108" t="inlineStr">
        <is>
          <t>0                      QR 0056000B  4           1934</t>
        </is>
      </c>
      <c r="F108" t="inlineStr">
        <is>
          <t>The story of microbes; your germs and mine, by Berl ben Meÿr ... with linecut illustrations by J. D. Laudermilk.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Ben Meÿr, Berl, 1899-</t>
        </is>
      </c>
      <c r="N108" t="inlineStr">
        <is>
          <t>New York, Blue ribbon books, inc. [c1934]</t>
        </is>
      </c>
      <c r="O108" t="inlineStr">
        <is>
          <t>1934</t>
        </is>
      </c>
      <c r="Q108" t="inlineStr">
        <is>
          <t>eng</t>
        </is>
      </c>
      <c r="R108" t="inlineStr">
        <is>
          <t>nyu</t>
        </is>
      </c>
      <c r="T108" t="inlineStr">
        <is>
          <t xml:space="preserve">QR </t>
        </is>
      </c>
      <c r="U108" t="n">
        <v>2</v>
      </c>
      <c r="V108" t="n">
        <v>2</v>
      </c>
      <c r="W108" t="inlineStr">
        <is>
          <t>2004-09-26</t>
        </is>
      </c>
      <c r="X108" t="inlineStr">
        <is>
          <t>2004-09-26</t>
        </is>
      </c>
      <c r="Y108" t="inlineStr">
        <is>
          <t>1992-03-16</t>
        </is>
      </c>
      <c r="Z108" t="inlineStr">
        <is>
          <t>1992-03-16</t>
        </is>
      </c>
      <c r="AA108" t="n">
        <v>37</v>
      </c>
      <c r="AB108" t="n">
        <v>32</v>
      </c>
      <c r="AC108" t="n">
        <v>34</v>
      </c>
      <c r="AD108" t="n">
        <v>1</v>
      </c>
      <c r="AE108" t="n">
        <v>1</v>
      </c>
      <c r="AF108" t="n">
        <v>1</v>
      </c>
      <c r="AG108" t="n">
        <v>1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1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HYPERLINK("http://catalog.hathitrust.org/Record/002083040","HathiTrust Record")</f>
        <v/>
      </c>
      <c r="AU108">
        <f>HYPERLINK("https://creighton-primo.hosted.exlibrisgroup.com/primo-explore/search?tab=default_tab&amp;search_scope=EVERYTHING&amp;vid=01CRU&amp;lang=en_US&amp;offset=0&amp;query=any,contains,991004378739702656","Catalog Record")</f>
        <v/>
      </c>
      <c r="AV108">
        <f>HYPERLINK("http://www.worldcat.org/oclc/3208106","WorldCat Record")</f>
        <v/>
      </c>
      <c r="AW108" t="inlineStr">
        <is>
          <t>1781475667:eng</t>
        </is>
      </c>
      <c r="AX108" t="inlineStr">
        <is>
          <t>3208106</t>
        </is>
      </c>
      <c r="AY108" t="inlineStr">
        <is>
          <t>991004378739702656</t>
        </is>
      </c>
      <c r="AZ108" t="inlineStr">
        <is>
          <t>991004378739702656</t>
        </is>
      </c>
      <c r="BA108" t="inlineStr">
        <is>
          <t>2272670080002656</t>
        </is>
      </c>
      <c r="BB108" t="inlineStr">
        <is>
          <t>BOOK</t>
        </is>
      </c>
      <c r="BE108" t="inlineStr">
        <is>
          <t>32285001021764</t>
        </is>
      </c>
      <c r="BF108" t="inlineStr">
        <is>
          <t>893869643</t>
        </is>
      </c>
    </row>
    <row r="109">
      <c r="B109" t="inlineStr">
        <is>
          <t>CURAL</t>
        </is>
      </c>
      <c r="C109" t="inlineStr">
        <is>
          <t>SHELVES</t>
        </is>
      </c>
      <c r="D109" t="inlineStr">
        <is>
          <t>QR56 .C7 1912</t>
        </is>
      </c>
      <c r="E109" t="inlineStr">
        <is>
          <t>0                      QR 0056000C  7           1912</t>
        </is>
      </c>
      <c r="F109" t="inlineStr">
        <is>
          <t>Bacteria, yeasts, and molds in the home, by H. W. Conn.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Conn, H. W. (Herbert William), 1859-1917.</t>
        </is>
      </c>
      <c r="N109" t="inlineStr">
        <is>
          <t>Boston, New York [etc.] Ginn and company [1912, c1903]</t>
        </is>
      </c>
      <c r="O109" t="inlineStr">
        <is>
          <t>1912</t>
        </is>
      </c>
      <c r="P109" t="inlineStr">
        <is>
          <t>Rev. ed.</t>
        </is>
      </c>
      <c r="Q109" t="inlineStr">
        <is>
          <t>eng</t>
        </is>
      </c>
      <c r="R109" t="inlineStr">
        <is>
          <t>mau</t>
        </is>
      </c>
      <c r="T109" t="inlineStr">
        <is>
          <t xml:space="preserve">QR </t>
        </is>
      </c>
      <c r="U109" t="n">
        <v>2</v>
      </c>
      <c r="V109" t="n">
        <v>2</v>
      </c>
      <c r="W109" t="inlineStr">
        <is>
          <t>1998-02-25</t>
        </is>
      </c>
      <c r="X109" t="inlineStr">
        <is>
          <t>1998-02-25</t>
        </is>
      </c>
      <c r="Y109" t="inlineStr">
        <is>
          <t>1997-08-07</t>
        </is>
      </c>
      <c r="Z109" t="inlineStr">
        <is>
          <t>1997-08-07</t>
        </is>
      </c>
      <c r="AA109" t="n">
        <v>78</v>
      </c>
      <c r="AB109" t="n">
        <v>71</v>
      </c>
      <c r="AC109" t="n">
        <v>270</v>
      </c>
      <c r="AD109" t="n">
        <v>3</v>
      </c>
      <c r="AE109" t="n">
        <v>4</v>
      </c>
      <c r="AF109" t="n">
        <v>3</v>
      </c>
      <c r="AG109" t="n">
        <v>5</v>
      </c>
      <c r="AH109" t="n">
        <v>0</v>
      </c>
      <c r="AI109" t="n">
        <v>1</v>
      </c>
      <c r="AJ109" t="n">
        <v>1</v>
      </c>
      <c r="AK109" t="n">
        <v>1</v>
      </c>
      <c r="AL109" t="n">
        <v>0</v>
      </c>
      <c r="AM109" t="n">
        <v>0</v>
      </c>
      <c r="AN109" t="n">
        <v>2</v>
      </c>
      <c r="AO109" t="n">
        <v>3</v>
      </c>
      <c r="AP109" t="n">
        <v>0</v>
      </c>
      <c r="AQ109" t="n">
        <v>0</v>
      </c>
      <c r="AR109" t="inlineStr">
        <is>
          <t>Yes</t>
        </is>
      </c>
      <c r="AS109" t="inlineStr">
        <is>
          <t>No</t>
        </is>
      </c>
      <c r="AT109">
        <f>HYPERLINK("http://catalog.hathitrust.org/Record/100414014","HathiTrust Record")</f>
        <v/>
      </c>
      <c r="AU109">
        <f>HYPERLINK("https://creighton-primo.hosted.exlibrisgroup.com/primo-explore/search?tab=default_tab&amp;search_scope=EVERYTHING&amp;vid=01CRU&amp;lang=en_US&amp;offset=0&amp;query=any,contains,991003859979702656","Catalog Record")</f>
        <v/>
      </c>
      <c r="AV109">
        <f>HYPERLINK("http://www.worldcat.org/oclc/1663901","WorldCat Record")</f>
        <v/>
      </c>
      <c r="AW109" t="inlineStr">
        <is>
          <t>1895810:eng</t>
        </is>
      </c>
      <c r="AX109" t="inlineStr">
        <is>
          <t>1663901</t>
        </is>
      </c>
      <c r="AY109" t="inlineStr">
        <is>
          <t>991003859979702656</t>
        </is>
      </c>
      <c r="AZ109" t="inlineStr">
        <is>
          <t>991003859979702656</t>
        </is>
      </c>
      <c r="BA109" t="inlineStr">
        <is>
          <t>2267672050002656</t>
        </is>
      </c>
      <c r="BB109" t="inlineStr">
        <is>
          <t>BOOK</t>
        </is>
      </c>
      <c r="BE109" t="inlineStr">
        <is>
          <t>32285003081717</t>
        </is>
      </c>
      <c r="BF109" t="inlineStr">
        <is>
          <t>893246806</t>
        </is>
      </c>
    </row>
    <row r="110">
      <c r="B110" t="inlineStr">
        <is>
          <t>CURAL</t>
        </is>
      </c>
      <c r="C110" t="inlineStr">
        <is>
          <t>SHELVES</t>
        </is>
      </c>
      <c r="D110" t="inlineStr">
        <is>
          <t>QR58 .B7</t>
        </is>
      </c>
      <c r="E110" t="inlineStr">
        <is>
          <t>0                      QR 0058000B  7</t>
        </is>
      </c>
      <c r="F110" t="inlineStr">
        <is>
          <t>Milestones in microbiology.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Brock, Thomas D. editor, translator.</t>
        </is>
      </c>
      <c r="N110" t="inlineStr">
        <is>
          <t>Englewood Cliffs, N.J., Prentice-Hall, 1961.</t>
        </is>
      </c>
      <c r="O110" t="inlineStr">
        <is>
          <t>1961</t>
        </is>
      </c>
      <c r="Q110" t="inlineStr">
        <is>
          <t>eng</t>
        </is>
      </c>
      <c r="R110" t="inlineStr">
        <is>
          <t>nju</t>
        </is>
      </c>
      <c r="T110" t="inlineStr">
        <is>
          <t xml:space="preserve">QR </t>
        </is>
      </c>
      <c r="U110" t="n">
        <v>1</v>
      </c>
      <c r="V110" t="n">
        <v>1</v>
      </c>
      <c r="W110" t="inlineStr">
        <is>
          <t>2006-03-20</t>
        </is>
      </c>
      <c r="X110" t="inlineStr">
        <is>
          <t>2006-03-20</t>
        </is>
      </c>
      <c r="Y110" t="inlineStr">
        <is>
          <t>1997-08-07</t>
        </is>
      </c>
      <c r="Z110" t="inlineStr">
        <is>
          <t>1997-08-07</t>
        </is>
      </c>
      <c r="AA110" t="n">
        <v>875</v>
      </c>
      <c r="AB110" t="n">
        <v>766</v>
      </c>
      <c r="AC110" t="n">
        <v>859</v>
      </c>
      <c r="AD110" t="n">
        <v>8</v>
      </c>
      <c r="AE110" t="n">
        <v>9</v>
      </c>
      <c r="AF110" t="n">
        <v>35</v>
      </c>
      <c r="AG110" t="n">
        <v>38</v>
      </c>
      <c r="AH110" t="n">
        <v>14</v>
      </c>
      <c r="AI110" t="n">
        <v>14</v>
      </c>
      <c r="AJ110" t="n">
        <v>6</v>
      </c>
      <c r="AK110" t="n">
        <v>6</v>
      </c>
      <c r="AL110" t="n">
        <v>17</v>
      </c>
      <c r="AM110" t="n">
        <v>19</v>
      </c>
      <c r="AN110" t="n">
        <v>7</v>
      </c>
      <c r="AO110" t="n">
        <v>8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HYPERLINK("http://catalog.hathitrust.org/Record/001556256","HathiTrust Record")</f>
        <v/>
      </c>
      <c r="AU110">
        <f>HYPERLINK("https://creighton-primo.hosted.exlibrisgroup.com/primo-explore/search?tab=default_tab&amp;search_scope=EVERYTHING&amp;vid=01CRU&amp;lang=en_US&amp;offset=0&amp;query=any,contains,991001005019702656","Catalog Record")</f>
        <v/>
      </c>
      <c r="AV110">
        <f>HYPERLINK("http://www.worldcat.org/oclc/172447","WorldCat Record")</f>
        <v/>
      </c>
      <c r="AW110" t="inlineStr">
        <is>
          <t>1300664:eng</t>
        </is>
      </c>
      <c r="AX110" t="inlineStr">
        <is>
          <t>172447</t>
        </is>
      </c>
      <c r="AY110" t="inlineStr">
        <is>
          <t>991001005019702656</t>
        </is>
      </c>
      <c r="AZ110" t="inlineStr">
        <is>
          <t>991001005019702656</t>
        </is>
      </c>
      <c r="BA110" t="inlineStr">
        <is>
          <t>2270387320002656</t>
        </is>
      </c>
      <c r="BB110" t="inlineStr">
        <is>
          <t>BOOK</t>
        </is>
      </c>
      <c r="BE110" t="inlineStr">
        <is>
          <t>32285003081733</t>
        </is>
      </c>
      <c r="BF110" t="inlineStr">
        <is>
          <t>893503015</t>
        </is>
      </c>
    </row>
    <row r="111">
      <c r="B111" t="inlineStr">
        <is>
          <t>CURAL</t>
        </is>
      </c>
      <c r="C111" t="inlineStr">
        <is>
          <t>SHELVES</t>
        </is>
      </c>
      <c r="D111" t="inlineStr">
        <is>
          <t>QR62 .I56 1999</t>
        </is>
      </c>
      <c r="E111" t="inlineStr">
        <is>
          <t>0                      QR 0062000I  56          1999</t>
        </is>
      </c>
      <c r="F111" t="inlineStr">
        <is>
          <t>Instant notes in microbiology / J. Nicklin ... [et al.].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Oxford, UK : Bios Scientific Publishers ; New York : Springer, 1999.</t>
        </is>
      </c>
      <c r="O111" t="inlineStr">
        <is>
          <t>1999</t>
        </is>
      </c>
      <c r="Q111" t="inlineStr">
        <is>
          <t>eng</t>
        </is>
      </c>
      <c r="R111" t="inlineStr">
        <is>
          <t>enk</t>
        </is>
      </c>
      <c r="S111" t="inlineStr">
        <is>
          <t>The instant notes series</t>
        </is>
      </c>
      <c r="T111" t="inlineStr">
        <is>
          <t xml:space="preserve">QR </t>
        </is>
      </c>
      <c r="U111" t="n">
        <v>19</v>
      </c>
      <c r="V111" t="n">
        <v>19</v>
      </c>
      <c r="W111" t="inlineStr">
        <is>
          <t>2006-12-03</t>
        </is>
      </c>
      <c r="X111" t="inlineStr">
        <is>
          <t>2006-12-03</t>
        </is>
      </c>
      <c r="Y111" t="inlineStr">
        <is>
          <t>1999-03-25</t>
        </is>
      </c>
      <c r="Z111" t="inlineStr">
        <is>
          <t>1999-03-25</t>
        </is>
      </c>
      <c r="AA111" t="n">
        <v>171</v>
      </c>
      <c r="AB111" t="n">
        <v>82</v>
      </c>
      <c r="AC111" t="n">
        <v>135</v>
      </c>
      <c r="AD111" t="n">
        <v>1</v>
      </c>
      <c r="AE111" t="n">
        <v>1</v>
      </c>
      <c r="AF111" t="n">
        <v>0</v>
      </c>
      <c r="AG111" t="n">
        <v>1</v>
      </c>
      <c r="AH111" t="n">
        <v>0</v>
      </c>
      <c r="AI111" t="n">
        <v>1</v>
      </c>
      <c r="AJ111" t="n">
        <v>0</v>
      </c>
      <c r="AK111" t="n">
        <v>0</v>
      </c>
      <c r="AL111" t="n">
        <v>0</v>
      </c>
      <c r="AM111" t="n">
        <v>1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HYPERLINK("https://creighton-primo.hosted.exlibrisgroup.com/primo-explore/search?tab=default_tab&amp;search_scope=EVERYTHING&amp;vid=01CRU&amp;lang=en_US&amp;offset=0&amp;query=any,contains,991002976309702656","Catalog Record")</f>
        <v/>
      </c>
      <c r="AV111">
        <f>HYPERLINK("http://www.worldcat.org/oclc/39912704","WorldCat Record")</f>
        <v/>
      </c>
      <c r="AW111" t="inlineStr">
        <is>
          <t>1180381685:eng</t>
        </is>
      </c>
      <c r="AX111" t="inlineStr">
        <is>
          <t>39912704</t>
        </is>
      </c>
      <c r="AY111" t="inlineStr">
        <is>
          <t>991002976309702656</t>
        </is>
      </c>
      <c r="AZ111" t="inlineStr">
        <is>
          <t>991002976309702656</t>
        </is>
      </c>
      <c r="BA111" t="inlineStr">
        <is>
          <t>2266770420002656</t>
        </is>
      </c>
      <c r="BB111" t="inlineStr">
        <is>
          <t>BOOK</t>
        </is>
      </c>
      <c r="BD111" t="inlineStr">
        <is>
          <t>9780387915593</t>
        </is>
      </c>
      <c r="BE111" t="inlineStr">
        <is>
          <t>32285003546255</t>
        </is>
      </c>
      <c r="BF111" t="inlineStr">
        <is>
          <t>893774250</t>
        </is>
      </c>
    </row>
    <row r="112">
      <c r="B112" t="inlineStr">
        <is>
          <t>CURAL</t>
        </is>
      </c>
      <c r="C112" t="inlineStr">
        <is>
          <t>SHELVES</t>
        </is>
      </c>
      <c r="D112" t="inlineStr">
        <is>
          <t>QR66.3 .I8 1995</t>
        </is>
      </c>
      <c r="E112" t="inlineStr">
        <is>
          <t>0                      QR 0066300I  8           1995</t>
        </is>
      </c>
      <c r="F112" t="inlineStr">
        <is>
          <t>Microbial culture / Susan Isaac and David Jennings.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Isaac, Susan, 1952-</t>
        </is>
      </c>
      <c r="N112" t="inlineStr">
        <is>
          <t>Oxford, UK : Bios Scientific Publishers ; Herndon, VA : Books International [USA/Canada distributor], 1995.</t>
        </is>
      </c>
      <c r="O112" t="inlineStr">
        <is>
          <t>1995</t>
        </is>
      </c>
      <c r="Q112" t="inlineStr">
        <is>
          <t>eng</t>
        </is>
      </c>
      <c r="R112" t="inlineStr">
        <is>
          <t>enk</t>
        </is>
      </c>
      <c r="S112" t="inlineStr">
        <is>
          <t>Introduction to biotechniques series</t>
        </is>
      </c>
      <c r="T112" t="inlineStr">
        <is>
          <t xml:space="preserve">QR </t>
        </is>
      </c>
      <c r="U112" t="n">
        <v>8</v>
      </c>
      <c r="V112" t="n">
        <v>8</v>
      </c>
      <c r="W112" t="inlineStr">
        <is>
          <t>2001-03-19</t>
        </is>
      </c>
      <c r="X112" t="inlineStr">
        <is>
          <t>2001-03-19</t>
        </is>
      </c>
      <c r="Y112" t="inlineStr">
        <is>
          <t>1996-06-20</t>
        </is>
      </c>
      <c r="Z112" t="inlineStr">
        <is>
          <t>1996-06-20</t>
        </is>
      </c>
      <c r="AA112" t="n">
        <v>160</v>
      </c>
      <c r="AB112" t="n">
        <v>83</v>
      </c>
      <c r="AC112" t="n">
        <v>107</v>
      </c>
      <c r="AD112" t="n">
        <v>1</v>
      </c>
      <c r="AE112" t="n">
        <v>1</v>
      </c>
      <c r="AF112" t="n">
        <v>2</v>
      </c>
      <c r="AG112" t="n">
        <v>2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M112" t="n">
        <v>2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HYPERLINK("http://catalog.hathitrust.org/Record/009923302","HathiTrust Record")</f>
        <v/>
      </c>
      <c r="AU112">
        <f>HYPERLINK("https://creighton-primo.hosted.exlibrisgroup.com/primo-explore/search?tab=default_tab&amp;search_scope=EVERYTHING&amp;vid=01CRU&amp;lang=en_US&amp;offset=0&amp;query=any,contains,991002552479702656","Catalog Record")</f>
        <v/>
      </c>
      <c r="AV112">
        <f>HYPERLINK("http://www.worldcat.org/oclc/33163383","WorldCat Record")</f>
        <v/>
      </c>
      <c r="AW112" t="inlineStr">
        <is>
          <t>3114215:eng</t>
        </is>
      </c>
      <c r="AX112" t="inlineStr">
        <is>
          <t>33163383</t>
        </is>
      </c>
      <c r="AY112" t="inlineStr">
        <is>
          <t>991002552479702656</t>
        </is>
      </c>
      <c r="AZ112" t="inlineStr">
        <is>
          <t>991002552479702656</t>
        </is>
      </c>
      <c r="BA112" t="inlineStr">
        <is>
          <t>2255047420002656</t>
        </is>
      </c>
      <c r="BB112" t="inlineStr">
        <is>
          <t>BOOK</t>
        </is>
      </c>
      <c r="BD112" t="inlineStr">
        <is>
          <t>9781872748924</t>
        </is>
      </c>
      <c r="BE112" t="inlineStr">
        <is>
          <t>32285002170891</t>
        </is>
      </c>
      <c r="BF112" t="inlineStr">
        <is>
          <t>893523752</t>
        </is>
      </c>
    </row>
    <row r="113">
      <c r="B113" t="inlineStr">
        <is>
          <t>CURAL</t>
        </is>
      </c>
      <c r="C113" t="inlineStr">
        <is>
          <t>SHELVES</t>
        </is>
      </c>
      <c r="D113" t="inlineStr">
        <is>
          <t>QR73 .H3 1968b</t>
        </is>
      </c>
      <c r="E113" t="inlineStr">
        <is>
          <t>0                      QR 0073000H  3           1968b</t>
        </is>
      </c>
      <c r="F113" t="inlineStr">
        <is>
          <t>The genetics of bacteria and their viruses : studies in basic genetics and molecular biology.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Yes</t>
        </is>
      </c>
      <c r="L113" t="inlineStr">
        <is>
          <t>0</t>
        </is>
      </c>
      <c r="M113" t="inlineStr">
        <is>
          <t>Hayes, William, 1913-1994.</t>
        </is>
      </c>
      <c r="N113" t="inlineStr">
        <is>
          <t>New York : Wiley [1968]</t>
        </is>
      </c>
      <c r="O113" t="inlineStr">
        <is>
          <t>1968</t>
        </is>
      </c>
      <c r="P113" t="inlineStr">
        <is>
          <t>2d ed.</t>
        </is>
      </c>
      <c r="Q113" t="inlineStr">
        <is>
          <t>eng</t>
        </is>
      </c>
      <c r="R113" t="inlineStr">
        <is>
          <t>nyu</t>
        </is>
      </c>
      <c r="T113" t="inlineStr">
        <is>
          <t xml:space="preserve">QR </t>
        </is>
      </c>
      <c r="U113" t="n">
        <v>2</v>
      </c>
      <c r="V113" t="n">
        <v>2</v>
      </c>
      <c r="W113" t="inlineStr">
        <is>
          <t>2002-02-10</t>
        </is>
      </c>
      <c r="X113" t="inlineStr">
        <is>
          <t>2002-02-10</t>
        </is>
      </c>
      <c r="Y113" t="inlineStr">
        <is>
          <t>1997-08-07</t>
        </is>
      </c>
      <c r="Z113" t="inlineStr">
        <is>
          <t>1997-08-07</t>
        </is>
      </c>
      <c r="AA113" t="n">
        <v>613</v>
      </c>
      <c r="AB113" t="n">
        <v>559</v>
      </c>
      <c r="AC113" t="n">
        <v>814</v>
      </c>
      <c r="AD113" t="n">
        <v>5</v>
      </c>
      <c r="AE113" t="n">
        <v>9</v>
      </c>
      <c r="AF113" t="n">
        <v>23</v>
      </c>
      <c r="AG113" t="n">
        <v>38</v>
      </c>
      <c r="AH113" t="n">
        <v>11</v>
      </c>
      <c r="AI113" t="n">
        <v>20</v>
      </c>
      <c r="AJ113" t="n">
        <v>5</v>
      </c>
      <c r="AK113" t="n">
        <v>6</v>
      </c>
      <c r="AL113" t="n">
        <v>9</v>
      </c>
      <c r="AM113" t="n">
        <v>15</v>
      </c>
      <c r="AN113" t="n">
        <v>4</v>
      </c>
      <c r="AO113" t="n">
        <v>7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HYPERLINK("https://creighton-primo.hosted.exlibrisgroup.com/primo-explore/search?tab=default_tab&amp;search_scope=EVERYTHING&amp;vid=01CRU&amp;lang=en_US&amp;offset=0&amp;query=any,contains,991005437929702656","Catalog Record")</f>
        <v/>
      </c>
      <c r="AV113">
        <f>HYPERLINK("http://www.worldcat.org/oclc/5628","WorldCat Record")</f>
        <v/>
      </c>
      <c r="AW113" t="inlineStr">
        <is>
          <t>489911:eng</t>
        </is>
      </c>
      <c r="AX113" t="inlineStr">
        <is>
          <t>5628</t>
        </is>
      </c>
      <c r="AY113" t="inlineStr">
        <is>
          <t>991005437929702656</t>
        </is>
      </c>
      <c r="AZ113" t="inlineStr">
        <is>
          <t>991005437929702656</t>
        </is>
      </c>
      <c r="BA113" t="inlineStr">
        <is>
          <t>2264705320002656</t>
        </is>
      </c>
      <c r="BB113" t="inlineStr">
        <is>
          <t>BOOK</t>
        </is>
      </c>
      <c r="BE113" t="inlineStr">
        <is>
          <t>32285003081790</t>
        </is>
      </c>
      <c r="BF113" t="inlineStr">
        <is>
          <t>893790030</t>
        </is>
      </c>
    </row>
    <row r="114">
      <c r="B114" t="inlineStr">
        <is>
          <t>CURAL</t>
        </is>
      </c>
      <c r="C114" t="inlineStr">
        <is>
          <t>SHELVES</t>
        </is>
      </c>
      <c r="D114" t="inlineStr">
        <is>
          <t>QR73 .H613</t>
        </is>
      </c>
      <c r="E114" t="inlineStr">
        <is>
          <t>0                      QR 0073000H  613</t>
        </is>
      </c>
      <c r="F114" t="inlineStr">
        <is>
          <t>Fundamental genetics of streptomycetes, by J. Horváth. [Translated by P. Szöke]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Horváth, János, 1914-</t>
        </is>
      </c>
      <c r="N114" t="inlineStr">
        <is>
          <t>Budapest, Akadémiai Kiadó, 1968.</t>
        </is>
      </c>
      <c r="O114" t="inlineStr">
        <is>
          <t>1968</t>
        </is>
      </c>
      <c r="Q114" t="inlineStr">
        <is>
          <t>eng</t>
        </is>
      </c>
      <c r="R114" t="inlineStr">
        <is>
          <t xml:space="preserve">hu </t>
        </is>
      </c>
      <c r="T114" t="inlineStr">
        <is>
          <t xml:space="preserve">QR </t>
        </is>
      </c>
      <c r="U114" t="n">
        <v>1</v>
      </c>
      <c r="V114" t="n">
        <v>1</v>
      </c>
      <c r="W114" t="inlineStr">
        <is>
          <t>2002-02-20</t>
        </is>
      </c>
      <c r="X114" t="inlineStr">
        <is>
          <t>2002-02-20</t>
        </is>
      </c>
      <c r="Y114" t="inlineStr">
        <is>
          <t>1997-08-07</t>
        </is>
      </c>
      <c r="Z114" t="inlineStr">
        <is>
          <t>1997-08-07</t>
        </is>
      </c>
      <c r="AA114" t="n">
        <v>88</v>
      </c>
      <c r="AB114" t="n">
        <v>60</v>
      </c>
      <c r="AC114" t="n">
        <v>62</v>
      </c>
      <c r="AD114" t="n">
        <v>1</v>
      </c>
      <c r="AE114" t="n">
        <v>1</v>
      </c>
      <c r="AF114" t="n">
        <v>1</v>
      </c>
      <c r="AG114" t="n">
        <v>1</v>
      </c>
      <c r="AH114" t="n">
        <v>0</v>
      </c>
      <c r="AI114" t="n">
        <v>0</v>
      </c>
      <c r="AJ114" t="n">
        <v>1</v>
      </c>
      <c r="AK114" t="n">
        <v>1</v>
      </c>
      <c r="AL114" t="n">
        <v>1</v>
      </c>
      <c r="AM114" t="n">
        <v>1</v>
      </c>
      <c r="AN114" t="n">
        <v>0</v>
      </c>
      <c r="AO114" t="n">
        <v>0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HYPERLINK("http://catalog.hathitrust.org/Record/001556330","HathiTrust Record")</f>
        <v/>
      </c>
      <c r="AU114">
        <f>HYPERLINK("https://creighton-primo.hosted.exlibrisgroup.com/primo-explore/search?tab=default_tab&amp;search_scope=EVERYTHING&amp;vid=01CRU&amp;lang=en_US&amp;offset=0&amp;query=any,contains,991002765899702656","Catalog Record")</f>
        <v/>
      </c>
      <c r="AV114">
        <f>HYPERLINK("http://www.worldcat.org/oclc/433737","WorldCat Record")</f>
        <v/>
      </c>
      <c r="AW114" t="inlineStr">
        <is>
          <t>1546993:eng</t>
        </is>
      </c>
      <c r="AX114" t="inlineStr">
        <is>
          <t>433737</t>
        </is>
      </c>
      <c r="AY114" t="inlineStr">
        <is>
          <t>991002765899702656</t>
        </is>
      </c>
      <c r="AZ114" t="inlineStr">
        <is>
          <t>991002765899702656</t>
        </is>
      </c>
      <c r="BA114" t="inlineStr">
        <is>
          <t>2270272910002656</t>
        </is>
      </c>
      <c r="BB114" t="inlineStr">
        <is>
          <t>BOOK</t>
        </is>
      </c>
      <c r="BE114" t="inlineStr">
        <is>
          <t>32285003081808</t>
        </is>
      </c>
      <c r="BF114" t="inlineStr">
        <is>
          <t>893892975</t>
        </is>
      </c>
    </row>
    <row r="115">
      <c r="B115" t="inlineStr">
        <is>
          <t>CURAL</t>
        </is>
      </c>
      <c r="C115" t="inlineStr">
        <is>
          <t>SHELVES</t>
        </is>
      </c>
      <c r="D115" t="inlineStr">
        <is>
          <t>QR73.5 .D48</t>
        </is>
      </c>
      <c r="E115" t="inlineStr">
        <is>
          <t>0                      QR 0073500D  48</t>
        </is>
      </c>
      <c r="F115" t="inlineStr">
        <is>
          <t>Developmental biology of prokaryotes / edited by J. H. Parish.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Berkeley : University of California Press, 1979.</t>
        </is>
      </c>
      <c r="O115" t="inlineStr">
        <is>
          <t>1979</t>
        </is>
      </c>
      <c r="Q115" t="inlineStr">
        <is>
          <t>eng</t>
        </is>
      </c>
      <c r="R115" t="inlineStr">
        <is>
          <t>cau</t>
        </is>
      </c>
      <c r="S115" t="inlineStr">
        <is>
          <t>Studies in microbiology ; v. 1</t>
        </is>
      </c>
      <c r="T115" t="inlineStr">
        <is>
          <t xml:space="preserve">QR </t>
        </is>
      </c>
      <c r="U115" t="n">
        <v>3</v>
      </c>
      <c r="V115" t="n">
        <v>3</v>
      </c>
      <c r="W115" t="inlineStr">
        <is>
          <t>1998-02-25</t>
        </is>
      </c>
      <c r="X115" t="inlineStr">
        <is>
          <t>1998-02-25</t>
        </is>
      </c>
      <c r="Y115" t="inlineStr">
        <is>
          <t>1993-03-04</t>
        </is>
      </c>
      <c r="Z115" t="inlineStr">
        <is>
          <t>1993-03-04</t>
        </is>
      </c>
      <c r="AA115" t="n">
        <v>232</v>
      </c>
      <c r="AB115" t="n">
        <v>199</v>
      </c>
      <c r="AC115" t="n">
        <v>223</v>
      </c>
      <c r="AD115" t="n">
        <v>2</v>
      </c>
      <c r="AE115" t="n">
        <v>2</v>
      </c>
      <c r="AF115" t="n">
        <v>7</v>
      </c>
      <c r="AG115" t="n">
        <v>7</v>
      </c>
      <c r="AH115" t="n">
        <v>0</v>
      </c>
      <c r="AI115" t="n">
        <v>0</v>
      </c>
      <c r="AJ115" t="n">
        <v>4</v>
      </c>
      <c r="AK115" t="n">
        <v>4</v>
      </c>
      <c r="AL115" t="n">
        <v>5</v>
      </c>
      <c r="AM115" t="n">
        <v>5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HYPERLINK("https://creighton-primo.hosted.exlibrisgroup.com/primo-explore/search?tab=default_tab&amp;search_scope=EVERYTHING&amp;vid=01CRU&amp;lang=en_US&amp;offset=0&amp;query=any,contains,991004809149702656","Catalog Record")</f>
        <v/>
      </c>
      <c r="AV115">
        <f>HYPERLINK("http://www.worldcat.org/oclc/5264764","WorldCat Record")</f>
        <v/>
      </c>
      <c r="AW115" t="inlineStr">
        <is>
          <t>54312990:eng</t>
        </is>
      </c>
      <c r="AX115" t="inlineStr">
        <is>
          <t>5264764</t>
        </is>
      </c>
      <c r="AY115" t="inlineStr">
        <is>
          <t>991004809149702656</t>
        </is>
      </c>
      <c r="AZ115" t="inlineStr">
        <is>
          <t>991004809149702656</t>
        </is>
      </c>
      <c r="BA115" t="inlineStr">
        <is>
          <t>2259102380002656</t>
        </is>
      </c>
      <c r="BB115" t="inlineStr">
        <is>
          <t>BOOK</t>
        </is>
      </c>
      <c r="BD115" t="inlineStr">
        <is>
          <t>9780520040168</t>
        </is>
      </c>
      <c r="BE115" t="inlineStr">
        <is>
          <t>32285001563773</t>
        </is>
      </c>
      <c r="BF115" t="inlineStr">
        <is>
          <t>893443082</t>
        </is>
      </c>
    </row>
    <row r="116">
      <c r="B116" t="inlineStr">
        <is>
          <t>CURAL</t>
        </is>
      </c>
      <c r="C116" t="inlineStr">
        <is>
          <t>SHELVES</t>
        </is>
      </c>
      <c r="D116" t="inlineStr">
        <is>
          <t>QR74.5 .H36 1990</t>
        </is>
      </c>
      <c r="E116" t="inlineStr">
        <is>
          <t>0                      QR 0074500H  36          1990</t>
        </is>
      </c>
      <c r="F116" t="inlineStr">
        <is>
      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Boston : Jones and Bartlett Publishers, c1990.</t>
        </is>
      </c>
      <c r="O116" t="inlineStr">
        <is>
          <t>1990</t>
        </is>
      </c>
      <c r="Q116" t="inlineStr">
        <is>
          <t>eng</t>
        </is>
      </c>
      <c r="R116" t="inlineStr">
        <is>
          <t>mau</t>
        </is>
      </c>
      <c r="S116" t="inlineStr">
        <is>
          <t>The Jones and Bartlett series in life sciences</t>
        </is>
      </c>
      <c r="T116" t="inlineStr">
        <is>
          <t xml:space="preserve">QR </t>
        </is>
      </c>
      <c r="U116" t="n">
        <v>11</v>
      </c>
      <c r="V116" t="n">
        <v>11</v>
      </c>
      <c r="W116" t="inlineStr">
        <is>
          <t>2006-04-25</t>
        </is>
      </c>
      <c r="X116" t="inlineStr">
        <is>
          <t>2006-04-25</t>
        </is>
      </c>
      <c r="Y116" t="inlineStr">
        <is>
          <t>1991-01-16</t>
        </is>
      </c>
      <c r="Z116" t="inlineStr">
        <is>
          <t>1991-01-16</t>
        </is>
      </c>
      <c r="AA116" t="n">
        <v>522</v>
      </c>
      <c r="AB116" t="n">
        <v>407</v>
      </c>
      <c r="AC116" t="n">
        <v>408</v>
      </c>
      <c r="AD116" t="n">
        <v>4</v>
      </c>
      <c r="AE116" t="n">
        <v>4</v>
      </c>
      <c r="AF116" t="n">
        <v>19</v>
      </c>
      <c r="AG116" t="n">
        <v>19</v>
      </c>
      <c r="AH116" t="n">
        <v>9</v>
      </c>
      <c r="AI116" t="n">
        <v>9</v>
      </c>
      <c r="AJ116" t="n">
        <v>6</v>
      </c>
      <c r="AK116" t="n">
        <v>6</v>
      </c>
      <c r="AL116" t="n">
        <v>8</v>
      </c>
      <c r="AM116" t="n">
        <v>8</v>
      </c>
      <c r="AN116" t="n">
        <v>3</v>
      </c>
      <c r="AO116" t="n">
        <v>3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HYPERLINK("http://catalog.hathitrust.org/Record/002064512","HathiTrust Record")</f>
        <v/>
      </c>
      <c r="AU116">
        <f>HYPERLINK("https://creighton-primo.hosted.exlibrisgroup.com/primo-explore/search?tab=default_tab&amp;search_scope=EVERYTHING&amp;vid=01CRU&amp;lang=en_US&amp;offset=0&amp;query=any,contains,991001384939702656","Catalog Record")</f>
        <v/>
      </c>
      <c r="AV116">
        <f>HYPERLINK("http://www.worldcat.org/oclc/18715347","WorldCat Record")</f>
        <v/>
      </c>
      <c r="AW116" t="inlineStr">
        <is>
          <t>807121563:eng</t>
        </is>
      </c>
      <c r="AX116" t="inlineStr">
        <is>
          <t>18715347</t>
        </is>
      </c>
      <c r="AY116" t="inlineStr">
        <is>
          <t>991001384939702656</t>
        </is>
      </c>
      <c r="AZ116" t="inlineStr">
        <is>
          <t>991001384939702656</t>
        </is>
      </c>
      <c r="BA116" t="inlineStr">
        <is>
          <t>2265588860002656</t>
        </is>
      </c>
      <c r="BB116" t="inlineStr">
        <is>
          <t>BOOK</t>
        </is>
      </c>
      <c r="BD116" t="inlineStr">
        <is>
          <t>9780867200522</t>
        </is>
      </c>
      <c r="BE116" t="inlineStr">
        <is>
          <t>32285000408152</t>
        </is>
      </c>
      <c r="BF116" t="inlineStr">
        <is>
          <t>893321886</t>
        </is>
      </c>
    </row>
    <row r="117">
      <c r="B117" t="inlineStr">
        <is>
          <t>CURAL</t>
        </is>
      </c>
      <c r="C117" t="inlineStr">
        <is>
          <t>SHELVES</t>
        </is>
      </c>
      <c r="D117" t="inlineStr">
        <is>
          <t>QR74.5 .I44 1993</t>
        </is>
      </c>
      <c r="E117" t="inlineStr">
        <is>
          <t>0                      QR 0074500I  44          1993</t>
        </is>
      </c>
      <c r="F117" t="inlineStr">
        <is>
      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Boston : Jones and Bartlett Publishers, c1993.</t>
        </is>
      </c>
      <c r="O117" t="inlineStr">
        <is>
          <t>1993</t>
        </is>
      </c>
      <c r="Q117" t="inlineStr">
        <is>
          <t>eng</t>
        </is>
      </c>
      <c r="R117" t="inlineStr">
        <is>
          <t>mau</t>
        </is>
      </c>
      <c r="T117" t="inlineStr">
        <is>
          <t xml:space="preserve">QR </t>
        </is>
      </c>
      <c r="U117" t="n">
        <v>14</v>
      </c>
      <c r="V117" t="n">
        <v>14</v>
      </c>
      <c r="W117" t="inlineStr">
        <is>
          <t>2005-03-03</t>
        </is>
      </c>
      <c r="X117" t="inlineStr">
        <is>
          <t>2005-03-03</t>
        </is>
      </c>
      <c r="Y117" t="inlineStr">
        <is>
          <t>1993-12-10</t>
        </is>
      </c>
      <c r="Z117" t="inlineStr">
        <is>
          <t>1993-12-10</t>
        </is>
      </c>
      <c r="AA117" t="n">
        <v>358</v>
      </c>
      <c r="AB117" t="n">
        <v>287</v>
      </c>
      <c r="AC117" t="n">
        <v>288</v>
      </c>
      <c r="AD117" t="n">
        <v>3</v>
      </c>
      <c r="AE117" t="n">
        <v>3</v>
      </c>
      <c r="AF117" t="n">
        <v>15</v>
      </c>
      <c r="AG117" t="n">
        <v>15</v>
      </c>
      <c r="AH117" t="n">
        <v>8</v>
      </c>
      <c r="AI117" t="n">
        <v>8</v>
      </c>
      <c r="AJ117" t="n">
        <v>4</v>
      </c>
      <c r="AK117" t="n">
        <v>4</v>
      </c>
      <c r="AL117" t="n">
        <v>7</v>
      </c>
      <c r="AM117" t="n">
        <v>7</v>
      </c>
      <c r="AN117" t="n">
        <v>2</v>
      </c>
      <c r="AO117" t="n">
        <v>2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HYPERLINK("https://creighton-primo.hosted.exlibrisgroup.com/primo-explore/search?tab=default_tab&amp;search_scope=EVERYTHING&amp;vid=01CRU&amp;lang=en_US&amp;offset=0&amp;query=any,contains,991002102379702656","Catalog Record")</f>
        <v/>
      </c>
      <c r="AV117">
        <f>HYPERLINK("http://www.worldcat.org/oclc/26974943","WorldCat Record")</f>
        <v/>
      </c>
      <c r="AW117" t="inlineStr">
        <is>
          <t>2864717418:eng</t>
        </is>
      </c>
      <c r="AX117" t="inlineStr">
        <is>
          <t>26974943</t>
        </is>
      </c>
      <c r="AY117" t="inlineStr">
        <is>
          <t>991002102379702656</t>
        </is>
      </c>
      <c r="AZ117" t="inlineStr">
        <is>
          <t>991002102379702656</t>
        </is>
      </c>
      <c r="BA117" t="inlineStr">
        <is>
          <t>2255652580002656</t>
        </is>
      </c>
      <c r="BB117" t="inlineStr">
        <is>
          <t>BOOK</t>
        </is>
      </c>
      <c r="BD117" t="inlineStr">
        <is>
          <t>9780867200812</t>
        </is>
      </c>
      <c r="BE117" t="inlineStr">
        <is>
          <t>32285001814788</t>
        </is>
      </c>
      <c r="BF117" t="inlineStr">
        <is>
          <t>893316388</t>
        </is>
      </c>
    </row>
    <row r="118">
      <c r="B118" t="inlineStr">
        <is>
          <t>CURAL</t>
        </is>
      </c>
      <c r="C118" t="inlineStr">
        <is>
          <t>SHELVES</t>
        </is>
      </c>
      <c r="D118" t="inlineStr">
        <is>
          <t>QR75 .B5 1970</t>
        </is>
      </c>
      <c r="E118" t="inlineStr">
        <is>
          <t>0                      QR 0075000B  5           1970</t>
        </is>
      </c>
      <c r="F118" t="inlineStr">
        <is>
          <t>The cytology and life-history of bacteria / [by] K.A. Bisset.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Bisset, K. A. (Kenneth Alexander)</t>
        </is>
      </c>
      <c r="N118" t="inlineStr">
        <is>
          <t>Edinburgh : Livingstone, 1970.</t>
        </is>
      </c>
      <c r="O118" t="inlineStr">
        <is>
          <t>1970</t>
        </is>
      </c>
      <c r="P118" t="inlineStr">
        <is>
          <t>3rd ed.</t>
        </is>
      </c>
      <c r="Q118" t="inlineStr">
        <is>
          <t>eng</t>
        </is>
      </c>
      <c r="R118" t="inlineStr">
        <is>
          <t>stk</t>
        </is>
      </c>
      <c r="T118" t="inlineStr">
        <is>
          <t xml:space="preserve">QR </t>
        </is>
      </c>
      <c r="U118" t="n">
        <v>3</v>
      </c>
      <c r="V118" t="n">
        <v>3</v>
      </c>
      <c r="W118" t="inlineStr">
        <is>
          <t>1998-02-25</t>
        </is>
      </c>
      <c r="X118" t="inlineStr">
        <is>
          <t>1998-02-25</t>
        </is>
      </c>
      <c r="Y118" t="inlineStr">
        <is>
          <t>1991-09-05</t>
        </is>
      </c>
      <c r="Z118" t="inlineStr">
        <is>
          <t>1991-09-05</t>
        </is>
      </c>
      <c r="AA118" t="n">
        <v>240</v>
      </c>
      <c r="AB118" t="n">
        <v>166</v>
      </c>
      <c r="AC118" t="n">
        <v>308</v>
      </c>
      <c r="AD118" t="n">
        <v>1</v>
      </c>
      <c r="AE118" t="n">
        <v>2</v>
      </c>
      <c r="AF118" t="n">
        <v>3</v>
      </c>
      <c r="AG118" t="n">
        <v>7</v>
      </c>
      <c r="AH118" t="n">
        <v>1</v>
      </c>
      <c r="AI118" t="n">
        <v>1</v>
      </c>
      <c r="AJ118" t="n">
        <v>0</v>
      </c>
      <c r="AK118" t="n">
        <v>0</v>
      </c>
      <c r="AL118" t="n">
        <v>3</v>
      </c>
      <c r="AM118" t="n">
        <v>6</v>
      </c>
      <c r="AN118" t="n">
        <v>0</v>
      </c>
      <c r="AO118" t="n">
        <v>1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HYPERLINK("http://catalog.hathitrust.org/Record/002077418","HathiTrust Record")</f>
        <v/>
      </c>
      <c r="AU118">
        <f>HYPERLINK("https://creighton-primo.hosted.exlibrisgroup.com/primo-explore/search?tab=default_tab&amp;search_scope=EVERYTHING&amp;vid=01CRU&amp;lang=en_US&amp;offset=0&amp;query=any,contains,991000625829702656","Catalog Record")</f>
        <v/>
      </c>
      <c r="AV118">
        <f>HYPERLINK("http://www.worldcat.org/oclc/104256","WorldCat Record")</f>
        <v/>
      </c>
      <c r="AW118" t="inlineStr">
        <is>
          <t>1181757:eng</t>
        </is>
      </c>
      <c r="AX118" t="inlineStr">
        <is>
          <t>104256</t>
        </is>
      </c>
      <c r="AY118" t="inlineStr">
        <is>
          <t>991000625829702656</t>
        </is>
      </c>
      <c r="AZ118" t="inlineStr">
        <is>
          <t>991000625829702656</t>
        </is>
      </c>
      <c r="BA118" t="inlineStr">
        <is>
          <t>2260636700002656</t>
        </is>
      </c>
      <c r="BB118" t="inlineStr">
        <is>
          <t>BOOK</t>
        </is>
      </c>
      <c r="BD118" t="inlineStr">
        <is>
          <t>9780443006609</t>
        </is>
      </c>
      <c r="BE118" t="inlineStr">
        <is>
          <t>32285000736594</t>
        </is>
      </c>
      <c r="BF118" t="inlineStr">
        <is>
          <t>893871834</t>
        </is>
      </c>
    </row>
    <row r="119">
      <c r="B119" t="inlineStr">
        <is>
          <t>CURAL</t>
        </is>
      </c>
      <c r="C119" t="inlineStr">
        <is>
          <t>SHELVES</t>
        </is>
      </c>
      <c r="D119" t="inlineStr">
        <is>
          <t>QR76.6 .I57 1981</t>
        </is>
      </c>
      <c r="E119" t="inlineStr">
        <is>
          <t>0                      QR 0076600I  57          1981</t>
        </is>
      </c>
      <c r="F119" t="inlineStr">
        <is>
          <t>Molecular biology, pathogenicity, and ecology of bacterial plasmids / edited by Stuart B. Levy, Royston C. Clowes, and Ellen L. Koenig.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International Plasmid Conference on Molecular Biology, Pathogenicity, and Ecology of Bacterial Plasmids (1981 : Santo Domingo, Dominican Republic)</t>
        </is>
      </c>
      <c r="N119" t="inlineStr">
        <is>
          <t>New York, N.Y. : Plenum Press, c1981.</t>
        </is>
      </c>
      <c r="O119" t="inlineStr">
        <is>
          <t>1981</t>
        </is>
      </c>
      <c r="Q119" t="inlineStr">
        <is>
          <t>eng</t>
        </is>
      </c>
      <c r="R119" t="inlineStr">
        <is>
          <t>nyu</t>
        </is>
      </c>
      <c r="T119" t="inlineStr">
        <is>
          <t xml:space="preserve">QR </t>
        </is>
      </c>
      <c r="U119" t="n">
        <v>3</v>
      </c>
      <c r="V119" t="n">
        <v>3</v>
      </c>
      <c r="W119" t="inlineStr">
        <is>
          <t>1998-02-25</t>
        </is>
      </c>
      <c r="X119" t="inlineStr">
        <is>
          <t>1998-02-25</t>
        </is>
      </c>
      <c r="Y119" t="inlineStr">
        <is>
          <t>1993-03-04</t>
        </is>
      </c>
      <c r="Z119" t="inlineStr">
        <is>
          <t>1993-03-04</t>
        </is>
      </c>
      <c r="AA119" t="n">
        <v>299</v>
      </c>
      <c r="AB119" t="n">
        <v>221</v>
      </c>
      <c r="AC119" t="n">
        <v>242</v>
      </c>
      <c r="AD119" t="n">
        <v>1</v>
      </c>
      <c r="AE119" t="n">
        <v>1</v>
      </c>
      <c r="AF119" t="n">
        <v>5</v>
      </c>
      <c r="AG119" t="n">
        <v>5</v>
      </c>
      <c r="AH119" t="n">
        <v>3</v>
      </c>
      <c r="AI119" t="n">
        <v>3</v>
      </c>
      <c r="AJ119" t="n">
        <v>3</v>
      </c>
      <c r="AK119" t="n">
        <v>3</v>
      </c>
      <c r="AL119" t="n">
        <v>3</v>
      </c>
      <c r="AM119" t="n">
        <v>3</v>
      </c>
      <c r="AN119" t="n">
        <v>0</v>
      </c>
      <c r="AO119" t="n">
        <v>0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HYPERLINK("http://catalog.hathitrust.org/Record/000762187","HathiTrust Record")</f>
        <v/>
      </c>
      <c r="AU119">
        <f>HYPERLINK("https://creighton-primo.hosted.exlibrisgroup.com/primo-explore/search?tab=default_tab&amp;search_scope=EVERYTHING&amp;vid=01CRU&amp;lang=en_US&amp;offset=0&amp;query=any,contains,991005131549702656","Catalog Record")</f>
        <v/>
      </c>
      <c r="AV119">
        <f>HYPERLINK("http://www.worldcat.org/oclc/7572898","WorldCat Record")</f>
        <v/>
      </c>
      <c r="AW119" t="inlineStr">
        <is>
          <t>437923:eng</t>
        </is>
      </c>
      <c r="AX119" t="inlineStr">
        <is>
          <t>7572898</t>
        </is>
      </c>
      <c r="AY119" t="inlineStr">
        <is>
          <t>991005131549702656</t>
        </is>
      </c>
      <c r="AZ119" t="inlineStr">
        <is>
          <t>991005131549702656</t>
        </is>
      </c>
      <c r="BA119" t="inlineStr">
        <is>
          <t>2271707750002656</t>
        </is>
      </c>
      <c r="BB119" t="inlineStr">
        <is>
          <t>BOOK</t>
        </is>
      </c>
      <c r="BD119" t="inlineStr">
        <is>
          <t>9780306407536</t>
        </is>
      </c>
      <c r="BE119" t="inlineStr">
        <is>
          <t>32285001563781</t>
        </is>
      </c>
      <c r="BF119" t="inlineStr">
        <is>
          <t>893713492</t>
        </is>
      </c>
    </row>
    <row r="120">
      <c r="B120" t="inlineStr">
        <is>
          <t>CURAL</t>
        </is>
      </c>
      <c r="C120" t="inlineStr">
        <is>
          <t>SHELVES</t>
        </is>
      </c>
      <c r="D120" t="inlineStr">
        <is>
          <t>QR76.6 .P53 1988</t>
        </is>
      </c>
      <c r="E120" t="inlineStr">
        <is>
          <t>0                      QR 0076600P  53          1988</t>
        </is>
      </c>
      <c r="F120" t="inlineStr">
        <is>
          <t>Plasmid technology / edited by J. Grinsted and P.M. Bennett.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London ; San Diego, CA : Academic Press, 1988.</t>
        </is>
      </c>
      <c r="O120" t="inlineStr">
        <is>
          <t>1988</t>
        </is>
      </c>
      <c r="P120" t="inlineStr">
        <is>
          <t>2nd ed.</t>
        </is>
      </c>
      <c r="Q120" t="inlineStr">
        <is>
          <t>eng</t>
        </is>
      </c>
      <c r="R120" t="inlineStr">
        <is>
          <t>enk</t>
        </is>
      </c>
      <c r="S120" t="inlineStr">
        <is>
          <t>Methods in microbiology ; v. 21</t>
        </is>
      </c>
      <c r="T120" t="inlineStr">
        <is>
          <t xml:space="preserve">QR </t>
        </is>
      </c>
      <c r="U120" t="n">
        <v>3</v>
      </c>
      <c r="V120" t="n">
        <v>3</v>
      </c>
      <c r="W120" t="inlineStr">
        <is>
          <t>2006-02-14</t>
        </is>
      </c>
      <c r="X120" t="inlineStr">
        <is>
          <t>2006-02-14</t>
        </is>
      </c>
      <c r="Y120" t="inlineStr">
        <is>
          <t>1993-03-04</t>
        </is>
      </c>
      <c r="Z120" t="inlineStr">
        <is>
          <t>1993-03-04</t>
        </is>
      </c>
      <c r="AA120" t="n">
        <v>138</v>
      </c>
      <c r="AB120" t="n">
        <v>78</v>
      </c>
      <c r="AC120" t="n">
        <v>105</v>
      </c>
      <c r="AD120" t="n">
        <v>1</v>
      </c>
      <c r="AE120" t="n">
        <v>1</v>
      </c>
      <c r="AF120" t="n">
        <v>2</v>
      </c>
      <c r="AG120" t="n">
        <v>3</v>
      </c>
      <c r="AH120" t="n">
        <v>0</v>
      </c>
      <c r="AI120" t="n">
        <v>0</v>
      </c>
      <c r="AJ120" t="n">
        <v>1</v>
      </c>
      <c r="AK120" t="n">
        <v>1</v>
      </c>
      <c r="AL120" t="n">
        <v>2</v>
      </c>
      <c r="AM120" t="n">
        <v>3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HYPERLINK("http://catalog.hathitrust.org/Record/008332822","HathiTrust Record")</f>
        <v/>
      </c>
      <c r="AU120">
        <f>HYPERLINK("https://creighton-primo.hosted.exlibrisgroup.com/primo-explore/search?tab=default_tab&amp;search_scope=EVERYTHING&amp;vid=01CRU&amp;lang=en_US&amp;offset=0&amp;query=any,contains,991001425289702656","Catalog Record")</f>
        <v/>
      </c>
      <c r="AV120">
        <f>HYPERLINK("http://www.worldcat.org/oclc/18998005","WorldCat Record")</f>
        <v/>
      </c>
      <c r="AW120" t="inlineStr">
        <is>
          <t>365141515:eng</t>
        </is>
      </c>
      <c r="AX120" t="inlineStr">
        <is>
          <t>18998005</t>
        </is>
      </c>
      <c r="AY120" t="inlineStr">
        <is>
          <t>991001425289702656</t>
        </is>
      </c>
      <c r="AZ120" t="inlineStr">
        <is>
          <t>991001425289702656</t>
        </is>
      </c>
      <c r="BA120" t="inlineStr">
        <is>
          <t>2264364070002656</t>
        </is>
      </c>
      <c r="BB120" t="inlineStr">
        <is>
          <t>BOOK</t>
        </is>
      </c>
      <c r="BE120" t="inlineStr">
        <is>
          <t>32285001563799</t>
        </is>
      </c>
      <c r="BF120" t="inlineStr">
        <is>
          <t>893885294</t>
        </is>
      </c>
    </row>
    <row r="121">
      <c r="B121" t="inlineStr">
        <is>
          <t>CURAL</t>
        </is>
      </c>
      <c r="C121" t="inlineStr">
        <is>
          <t>SHELVES</t>
        </is>
      </c>
      <c r="D121" t="inlineStr">
        <is>
          <t>QR76.6 .S85 1996</t>
        </is>
      </c>
      <c r="E121" t="inlineStr">
        <is>
          <t>0                      QR 0076600S  85          1996</t>
        </is>
      </c>
      <c r="F121" t="inlineStr">
        <is>
          <t>The biology of plasmids / David K. Summers.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Summers, David K.</t>
        </is>
      </c>
      <c r="N121" t="inlineStr">
        <is>
          <t>Oxford ; Cambridge, Mass. : Blackwell Science, 1996.</t>
        </is>
      </c>
      <c r="O121" t="inlineStr">
        <is>
          <t>1996</t>
        </is>
      </c>
      <c r="Q121" t="inlineStr">
        <is>
          <t>eng</t>
        </is>
      </c>
      <c r="R121" t="inlineStr">
        <is>
          <t>enk</t>
        </is>
      </c>
      <c r="T121" t="inlineStr">
        <is>
          <t xml:space="preserve">QR </t>
        </is>
      </c>
      <c r="U121" t="n">
        <v>4</v>
      </c>
      <c r="V121" t="n">
        <v>4</v>
      </c>
      <c r="W121" t="inlineStr">
        <is>
          <t>2002-11-06</t>
        </is>
      </c>
      <c r="X121" t="inlineStr">
        <is>
          <t>2002-11-06</t>
        </is>
      </c>
      <c r="Y121" t="inlineStr">
        <is>
          <t>1996-06-06</t>
        </is>
      </c>
      <c r="Z121" t="inlineStr">
        <is>
          <t>1996-06-06</t>
        </is>
      </c>
      <c r="AA121" t="n">
        <v>217</v>
      </c>
      <c r="AB121" t="n">
        <v>129</v>
      </c>
      <c r="AC121" t="n">
        <v>196</v>
      </c>
      <c r="AD121" t="n">
        <v>1</v>
      </c>
      <c r="AE121" t="n">
        <v>1</v>
      </c>
      <c r="AF121" t="n">
        <v>3</v>
      </c>
      <c r="AG121" t="n">
        <v>4</v>
      </c>
      <c r="AH121" t="n">
        <v>0</v>
      </c>
      <c r="AI121" t="n">
        <v>1</v>
      </c>
      <c r="AJ121" t="n">
        <v>1</v>
      </c>
      <c r="AK121" t="n">
        <v>2</v>
      </c>
      <c r="AL121" t="n">
        <v>3</v>
      </c>
      <c r="AM121" t="n">
        <v>3</v>
      </c>
      <c r="AN121" t="n">
        <v>0</v>
      </c>
      <c r="AO121" t="n">
        <v>0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HYPERLINK("https://creighton-primo.hosted.exlibrisgroup.com/primo-explore/search?tab=default_tab&amp;search_scope=EVERYTHING&amp;vid=01CRU&amp;lang=en_US&amp;offset=0&amp;query=any,contains,991002556329702656","Catalog Record")</f>
        <v/>
      </c>
      <c r="AV121">
        <f>HYPERLINK("http://www.worldcat.org/oclc/33243169","WorldCat Record")</f>
        <v/>
      </c>
      <c r="AW121" t="inlineStr">
        <is>
          <t>38317694:eng</t>
        </is>
      </c>
      <c r="AX121" t="inlineStr">
        <is>
          <t>33243169</t>
        </is>
      </c>
      <c r="AY121" t="inlineStr">
        <is>
          <t>991002556329702656</t>
        </is>
      </c>
      <c r="AZ121" t="inlineStr">
        <is>
          <t>991002556329702656</t>
        </is>
      </c>
      <c r="BA121" t="inlineStr">
        <is>
          <t>2255080050002656</t>
        </is>
      </c>
      <c r="BB121" t="inlineStr">
        <is>
          <t>BOOK</t>
        </is>
      </c>
      <c r="BD121" t="inlineStr">
        <is>
          <t>9780632034369</t>
        </is>
      </c>
      <c r="BE121" t="inlineStr">
        <is>
          <t>32285002188935</t>
        </is>
      </c>
      <c r="BF121" t="inlineStr">
        <is>
          <t>893523756</t>
        </is>
      </c>
    </row>
    <row r="122">
      <c r="B122" t="inlineStr">
        <is>
          <t>CURAL</t>
        </is>
      </c>
      <c r="C122" t="inlineStr">
        <is>
          <t>SHELVES</t>
        </is>
      </c>
      <c r="D122" t="inlineStr">
        <is>
          <t>QR81 .B46 2001</t>
        </is>
      </c>
      <c r="E122" t="inlineStr">
        <is>
          <t>0                      QR 0081000B  46          2001</t>
        </is>
      </c>
      <c r="F122" t="inlineStr">
        <is>
          <t>Bergey's manual of systematic bacteriology / George M. Garrity, editor-in-chief.</t>
        </is>
      </c>
      <c r="G122" t="inlineStr">
        <is>
          <t>V. 2 PT. C</t>
        </is>
      </c>
      <c r="H122" t="inlineStr">
        <is>
          <t>Yes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New York : Springer, 2001-</t>
        </is>
      </c>
      <c r="O122" t="inlineStr">
        <is>
          <t>2001</t>
        </is>
      </c>
      <c r="P122" t="inlineStr">
        <is>
          <t>2nd ed.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QR </t>
        </is>
      </c>
      <c r="U122" t="n">
        <v>1</v>
      </c>
      <c r="V122" t="n">
        <v>8</v>
      </c>
      <c r="W122" t="inlineStr">
        <is>
          <t>2007-03-22</t>
        </is>
      </c>
      <c r="X122" t="inlineStr">
        <is>
          <t>2007-03-22</t>
        </is>
      </c>
      <c r="Y122" t="inlineStr">
        <is>
          <t>2007-03-22</t>
        </is>
      </c>
      <c r="Z122" t="inlineStr">
        <is>
          <t>2007-03-22</t>
        </is>
      </c>
      <c r="AA122" t="n">
        <v>1135</v>
      </c>
      <c r="AB122" t="n">
        <v>1001</v>
      </c>
      <c r="AC122" t="n">
        <v>1102</v>
      </c>
      <c r="AD122" t="n">
        <v>11</v>
      </c>
      <c r="AE122" t="n">
        <v>12</v>
      </c>
      <c r="AF122" t="n">
        <v>33</v>
      </c>
      <c r="AG122" t="n">
        <v>36</v>
      </c>
      <c r="AH122" t="n">
        <v>14</v>
      </c>
      <c r="AI122" t="n">
        <v>15</v>
      </c>
      <c r="AJ122" t="n">
        <v>9</v>
      </c>
      <c r="AK122" t="n">
        <v>10</v>
      </c>
      <c r="AL122" t="n">
        <v>12</v>
      </c>
      <c r="AM122" t="n">
        <v>15</v>
      </c>
      <c r="AN122" t="n">
        <v>8</v>
      </c>
      <c r="AO122" t="n">
        <v>8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HYPERLINK("http://catalog.hathitrust.org/Record/004597303","HathiTrust Record")</f>
        <v/>
      </c>
      <c r="AU122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2">
        <f>HYPERLINK("http://www.worldcat.org/oclc/45951601","WorldCat Record")</f>
        <v/>
      </c>
      <c r="AW122" t="inlineStr">
        <is>
          <t>3769192889:eng</t>
        </is>
      </c>
      <c r="AX122" t="inlineStr">
        <is>
          <t>45951601</t>
        </is>
      </c>
      <c r="AY122" t="inlineStr">
        <is>
          <t>991005040739702656</t>
        </is>
      </c>
      <c r="AZ122" t="inlineStr">
        <is>
          <t>991005040739702656</t>
        </is>
      </c>
      <c r="BA122" t="inlineStr">
        <is>
          <t>2255616260002656</t>
        </is>
      </c>
      <c r="BB122" t="inlineStr">
        <is>
          <t>BOOK</t>
        </is>
      </c>
      <c r="BD122" t="inlineStr">
        <is>
          <t>9780387241432</t>
        </is>
      </c>
      <c r="BE122" t="inlineStr">
        <is>
          <t>32285005282594</t>
        </is>
      </c>
      <c r="BF122" t="inlineStr">
        <is>
          <t>893719687</t>
        </is>
      </c>
    </row>
    <row r="123">
      <c r="B123" t="inlineStr">
        <is>
          <t>CURAL</t>
        </is>
      </c>
      <c r="C123" t="inlineStr">
        <is>
          <t>SHELVES</t>
        </is>
      </c>
      <c r="D123" t="inlineStr">
        <is>
          <t>QR81 .B46 2001</t>
        </is>
      </c>
      <c r="E123" t="inlineStr">
        <is>
          <t>0                      QR 0081000B  46          2001</t>
        </is>
      </c>
      <c r="F123" t="inlineStr">
        <is>
          <t>Bergey's manual of systematic bacteriology / George M. Garrity, editor-in-chief.</t>
        </is>
      </c>
      <c r="G123" t="inlineStr">
        <is>
          <t>V. 2 PT. B</t>
        </is>
      </c>
      <c r="H123" t="inlineStr">
        <is>
          <t>Yes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New York : Springer, 2001-</t>
        </is>
      </c>
      <c r="O123" t="inlineStr">
        <is>
          <t>2001</t>
        </is>
      </c>
      <c r="P123" t="inlineStr">
        <is>
          <t>2nd ed.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QR </t>
        </is>
      </c>
      <c r="U123" t="n">
        <v>5</v>
      </c>
      <c r="V123" t="n">
        <v>8</v>
      </c>
      <c r="W123" t="inlineStr">
        <is>
          <t>2007-03-22</t>
        </is>
      </c>
      <c r="X123" t="inlineStr">
        <is>
          <t>2007-03-22</t>
        </is>
      </c>
      <c r="Y123" t="inlineStr">
        <is>
          <t>2007-03-22</t>
        </is>
      </c>
      <c r="Z123" t="inlineStr">
        <is>
          <t>2007-03-22</t>
        </is>
      </c>
      <c r="AA123" t="n">
        <v>1135</v>
      </c>
      <c r="AB123" t="n">
        <v>1001</v>
      </c>
      <c r="AC123" t="n">
        <v>1102</v>
      </c>
      <c r="AD123" t="n">
        <v>11</v>
      </c>
      <c r="AE123" t="n">
        <v>12</v>
      </c>
      <c r="AF123" t="n">
        <v>33</v>
      </c>
      <c r="AG123" t="n">
        <v>36</v>
      </c>
      <c r="AH123" t="n">
        <v>14</v>
      </c>
      <c r="AI123" t="n">
        <v>15</v>
      </c>
      <c r="AJ123" t="n">
        <v>9</v>
      </c>
      <c r="AK123" t="n">
        <v>10</v>
      </c>
      <c r="AL123" t="n">
        <v>12</v>
      </c>
      <c r="AM123" t="n">
        <v>15</v>
      </c>
      <c r="AN123" t="n">
        <v>8</v>
      </c>
      <c r="AO123" t="n">
        <v>8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HYPERLINK("http://catalog.hathitrust.org/Record/004597303","HathiTrust Record")</f>
        <v/>
      </c>
      <c r="AU123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3">
        <f>HYPERLINK("http://www.worldcat.org/oclc/45951601","WorldCat Record")</f>
        <v/>
      </c>
      <c r="AW123" t="inlineStr">
        <is>
          <t>3769192889:eng</t>
        </is>
      </c>
      <c r="AX123" t="inlineStr">
        <is>
          <t>45951601</t>
        </is>
      </c>
      <c r="AY123" t="inlineStr">
        <is>
          <t>991005040739702656</t>
        </is>
      </c>
      <c r="AZ123" t="inlineStr">
        <is>
          <t>991005040739702656</t>
        </is>
      </c>
      <c r="BA123" t="inlineStr">
        <is>
          <t>2255616260002656</t>
        </is>
      </c>
      <c r="BB123" t="inlineStr">
        <is>
          <t>BOOK</t>
        </is>
      </c>
      <c r="BD123" t="inlineStr">
        <is>
          <t>9780387241432</t>
        </is>
      </c>
      <c r="BE123" t="inlineStr">
        <is>
          <t>32285005282586</t>
        </is>
      </c>
      <c r="BF123" t="inlineStr">
        <is>
          <t>893688508</t>
        </is>
      </c>
    </row>
    <row r="124">
      <c r="B124" t="inlineStr">
        <is>
          <t>CURAL</t>
        </is>
      </c>
      <c r="C124" t="inlineStr">
        <is>
          <t>SHELVES</t>
        </is>
      </c>
      <c r="D124" t="inlineStr">
        <is>
          <t>QR81 .B46 2001</t>
        </is>
      </c>
      <c r="E124" t="inlineStr">
        <is>
          <t>0                      QR 0081000B  46          2001</t>
        </is>
      </c>
      <c r="F124" t="inlineStr">
        <is>
          <t>Bergey's manual of systematic bacteriology / George M. Garrity, editor-in-chief.</t>
        </is>
      </c>
      <c r="G124" t="inlineStr">
        <is>
          <t>V. 2 PT. A</t>
        </is>
      </c>
      <c r="H124" t="inlineStr">
        <is>
          <t>Yes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New York : Springer, 2001-</t>
        </is>
      </c>
      <c r="O124" t="inlineStr">
        <is>
          <t>2001</t>
        </is>
      </c>
      <c r="P124" t="inlineStr">
        <is>
          <t>2nd ed.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QR </t>
        </is>
      </c>
      <c r="U124" t="n">
        <v>2</v>
      </c>
      <c r="V124" t="n">
        <v>8</v>
      </c>
      <c r="W124" t="inlineStr">
        <is>
          <t>2007-03-22</t>
        </is>
      </c>
      <c r="X124" t="inlineStr">
        <is>
          <t>2007-03-22</t>
        </is>
      </c>
      <c r="Y124" t="inlineStr">
        <is>
          <t>2007-03-22</t>
        </is>
      </c>
      <c r="Z124" t="inlineStr">
        <is>
          <t>2007-03-22</t>
        </is>
      </c>
      <c r="AA124" t="n">
        <v>1135</v>
      </c>
      <c r="AB124" t="n">
        <v>1001</v>
      </c>
      <c r="AC124" t="n">
        <v>1102</v>
      </c>
      <c r="AD124" t="n">
        <v>11</v>
      </c>
      <c r="AE124" t="n">
        <v>12</v>
      </c>
      <c r="AF124" t="n">
        <v>33</v>
      </c>
      <c r="AG124" t="n">
        <v>36</v>
      </c>
      <c r="AH124" t="n">
        <v>14</v>
      </c>
      <c r="AI124" t="n">
        <v>15</v>
      </c>
      <c r="AJ124" t="n">
        <v>9</v>
      </c>
      <c r="AK124" t="n">
        <v>10</v>
      </c>
      <c r="AL124" t="n">
        <v>12</v>
      </c>
      <c r="AM124" t="n">
        <v>15</v>
      </c>
      <c r="AN124" t="n">
        <v>8</v>
      </c>
      <c r="AO124" t="n">
        <v>8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HYPERLINK("http://catalog.hathitrust.org/Record/004597303","HathiTrust Record")</f>
        <v/>
      </c>
      <c r="AU124">
        <f>HYPERLINK("https://creighton-primo.hosted.exlibrisgroup.com/primo-explore/search?tab=default_tab&amp;search_scope=EVERYTHING&amp;vid=01CRU&amp;lang=en_US&amp;offset=0&amp;query=any,contains,991005040739702656","Catalog Record")</f>
        <v/>
      </c>
      <c r="AV124">
        <f>HYPERLINK("http://www.worldcat.org/oclc/45951601","WorldCat Record")</f>
        <v/>
      </c>
      <c r="AW124" t="inlineStr">
        <is>
          <t>3769192889:eng</t>
        </is>
      </c>
      <c r="AX124" t="inlineStr">
        <is>
          <t>45951601</t>
        </is>
      </c>
      <c r="AY124" t="inlineStr">
        <is>
          <t>991005040739702656</t>
        </is>
      </c>
      <c r="AZ124" t="inlineStr">
        <is>
          <t>991005040739702656</t>
        </is>
      </c>
      <c r="BA124" t="inlineStr">
        <is>
          <t>2255616260002656</t>
        </is>
      </c>
      <c r="BB124" t="inlineStr">
        <is>
          <t>BOOK</t>
        </is>
      </c>
      <c r="BD124" t="inlineStr">
        <is>
          <t>9780387241432</t>
        </is>
      </c>
      <c r="BE124" t="inlineStr">
        <is>
          <t>32285005282578</t>
        </is>
      </c>
      <c r="BF124" t="inlineStr">
        <is>
          <t>893707159</t>
        </is>
      </c>
    </row>
    <row r="125">
      <c r="B125" t="inlineStr">
        <is>
          <t>CURAL</t>
        </is>
      </c>
      <c r="C125" t="inlineStr">
        <is>
          <t>SHELVES</t>
        </is>
      </c>
      <c r="D125" t="inlineStr">
        <is>
          <t>QR82.A69 F75 2007</t>
        </is>
      </c>
      <c r="E125" t="inlineStr">
        <is>
          <t>0                      QR 0082000A  69                 F  75          2007</t>
        </is>
      </c>
      <c r="F125" t="inlineStr">
        <is>
          <t>The third domain : the untold story of archaea and the future of biotechnology / Tim Friend.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Friend, Tim.</t>
        </is>
      </c>
      <c r="N125" t="inlineStr">
        <is>
          <t>Washington, D.C. : Joseph Henry Press, c2007.</t>
        </is>
      </c>
      <c r="O125" t="inlineStr">
        <is>
          <t>2007</t>
        </is>
      </c>
      <c r="Q125" t="inlineStr">
        <is>
          <t>eng</t>
        </is>
      </c>
      <c r="R125" t="inlineStr">
        <is>
          <t>dcu</t>
        </is>
      </c>
      <c r="T125" t="inlineStr">
        <is>
          <t xml:space="preserve">QR </t>
        </is>
      </c>
      <c r="U125" t="n">
        <v>1</v>
      </c>
      <c r="V125" t="n">
        <v>1</v>
      </c>
      <c r="W125" t="inlineStr">
        <is>
          <t>2007-11-13</t>
        </is>
      </c>
      <c r="X125" t="inlineStr">
        <is>
          <t>2007-11-13</t>
        </is>
      </c>
      <c r="Y125" t="inlineStr">
        <is>
          <t>2007-11-13</t>
        </is>
      </c>
      <c r="Z125" t="inlineStr">
        <is>
          <t>2007-11-13</t>
        </is>
      </c>
      <c r="AA125" t="n">
        <v>831</v>
      </c>
      <c r="AB125" t="n">
        <v>755</v>
      </c>
      <c r="AC125" t="n">
        <v>1361</v>
      </c>
      <c r="AD125" t="n">
        <v>7</v>
      </c>
      <c r="AE125" t="n">
        <v>12</v>
      </c>
      <c r="AF125" t="n">
        <v>29</v>
      </c>
      <c r="AG125" t="n">
        <v>44</v>
      </c>
      <c r="AH125" t="n">
        <v>12</v>
      </c>
      <c r="AI125" t="n">
        <v>15</v>
      </c>
      <c r="AJ125" t="n">
        <v>5</v>
      </c>
      <c r="AK125" t="n">
        <v>8</v>
      </c>
      <c r="AL125" t="n">
        <v>13</v>
      </c>
      <c r="AM125" t="n">
        <v>17</v>
      </c>
      <c r="AN125" t="n">
        <v>5</v>
      </c>
      <c r="AO125" t="n">
        <v>10</v>
      </c>
      <c r="AP125" t="n">
        <v>0</v>
      </c>
      <c r="AQ125" t="n">
        <v>1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HYPERLINK("https://creighton-primo.hosted.exlibrisgroup.com/primo-explore/search?tab=default_tab&amp;search_scope=EVERYTHING&amp;vid=01CRU&amp;lang=en_US&amp;offset=0&amp;query=any,contains,991005143529702656","Catalog Record")</f>
        <v/>
      </c>
      <c r="AV125">
        <f>HYPERLINK("http://www.worldcat.org/oclc/84903415","WorldCat Record")</f>
        <v/>
      </c>
      <c r="AW125" t="inlineStr">
        <is>
          <t>802793410:eng</t>
        </is>
      </c>
      <c r="AX125" t="inlineStr">
        <is>
          <t>84903415</t>
        </is>
      </c>
      <c r="AY125" t="inlineStr">
        <is>
          <t>991005143529702656</t>
        </is>
      </c>
      <c r="AZ125" t="inlineStr">
        <is>
          <t>991005143529702656</t>
        </is>
      </c>
      <c r="BA125" t="inlineStr">
        <is>
          <t>2255422560002656</t>
        </is>
      </c>
      <c r="BB125" t="inlineStr">
        <is>
          <t>BOOK</t>
        </is>
      </c>
      <c r="BD125" t="inlineStr">
        <is>
          <t>9780309102377</t>
        </is>
      </c>
      <c r="BE125" t="inlineStr">
        <is>
          <t>32285005366793</t>
        </is>
      </c>
      <c r="BF125" t="inlineStr">
        <is>
          <t>893719863</t>
        </is>
      </c>
    </row>
    <row r="126">
      <c r="B126" t="inlineStr">
        <is>
          <t>CURAL</t>
        </is>
      </c>
      <c r="C126" t="inlineStr">
        <is>
          <t>SHELVES</t>
        </is>
      </c>
      <c r="D126" t="inlineStr">
        <is>
          <t>QR82.A69 H69 2000</t>
        </is>
      </c>
      <c r="E126" t="inlineStr">
        <is>
          <t>0                      QR 0082000A  69                 H  69          2000</t>
        </is>
      </c>
      <c r="F126" t="inlineStr">
        <is>
          <t>The surprising archaea : discovering another domain of life / John L. Howland.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Howland, John L.</t>
        </is>
      </c>
      <c r="N126" t="inlineStr">
        <is>
          <t>New York : Oxford University, 2000.</t>
        </is>
      </c>
      <c r="O126" t="inlineStr">
        <is>
          <t>2000</t>
        </is>
      </c>
      <c r="Q126" t="inlineStr">
        <is>
          <t>eng</t>
        </is>
      </c>
      <c r="R126" t="inlineStr">
        <is>
          <t>nyu</t>
        </is>
      </c>
      <c r="T126" t="inlineStr">
        <is>
          <t xml:space="preserve">QR </t>
        </is>
      </c>
      <c r="U126" t="n">
        <v>5</v>
      </c>
      <c r="V126" t="n">
        <v>5</v>
      </c>
      <c r="W126" t="inlineStr">
        <is>
          <t>2002-03-17</t>
        </is>
      </c>
      <c r="X126" t="inlineStr">
        <is>
          <t>2002-03-17</t>
        </is>
      </c>
      <c r="Y126" t="inlineStr">
        <is>
          <t>2000-11-01</t>
        </is>
      </c>
      <c r="Z126" t="inlineStr">
        <is>
          <t>2000-11-01</t>
        </is>
      </c>
      <c r="AA126" t="n">
        <v>504</v>
      </c>
      <c r="AB126" t="n">
        <v>421</v>
      </c>
      <c r="AC126" t="n">
        <v>421</v>
      </c>
      <c r="AD126" t="n">
        <v>3</v>
      </c>
      <c r="AE126" t="n">
        <v>3</v>
      </c>
      <c r="AF126" t="n">
        <v>24</v>
      </c>
      <c r="AG126" t="n">
        <v>24</v>
      </c>
      <c r="AH126" t="n">
        <v>8</v>
      </c>
      <c r="AI126" t="n">
        <v>8</v>
      </c>
      <c r="AJ126" t="n">
        <v>6</v>
      </c>
      <c r="AK126" t="n">
        <v>6</v>
      </c>
      <c r="AL126" t="n">
        <v>15</v>
      </c>
      <c r="AM126" t="n">
        <v>15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HYPERLINK("https://creighton-primo.hosted.exlibrisgroup.com/primo-explore/search?tab=default_tab&amp;search_scope=EVERYTHING&amp;vid=01CRU&amp;lang=en_US&amp;offset=0&amp;query=any,contains,991003292809702656","Catalog Record")</f>
        <v/>
      </c>
      <c r="AV126">
        <f>HYPERLINK("http://www.worldcat.org/oclc/41185064","WorldCat Record")</f>
        <v/>
      </c>
      <c r="AW126" t="inlineStr">
        <is>
          <t>205204674:eng</t>
        </is>
      </c>
      <c r="AX126" t="inlineStr">
        <is>
          <t>41185064</t>
        </is>
      </c>
      <c r="AY126" t="inlineStr">
        <is>
          <t>991003292809702656</t>
        </is>
      </c>
      <c r="AZ126" t="inlineStr">
        <is>
          <t>991003292809702656</t>
        </is>
      </c>
      <c r="BA126" t="inlineStr">
        <is>
          <t>2266464110002656</t>
        </is>
      </c>
      <c r="BB126" t="inlineStr">
        <is>
          <t>BOOK</t>
        </is>
      </c>
      <c r="BD126" t="inlineStr">
        <is>
          <t>9780195111835</t>
        </is>
      </c>
      <c r="BE126" t="inlineStr">
        <is>
          <t>32285004261797</t>
        </is>
      </c>
      <c r="BF126" t="inlineStr">
        <is>
          <t>893330174</t>
        </is>
      </c>
    </row>
    <row r="127">
      <c r="B127" t="inlineStr">
        <is>
          <t>CURAL</t>
        </is>
      </c>
      <c r="C127" t="inlineStr">
        <is>
          <t>SHELVES</t>
        </is>
      </c>
      <c r="D127" t="inlineStr">
        <is>
          <t>QR82.E6 B47 2004</t>
        </is>
      </c>
      <c r="E127" t="inlineStr">
        <is>
          <t>0                      QR 0082000E  6                  B  47          2004</t>
        </is>
      </c>
      <c r="F127" t="inlineStr">
        <is>
          <t>E. coli in motion / Howard C. Berg.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Berg, Howard C., 1934-</t>
        </is>
      </c>
      <c r="N127" t="inlineStr">
        <is>
          <t>New York : Springer, c2004.</t>
        </is>
      </c>
      <c r="O127" t="inlineStr">
        <is>
          <t>2004</t>
        </is>
      </c>
      <c r="Q127" t="inlineStr">
        <is>
          <t>eng</t>
        </is>
      </c>
      <c r="R127" t="inlineStr">
        <is>
          <t>nyu</t>
        </is>
      </c>
      <c r="S127" t="inlineStr">
        <is>
          <t>Biological and medical physics series</t>
        </is>
      </c>
      <c r="T127" t="inlineStr">
        <is>
          <t xml:space="preserve">QR </t>
        </is>
      </c>
      <c r="U127" t="n">
        <v>7</v>
      </c>
      <c r="V127" t="n">
        <v>7</v>
      </c>
      <c r="W127" t="inlineStr">
        <is>
          <t>2009-12-02</t>
        </is>
      </c>
      <c r="X127" t="inlineStr">
        <is>
          <t>2009-12-02</t>
        </is>
      </c>
      <c r="Y127" t="inlineStr">
        <is>
          <t>2004-08-09</t>
        </is>
      </c>
      <c r="Z127" t="inlineStr">
        <is>
          <t>2004-08-09</t>
        </is>
      </c>
      <c r="AA127" t="n">
        <v>249</v>
      </c>
      <c r="AB127" t="n">
        <v>190</v>
      </c>
      <c r="AC127" t="n">
        <v>881</v>
      </c>
      <c r="AD127" t="n">
        <v>2</v>
      </c>
      <c r="AE127" t="n">
        <v>30</v>
      </c>
      <c r="AF127" t="n">
        <v>6</v>
      </c>
      <c r="AG127" t="n">
        <v>24</v>
      </c>
      <c r="AH127" t="n">
        <v>1</v>
      </c>
      <c r="AI127" t="n">
        <v>7</v>
      </c>
      <c r="AJ127" t="n">
        <v>1</v>
      </c>
      <c r="AK127" t="n">
        <v>1</v>
      </c>
      <c r="AL127" t="n">
        <v>4</v>
      </c>
      <c r="AM127" t="n">
        <v>7</v>
      </c>
      <c r="AN127" t="n">
        <v>1</v>
      </c>
      <c r="AO127" t="n">
        <v>11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HYPERLINK("https://creighton-primo.hosted.exlibrisgroup.com/primo-explore/search?tab=default_tab&amp;search_scope=EVERYTHING&amp;vid=01CRU&amp;lang=en_US&amp;offset=0&amp;query=any,contains,991004320039702656","Catalog Record")</f>
        <v/>
      </c>
      <c r="AV127">
        <f>HYPERLINK("http://www.worldcat.org/oclc/51892820","WorldCat Record")</f>
        <v/>
      </c>
      <c r="AW127" t="inlineStr">
        <is>
          <t>9949148:eng</t>
        </is>
      </c>
      <c r="AX127" t="inlineStr">
        <is>
          <t>51892820</t>
        </is>
      </c>
      <c r="AY127" t="inlineStr">
        <is>
          <t>991004320039702656</t>
        </is>
      </c>
      <c r="AZ127" t="inlineStr">
        <is>
          <t>991004320039702656</t>
        </is>
      </c>
      <c r="BA127" t="inlineStr">
        <is>
          <t>2272725580002656</t>
        </is>
      </c>
      <c r="BB127" t="inlineStr">
        <is>
          <t>BOOK</t>
        </is>
      </c>
      <c r="BD127" t="inlineStr">
        <is>
          <t>9780387008882</t>
        </is>
      </c>
      <c r="BE127" t="inlineStr">
        <is>
          <t>32285004980636</t>
        </is>
      </c>
      <c r="BF127" t="inlineStr">
        <is>
          <t>893788557</t>
        </is>
      </c>
    </row>
    <row r="128">
      <c r="B128" t="inlineStr">
        <is>
          <t>CURAL</t>
        </is>
      </c>
      <c r="C128" t="inlineStr">
        <is>
          <t>SHELVES</t>
        </is>
      </c>
      <c r="D128" t="inlineStr">
        <is>
          <t>QR82.E6 S55 1989</t>
        </is>
      </c>
      <c r="E128" t="inlineStr">
        <is>
          <t>0                      QR 0082000E  6                  S  55          1989</t>
        </is>
      </c>
      <c r="F128" t="inlineStr">
        <is>
          <t>Molecular genetics of Escherichia coli / P.F. Smith-Keary.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Smith-Keary, P. F.</t>
        </is>
      </c>
      <c r="N128" t="inlineStr">
        <is>
          <t>New York, NY : Guilford Press, c1989.</t>
        </is>
      </c>
      <c r="O128" t="inlineStr">
        <is>
          <t>1989</t>
        </is>
      </c>
      <c r="Q128" t="inlineStr">
        <is>
          <t>eng</t>
        </is>
      </c>
      <c r="R128" t="inlineStr">
        <is>
          <t>nyu</t>
        </is>
      </c>
      <c r="S128" t="inlineStr">
        <is>
          <t>Molecular cell biology</t>
        </is>
      </c>
      <c r="T128" t="inlineStr">
        <is>
          <t xml:space="preserve">QR </t>
        </is>
      </c>
      <c r="U128" t="n">
        <v>6</v>
      </c>
      <c r="V128" t="n">
        <v>6</v>
      </c>
      <c r="W128" t="inlineStr">
        <is>
          <t>2008-02-25</t>
        </is>
      </c>
      <c r="X128" t="inlineStr">
        <is>
          <t>2008-02-25</t>
        </is>
      </c>
      <c r="Y128" t="inlineStr">
        <is>
          <t>1989-10-20</t>
        </is>
      </c>
      <c r="Z128" t="inlineStr">
        <is>
          <t>1989-10-20</t>
        </is>
      </c>
      <c r="AA128" t="n">
        <v>275</v>
      </c>
      <c r="AB128" t="n">
        <v>241</v>
      </c>
      <c r="AC128" t="n">
        <v>241</v>
      </c>
      <c r="AD128" t="n">
        <v>2</v>
      </c>
      <c r="AE128" t="n">
        <v>2</v>
      </c>
      <c r="AF128" t="n">
        <v>13</v>
      </c>
      <c r="AG128" t="n">
        <v>13</v>
      </c>
      <c r="AH128" t="n">
        <v>5</v>
      </c>
      <c r="AI128" t="n">
        <v>5</v>
      </c>
      <c r="AJ128" t="n">
        <v>3</v>
      </c>
      <c r="AK128" t="n">
        <v>3</v>
      </c>
      <c r="AL128" t="n">
        <v>6</v>
      </c>
      <c r="AM128" t="n">
        <v>6</v>
      </c>
      <c r="AN128" t="n">
        <v>1</v>
      </c>
      <c r="AO128" t="n">
        <v>1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HYPERLINK("https://creighton-primo.hosted.exlibrisgroup.com/primo-explore/search?tab=default_tab&amp;search_scope=EVERYTHING&amp;vid=01CRU&amp;lang=en_US&amp;offset=0&amp;query=any,contains,991001373319702656","Catalog Record")</f>
        <v/>
      </c>
      <c r="AV128">
        <f>HYPERLINK("http://www.worldcat.org/oclc/18589408","WorldCat Record")</f>
        <v/>
      </c>
      <c r="AW128" t="inlineStr">
        <is>
          <t>2260904653:eng</t>
        </is>
      </c>
      <c r="AX128" t="inlineStr">
        <is>
          <t>18589408</t>
        </is>
      </c>
      <c r="AY128" t="inlineStr">
        <is>
          <t>991001373319702656</t>
        </is>
      </c>
      <c r="AZ128" t="inlineStr">
        <is>
          <t>991001373319702656</t>
        </is>
      </c>
      <c r="BA128" t="inlineStr">
        <is>
          <t>2264330360002656</t>
        </is>
      </c>
      <c r="BB128" t="inlineStr">
        <is>
          <t>BOOK</t>
        </is>
      </c>
      <c r="BD128" t="inlineStr">
        <is>
          <t>9780898624021</t>
        </is>
      </c>
      <c r="BE128" t="inlineStr">
        <is>
          <t>32285000002872</t>
        </is>
      </c>
      <c r="BF128" t="inlineStr">
        <is>
          <t>893503363</t>
        </is>
      </c>
    </row>
    <row r="129">
      <c r="B129" t="inlineStr">
        <is>
          <t>CURAL</t>
        </is>
      </c>
      <c r="C129" t="inlineStr">
        <is>
          <t>SHELVES</t>
        </is>
      </c>
      <c r="D129" t="inlineStr">
        <is>
          <t>QR82.E6 Z56 2008</t>
        </is>
      </c>
      <c r="E129" t="inlineStr">
        <is>
          <t>0                      QR 0082000E  6                  Z  56          2008</t>
        </is>
      </c>
      <c r="F129" t="inlineStr">
        <is>
          <t>Microcosm : E. coli and the new science of life / Carl Zimmer.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Zimmer, Carl, 1966-</t>
        </is>
      </c>
      <c r="N129" t="inlineStr">
        <is>
          <t>New York : Pantheon Books, c2008.</t>
        </is>
      </c>
      <c r="O129" t="inlineStr">
        <is>
          <t>2008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QR </t>
        </is>
      </c>
      <c r="U129" t="n">
        <v>4</v>
      </c>
      <c r="V129" t="n">
        <v>4</v>
      </c>
      <c r="W129" t="inlineStr">
        <is>
          <t>2009-12-02</t>
        </is>
      </c>
      <c r="X129" t="inlineStr">
        <is>
          <t>2009-12-02</t>
        </is>
      </c>
      <c r="Y129" t="inlineStr">
        <is>
          <t>2008-06-05</t>
        </is>
      </c>
      <c r="Z129" t="inlineStr">
        <is>
          <t>2008-06-05</t>
        </is>
      </c>
      <c r="AA129" t="n">
        <v>1365</v>
      </c>
      <c r="AB129" t="n">
        <v>1286</v>
      </c>
      <c r="AC129" t="n">
        <v>1391</v>
      </c>
      <c r="AD129" t="n">
        <v>12</v>
      </c>
      <c r="AE129" t="n">
        <v>12</v>
      </c>
      <c r="AF129" t="n">
        <v>36</v>
      </c>
      <c r="AG129" t="n">
        <v>36</v>
      </c>
      <c r="AH129" t="n">
        <v>14</v>
      </c>
      <c r="AI129" t="n">
        <v>14</v>
      </c>
      <c r="AJ129" t="n">
        <v>5</v>
      </c>
      <c r="AK129" t="n">
        <v>5</v>
      </c>
      <c r="AL129" t="n">
        <v>15</v>
      </c>
      <c r="AM129" t="n">
        <v>15</v>
      </c>
      <c r="AN129" t="n">
        <v>9</v>
      </c>
      <c r="AO129" t="n">
        <v>9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HYPERLINK("https://creighton-primo.hosted.exlibrisgroup.com/primo-explore/search?tab=default_tab&amp;search_scope=EVERYTHING&amp;vid=01CRU&amp;lang=en_US&amp;offset=0&amp;query=any,contains,991005222509702656","Catalog Record")</f>
        <v/>
      </c>
      <c r="AV129">
        <f>HYPERLINK("http://www.worldcat.org/oclc/171152057","WorldCat Record")</f>
        <v/>
      </c>
      <c r="AW129" t="inlineStr">
        <is>
          <t>198498351:eng</t>
        </is>
      </c>
      <c r="AX129" t="inlineStr">
        <is>
          <t>171152057</t>
        </is>
      </c>
      <c r="AY129" t="inlineStr">
        <is>
          <t>991005222509702656</t>
        </is>
      </c>
      <c r="AZ129" t="inlineStr">
        <is>
          <t>991005222509702656</t>
        </is>
      </c>
      <c r="BA129" t="inlineStr">
        <is>
          <t>2263023360002656</t>
        </is>
      </c>
      <c r="BB129" t="inlineStr">
        <is>
          <t>BOOK</t>
        </is>
      </c>
      <c r="BD129" t="inlineStr">
        <is>
          <t>9780375424304</t>
        </is>
      </c>
      <c r="BE129" t="inlineStr">
        <is>
          <t>32285005442610</t>
        </is>
      </c>
      <c r="BF129" t="inlineStr">
        <is>
          <t>893905317</t>
        </is>
      </c>
    </row>
    <row r="130">
      <c r="B130" t="inlineStr">
        <is>
          <t>CURAL</t>
        </is>
      </c>
      <c r="C130" t="inlineStr">
        <is>
          <t>SHELVES</t>
        </is>
      </c>
      <c r="D130" t="inlineStr">
        <is>
          <t>QR84 .D96 1985</t>
        </is>
      </c>
      <c r="E130" t="inlineStr">
        <is>
          <t>0                      QR 0084000D  96          1985</t>
        </is>
      </c>
      <c r="F130" t="inlineStr">
        <is>
          <t>Developmental biology of the bacteria / Martin Dworkin.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Dworkin, Martin.</t>
        </is>
      </c>
      <c r="N130" t="inlineStr">
        <is>
          <t>Reading, Mass. : Benjamin/Cummings Pub. Co., c1985.</t>
        </is>
      </c>
      <c r="O130" t="inlineStr">
        <is>
          <t>1985</t>
        </is>
      </c>
      <c r="Q130" t="inlineStr">
        <is>
          <t>eng</t>
        </is>
      </c>
      <c r="R130" t="inlineStr">
        <is>
          <t>mau</t>
        </is>
      </c>
      <c r="T130" t="inlineStr">
        <is>
          <t xml:space="preserve">QR </t>
        </is>
      </c>
      <c r="U130" t="n">
        <v>8</v>
      </c>
      <c r="V130" t="n">
        <v>8</v>
      </c>
      <c r="W130" t="inlineStr">
        <is>
          <t>2008-02-25</t>
        </is>
      </c>
      <c r="X130" t="inlineStr">
        <is>
          <t>2008-02-25</t>
        </is>
      </c>
      <c r="Y130" t="inlineStr">
        <is>
          <t>1993-03-04</t>
        </is>
      </c>
      <c r="Z130" t="inlineStr">
        <is>
          <t>1993-03-04</t>
        </is>
      </c>
      <c r="AA130" t="n">
        <v>464</v>
      </c>
      <c r="AB130" t="n">
        <v>403</v>
      </c>
      <c r="AC130" t="n">
        <v>411</v>
      </c>
      <c r="AD130" t="n">
        <v>2</v>
      </c>
      <c r="AE130" t="n">
        <v>2</v>
      </c>
      <c r="AF130" t="n">
        <v>18</v>
      </c>
      <c r="AG130" t="n">
        <v>18</v>
      </c>
      <c r="AH130" t="n">
        <v>9</v>
      </c>
      <c r="AI130" t="n">
        <v>9</v>
      </c>
      <c r="AJ130" t="n">
        <v>4</v>
      </c>
      <c r="AK130" t="n">
        <v>4</v>
      </c>
      <c r="AL130" t="n">
        <v>10</v>
      </c>
      <c r="AM130" t="n">
        <v>10</v>
      </c>
      <c r="AN130" t="n">
        <v>1</v>
      </c>
      <c r="AO130" t="n">
        <v>1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HYPERLINK("http://catalog.hathitrust.org/Record/000465801","HathiTrust Record")</f>
        <v/>
      </c>
      <c r="AU130">
        <f>HYPERLINK("https://creighton-primo.hosted.exlibrisgroup.com/primo-explore/search?tab=default_tab&amp;search_scope=EVERYTHING&amp;vid=01CRU&amp;lang=en_US&amp;offset=0&amp;query=any,contains,991000674639702656","Catalog Record")</f>
        <v/>
      </c>
      <c r="AV130">
        <f>HYPERLINK("http://www.worldcat.org/oclc/12343464","WorldCat Record")</f>
        <v/>
      </c>
      <c r="AW130" t="inlineStr">
        <is>
          <t>5281330:eng</t>
        </is>
      </c>
      <c r="AX130" t="inlineStr">
        <is>
          <t>12343464</t>
        </is>
      </c>
      <c r="AY130" t="inlineStr">
        <is>
          <t>991000674639702656</t>
        </is>
      </c>
      <c r="AZ130" t="inlineStr">
        <is>
          <t>991000674639702656</t>
        </is>
      </c>
      <c r="BA130" t="inlineStr">
        <is>
          <t>2268001340002656</t>
        </is>
      </c>
      <c r="BB130" t="inlineStr">
        <is>
          <t>BOOK</t>
        </is>
      </c>
      <c r="BD130" t="inlineStr">
        <is>
          <t>9780805324600</t>
        </is>
      </c>
      <c r="BE130" t="inlineStr">
        <is>
          <t>32285001563823</t>
        </is>
      </c>
      <c r="BF130" t="inlineStr">
        <is>
          <t>893696046</t>
        </is>
      </c>
    </row>
    <row r="131">
      <c r="B131" t="inlineStr">
        <is>
          <t>CURAL</t>
        </is>
      </c>
      <c r="C131" t="inlineStr">
        <is>
          <t>SHELVES</t>
        </is>
      </c>
      <c r="D131" t="inlineStr">
        <is>
          <t>QR84 .M64 2002</t>
        </is>
      </c>
      <c r="E131" t="inlineStr">
        <is>
          <t>0                      QR 0084000M  64          2002</t>
        </is>
      </c>
      <c r="F131" t="inlineStr">
        <is>
          <t>Microbial physiology / Albert G. Moat, John W. Foster, Michael P. Spector.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Moat, Albert G.</t>
        </is>
      </c>
      <c r="N131" t="inlineStr">
        <is>
          <t>New York : Wiley-Liss, c2002.</t>
        </is>
      </c>
      <c r="O131" t="inlineStr">
        <is>
          <t>2002</t>
        </is>
      </c>
      <c r="P131" t="inlineStr">
        <is>
          <t>4th ed.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QR </t>
        </is>
      </c>
      <c r="U131" t="n">
        <v>5</v>
      </c>
      <c r="V131" t="n">
        <v>5</v>
      </c>
      <c r="W131" t="inlineStr">
        <is>
          <t>2009-02-09</t>
        </is>
      </c>
      <c r="X131" t="inlineStr">
        <is>
          <t>2009-02-09</t>
        </is>
      </c>
      <c r="Y131" t="inlineStr">
        <is>
          <t>2002-12-03</t>
        </is>
      </c>
      <c r="Z131" t="inlineStr">
        <is>
          <t>2002-12-03</t>
        </is>
      </c>
      <c r="AA131" t="n">
        <v>352</v>
      </c>
      <c r="AB131" t="n">
        <v>227</v>
      </c>
      <c r="AC131" t="n">
        <v>975</v>
      </c>
      <c r="AD131" t="n">
        <v>3</v>
      </c>
      <c r="AE131" t="n">
        <v>28</v>
      </c>
      <c r="AF131" t="n">
        <v>9</v>
      </c>
      <c r="AG131" t="n">
        <v>41</v>
      </c>
      <c r="AH131" t="n">
        <v>1</v>
      </c>
      <c r="AI131" t="n">
        <v>12</v>
      </c>
      <c r="AJ131" t="n">
        <v>4</v>
      </c>
      <c r="AK131" t="n">
        <v>11</v>
      </c>
      <c r="AL131" t="n">
        <v>3</v>
      </c>
      <c r="AM131" t="n">
        <v>14</v>
      </c>
      <c r="AN131" t="n">
        <v>2</v>
      </c>
      <c r="AO131" t="n">
        <v>13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HYPERLINK("https://creighton-primo.hosted.exlibrisgroup.com/primo-explore/search?tab=default_tab&amp;search_scope=EVERYTHING&amp;vid=01CRU&amp;lang=en_US&amp;offset=0&amp;query=any,contains,991003930269702656","Catalog Record")</f>
        <v/>
      </c>
      <c r="AV131">
        <f>HYPERLINK("http://www.worldcat.org/oclc/49760696","WorldCat Record")</f>
        <v/>
      </c>
      <c r="AW131" t="inlineStr">
        <is>
          <t>10810458:eng</t>
        </is>
      </c>
      <c r="AX131" t="inlineStr">
        <is>
          <t>49760696</t>
        </is>
      </c>
      <c r="AY131" t="inlineStr">
        <is>
          <t>991003930269702656</t>
        </is>
      </c>
      <c r="AZ131" t="inlineStr">
        <is>
          <t>991003930269702656</t>
        </is>
      </c>
      <c r="BA131" t="inlineStr">
        <is>
          <t>2256870910002656</t>
        </is>
      </c>
      <c r="BB131" t="inlineStr">
        <is>
          <t>BOOK</t>
        </is>
      </c>
      <c r="BD131" t="inlineStr">
        <is>
          <t>9780471394839</t>
        </is>
      </c>
      <c r="BE131" t="inlineStr">
        <is>
          <t>32285004667100</t>
        </is>
      </c>
      <c r="BF131" t="inlineStr">
        <is>
          <t>893781648</t>
        </is>
      </c>
    </row>
    <row r="132">
      <c r="B132" t="inlineStr">
        <is>
          <t>CURAL</t>
        </is>
      </c>
      <c r="C132" t="inlineStr">
        <is>
          <t>SHELVES</t>
        </is>
      </c>
      <c r="D132" t="inlineStr">
        <is>
          <t>QR84 .S326 1984</t>
        </is>
      </c>
      <c r="E132" t="inlineStr">
        <is>
          <t>0                      QR 0084000S  326         1984</t>
        </is>
      </c>
      <c r="F132" t="inlineStr">
        <is>
          <t>The molecular basis of sex and differentiation : a comparative study of evolution, mechanism, and control in microorganisms / Milton H. Saier, Gary R. Jacobson.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Saier, Milton H.</t>
        </is>
      </c>
      <c r="N132" t="inlineStr">
        <is>
          <t>New York : Springer-Verlag, c1984.</t>
        </is>
      </c>
      <c r="O132" t="inlineStr">
        <is>
          <t>1984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QR </t>
        </is>
      </c>
      <c r="U132" t="n">
        <v>1</v>
      </c>
      <c r="V132" t="n">
        <v>1</v>
      </c>
      <c r="W132" t="inlineStr">
        <is>
          <t>1996-11-24</t>
        </is>
      </c>
      <c r="X132" t="inlineStr">
        <is>
          <t>1996-11-24</t>
        </is>
      </c>
      <c r="Y132" t="inlineStr">
        <is>
          <t>1993-03-04</t>
        </is>
      </c>
      <c r="Z132" t="inlineStr">
        <is>
          <t>1993-03-04</t>
        </is>
      </c>
      <c r="AA132" t="n">
        <v>305</v>
      </c>
      <c r="AB132" t="n">
        <v>243</v>
      </c>
      <c r="AC132" t="n">
        <v>261</v>
      </c>
      <c r="AD132" t="n">
        <v>2</v>
      </c>
      <c r="AE132" t="n">
        <v>2</v>
      </c>
      <c r="AF132" t="n">
        <v>13</v>
      </c>
      <c r="AG132" t="n">
        <v>13</v>
      </c>
      <c r="AH132" t="n">
        <v>4</v>
      </c>
      <c r="AI132" t="n">
        <v>4</v>
      </c>
      <c r="AJ132" t="n">
        <v>4</v>
      </c>
      <c r="AK132" t="n">
        <v>4</v>
      </c>
      <c r="AL132" t="n">
        <v>10</v>
      </c>
      <c r="AM132" t="n">
        <v>10</v>
      </c>
      <c r="AN132" t="n">
        <v>1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HYPERLINK("http://catalog.hathitrust.org/Record/000601385","HathiTrust Record")</f>
        <v/>
      </c>
      <c r="AU132">
        <f>HYPERLINK("https://creighton-primo.hosted.exlibrisgroup.com/primo-explore/search?tab=default_tab&amp;search_scope=EVERYTHING&amp;vid=01CRU&amp;lang=en_US&amp;offset=0&amp;query=any,contains,991000446239702656","Catalog Record")</f>
        <v/>
      </c>
      <c r="AV132">
        <f>HYPERLINK("http://www.worldcat.org/oclc/10850826","WorldCat Record")</f>
        <v/>
      </c>
      <c r="AW132" t="inlineStr">
        <is>
          <t>796076980:eng</t>
        </is>
      </c>
      <c r="AX132" t="inlineStr">
        <is>
          <t>10850826</t>
        </is>
      </c>
      <c r="AY132" t="inlineStr">
        <is>
          <t>991000446239702656</t>
        </is>
      </c>
      <c r="AZ132" t="inlineStr">
        <is>
          <t>991000446239702656</t>
        </is>
      </c>
      <c r="BA132" t="inlineStr">
        <is>
          <t>2268863840002656</t>
        </is>
      </c>
      <c r="BB132" t="inlineStr">
        <is>
          <t>BOOK</t>
        </is>
      </c>
      <c r="BD132" t="inlineStr">
        <is>
          <t>9780387960074</t>
        </is>
      </c>
      <c r="BE132" t="inlineStr">
        <is>
          <t>32285001563831</t>
        </is>
      </c>
      <c r="BF132" t="inlineStr">
        <is>
          <t>893321036</t>
        </is>
      </c>
    </row>
    <row r="133">
      <c r="B133" t="inlineStr">
        <is>
          <t>CURAL</t>
        </is>
      </c>
      <c r="C133" t="inlineStr">
        <is>
          <t>SHELVES</t>
        </is>
      </c>
      <c r="D133" t="inlineStr">
        <is>
          <t>QR84 .T48 1963</t>
        </is>
      </c>
      <c r="E133" t="inlineStr">
        <is>
          <t>0                      QR 0084000T  48          1963</t>
        </is>
      </c>
      <c r="F133" t="inlineStr">
        <is>
          <t>The life of bacteria: their growth, metabolism, and relationships.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Thimann, Kenneth Vivian, 1904-1997.</t>
        </is>
      </c>
      <c r="N133" t="inlineStr">
        <is>
          <t>New York, Macmillan [1963]</t>
        </is>
      </c>
      <c r="O133" t="inlineStr">
        <is>
          <t>1963</t>
        </is>
      </c>
      <c r="P133" t="inlineStr">
        <is>
          <t>2d ed.</t>
        </is>
      </c>
      <c r="Q133" t="inlineStr">
        <is>
          <t>eng</t>
        </is>
      </c>
      <c r="R133" t="inlineStr">
        <is>
          <t>nyu</t>
        </is>
      </c>
      <c r="T133" t="inlineStr">
        <is>
          <t xml:space="preserve">QR </t>
        </is>
      </c>
      <c r="U133" t="n">
        <v>1</v>
      </c>
      <c r="V133" t="n">
        <v>1</v>
      </c>
      <c r="W133" t="inlineStr">
        <is>
          <t>1998-02-25</t>
        </is>
      </c>
      <c r="X133" t="inlineStr">
        <is>
          <t>1998-02-25</t>
        </is>
      </c>
      <c r="Y133" t="inlineStr">
        <is>
          <t>1997-08-07</t>
        </is>
      </c>
      <c r="Z133" t="inlineStr">
        <is>
          <t>1997-08-07</t>
        </is>
      </c>
      <c r="AA133" t="n">
        <v>646</v>
      </c>
      <c r="AB133" t="n">
        <v>535</v>
      </c>
      <c r="AC133" t="n">
        <v>707</v>
      </c>
      <c r="AD133" t="n">
        <v>4</v>
      </c>
      <c r="AE133" t="n">
        <v>6</v>
      </c>
      <c r="AF133" t="n">
        <v>19</v>
      </c>
      <c r="AG133" t="n">
        <v>32</v>
      </c>
      <c r="AH133" t="n">
        <v>10</v>
      </c>
      <c r="AI133" t="n">
        <v>15</v>
      </c>
      <c r="AJ133" t="n">
        <v>3</v>
      </c>
      <c r="AK133" t="n">
        <v>6</v>
      </c>
      <c r="AL133" t="n">
        <v>9</v>
      </c>
      <c r="AM133" t="n">
        <v>15</v>
      </c>
      <c r="AN133" t="n">
        <v>3</v>
      </c>
      <c r="AO133" t="n">
        <v>5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HYPERLINK("http://catalog.hathitrust.org/Record/001556410","HathiTrust Record")</f>
        <v/>
      </c>
      <c r="AU133">
        <f>HYPERLINK("https://creighton-primo.hosted.exlibrisgroup.com/primo-explore/search?tab=default_tab&amp;search_scope=EVERYTHING&amp;vid=01CRU&amp;lang=en_US&amp;offset=0&amp;query=any,contains,991003593669702656","Catalog Record")</f>
        <v/>
      </c>
      <c r="AV133">
        <f>HYPERLINK("http://www.worldcat.org/oclc/1175449","WorldCat Record")</f>
        <v/>
      </c>
      <c r="AW133" t="inlineStr">
        <is>
          <t>197876548:eng</t>
        </is>
      </c>
      <c r="AX133" t="inlineStr">
        <is>
          <t>1175449</t>
        </is>
      </c>
      <c r="AY133" t="inlineStr">
        <is>
          <t>991003593669702656</t>
        </is>
      </c>
      <c r="AZ133" t="inlineStr">
        <is>
          <t>991003593669702656</t>
        </is>
      </c>
      <c r="BA133" t="inlineStr">
        <is>
          <t>2271825870002656</t>
        </is>
      </c>
      <c r="BB133" t="inlineStr">
        <is>
          <t>BOOK</t>
        </is>
      </c>
      <c r="BE133" t="inlineStr">
        <is>
          <t>32285003081881</t>
        </is>
      </c>
      <c r="BF133" t="inlineStr">
        <is>
          <t>893228199</t>
        </is>
      </c>
    </row>
    <row r="134">
      <c r="B134" t="inlineStr">
        <is>
          <t>CURAL</t>
        </is>
      </c>
      <c r="C134" t="inlineStr">
        <is>
          <t>SHELVES</t>
        </is>
      </c>
      <c r="D134" t="inlineStr">
        <is>
          <t>QR84 .W613</t>
        </is>
      </c>
      <c r="E134" t="inlineStr">
        <is>
          <t>0                      QR 0084000W  613</t>
        </is>
      </c>
      <c r="F134" t="inlineStr">
        <is>
          <t>Sexuality and the genetics of bacteria / [by] François Jacob and Élie L. Wollman.</t>
        </is>
      </c>
      <c r="H134" t="inlineStr">
        <is>
          <t>No</t>
        </is>
      </c>
      <c r="I134" t="inlineStr">
        <is>
          <t>1</t>
        </is>
      </c>
      <c r="J134" t="inlineStr">
        <is>
          <t>Yes</t>
        </is>
      </c>
      <c r="K134" t="inlineStr">
        <is>
          <t>No</t>
        </is>
      </c>
      <c r="L134" t="inlineStr">
        <is>
          <t>0</t>
        </is>
      </c>
      <c r="M134" t="inlineStr">
        <is>
          <t>Wollman, Élie L., 1917-</t>
        </is>
      </c>
      <c r="N134" t="inlineStr">
        <is>
          <t>New York, Academic Press, 1961.</t>
        </is>
      </c>
      <c r="O134" t="inlineStr">
        <is>
          <t>1961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QR </t>
        </is>
      </c>
      <c r="U134" t="n">
        <v>0</v>
      </c>
      <c r="V134" t="n">
        <v>2</v>
      </c>
      <c r="X134" t="inlineStr">
        <is>
          <t>2002-02-25</t>
        </is>
      </c>
      <c r="Y134" t="inlineStr">
        <is>
          <t>1997-08-08</t>
        </is>
      </c>
      <c r="Z134" t="inlineStr">
        <is>
          <t>1997-08-08</t>
        </is>
      </c>
      <c r="AA134" t="n">
        <v>553</v>
      </c>
      <c r="AB134" t="n">
        <v>464</v>
      </c>
      <c r="AC134" t="n">
        <v>475</v>
      </c>
      <c r="AD134" t="n">
        <v>3</v>
      </c>
      <c r="AE134" t="n">
        <v>3</v>
      </c>
      <c r="AF134" t="n">
        <v>20</v>
      </c>
      <c r="AG134" t="n">
        <v>20</v>
      </c>
      <c r="AH134" t="n">
        <v>8</v>
      </c>
      <c r="AI134" t="n">
        <v>8</v>
      </c>
      <c r="AJ134" t="n">
        <v>6</v>
      </c>
      <c r="AK134" t="n">
        <v>6</v>
      </c>
      <c r="AL134" t="n">
        <v>11</v>
      </c>
      <c r="AM134" t="n">
        <v>11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HYPERLINK("http://catalog.hathitrust.org/Record/001496012","HathiTrust Record")</f>
        <v/>
      </c>
      <c r="AU134">
        <f>HYPERLINK("https://creighton-primo.hosted.exlibrisgroup.com/primo-explore/search?tab=default_tab&amp;search_scope=EVERYTHING&amp;vid=01CRU&amp;lang=en_US&amp;offset=0&amp;query=any,contains,991001779599702656","Catalog Record")</f>
        <v/>
      </c>
      <c r="AV134">
        <f>HYPERLINK("http://www.worldcat.org/oclc/556031","WorldCat Record")</f>
        <v/>
      </c>
      <c r="AW134" t="inlineStr">
        <is>
          <t>111600007:eng</t>
        </is>
      </c>
      <c r="AX134" t="inlineStr">
        <is>
          <t>556031</t>
        </is>
      </c>
      <c r="AY134" t="inlineStr">
        <is>
          <t>991001779599702656</t>
        </is>
      </c>
      <c r="AZ134" t="inlineStr">
        <is>
          <t>991001779599702656</t>
        </is>
      </c>
      <c r="BA134" t="inlineStr">
        <is>
          <t>2259825900002656</t>
        </is>
      </c>
      <c r="BB134" t="inlineStr">
        <is>
          <t>BOOK</t>
        </is>
      </c>
      <c r="BE134" t="inlineStr">
        <is>
          <t>32285003081899</t>
        </is>
      </c>
      <c r="BF134" t="inlineStr">
        <is>
          <t>893602889</t>
        </is>
      </c>
    </row>
    <row r="135">
      <c r="B135" t="inlineStr">
        <is>
          <t>CURAL</t>
        </is>
      </c>
      <c r="C135" t="inlineStr">
        <is>
          <t>SHELVES</t>
        </is>
      </c>
      <c r="D135" t="inlineStr">
        <is>
          <t>QR86 .M5 1990</t>
        </is>
      </c>
      <c r="E135" t="inlineStr">
        <is>
          <t>0                      QR 0086000M  5           1990</t>
        </is>
      </c>
      <c r="F135" t="inlineStr">
        <is>
          <t>Microbial growth dynamics / edited by Robert K. Poole, Michael J. Bazin, C. William Keevil.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Oxford [England] ; New York : Published for the Society for General Microbiology by IRL Press at Oxford University Press, 1990.</t>
        </is>
      </c>
      <c r="O135" t="inlineStr">
        <is>
          <t>1990</t>
        </is>
      </c>
      <c r="Q135" t="inlineStr">
        <is>
          <t>eng</t>
        </is>
      </c>
      <c r="R135" t="inlineStr">
        <is>
          <t>enk</t>
        </is>
      </c>
      <c r="S135" t="inlineStr">
        <is>
          <t>Special publications of the Society for General Microbiology ; v. 28</t>
        </is>
      </c>
      <c r="T135" t="inlineStr">
        <is>
          <t xml:space="preserve">QR </t>
        </is>
      </c>
      <c r="U135" t="n">
        <v>4</v>
      </c>
      <c r="V135" t="n">
        <v>4</v>
      </c>
      <c r="W135" t="inlineStr">
        <is>
          <t>1997-02-16</t>
        </is>
      </c>
      <c r="X135" t="inlineStr">
        <is>
          <t>1997-02-16</t>
        </is>
      </c>
      <c r="Y135" t="inlineStr">
        <is>
          <t>1991-06-20</t>
        </is>
      </c>
      <c r="Z135" t="inlineStr">
        <is>
          <t>1991-06-20</t>
        </is>
      </c>
      <c r="AA135" t="n">
        <v>179</v>
      </c>
      <c r="AB135" t="n">
        <v>111</v>
      </c>
      <c r="AC135" t="n">
        <v>113</v>
      </c>
      <c r="AD135" t="n">
        <v>1</v>
      </c>
      <c r="AE135" t="n">
        <v>1</v>
      </c>
      <c r="AF135" t="n">
        <v>2</v>
      </c>
      <c r="AG135" t="n">
        <v>2</v>
      </c>
      <c r="AH135" t="n">
        <v>0</v>
      </c>
      <c r="AI135" t="n">
        <v>0</v>
      </c>
      <c r="AJ135" t="n">
        <v>2</v>
      </c>
      <c r="AK135" t="n">
        <v>2</v>
      </c>
      <c r="AL135" t="n">
        <v>1</v>
      </c>
      <c r="AM135" t="n">
        <v>1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HYPERLINK("http://catalog.hathitrust.org/Record/002208467","HathiTrust Record")</f>
        <v/>
      </c>
      <c r="AU135">
        <f>HYPERLINK("https://creighton-primo.hosted.exlibrisgroup.com/primo-explore/search?tab=default_tab&amp;search_scope=EVERYTHING&amp;vid=01CRU&amp;lang=en_US&amp;offset=0&amp;query=any,contains,991001587739702656","Catalog Record")</f>
        <v/>
      </c>
      <c r="AV135">
        <f>HYPERLINK("http://www.worldcat.org/oclc/20560591","WorldCat Record")</f>
        <v/>
      </c>
      <c r="AW135" t="inlineStr">
        <is>
          <t>353788514:eng</t>
        </is>
      </c>
      <c r="AX135" t="inlineStr">
        <is>
          <t>20560591</t>
        </is>
      </c>
      <c r="AY135" t="inlineStr">
        <is>
          <t>991001587739702656</t>
        </is>
      </c>
      <c r="AZ135" t="inlineStr">
        <is>
          <t>991001587739702656</t>
        </is>
      </c>
      <c r="BA135" t="inlineStr">
        <is>
          <t>2259281590002656</t>
        </is>
      </c>
      <c r="BB135" t="inlineStr">
        <is>
          <t>BOOK</t>
        </is>
      </c>
      <c r="BD135" t="inlineStr">
        <is>
          <t>9780199631193</t>
        </is>
      </c>
      <c r="BE135" t="inlineStr">
        <is>
          <t>32285000657519</t>
        </is>
      </c>
      <c r="BF135" t="inlineStr">
        <is>
          <t>893608965</t>
        </is>
      </c>
    </row>
    <row r="136">
      <c r="B136" t="inlineStr">
        <is>
          <t>CURAL</t>
        </is>
      </c>
      <c r="C136" t="inlineStr">
        <is>
          <t>SHELVES</t>
        </is>
      </c>
      <c r="D136" t="inlineStr">
        <is>
          <t>QR88 .G67 1986</t>
        </is>
      </c>
      <c r="E136" t="inlineStr">
        <is>
          <t>0                      QR 0088000G  67          1986</t>
        </is>
      </c>
      <c r="F136" t="inlineStr">
        <is>
          <t>Bacterial metabolism / Gerhard Gottschalk.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Gottschalk, Gerhard.</t>
        </is>
      </c>
      <c r="N136" t="inlineStr">
        <is>
          <t>New York : Springer-Verlag, c1986.</t>
        </is>
      </c>
      <c r="O136" t="inlineStr">
        <is>
          <t>1986</t>
        </is>
      </c>
      <c r="P136" t="inlineStr">
        <is>
          <t>2nd ed.</t>
        </is>
      </c>
      <c r="Q136" t="inlineStr">
        <is>
          <t>eng</t>
        </is>
      </c>
      <c r="R136" t="inlineStr">
        <is>
          <t>nyu</t>
        </is>
      </c>
      <c r="S136" t="inlineStr">
        <is>
          <t>Springer series in microbiology</t>
        </is>
      </c>
      <c r="T136" t="inlineStr">
        <is>
          <t xml:space="preserve">QR </t>
        </is>
      </c>
      <c r="U136" t="n">
        <v>1</v>
      </c>
      <c r="V136" t="n">
        <v>1</v>
      </c>
      <c r="W136" t="inlineStr">
        <is>
          <t>2008-12-09</t>
        </is>
      </c>
      <c r="X136" t="inlineStr">
        <is>
          <t>2008-12-09</t>
        </is>
      </c>
      <c r="Y136" t="inlineStr">
        <is>
          <t>1999-05-05</t>
        </is>
      </c>
      <c r="Z136" t="inlineStr">
        <is>
          <t>1999-05-05</t>
        </is>
      </c>
      <c r="AA136" t="n">
        <v>517</v>
      </c>
      <c r="AB136" t="n">
        <v>331</v>
      </c>
      <c r="AC136" t="n">
        <v>586</v>
      </c>
      <c r="AD136" t="n">
        <v>3</v>
      </c>
      <c r="AE136" t="n">
        <v>3</v>
      </c>
      <c r="AF136" t="n">
        <v>13</v>
      </c>
      <c r="AG136" t="n">
        <v>21</v>
      </c>
      <c r="AH136" t="n">
        <v>4</v>
      </c>
      <c r="AI136" t="n">
        <v>7</v>
      </c>
      <c r="AJ136" t="n">
        <v>3</v>
      </c>
      <c r="AK136" t="n">
        <v>7</v>
      </c>
      <c r="AL136" t="n">
        <v>7</v>
      </c>
      <c r="AM136" t="n">
        <v>13</v>
      </c>
      <c r="AN136" t="n">
        <v>2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HYPERLINK("https://creighton-primo.hosted.exlibrisgroup.com/primo-explore/search?tab=default_tab&amp;search_scope=EVERYTHING&amp;vid=01CRU&amp;lang=en_US&amp;offset=0&amp;query=any,contains,991000641479702656","Catalog Record")</f>
        <v/>
      </c>
      <c r="AV136">
        <f>HYPERLINK("http://www.worldcat.org/oclc/12104993","WorldCat Record")</f>
        <v/>
      </c>
      <c r="AW136" t="inlineStr">
        <is>
          <t>4824626:eng</t>
        </is>
      </c>
      <c r="AX136" t="inlineStr">
        <is>
          <t>12104993</t>
        </is>
      </c>
      <c r="AY136" t="inlineStr">
        <is>
          <t>991000641479702656</t>
        </is>
      </c>
      <c r="AZ136" t="inlineStr">
        <is>
          <t>991000641479702656</t>
        </is>
      </c>
      <c r="BA136" t="inlineStr">
        <is>
          <t>2260030290002656</t>
        </is>
      </c>
      <c r="BB136" t="inlineStr">
        <is>
          <t>BOOK</t>
        </is>
      </c>
      <c r="BD136" t="inlineStr">
        <is>
          <t>9780387961538</t>
        </is>
      </c>
      <c r="BE136" t="inlineStr">
        <is>
          <t>32285003559001</t>
        </is>
      </c>
      <c r="BF136" t="inlineStr">
        <is>
          <t>893890886</t>
        </is>
      </c>
    </row>
    <row r="137">
      <c r="B137" t="inlineStr">
        <is>
          <t>CURAL</t>
        </is>
      </c>
      <c r="C137" t="inlineStr">
        <is>
          <t>SHELVES</t>
        </is>
      </c>
      <c r="D137" t="inlineStr">
        <is>
          <t>QR88 .W48 2007</t>
        </is>
      </c>
      <c r="E137" t="inlineStr">
        <is>
          <t>0                      QR 0088000W  48          2007</t>
        </is>
      </c>
      <c r="F137" t="inlineStr">
        <is>
          <t>The physiology and biochemistry of prokaryotes / David White.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White, David, 1936-</t>
        </is>
      </c>
      <c r="N137" t="inlineStr">
        <is>
          <t>New York : Oxford University Press, 2007.</t>
        </is>
      </c>
      <c r="O137" t="inlineStr">
        <is>
          <t>2007</t>
        </is>
      </c>
      <c r="P137" t="inlineStr">
        <is>
          <t>3rd ed.</t>
        </is>
      </c>
      <c r="Q137" t="inlineStr">
        <is>
          <t>eng</t>
        </is>
      </c>
      <c r="R137" t="inlineStr">
        <is>
          <t>nyu</t>
        </is>
      </c>
      <c r="T137" t="inlineStr">
        <is>
          <t xml:space="preserve">QR </t>
        </is>
      </c>
      <c r="U137" t="n">
        <v>3</v>
      </c>
      <c r="V137" t="n">
        <v>3</v>
      </c>
      <c r="W137" t="inlineStr">
        <is>
          <t>2008-12-09</t>
        </is>
      </c>
      <c r="X137" t="inlineStr">
        <is>
          <t>2008-12-09</t>
        </is>
      </c>
      <c r="Y137" t="inlineStr">
        <is>
          <t>2006-10-25</t>
        </is>
      </c>
      <c r="Z137" t="inlineStr">
        <is>
          <t>2006-10-25</t>
        </is>
      </c>
      <c r="AA137" t="n">
        <v>273</v>
      </c>
      <c r="AB137" t="n">
        <v>174</v>
      </c>
      <c r="AC137" t="n">
        <v>438</v>
      </c>
      <c r="AD137" t="n">
        <v>2</v>
      </c>
      <c r="AE137" t="n">
        <v>3</v>
      </c>
      <c r="AF137" t="n">
        <v>8</v>
      </c>
      <c r="AG137" t="n">
        <v>20</v>
      </c>
      <c r="AH137" t="n">
        <v>2</v>
      </c>
      <c r="AI137" t="n">
        <v>6</v>
      </c>
      <c r="AJ137" t="n">
        <v>4</v>
      </c>
      <c r="AK137" t="n">
        <v>6</v>
      </c>
      <c r="AL137" t="n">
        <v>3</v>
      </c>
      <c r="AM137" t="n">
        <v>10</v>
      </c>
      <c r="AN137" t="n">
        <v>1</v>
      </c>
      <c r="AO137" t="n">
        <v>2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HYPERLINK("http://catalog.hathitrust.org/Record/005214890","HathiTrust Record")</f>
        <v/>
      </c>
      <c r="AU137">
        <f>HYPERLINK("https://creighton-primo.hosted.exlibrisgroup.com/primo-explore/search?tab=default_tab&amp;search_scope=EVERYTHING&amp;vid=01CRU&amp;lang=en_US&amp;offset=0&amp;query=any,contains,991004933159702656","Catalog Record")</f>
        <v/>
      </c>
      <c r="AV137">
        <f>HYPERLINK("http://www.worldcat.org/oclc/60414377","WorldCat Record")</f>
        <v/>
      </c>
      <c r="AW137" t="inlineStr">
        <is>
          <t>20369398:eng</t>
        </is>
      </c>
      <c r="AX137" t="inlineStr">
        <is>
          <t>60414377</t>
        </is>
      </c>
      <c r="AY137" t="inlineStr">
        <is>
          <t>991004933159702656</t>
        </is>
      </c>
      <c r="AZ137" t="inlineStr">
        <is>
          <t>991004933159702656</t>
        </is>
      </c>
      <c r="BA137" t="inlineStr">
        <is>
          <t>2258258200002656</t>
        </is>
      </c>
      <c r="BB137" t="inlineStr">
        <is>
          <t>BOOK</t>
        </is>
      </c>
      <c r="BD137" t="inlineStr">
        <is>
          <t>9780195301687</t>
        </is>
      </c>
      <c r="BE137" t="inlineStr">
        <is>
          <t>32285005232706</t>
        </is>
      </c>
      <c r="BF137" t="inlineStr">
        <is>
          <t>893424355</t>
        </is>
      </c>
    </row>
    <row r="138">
      <c r="B138" t="inlineStr">
        <is>
          <t>CURAL</t>
        </is>
      </c>
      <c r="C138" t="inlineStr">
        <is>
          <t>SHELVES</t>
        </is>
      </c>
      <c r="D138" t="inlineStr">
        <is>
          <t>QR89.5 .L48 1990</t>
        </is>
      </c>
      <c r="E138" t="inlineStr">
        <is>
          <t>0                      QR 0089500L  48          1990</t>
        </is>
      </c>
      <c r="F138" t="inlineStr">
        <is>
          <t>Anaerobic bacteria : a functional biology / Paul N. Levett.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Levett, Paul N. (Paul Nigel), 1957-</t>
        </is>
      </c>
      <c r="N138" t="inlineStr">
        <is>
          <t>Milton Keynes ; Philadelphia : Open University Press, 1990.</t>
        </is>
      </c>
      <c r="O138" t="inlineStr">
        <is>
          <t>1990</t>
        </is>
      </c>
      <c r="Q138" t="inlineStr">
        <is>
          <t>eng</t>
        </is>
      </c>
      <c r="R138" t="inlineStr">
        <is>
          <t>enk</t>
        </is>
      </c>
      <c r="T138" t="inlineStr">
        <is>
          <t xml:space="preserve">QR </t>
        </is>
      </c>
      <c r="U138" t="n">
        <v>11</v>
      </c>
      <c r="V138" t="n">
        <v>11</v>
      </c>
      <c r="W138" t="inlineStr">
        <is>
          <t>2001-02-07</t>
        </is>
      </c>
      <c r="X138" t="inlineStr">
        <is>
          <t>2001-02-07</t>
        </is>
      </c>
      <c r="Y138" t="inlineStr">
        <is>
          <t>1991-11-05</t>
        </is>
      </c>
      <c r="Z138" t="inlineStr">
        <is>
          <t>1991-11-05</t>
        </is>
      </c>
      <c r="AA138" t="n">
        <v>330</v>
      </c>
      <c r="AB138" t="n">
        <v>227</v>
      </c>
      <c r="AC138" t="n">
        <v>234</v>
      </c>
      <c r="AD138" t="n">
        <v>2</v>
      </c>
      <c r="AE138" t="n">
        <v>2</v>
      </c>
      <c r="AF138" t="n">
        <v>10</v>
      </c>
      <c r="AG138" t="n">
        <v>10</v>
      </c>
      <c r="AH138" t="n">
        <v>5</v>
      </c>
      <c r="AI138" t="n">
        <v>5</v>
      </c>
      <c r="AJ138" t="n">
        <v>2</v>
      </c>
      <c r="AK138" t="n">
        <v>2</v>
      </c>
      <c r="AL138" t="n">
        <v>4</v>
      </c>
      <c r="AM138" t="n">
        <v>4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HYPERLINK("http://catalog.hathitrust.org/Record/002463402","HathiTrust Record")</f>
        <v/>
      </c>
      <c r="AU138">
        <f>HYPERLINK("https://creighton-primo.hosted.exlibrisgroup.com/primo-explore/search?tab=default_tab&amp;search_scope=EVERYTHING&amp;vid=01CRU&amp;lang=en_US&amp;offset=0&amp;query=any,contains,991001767129702656","Catalog Record")</f>
        <v/>
      </c>
      <c r="AV138">
        <f>HYPERLINK("http://www.worldcat.org/oclc/22311341","WorldCat Record")</f>
        <v/>
      </c>
      <c r="AW138" t="inlineStr">
        <is>
          <t>329262160:eng</t>
        </is>
      </c>
      <c r="AX138" t="inlineStr">
        <is>
          <t>22311341</t>
        </is>
      </c>
      <c r="AY138" t="inlineStr">
        <is>
          <t>991001767129702656</t>
        </is>
      </c>
      <c r="AZ138" t="inlineStr">
        <is>
          <t>991001767129702656</t>
        </is>
      </c>
      <c r="BA138" t="inlineStr">
        <is>
          <t>2264512220002656</t>
        </is>
      </c>
      <c r="BB138" t="inlineStr">
        <is>
          <t>BOOK</t>
        </is>
      </c>
      <c r="BD138" t="inlineStr">
        <is>
          <t>9780335092062</t>
        </is>
      </c>
      <c r="BE138" t="inlineStr">
        <is>
          <t>32285000729516</t>
        </is>
      </c>
      <c r="BF138" t="inlineStr">
        <is>
          <t>893322228</t>
        </is>
      </c>
    </row>
    <row r="139">
      <c r="B139" t="inlineStr">
        <is>
          <t>CURAL</t>
        </is>
      </c>
      <c r="C139" t="inlineStr">
        <is>
          <t>SHELVES</t>
        </is>
      </c>
      <c r="D139" t="inlineStr">
        <is>
          <t>QR89.7 .R4</t>
        </is>
      </c>
      <c r="E139" t="inlineStr">
        <is>
          <t>0                      QR 0089700R  4</t>
        </is>
      </c>
      <c r="F139" t="inlineStr">
        <is>
          <t>Recent developments in nitrogen fixation / edited by W. Newton, J. R. Postgate, C. Rodriguez-Barrueco.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London ; New York : Academic Press, 1977.</t>
        </is>
      </c>
      <c r="O139" t="inlineStr">
        <is>
          <t>1977</t>
        </is>
      </c>
      <c r="Q139" t="inlineStr">
        <is>
          <t>eng</t>
        </is>
      </c>
      <c r="R139" t="inlineStr">
        <is>
          <t>enk</t>
        </is>
      </c>
      <c r="T139" t="inlineStr">
        <is>
          <t xml:space="preserve">QR </t>
        </is>
      </c>
      <c r="U139" t="n">
        <v>4</v>
      </c>
      <c r="V139" t="n">
        <v>4</v>
      </c>
      <c r="W139" t="inlineStr">
        <is>
          <t>1998-02-06</t>
        </is>
      </c>
      <c r="X139" t="inlineStr">
        <is>
          <t>1998-02-06</t>
        </is>
      </c>
      <c r="Y139" t="inlineStr">
        <is>
          <t>1993-03-04</t>
        </is>
      </c>
      <c r="Z139" t="inlineStr">
        <is>
          <t>1993-03-04</t>
        </is>
      </c>
      <c r="AA139" t="n">
        <v>291</v>
      </c>
      <c r="AB139" t="n">
        <v>179</v>
      </c>
      <c r="AC139" t="n">
        <v>180</v>
      </c>
      <c r="AD139" t="n">
        <v>1</v>
      </c>
      <c r="AE139" t="n">
        <v>1</v>
      </c>
      <c r="AF139" t="n">
        <v>1</v>
      </c>
      <c r="AG139" t="n">
        <v>1</v>
      </c>
      <c r="AH139" t="n">
        <v>0</v>
      </c>
      <c r="AI139" t="n">
        <v>0</v>
      </c>
      <c r="AJ139" t="n">
        <v>1</v>
      </c>
      <c r="AK139" t="n">
        <v>1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HYPERLINK("http://catalog.hathitrust.org/Record/006253456","HathiTrust Record")</f>
        <v/>
      </c>
      <c r="AU139">
        <f>HYPERLINK("https://creighton-primo.hosted.exlibrisgroup.com/primo-explore/search?tab=default_tab&amp;search_scope=EVERYTHING&amp;vid=01CRU&amp;lang=en_US&amp;offset=0&amp;query=any,contains,991004545399702656","Catalog Record")</f>
        <v/>
      </c>
      <c r="AV139">
        <f>HYPERLINK("http://www.worldcat.org/oclc/3913258","WorldCat Record")</f>
        <v/>
      </c>
      <c r="AW139" t="inlineStr">
        <is>
          <t>607214463:eng</t>
        </is>
      </c>
      <c r="AX139" t="inlineStr">
        <is>
          <t>3913258</t>
        </is>
      </c>
      <c r="AY139" t="inlineStr">
        <is>
          <t>991004545399702656</t>
        </is>
      </c>
      <c r="AZ139" t="inlineStr">
        <is>
          <t>991004545399702656</t>
        </is>
      </c>
      <c r="BA139" t="inlineStr">
        <is>
          <t>2258198490002656</t>
        </is>
      </c>
      <c r="BB139" t="inlineStr">
        <is>
          <t>BOOK</t>
        </is>
      </c>
      <c r="BD139" t="inlineStr">
        <is>
          <t>9780125173506</t>
        </is>
      </c>
      <c r="BE139" t="inlineStr">
        <is>
          <t>32285001563849</t>
        </is>
      </c>
      <c r="BF139" t="inlineStr">
        <is>
          <t>893712747</t>
        </is>
      </c>
    </row>
    <row r="140">
      <c r="B140" t="inlineStr">
        <is>
          <t>CURAL</t>
        </is>
      </c>
      <c r="C140" t="inlineStr">
        <is>
          <t>SHELVES</t>
        </is>
      </c>
      <c r="D140" t="inlineStr">
        <is>
          <t>QR89.7 .S95 1980</t>
        </is>
      </c>
      <c r="E140" t="inlineStr">
        <is>
          <t>0                      QR 0089700S  95          1980</t>
        </is>
      </c>
      <c r="F140" t="inlineStr">
        <is>
          <t>Genetic engineering of symbiotic nitrogen fixation and conservation of fixed nitrogen / edited by J.M. Lyons ... [et al.].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Symposium on Enhancing Biological Production of Ammonia From Atmospheric Nitrogen and Soil Nitrate (1980 : Tahoe City, Calif.)</t>
        </is>
      </c>
      <c r="N140" t="inlineStr">
        <is>
          <t>New York : Plenum Press, c1981.</t>
        </is>
      </c>
      <c r="O140" t="inlineStr">
        <is>
          <t>1981</t>
        </is>
      </c>
      <c r="Q140" t="inlineStr">
        <is>
          <t>eng</t>
        </is>
      </c>
      <c r="R140" t="inlineStr">
        <is>
          <t>nyu</t>
        </is>
      </c>
      <c r="S140" t="inlineStr">
        <is>
          <t>Basic life sciences ; v. 17</t>
        </is>
      </c>
      <c r="T140" t="inlineStr">
        <is>
          <t xml:space="preserve">QR </t>
        </is>
      </c>
      <c r="U140" t="n">
        <v>2</v>
      </c>
      <c r="V140" t="n">
        <v>2</v>
      </c>
      <c r="W140" t="inlineStr">
        <is>
          <t>1998-02-05</t>
        </is>
      </c>
      <c r="X140" t="inlineStr">
        <is>
          <t>1998-02-05</t>
        </is>
      </c>
      <c r="Y140" t="inlineStr">
        <is>
          <t>1993-03-04</t>
        </is>
      </c>
      <c r="Z140" t="inlineStr">
        <is>
          <t>1993-03-04</t>
        </is>
      </c>
      <c r="AA140" t="n">
        <v>235</v>
      </c>
      <c r="AB140" t="n">
        <v>154</v>
      </c>
      <c r="AC140" t="n">
        <v>171</v>
      </c>
      <c r="AD140" t="n">
        <v>1</v>
      </c>
      <c r="AE140" t="n">
        <v>1</v>
      </c>
      <c r="AF140" t="n">
        <v>3</v>
      </c>
      <c r="AG140" t="n">
        <v>3</v>
      </c>
      <c r="AH140" t="n">
        <v>2</v>
      </c>
      <c r="AI140" t="n">
        <v>2</v>
      </c>
      <c r="AJ140" t="n">
        <v>1</v>
      </c>
      <c r="AK140" t="n">
        <v>1</v>
      </c>
      <c r="AL140" t="n">
        <v>3</v>
      </c>
      <c r="AM140" t="n">
        <v>3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HYPERLINK("http://catalog.hathitrust.org/Record/000104275","HathiTrust Record")</f>
        <v/>
      </c>
      <c r="AU140">
        <f>HYPERLINK("https://creighton-primo.hosted.exlibrisgroup.com/primo-explore/search?tab=default_tab&amp;search_scope=EVERYTHING&amp;vid=01CRU&amp;lang=en_US&amp;offset=0&amp;query=any,contains,991005099119702656","Catalog Record")</f>
        <v/>
      </c>
      <c r="AV140">
        <f>HYPERLINK("http://www.worldcat.org/oclc/7279072","WorldCat Record")</f>
        <v/>
      </c>
      <c r="AW140" t="inlineStr">
        <is>
          <t>355394938:eng</t>
        </is>
      </c>
      <c r="AX140" t="inlineStr">
        <is>
          <t>7279072</t>
        </is>
      </c>
      <c r="AY140" t="inlineStr">
        <is>
          <t>991005099119702656</t>
        </is>
      </c>
      <c r="AZ140" t="inlineStr">
        <is>
          <t>991005099119702656</t>
        </is>
      </c>
      <c r="BA140" t="inlineStr">
        <is>
          <t>2262256770002656</t>
        </is>
      </c>
      <c r="BB140" t="inlineStr">
        <is>
          <t>BOOK</t>
        </is>
      </c>
      <c r="BD140" t="inlineStr">
        <is>
          <t>9780306407307</t>
        </is>
      </c>
      <c r="BE140" t="inlineStr">
        <is>
          <t>32285001563856</t>
        </is>
      </c>
      <c r="BF140" t="inlineStr">
        <is>
          <t>893713440</t>
        </is>
      </c>
    </row>
    <row r="141">
      <c r="B141" t="inlineStr">
        <is>
          <t>CURAL</t>
        </is>
      </c>
      <c r="C141" t="inlineStr">
        <is>
          <t>SHELVES</t>
        </is>
      </c>
      <c r="D141" t="inlineStr">
        <is>
          <t>QR9 .S56 1987</t>
        </is>
      </c>
      <c r="E141" t="inlineStr">
        <is>
          <t>0                      QR 0009000S  56          1987</t>
        </is>
      </c>
      <c r="F141" t="inlineStr">
        <is>
          <t>Dictionary of microbiology and molecular biology / Paul Singleton, Diana Sainsbury.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M141" t="inlineStr">
        <is>
          <t>Singleton, Paul.</t>
        </is>
      </c>
      <c r="N141" t="inlineStr">
        <is>
          <t>Chichester [West Sussex] ; New York : Wiley, c1987.</t>
        </is>
      </c>
      <c r="O141" t="inlineStr">
        <is>
          <t>1987</t>
        </is>
      </c>
      <c r="P141" t="inlineStr">
        <is>
          <t>2nd ed.</t>
        </is>
      </c>
      <c r="Q141" t="inlineStr">
        <is>
          <t>eng</t>
        </is>
      </c>
      <c r="R141" t="inlineStr">
        <is>
          <t>enk</t>
        </is>
      </c>
      <c r="T141" t="inlineStr">
        <is>
          <t xml:space="preserve">QR </t>
        </is>
      </c>
      <c r="U141" t="n">
        <v>8</v>
      </c>
      <c r="V141" t="n">
        <v>8</v>
      </c>
      <c r="W141" t="inlineStr">
        <is>
          <t>2002-02-27</t>
        </is>
      </c>
      <c r="X141" t="inlineStr">
        <is>
          <t>2002-02-27</t>
        </is>
      </c>
      <c r="Y141" t="inlineStr">
        <is>
          <t>1995-02-14</t>
        </is>
      </c>
      <c r="Z141" t="inlineStr">
        <is>
          <t>1995-02-14</t>
        </is>
      </c>
      <c r="AA141" t="n">
        <v>527</v>
      </c>
      <c r="AB141" t="n">
        <v>351</v>
      </c>
      <c r="AC141" t="n">
        <v>1358</v>
      </c>
      <c r="AD141" t="n">
        <v>1</v>
      </c>
      <c r="AE141" t="n">
        <v>5</v>
      </c>
      <c r="AF141" t="n">
        <v>6</v>
      </c>
      <c r="AG141" t="n">
        <v>47</v>
      </c>
      <c r="AH141" t="n">
        <v>4</v>
      </c>
      <c r="AI141" t="n">
        <v>23</v>
      </c>
      <c r="AJ141" t="n">
        <v>1</v>
      </c>
      <c r="AK141" t="n">
        <v>9</v>
      </c>
      <c r="AL141" t="n">
        <v>3</v>
      </c>
      <c r="AM141" t="n">
        <v>21</v>
      </c>
      <c r="AN141" t="n">
        <v>0</v>
      </c>
      <c r="AO141" t="n">
        <v>4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HYPERLINK("http://catalog.hathitrust.org/Record/000846707","HathiTrust Record")</f>
        <v/>
      </c>
      <c r="AU141">
        <f>HYPERLINK("https://creighton-primo.hosted.exlibrisgroup.com/primo-explore/search?tab=default_tab&amp;search_scope=EVERYTHING&amp;vid=01CRU&amp;lang=en_US&amp;offset=0&amp;query=any,contains,991001092579702656","Catalog Record")</f>
        <v/>
      </c>
      <c r="AV141">
        <f>HYPERLINK("http://www.worldcat.org/oclc/16226156","WorldCat Record")</f>
        <v/>
      </c>
      <c r="AW141" t="inlineStr">
        <is>
          <t>6050794:eng</t>
        </is>
      </c>
      <c r="AX141" t="inlineStr">
        <is>
          <t>16226156</t>
        </is>
      </c>
      <c r="AY141" t="inlineStr">
        <is>
          <t>991001092579702656</t>
        </is>
      </c>
      <c r="AZ141" t="inlineStr">
        <is>
          <t>991001092579702656</t>
        </is>
      </c>
      <c r="BA141" t="inlineStr">
        <is>
          <t>2266380930002656</t>
        </is>
      </c>
      <c r="BB141" t="inlineStr">
        <is>
          <t>BOOK</t>
        </is>
      </c>
      <c r="BD141" t="inlineStr">
        <is>
          <t>9780471911142</t>
        </is>
      </c>
      <c r="BE141" t="inlineStr">
        <is>
          <t>32285001998508</t>
        </is>
      </c>
      <c r="BF141" t="inlineStr">
        <is>
          <t>893420055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