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 xml:space="preserve">US Holdings </t>
        </is>
      </c>
      <c r="AD1" t="inlineStr">
        <is>
          <t>Nebraska Holdings - Same Edition</t>
        </is>
      </c>
      <c r="AE1" t="inlineStr">
        <is>
          <t xml:space="preserve">Nebraska Holdings 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CUHSL</t>
        </is>
      </c>
      <c r="C2" t="inlineStr">
        <is>
          <t>SHELVES</t>
        </is>
      </c>
      <c r="D2" t="inlineStr">
        <is>
          <t>QT 4 C7377 1986</t>
        </is>
      </c>
      <c r="E2" t="inlineStr">
        <is>
          <t>0                      QT 0004000C  7377        1986</t>
        </is>
      </c>
      <c r="F2" t="inlineStr">
        <is>
          <t>Comprehensive human physiology : from cellular mechanisms to integration / R. Greger, U. Windhorst (eds.).</t>
        </is>
      </c>
      <c r="G2" t="inlineStr">
        <is>
          <t>V. 2</t>
        </is>
      </c>
      <c r="H2" t="inlineStr">
        <is>
          <t>Yes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N2" t="inlineStr">
        <is>
          <t>Berlin ; New York : Springer, c1996.</t>
        </is>
      </c>
      <c r="O2" t="inlineStr">
        <is>
          <t>1996</t>
        </is>
      </c>
      <c r="Q2" t="inlineStr">
        <is>
          <t>eng</t>
        </is>
      </c>
      <c r="R2" t="inlineStr">
        <is>
          <t xml:space="preserve">gw </t>
        </is>
      </c>
      <c r="T2" t="inlineStr">
        <is>
          <t xml:space="preserve">QT </t>
        </is>
      </c>
      <c r="U2" t="n">
        <v>2</v>
      </c>
      <c r="V2" t="n">
        <v>3</v>
      </c>
      <c r="W2" t="inlineStr">
        <is>
          <t>1999-04-21</t>
        </is>
      </c>
      <c r="X2" t="inlineStr">
        <is>
          <t>1999-04-21</t>
        </is>
      </c>
      <c r="Y2" t="inlineStr">
        <is>
          <t>1997-01-23</t>
        </is>
      </c>
      <c r="Z2" t="inlineStr">
        <is>
          <t>1997-01-23</t>
        </is>
      </c>
      <c r="AA2" t="n">
        <v>228</v>
      </c>
      <c r="AB2" t="n">
        <v>162</v>
      </c>
      <c r="AC2" t="n">
        <v>195</v>
      </c>
      <c r="AD2" t="n">
        <v>1</v>
      </c>
      <c r="AE2" t="n">
        <v>1</v>
      </c>
      <c r="AF2" t="n">
        <v>5</v>
      </c>
      <c r="AG2" t="n">
        <v>5</v>
      </c>
      <c r="AH2" t="n">
        <v>1</v>
      </c>
      <c r="AI2" t="n">
        <v>1</v>
      </c>
      <c r="AJ2" t="n">
        <v>3</v>
      </c>
      <c r="AK2" t="n">
        <v>3</v>
      </c>
      <c r="AL2" t="n">
        <v>3</v>
      </c>
      <c r="AM2" t="n">
        <v>3</v>
      </c>
      <c r="AN2" t="n">
        <v>0</v>
      </c>
      <c r="AO2" t="n">
        <v>0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HYPERLINK("https://creighton-primo.hosted.exlibrisgroup.com/primo-explore/search?tab=default_tab&amp;search_scope=EVERYTHING&amp;vid=01CRU&amp;lang=en_US&amp;offset=0&amp;query=any,contains,991000851499702656","Catalog Record")</f>
        <v/>
      </c>
      <c r="AV2">
        <f>HYPERLINK("http://www.worldcat.org/oclc/32853499","WorldCat Record")</f>
        <v/>
      </c>
      <c r="AW2" t="inlineStr">
        <is>
          <t>806718777:eng</t>
        </is>
      </c>
      <c r="AX2" t="inlineStr">
        <is>
          <t>32853499</t>
        </is>
      </c>
      <c r="AY2" t="inlineStr">
        <is>
          <t>991000851499702656</t>
        </is>
      </c>
      <c r="AZ2" t="inlineStr">
        <is>
          <t>991000851499702656</t>
        </is>
      </c>
      <c r="BA2" t="inlineStr">
        <is>
          <t>2268983370002656</t>
        </is>
      </c>
      <c r="BB2" t="inlineStr">
        <is>
          <t>BOOK</t>
        </is>
      </c>
      <c r="BD2" t="inlineStr">
        <is>
          <t>9783540581093</t>
        </is>
      </c>
      <c r="BE2" t="inlineStr">
        <is>
          <t>30001003473842</t>
        </is>
      </c>
      <c r="BF2" t="inlineStr">
        <is>
          <t>893273406</t>
        </is>
      </c>
    </row>
    <row r="3">
      <c r="B3" t="inlineStr">
        <is>
          <t>CUHSL</t>
        </is>
      </c>
      <c r="C3" t="inlineStr">
        <is>
          <t>SHELVES</t>
        </is>
      </c>
      <c r="D3" t="inlineStr">
        <is>
          <t>QT 4 C7377 1986</t>
        </is>
      </c>
      <c r="E3" t="inlineStr">
        <is>
          <t>0                      QT 0004000C  7377        1986</t>
        </is>
      </c>
      <c r="F3" t="inlineStr">
        <is>
          <t>Comprehensive human physiology : from cellular mechanisms to integration / R. Greger, U. Windhorst (eds.).</t>
        </is>
      </c>
      <c r="G3" t="inlineStr">
        <is>
          <t>V. 1</t>
        </is>
      </c>
      <c r="H3" t="inlineStr">
        <is>
          <t>Yes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N3" t="inlineStr">
        <is>
          <t>Berlin ; New York : Springer, c1996.</t>
        </is>
      </c>
      <c r="O3" t="inlineStr">
        <is>
          <t>1996</t>
        </is>
      </c>
      <c r="Q3" t="inlineStr">
        <is>
          <t>eng</t>
        </is>
      </c>
      <c r="R3" t="inlineStr">
        <is>
          <t xml:space="preserve">gw </t>
        </is>
      </c>
      <c r="T3" t="inlineStr">
        <is>
          <t xml:space="preserve">QT </t>
        </is>
      </c>
      <c r="U3" t="n">
        <v>1</v>
      </c>
      <c r="V3" t="n">
        <v>3</v>
      </c>
      <c r="W3" t="inlineStr">
        <is>
          <t>1997-03-13</t>
        </is>
      </c>
      <c r="X3" t="inlineStr">
        <is>
          <t>1999-04-21</t>
        </is>
      </c>
      <c r="Y3" t="inlineStr">
        <is>
          <t>1997-01-23</t>
        </is>
      </c>
      <c r="Z3" t="inlineStr">
        <is>
          <t>1997-01-23</t>
        </is>
      </c>
      <c r="AA3" t="n">
        <v>228</v>
      </c>
      <c r="AB3" t="n">
        <v>162</v>
      </c>
      <c r="AC3" t="n">
        <v>195</v>
      </c>
      <c r="AD3" t="n">
        <v>1</v>
      </c>
      <c r="AE3" t="n">
        <v>1</v>
      </c>
      <c r="AF3" t="n">
        <v>5</v>
      </c>
      <c r="AG3" t="n">
        <v>5</v>
      </c>
      <c r="AH3" t="n">
        <v>1</v>
      </c>
      <c r="AI3" t="n">
        <v>1</v>
      </c>
      <c r="AJ3" t="n">
        <v>3</v>
      </c>
      <c r="AK3" t="n">
        <v>3</v>
      </c>
      <c r="AL3" t="n">
        <v>3</v>
      </c>
      <c r="AM3" t="n">
        <v>3</v>
      </c>
      <c r="AN3" t="n">
        <v>0</v>
      </c>
      <c r="AO3" t="n">
        <v>0</v>
      </c>
      <c r="AP3" t="n">
        <v>0</v>
      </c>
      <c r="AQ3" t="n">
        <v>0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HYPERLINK("https://creighton-primo.hosted.exlibrisgroup.com/primo-explore/search?tab=default_tab&amp;search_scope=EVERYTHING&amp;vid=01CRU&amp;lang=en_US&amp;offset=0&amp;query=any,contains,991000851499702656","Catalog Record")</f>
        <v/>
      </c>
      <c r="AV3">
        <f>HYPERLINK("http://www.worldcat.org/oclc/32853499","WorldCat Record")</f>
        <v/>
      </c>
      <c r="AW3" t="inlineStr">
        <is>
          <t>806718777:eng</t>
        </is>
      </c>
      <c r="AX3" t="inlineStr">
        <is>
          <t>32853499</t>
        </is>
      </c>
      <c r="AY3" t="inlineStr">
        <is>
          <t>991000851499702656</t>
        </is>
      </c>
      <c r="AZ3" t="inlineStr">
        <is>
          <t>991000851499702656</t>
        </is>
      </c>
      <c r="BA3" t="inlineStr">
        <is>
          <t>2268983370002656</t>
        </is>
      </c>
      <c r="BB3" t="inlineStr">
        <is>
          <t>BOOK</t>
        </is>
      </c>
      <c r="BD3" t="inlineStr">
        <is>
          <t>9783540581093</t>
        </is>
      </c>
      <c r="BE3" t="inlineStr">
        <is>
          <t>30001003473834</t>
        </is>
      </c>
      <c r="BF3" t="inlineStr">
        <is>
          <t>893283962</t>
        </is>
      </c>
    </row>
    <row r="4">
      <c r="B4" t="inlineStr">
        <is>
          <t>CUHSL</t>
        </is>
      </c>
      <c r="C4" t="inlineStr">
        <is>
          <t>SHELVES</t>
        </is>
      </c>
      <c r="D4" t="inlineStr">
        <is>
          <t>QT 4 C737p 1994 v.38B</t>
        </is>
      </c>
      <c r="E4" t="inlineStr">
        <is>
          <t>0                      QT 0004000C  737p        1994                                        v.38B</t>
        </is>
      </c>
      <c r="F4" t="inlineStr">
        <is>
          <t>Comparative vertebrate exercise physiology : phyletic adaptations / edited by James H. Jones.</t>
        </is>
      </c>
      <c r="G4" t="inlineStr">
        <is>
          <t>V. 38B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N4" t="inlineStr">
        <is>
          <t>San Diego : Academic Press, c1994.</t>
        </is>
      </c>
      <c r="O4" t="inlineStr">
        <is>
          <t>1994</t>
        </is>
      </c>
      <c r="Q4" t="inlineStr">
        <is>
          <t>eng</t>
        </is>
      </c>
      <c r="R4" t="inlineStr">
        <is>
          <t>cau</t>
        </is>
      </c>
      <c r="S4" t="inlineStr">
        <is>
          <t>Advances in veterinary science and comparative medicine, 0065-3519 ; v. 38B</t>
        </is>
      </c>
      <c r="T4" t="inlineStr">
        <is>
          <t xml:space="preserve">QT </t>
        </is>
      </c>
      <c r="U4" t="n">
        <v>9</v>
      </c>
      <c r="V4" t="n">
        <v>9</v>
      </c>
      <c r="W4" t="inlineStr">
        <is>
          <t>2001-06-14</t>
        </is>
      </c>
      <c r="X4" t="inlineStr">
        <is>
          <t>2001-06-14</t>
        </is>
      </c>
      <c r="Y4" t="inlineStr">
        <is>
          <t>1999-02-04</t>
        </is>
      </c>
      <c r="Z4" t="inlineStr">
        <is>
          <t>1999-02-04</t>
        </is>
      </c>
      <c r="AA4" t="n">
        <v>79</v>
      </c>
      <c r="AB4" t="n">
        <v>61</v>
      </c>
      <c r="AC4" t="n">
        <v>61</v>
      </c>
      <c r="AD4" t="n">
        <v>1</v>
      </c>
      <c r="AE4" t="n">
        <v>1</v>
      </c>
      <c r="AF4" t="n">
        <v>2</v>
      </c>
      <c r="AG4" t="n">
        <v>2</v>
      </c>
      <c r="AH4" t="n">
        <v>2</v>
      </c>
      <c r="AI4" t="n">
        <v>2</v>
      </c>
      <c r="AJ4" t="n">
        <v>0</v>
      </c>
      <c r="AK4" t="n">
        <v>0</v>
      </c>
      <c r="AL4" t="n">
        <v>1</v>
      </c>
      <c r="AM4" t="n">
        <v>1</v>
      </c>
      <c r="AN4" t="n">
        <v>0</v>
      </c>
      <c r="AO4" t="n">
        <v>0</v>
      </c>
      <c r="AP4" t="n">
        <v>0</v>
      </c>
      <c r="AQ4" t="n">
        <v>0</v>
      </c>
      <c r="AR4" t="inlineStr">
        <is>
          <t>No</t>
        </is>
      </c>
      <c r="AS4" t="inlineStr">
        <is>
          <t>No</t>
        </is>
      </c>
      <c r="AU4">
        <f>HYPERLINK("https://creighton-primo.hosted.exlibrisgroup.com/primo-explore/search?tab=default_tab&amp;search_scope=EVERYTHING&amp;vid=01CRU&amp;lang=en_US&amp;offset=0&amp;query=any,contains,991000489899702656","Catalog Record")</f>
        <v/>
      </c>
      <c r="AV4">
        <f>HYPERLINK("http://www.worldcat.org/oclc/31181044","WorldCat Record")</f>
        <v/>
      </c>
      <c r="AW4" t="inlineStr">
        <is>
          <t>33187970:eng</t>
        </is>
      </c>
      <c r="AX4" t="inlineStr">
        <is>
          <t>31181044</t>
        </is>
      </c>
      <c r="AY4" t="inlineStr">
        <is>
          <t>991000489899702656</t>
        </is>
      </c>
      <c r="AZ4" t="inlineStr">
        <is>
          <t>991000489899702656</t>
        </is>
      </c>
      <c r="BA4" t="inlineStr">
        <is>
          <t>2263556670002656</t>
        </is>
      </c>
      <c r="BB4" t="inlineStr">
        <is>
          <t>BOOK</t>
        </is>
      </c>
      <c r="BD4" t="inlineStr">
        <is>
          <t>9780120392391</t>
        </is>
      </c>
      <c r="BE4" t="inlineStr">
        <is>
          <t>30001004158822</t>
        </is>
      </c>
      <c r="BF4" t="inlineStr">
        <is>
          <t>893447606</t>
        </is>
      </c>
    </row>
    <row r="5">
      <c r="B5" t="inlineStr">
        <is>
          <t>CUHSL</t>
        </is>
      </c>
      <c r="C5" t="inlineStr">
        <is>
          <t>SHELVES</t>
        </is>
      </c>
      <c r="D5" t="inlineStr">
        <is>
          <t>QT 4 D744g 1969</t>
        </is>
      </c>
      <c r="E5" t="inlineStr">
        <is>
          <t>0                      QT 0004000D  744g        1969</t>
        </is>
      </c>
      <c r="F5" t="inlineStr">
        <is>
          <t>General physiology : a molecular approach / [by] Robert M. Dowben.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Dowben, Robert M.</t>
        </is>
      </c>
      <c r="N5" t="inlineStr">
        <is>
          <t>New York : Harper &amp; Row, [1969]</t>
        </is>
      </c>
      <c r="O5" t="inlineStr">
        <is>
          <t>1969</t>
        </is>
      </c>
      <c r="Q5" t="inlineStr">
        <is>
          <t>eng</t>
        </is>
      </c>
      <c r="R5" t="inlineStr">
        <is>
          <t>nyu</t>
        </is>
      </c>
      <c r="T5" t="inlineStr">
        <is>
          <t xml:space="preserve">QT </t>
        </is>
      </c>
      <c r="U5" t="n">
        <v>4</v>
      </c>
      <c r="V5" t="n">
        <v>4</v>
      </c>
      <c r="W5" t="inlineStr">
        <is>
          <t>1995-10-01</t>
        </is>
      </c>
      <c r="X5" t="inlineStr">
        <is>
          <t>1995-10-01</t>
        </is>
      </c>
      <c r="Y5" t="inlineStr">
        <is>
          <t>1988-03-02</t>
        </is>
      </c>
      <c r="Z5" t="inlineStr">
        <is>
          <t>1988-03-02</t>
        </is>
      </c>
      <c r="AA5" t="n">
        <v>356</v>
      </c>
      <c r="AB5" t="n">
        <v>266</v>
      </c>
      <c r="AC5" t="n">
        <v>268</v>
      </c>
      <c r="AD5" t="n">
        <v>3</v>
      </c>
      <c r="AE5" t="n">
        <v>3</v>
      </c>
      <c r="AF5" t="n">
        <v>6</v>
      </c>
      <c r="AG5" t="n">
        <v>6</v>
      </c>
      <c r="AH5" t="n">
        <v>1</v>
      </c>
      <c r="AI5" t="n">
        <v>1</v>
      </c>
      <c r="AJ5" t="n">
        <v>2</v>
      </c>
      <c r="AK5" t="n">
        <v>2</v>
      </c>
      <c r="AL5" t="n">
        <v>2</v>
      </c>
      <c r="AM5" t="n">
        <v>2</v>
      </c>
      <c r="AN5" t="n">
        <v>2</v>
      </c>
      <c r="AO5" t="n">
        <v>2</v>
      </c>
      <c r="AP5" t="n">
        <v>0</v>
      </c>
      <c r="AQ5" t="n">
        <v>0</v>
      </c>
      <c r="AR5" t="inlineStr">
        <is>
          <t>No</t>
        </is>
      </c>
      <c r="AS5" t="inlineStr">
        <is>
          <t>Yes</t>
        </is>
      </c>
      <c r="AT5">
        <f>HYPERLINK("http://catalog.hathitrust.org/Record/001553183","HathiTrust Record")</f>
        <v/>
      </c>
      <c r="AU5">
        <f>HYPERLINK("https://creighton-primo.hosted.exlibrisgroup.com/primo-explore/search?tab=default_tab&amp;search_scope=EVERYTHING&amp;vid=01CRU&amp;lang=en_US&amp;offset=0&amp;query=any,contains,991000798319702656","Catalog Record")</f>
        <v/>
      </c>
      <c r="AV5">
        <f>HYPERLINK("http://www.worldcat.org/oclc/12689","WorldCat Record")</f>
        <v/>
      </c>
      <c r="AW5" t="inlineStr">
        <is>
          <t>1135565:eng</t>
        </is>
      </c>
      <c r="AX5" t="inlineStr">
        <is>
          <t>12689</t>
        </is>
      </c>
      <c r="AY5" t="inlineStr">
        <is>
          <t>991000798319702656</t>
        </is>
      </c>
      <c r="AZ5" t="inlineStr">
        <is>
          <t>991000798319702656</t>
        </is>
      </c>
      <c r="BA5" t="inlineStr">
        <is>
          <t>2264970940002656</t>
        </is>
      </c>
      <c r="BB5" t="inlineStr">
        <is>
          <t>BOOK</t>
        </is>
      </c>
      <c r="BE5" t="inlineStr">
        <is>
          <t>30001000072456</t>
        </is>
      </c>
      <c r="BF5" t="inlineStr">
        <is>
          <t>893161195</t>
        </is>
      </c>
    </row>
    <row r="6">
      <c r="B6" t="inlineStr">
        <is>
          <t>CUHSL</t>
        </is>
      </c>
      <c r="C6" t="inlineStr">
        <is>
          <t>SHELVES</t>
        </is>
      </c>
      <c r="D6" t="inlineStr">
        <is>
          <t>QT4 F794H 2004</t>
        </is>
      </c>
      <c r="E6" t="inlineStr">
        <is>
          <t>0                      QT 0004000F  794H        2004</t>
        </is>
      </c>
      <c r="F6" t="inlineStr">
        <is>
          <t>Human physiology / Stuart Ira Fox.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Yes</t>
        </is>
      </c>
      <c r="L6" t="inlineStr">
        <is>
          <t>0</t>
        </is>
      </c>
      <c r="M6" t="inlineStr">
        <is>
          <t>Fox, Stuart Ira.</t>
        </is>
      </c>
      <c r="N6" t="inlineStr">
        <is>
          <t>Boston : McGraw-Hill, c2004.</t>
        </is>
      </c>
      <c r="O6" t="inlineStr">
        <is>
          <t>2004</t>
        </is>
      </c>
      <c r="P6" t="inlineStr">
        <is>
          <t>8th ed.</t>
        </is>
      </c>
      <c r="Q6" t="inlineStr">
        <is>
          <t>eng</t>
        </is>
      </c>
      <c r="R6" t="inlineStr">
        <is>
          <t>mau</t>
        </is>
      </c>
      <c r="T6" t="inlineStr">
        <is>
          <t xml:space="preserve">QT </t>
        </is>
      </c>
      <c r="U6" t="n">
        <v>11</v>
      </c>
      <c r="V6" t="n">
        <v>11</v>
      </c>
      <c r="W6" t="inlineStr">
        <is>
          <t>2010-12-15</t>
        </is>
      </c>
      <c r="X6" t="inlineStr">
        <is>
          <t>2010-12-15</t>
        </is>
      </c>
      <c r="Y6" t="inlineStr">
        <is>
          <t>2005-01-13</t>
        </is>
      </c>
      <c r="Z6" t="inlineStr">
        <is>
          <t>2005-01-13</t>
        </is>
      </c>
      <c r="AA6" t="n">
        <v>133</v>
      </c>
      <c r="AB6" t="n">
        <v>70</v>
      </c>
      <c r="AC6" t="n">
        <v>632</v>
      </c>
      <c r="AD6" t="n">
        <v>1</v>
      </c>
      <c r="AE6" t="n">
        <v>3</v>
      </c>
      <c r="AF6" t="n">
        <v>4</v>
      </c>
      <c r="AG6" t="n">
        <v>15</v>
      </c>
      <c r="AH6" t="n">
        <v>1</v>
      </c>
      <c r="AI6" t="n">
        <v>7</v>
      </c>
      <c r="AJ6" t="n">
        <v>3</v>
      </c>
      <c r="AK6" t="n">
        <v>4</v>
      </c>
      <c r="AL6" t="n">
        <v>0</v>
      </c>
      <c r="AM6" t="n">
        <v>6</v>
      </c>
      <c r="AN6" t="n">
        <v>0</v>
      </c>
      <c r="AO6" t="n">
        <v>0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HYPERLINK("https://creighton-primo.hosted.exlibrisgroup.com/primo-explore/search?tab=default_tab&amp;search_scope=EVERYTHING&amp;vid=01CRU&amp;lang=en_US&amp;offset=0&amp;query=any,contains,991000422589702656","Catalog Record")</f>
        <v/>
      </c>
      <c r="AV6">
        <f>HYPERLINK("http://www.worldcat.org/oclc/50204126","WorldCat Record")</f>
        <v/>
      </c>
      <c r="AW6" t="inlineStr">
        <is>
          <t>2288025442:eng</t>
        </is>
      </c>
      <c r="AX6" t="inlineStr">
        <is>
          <t>50204126</t>
        </is>
      </c>
      <c r="AY6" t="inlineStr">
        <is>
          <t>991000422589702656</t>
        </is>
      </c>
      <c r="AZ6" t="inlineStr">
        <is>
          <t>991000422589702656</t>
        </is>
      </c>
      <c r="BA6" t="inlineStr">
        <is>
          <t>2256750020002656</t>
        </is>
      </c>
      <c r="BB6" t="inlineStr">
        <is>
          <t>BOOK</t>
        </is>
      </c>
      <c r="BD6" t="inlineStr">
        <is>
          <t>9780072440829</t>
        </is>
      </c>
      <c r="BE6" t="inlineStr">
        <is>
          <t>30001004926251</t>
        </is>
      </c>
      <c r="BF6" t="inlineStr">
        <is>
          <t>893269447</t>
        </is>
      </c>
    </row>
    <row r="7">
      <c r="B7" t="inlineStr">
        <is>
          <t>CUHSL</t>
        </is>
      </c>
      <c r="C7" t="inlineStr">
        <is>
          <t>SHELVES</t>
        </is>
      </c>
      <c r="D7" t="inlineStr">
        <is>
          <t>QT 4 I37 1986</t>
        </is>
      </c>
      <c r="E7" t="inlineStr">
        <is>
          <t>0                      QT 0004000I  37          1986</t>
        </is>
      </c>
      <c r="F7" t="inlineStr">
        <is>
          <t>The Incredible machine.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N7" t="inlineStr">
        <is>
          <t>Washington, D.C. : National Geographic Society, 1989 printing, c1986.</t>
        </is>
      </c>
      <c r="O7" t="inlineStr">
        <is>
          <t>1986</t>
        </is>
      </c>
      <c r="P7" t="inlineStr">
        <is>
          <t>1st ed.</t>
        </is>
      </c>
      <c r="Q7" t="inlineStr">
        <is>
          <t>eng</t>
        </is>
      </c>
      <c r="R7" t="inlineStr">
        <is>
          <t>dcu</t>
        </is>
      </c>
      <c r="T7" t="inlineStr">
        <is>
          <t xml:space="preserve">QT </t>
        </is>
      </c>
      <c r="U7" t="n">
        <v>22</v>
      </c>
      <c r="V7" t="n">
        <v>22</v>
      </c>
      <c r="W7" t="inlineStr">
        <is>
          <t>1992-09-25</t>
        </is>
      </c>
      <c r="X7" t="inlineStr">
        <is>
          <t>1992-09-25</t>
        </is>
      </c>
      <c r="Y7" t="inlineStr">
        <is>
          <t>1989-08-29</t>
        </is>
      </c>
      <c r="Z7" t="inlineStr">
        <is>
          <t>1989-08-29</t>
        </is>
      </c>
      <c r="AA7" t="n">
        <v>1312</v>
      </c>
      <c r="AB7" t="n">
        <v>1206</v>
      </c>
      <c r="AC7" t="n">
        <v>1246</v>
      </c>
      <c r="AD7" t="n">
        <v>13</v>
      </c>
      <c r="AE7" t="n">
        <v>14</v>
      </c>
      <c r="AF7" t="n">
        <v>9</v>
      </c>
      <c r="AG7" t="n">
        <v>9</v>
      </c>
      <c r="AH7" t="n">
        <v>3</v>
      </c>
      <c r="AI7" t="n">
        <v>3</v>
      </c>
      <c r="AJ7" t="n">
        <v>1</v>
      </c>
      <c r="AK7" t="n">
        <v>1</v>
      </c>
      <c r="AL7" t="n">
        <v>4</v>
      </c>
      <c r="AM7" t="n">
        <v>4</v>
      </c>
      <c r="AN7" t="n">
        <v>2</v>
      </c>
      <c r="AO7" t="n">
        <v>2</v>
      </c>
      <c r="AP7" t="n">
        <v>0</v>
      </c>
      <c r="AQ7" t="n">
        <v>0</v>
      </c>
      <c r="AR7" t="inlineStr">
        <is>
          <t>No</t>
        </is>
      </c>
      <c r="AS7" t="inlineStr">
        <is>
          <t>Yes</t>
        </is>
      </c>
      <c r="AT7">
        <f>HYPERLINK("http://catalog.hathitrust.org/Record/102081413","HathiTrust Record")</f>
        <v/>
      </c>
      <c r="AU7">
        <f>HYPERLINK("https://creighton-primo.hosted.exlibrisgroup.com/primo-explore/search?tab=default_tab&amp;search_scope=EVERYTHING&amp;vid=01CRU&amp;lang=en_US&amp;offset=0&amp;query=any,contains,991001313969702656","Catalog Record")</f>
        <v/>
      </c>
      <c r="AV7">
        <f>HYPERLINK("http://www.worldcat.org/oclc/12977556","WorldCat Record")</f>
        <v/>
      </c>
      <c r="AW7" t="inlineStr">
        <is>
          <t>311580062:eng</t>
        </is>
      </c>
      <c r="AX7" t="inlineStr">
        <is>
          <t>12977556</t>
        </is>
      </c>
      <c r="AY7" t="inlineStr">
        <is>
          <t>991001313969702656</t>
        </is>
      </c>
      <c r="AZ7" t="inlineStr">
        <is>
          <t>991001313969702656</t>
        </is>
      </c>
      <c r="BA7" t="inlineStr">
        <is>
          <t>2261479990002656</t>
        </is>
      </c>
      <c r="BB7" t="inlineStr">
        <is>
          <t>BOOK</t>
        </is>
      </c>
      <c r="BD7" t="inlineStr">
        <is>
          <t>9780870446191</t>
        </is>
      </c>
      <c r="BE7" t="inlineStr">
        <is>
          <t>30001001752072</t>
        </is>
      </c>
      <c r="BF7" t="inlineStr">
        <is>
          <t>893377200</t>
        </is>
      </c>
    </row>
    <row r="8">
      <c r="B8" t="inlineStr">
        <is>
          <t>CUHSL</t>
        </is>
      </c>
      <c r="C8" t="inlineStr">
        <is>
          <t>SHELVES</t>
        </is>
      </c>
      <c r="D8" t="inlineStr">
        <is>
          <t>QT4 P5783 2004</t>
        </is>
      </c>
      <c r="E8" t="inlineStr">
        <is>
          <t>0                      QT 0004000P  5783        2004</t>
        </is>
      </c>
      <c r="F8" t="inlineStr">
        <is>
          <t>Physiology / editors, Robert M. Berne ... [et al.].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Yes</t>
        </is>
      </c>
      <c r="L8" t="inlineStr">
        <is>
          <t>0</t>
        </is>
      </c>
      <c r="N8" t="inlineStr">
        <is>
          <t>St. Louis, MO : Mosby, c2004.</t>
        </is>
      </c>
      <c r="O8" t="inlineStr">
        <is>
          <t>2004</t>
        </is>
      </c>
      <c r="P8" t="inlineStr">
        <is>
          <t>5th ed.</t>
        </is>
      </c>
      <c r="Q8" t="inlineStr">
        <is>
          <t>eng</t>
        </is>
      </c>
      <c r="R8" t="inlineStr">
        <is>
          <t>mou</t>
        </is>
      </c>
      <c r="T8" t="inlineStr">
        <is>
          <t xml:space="preserve">QT </t>
        </is>
      </c>
      <c r="U8" t="n">
        <v>5</v>
      </c>
      <c r="V8" t="n">
        <v>5</v>
      </c>
      <c r="W8" t="inlineStr">
        <is>
          <t>2006-09-29</t>
        </is>
      </c>
      <c r="X8" t="inlineStr">
        <is>
          <t>2006-09-29</t>
        </is>
      </c>
      <c r="Y8" t="inlineStr">
        <is>
          <t>2006-09-28</t>
        </is>
      </c>
      <c r="Z8" t="inlineStr">
        <is>
          <t>2006-09-28</t>
        </is>
      </c>
      <c r="AA8" t="n">
        <v>395</v>
      </c>
      <c r="AB8" t="n">
        <v>234</v>
      </c>
      <c r="AC8" t="n">
        <v>709</v>
      </c>
      <c r="AD8" t="n">
        <v>1</v>
      </c>
      <c r="AE8" t="n">
        <v>4</v>
      </c>
      <c r="AF8" t="n">
        <v>6</v>
      </c>
      <c r="AG8" t="n">
        <v>25</v>
      </c>
      <c r="AH8" t="n">
        <v>3</v>
      </c>
      <c r="AI8" t="n">
        <v>13</v>
      </c>
      <c r="AJ8" t="n">
        <v>1</v>
      </c>
      <c r="AK8" t="n">
        <v>5</v>
      </c>
      <c r="AL8" t="n">
        <v>3</v>
      </c>
      <c r="AM8" t="n">
        <v>14</v>
      </c>
      <c r="AN8" t="n">
        <v>0</v>
      </c>
      <c r="AO8" t="n">
        <v>2</v>
      </c>
      <c r="AP8" t="n">
        <v>0</v>
      </c>
      <c r="AQ8" t="n">
        <v>0</v>
      </c>
      <c r="AR8" t="inlineStr">
        <is>
          <t>No</t>
        </is>
      </c>
      <c r="AS8" t="inlineStr">
        <is>
          <t>Yes</t>
        </is>
      </c>
      <c r="AT8">
        <f>HYPERLINK("http://catalog.hathitrust.org/Record/004333775","HathiTrust Record")</f>
        <v/>
      </c>
      <c r="AU8">
        <f>HYPERLINK("https://creighton-primo.hosted.exlibrisgroup.com/primo-explore/search?tab=default_tab&amp;search_scope=EVERYTHING&amp;vid=01CRU&amp;lang=en_US&amp;offset=0&amp;query=any,contains,991000546869702656","Catalog Record")</f>
        <v/>
      </c>
      <c r="AV8">
        <f>HYPERLINK("http://www.worldcat.org/oclc/51272120","WorldCat Record")</f>
        <v/>
      </c>
      <c r="AW8" t="inlineStr">
        <is>
          <t>4494942202:eng</t>
        </is>
      </c>
      <c r="AX8" t="inlineStr">
        <is>
          <t>51272120</t>
        </is>
      </c>
      <c r="AY8" t="inlineStr">
        <is>
          <t>991000546869702656</t>
        </is>
      </c>
      <c r="AZ8" t="inlineStr">
        <is>
          <t>991000546869702656</t>
        </is>
      </c>
      <c r="BA8" t="inlineStr">
        <is>
          <t>2255836910002656</t>
        </is>
      </c>
      <c r="BB8" t="inlineStr">
        <is>
          <t>BOOK</t>
        </is>
      </c>
      <c r="BD8" t="inlineStr">
        <is>
          <t>9780323033909</t>
        </is>
      </c>
      <c r="BE8" t="inlineStr">
        <is>
          <t>30001005175643</t>
        </is>
      </c>
      <c r="BF8" t="inlineStr">
        <is>
          <t>893366941</t>
        </is>
      </c>
    </row>
    <row r="9">
      <c r="B9" t="inlineStr">
        <is>
          <t>CUHSL</t>
        </is>
      </c>
      <c r="C9" t="inlineStr">
        <is>
          <t>SHELVES</t>
        </is>
      </c>
      <c r="D9" t="inlineStr">
        <is>
          <t>QT 13 C744 1990</t>
        </is>
      </c>
      <c r="E9" t="inlineStr">
        <is>
          <t>0                      QT 0013000C  744         1990</t>
        </is>
      </c>
      <c r="F9" t="inlineStr">
        <is>
          <t>Concise encyclopedia of medical &amp; dental materials / editor, David Williams ; executive editor, Robert W. Cahn ; senior advisory editor, Michael B. Bever.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N9" t="inlineStr">
        <is>
          <t>Oxford, England ; New York : Pergamon Press ; Cambridge, Mass., USA : Distributed in North and South America by MIT Press, c1990.</t>
        </is>
      </c>
      <c r="O9" t="inlineStr">
        <is>
          <t>1990</t>
        </is>
      </c>
      <c r="P9" t="inlineStr">
        <is>
          <t>1st ed.</t>
        </is>
      </c>
      <c r="Q9" t="inlineStr">
        <is>
          <t>eng</t>
        </is>
      </c>
      <c r="R9" t="inlineStr">
        <is>
          <t>enk</t>
        </is>
      </c>
      <c r="S9" t="inlineStr">
        <is>
          <t>Advances in materials science and engineering</t>
        </is>
      </c>
      <c r="T9" t="inlineStr">
        <is>
          <t xml:space="preserve">QT </t>
        </is>
      </c>
      <c r="U9" t="n">
        <v>4</v>
      </c>
      <c r="V9" t="n">
        <v>4</v>
      </c>
      <c r="W9" t="inlineStr">
        <is>
          <t>1992-09-16</t>
        </is>
      </c>
      <c r="X9" t="inlineStr">
        <is>
          <t>1992-09-16</t>
        </is>
      </c>
      <c r="Y9" t="inlineStr">
        <is>
          <t>1992-09-11</t>
        </is>
      </c>
      <c r="Z9" t="inlineStr">
        <is>
          <t>1992-09-11</t>
        </is>
      </c>
      <c r="AA9" t="n">
        <v>199</v>
      </c>
      <c r="AB9" t="n">
        <v>109</v>
      </c>
      <c r="AC9" t="n">
        <v>112</v>
      </c>
      <c r="AD9" t="n">
        <v>2</v>
      </c>
      <c r="AE9" t="n">
        <v>2</v>
      </c>
      <c r="AF9" t="n">
        <v>3</v>
      </c>
      <c r="AG9" t="n">
        <v>3</v>
      </c>
      <c r="AH9" t="n">
        <v>0</v>
      </c>
      <c r="AI9" t="n">
        <v>0</v>
      </c>
      <c r="AJ9" t="n">
        <v>1</v>
      </c>
      <c r="AK9" t="n">
        <v>1</v>
      </c>
      <c r="AL9" t="n">
        <v>2</v>
      </c>
      <c r="AM9" t="n">
        <v>2</v>
      </c>
      <c r="AN9" t="n">
        <v>1</v>
      </c>
      <c r="AO9" t="n">
        <v>1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HYPERLINK("http://catalog.hathitrust.org/Record/002441356","HathiTrust Record")</f>
        <v/>
      </c>
      <c r="AU9">
        <f>HYPERLINK("https://creighton-primo.hosted.exlibrisgroup.com/primo-explore/search?tab=default_tab&amp;search_scope=EVERYTHING&amp;vid=01CRU&amp;lang=en_US&amp;offset=0&amp;query=any,contains,991001341779702656","Catalog Record")</f>
        <v/>
      </c>
      <c r="AV9">
        <f>HYPERLINK("http://www.worldcat.org/oclc/21600543","WorldCat Record")</f>
        <v/>
      </c>
      <c r="AW9" t="inlineStr">
        <is>
          <t>3856385016:eng</t>
        </is>
      </c>
      <c r="AX9" t="inlineStr">
        <is>
          <t>21600543</t>
        </is>
      </c>
      <c r="AY9" t="inlineStr">
        <is>
          <t>991001341779702656</t>
        </is>
      </c>
      <c r="AZ9" t="inlineStr">
        <is>
          <t>991001341779702656</t>
        </is>
      </c>
      <c r="BA9" t="inlineStr">
        <is>
          <t>2260099050002656</t>
        </is>
      </c>
      <c r="BB9" t="inlineStr">
        <is>
          <t>BOOK</t>
        </is>
      </c>
      <c r="BD9" t="inlineStr">
        <is>
          <t>9780080361949</t>
        </is>
      </c>
      <c r="BE9" t="inlineStr">
        <is>
          <t>30001002456004</t>
        </is>
      </c>
      <c r="BF9" t="inlineStr">
        <is>
          <t>893557853</t>
        </is>
      </c>
    </row>
    <row r="10">
      <c r="B10" t="inlineStr">
        <is>
          <t>CUHSL</t>
        </is>
      </c>
      <c r="C10" t="inlineStr">
        <is>
          <t>SHELVES</t>
        </is>
      </c>
      <c r="D10" t="inlineStr">
        <is>
          <t>QT 13 O98 1994</t>
        </is>
      </c>
      <c r="E10" t="inlineStr">
        <is>
          <t>0                      QT 0013000O  98          1994</t>
        </is>
      </c>
      <c r="F10" t="inlineStr">
        <is>
          <t>The Oxford dictionary of sports science and medicine / Michael Kent.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1</t>
        </is>
      </c>
      <c r="N10" t="inlineStr">
        <is>
          <t>Oxford ; New York : Oxford University Press, c1994.</t>
        </is>
      </c>
      <c r="O10" t="inlineStr">
        <is>
          <t>1994</t>
        </is>
      </c>
      <c r="Q10" t="inlineStr">
        <is>
          <t>eng</t>
        </is>
      </c>
      <c r="R10" t="inlineStr">
        <is>
          <t>enk</t>
        </is>
      </c>
      <c r="T10" t="inlineStr">
        <is>
          <t xml:space="preserve">QT </t>
        </is>
      </c>
      <c r="U10" t="n">
        <v>1</v>
      </c>
      <c r="V10" t="n">
        <v>1</v>
      </c>
      <c r="W10" t="inlineStr">
        <is>
          <t>1994-09-14</t>
        </is>
      </c>
      <c r="X10" t="inlineStr">
        <is>
          <t>1994-09-14</t>
        </is>
      </c>
      <c r="Y10" t="inlineStr">
        <is>
          <t>1994-09-13</t>
        </is>
      </c>
      <c r="Z10" t="inlineStr">
        <is>
          <t>1994-09-13</t>
        </is>
      </c>
      <c r="AA10" t="n">
        <v>405</v>
      </c>
      <c r="AB10" t="n">
        <v>220</v>
      </c>
      <c r="AC10" t="n">
        <v>742</v>
      </c>
      <c r="AD10" t="n">
        <v>4</v>
      </c>
      <c r="AE10" t="n">
        <v>7</v>
      </c>
      <c r="AF10" t="n">
        <v>7</v>
      </c>
      <c r="AG10" t="n">
        <v>26</v>
      </c>
      <c r="AH10" t="n">
        <v>2</v>
      </c>
      <c r="AI10" t="n">
        <v>12</v>
      </c>
      <c r="AJ10" t="n">
        <v>1</v>
      </c>
      <c r="AK10" t="n">
        <v>4</v>
      </c>
      <c r="AL10" t="n">
        <v>4</v>
      </c>
      <c r="AM10" t="n">
        <v>13</v>
      </c>
      <c r="AN10" t="n">
        <v>3</v>
      </c>
      <c r="AO10" t="n">
        <v>5</v>
      </c>
      <c r="AP10" t="n">
        <v>0</v>
      </c>
      <c r="AQ10" t="n">
        <v>0</v>
      </c>
      <c r="AR10" t="inlineStr">
        <is>
          <t>No</t>
        </is>
      </c>
      <c r="AS10" t="inlineStr">
        <is>
          <t>Yes</t>
        </is>
      </c>
      <c r="AT10">
        <f>HYPERLINK("http://catalog.hathitrust.org/Record/002875035","HathiTrust Record")</f>
        <v/>
      </c>
      <c r="AU10">
        <f>HYPERLINK("https://creighton-primo.hosted.exlibrisgroup.com/primo-explore/search?tab=default_tab&amp;search_scope=EVERYTHING&amp;vid=01CRU&amp;lang=en_US&amp;offset=0&amp;query=any,contains,991000679469702656","Catalog Record")</f>
        <v/>
      </c>
      <c r="AV10">
        <f>HYPERLINK("http://www.worldcat.org/oclc/28968068","WorldCat Record")</f>
        <v/>
      </c>
      <c r="AW10" t="inlineStr">
        <is>
          <t>890678902:eng</t>
        </is>
      </c>
      <c r="AX10" t="inlineStr">
        <is>
          <t>28968068</t>
        </is>
      </c>
      <c r="AY10" t="inlineStr">
        <is>
          <t>991000679469702656</t>
        </is>
      </c>
      <c r="AZ10" t="inlineStr">
        <is>
          <t>991000679469702656</t>
        </is>
      </c>
      <c r="BA10" t="inlineStr">
        <is>
          <t>2256319540002656</t>
        </is>
      </c>
      <c r="BB10" t="inlineStr">
        <is>
          <t>BOOK</t>
        </is>
      </c>
      <c r="BD10" t="inlineStr">
        <is>
          <t>9780192622631</t>
        </is>
      </c>
      <c r="BE10" t="inlineStr">
        <is>
          <t>30001002697086</t>
        </is>
      </c>
      <c r="BF10" t="inlineStr">
        <is>
          <t>893540218</t>
        </is>
      </c>
    </row>
    <row r="11">
      <c r="B11" t="inlineStr">
        <is>
          <t>CUHSL</t>
        </is>
      </c>
      <c r="C11" t="inlineStr">
        <is>
          <t>SHELVES</t>
        </is>
      </c>
      <c r="D11" t="inlineStr">
        <is>
          <t>QT17 M649s 2003</t>
        </is>
      </c>
      <c r="E11" t="inlineStr">
        <is>
          <t>0                      QT 0017000M  649s        2003</t>
        </is>
      </c>
      <c r="F11" t="inlineStr">
        <is>
          <t>Surgical atlas of sports medicine / Mark D. Miller, Richard F. Howard, Kevin D. Plancher ; artist, Suzanne Edmonds.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Miller, Mark D.</t>
        </is>
      </c>
      <c r="N11" t="inlineStr">
        <is>
          <t>Philadelphia : Saunders, c2003.</t>
        </is>
      </c>
      <c r="O11" t="inlineStr">
        <is>
          <t>2003</t>
        </is>
      </c>
      <c r="Q11" t="inlineStr">
        <is>
          <t>eng</t>
        </is>
      </c>
      <c r="R11" t="inlineStr">
        <is>
          <t>pau</t>
        </is>
      </c>
      <c r="T11" t="inlineStr">
        <is>
          <t xml:space="preserve">QT </t>
        </is>
      </c>
      <c r="U11" t="n">
        <v>2</v>
      </c>
      <c r="V11" t="n">
        <v>2</v>
      </c>
      <c r="W11" t="inlineStr">
        <is>
          <t>2005-03-03</t>
        </is>
      </c>
      <c r="X11" t="inlineStr">
        <is>
          <t>2005-03-03</t>
        </is>
      </c>
      <c r="Y11" t="inlineStr">
        <is>
          <t>2005-02-11</t>
        </is>
      </c>
      <c r="Z11" t="inlineStr">
        <is>
          <t>2005-02-11</t>
        </is>
      </c>
      <c r="AA11" t="n">
        <v>151</v>
      </c>
      <c r="AB11" t="n">
        <v>108</v>
      </c>
      <c r="AC11" t="n">
        <v>110</v>
      </c>
      <c r="AD11" t="n">
        <v>2</v>
      </c>
      <c r="AE11" t="n">
        <v>2</v>
      </c>
      <c r="AF11" t="n">
        <v>2</v>
      </c>
      <c r="AG11" t="n">
        <v>2</v>
      </c>
      <c r="AH11" t="n">
        <v>0</v>
      </c>
      <c r="AI11" t="n">
        <v>0</v>
      </c>
      <c r="AJ11" t="n">
        <v>0</v>
      </c>
      <c r="AK11" t="n">
        <v>0</v>
      </c>
      <c r="AL11" t="n">
        <v>1</v>
      </c>
      <c r="AM11" t="n">
        <v>1</v>
      </c>
      <c r="AN11" t="n">
        <v>1</v>
      </c>
      <c r="AO11" t="n">
        <v>1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HYPERLINK("http://catalog.hathitrust.org/Record/004318777","HathiTrust Record")</f>
        <v/>
      </c>
      <c r="AU11">
        <f>HYPERLINK("https://creighton-primo.hosted.exlibrisgroup.com/primo-explore/search?tab=default_tab&amp;search_scope=EVERYTHING&amp;vid=01CRU&amp;lang=en_US&amp;offset=0&amp;query=any,contains,991000427869702656","Catalog Record")</f>
        <v/>
      </c>
      <c r="AV11">
        <f>HYPERLINK("http://www.worldcat.org/oclc/49991618","WorldCat Record")</f>
        <v/>
      </c>
      <c r="AW11" t="inlineStr">
        <is>
          <t>2908958498:eng</t>
        </is>
      </c>
      <c r="AX11" t="inlineStr">
        <is>
          <t>49991618</t>
        </is>
      </c>
      <c r="AY11" t="inlineStr">
        <is>
          <t>991000427869702656</t>
        </is>
      </c>
      <c r="AZ11" t="inlineStr">
        <is>
          <t>991000427869702656</t>
        </is>
      </c>
      <c r="BA11" t="inlineStr">
        <is>
          <t>2271712200002656</t>
        </is>
      </c>
      <c r="BB11" t="inlineStr">
        <is>
          <t>BOOK</t>
        </is>
      </c>
      <c r="BD11" t="inlineStr">
        <is>
          <t>9780721673073</t>
        </is>
      </c>
      <c r="BE11" t="inlineStr">
        <is>
          <t>30001004927523</t>
        </is>
      </c>
      <c r="BF11" t="inlineStr">
        <is>
          <t>893728419</t>
        </is>
      </c>
    </row>
    <row r="12">
      <c r="B12" t="inlineStr">
        <is>
          <t>CUHSL</t>
        </is>
      </c>
      <c r="C12" t="inlineStr">
        <is>
          <t>SHELVES</t>
        </is>
      </c>
      <c r="D12" t="inlineStr">
        <is>
          <t>QT 18 C337 1994</t>
        </is>
      </c>
      <c r="E12" t="inlineStr">
        <is>
          <t>0                      QT 0018000C  337         1994</t>
        </is>
      </c>
      <c r="F12" t="inlineStr">
        <is>
          <t>Case studies in physiology / edited by Robert M. Berne, Matthew N. Levy.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N12" t="inlineStr">
        <is>
          <t>St. Louis : Mosby, c1994.</t>
        </is>
      </c>
      <c r="O12" t="inlineStr">
        <is>
          <t>1994</t>
        </is>
      </c>
      <c r="P12" t="inlineStr">
        <is>
          <t>3rd ed.</t>
        </is>
      </c>
      <c r="Q12" t="inlineStr">
        <is>
          <t>eng</t>
        </is>
      </c>
      <c r="R12" t="inlineStr">
        <is>
          <t>mou</t>
        </is>
      </c>
      <c r="T12" t="inlineStr">
        <is>
          <t xml:space="preserve">QT </t>
        </is>
      </c>
      <c r="U12" t="n">
        <v>5</v>
      </c>
      <c r="V12" t="n">
        <v>5</v>
      </c>
      <c r="W12" t="inlineStr">
        <is>
          <t>2010-03-07</t>
        </is>
      </c>
      <c r="X12" t="inlineStr">
        <is>
          <t>2010-03-07</t>
        </is>
      </c>
      <c r="Y12" t="inlineStr">
        <is>
          <t>1998-09-01</t>
        </is>
      </c>
      <c r="Z12" t="inlineStr">
        <is>
          <t>1998-09-01</t>
        </is>
      </c>
      <c r="AA12" t="n">
        <v>107</v>
      </c>
      <c r="AB12" t="n">
        <v>60</v>
      </c>
      <c r="AC12" t="n">
        <v>66</v>
      </c>
      <c r="AD12" t="n">
        <v>1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HYPERLINK("https://creighton-primo.hosted.exlibrisgroup.com/primo-explore/search?tab=default_tab&amp;search_scope=EVERYTHING&amp;vid=01CRU&amp;lang=en_US&amp;offset=0&amp;query=any,contains,991001569429702656","Catalog Record")</f>
        <v/>
      </c>
      <c r="AV12">
        <f>HYPERLINK("http://www.worldcat.org/oclc/30637152","WorldCat Record")</f>
        <v/>
      </c>
      <c r="AW12" t="inlineStr">
        <is>
          <t>375339611:eng</t>
        </is>
      </c>
      <c r="AX12" t="inlineStr">
        <is>
          <t>30637152</t>
        </is>
      </c>
      <c r="AY12" t="inlineStr">
        <is>
          <t>991001569429702656</t>
        </is>
      </c>
      <c r="AZ12" t="inlineStr">
        <is>
          <t>991001569429702656</t>
        </is>
      </c>
      <c r="BA12" t="inlineStr">
        <is>
          <t>2259231830002656</t>
        </is>
      </c>
      <c r="BB12" t="inlineStr">
        <is>
          <t>BOOK</t>
        </is>
      </c>
      <c r="BD12" t="inlineStr">
        <is>
          <t>9780815105442</t>
        </is>
      </c>
      <c r="BE12" t="inlineStr">
        <is>
          <t>30001004092237</t>
        </is>
      </c>
      <c r="BF12" t="inlineStr">
        <is>
          <t>893558102</t>
        </is>
      </c>
    </row>
    <row r="13">
      <c r="B13" t="inlineStr">
        <is>
          <t>CUHSL</t>
        </is>
      </c>
      <c r="C13" t="inlineStr">
        <is>
          <t>SHELVES</t>
        </is>
      </c>
      <c r="D13" t="inlineStr">
        <is>
          <t>QT 18 J25p 1994</t>
        </is>
      </c>
      <c r="E13" t="inlineStr">
        <is>
          <t>0                      QT 0018000J  25p         1994</t>
        </is>
      </c>
      <c r="F13" t="inlineStr">
        <is>
          <t>Physiology : review for new national boards / Emma R. Jakoi, Ronald C. Bohn.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Jakoi, Emma R.</t>
        </is>
      </c>
      <c r="N13" t="inlineStr">
        <is>
          <t>Alexandria, VA : J&amp;S Pub. Co., c1994.</t>
        </is>
      </c>
      <c r="O13" t="inlineStr">
        <is>
          <t>1994</t>
        </is>
      </c>
      <c r="Q13" t="inlineStr">
        <is>
          <t>eng</t>
        </is>
      </c>
      <c r="R13" t="inlineStr">
        <is>
          <t>vau</t>
        </is>
      </c>
      <c r="T13" t="inlineStr">
        <is>
          <t xml:space="preserve">QT </t>
        </is>
      </c>
      <c r="U13" t="n">
        <v>36</v>
      </c>
      <c r="V13" t="n">
        <v>36</v>
      </c>
      <c r="W13" t="inlineStr">
        <is>
          <t>2010-03-07</t>
        </is>
      </c>
      <c r="X13" t="inlineStr">
        <is>
          <t>2010-03-07</t>
        </is>
      </c>
      <c r="Y13" t="inlineStr">
        <is>
          <t>1995-02-15</t>
        </is>
      </c>
      <c r="Z13" t="inlineStr">
        <is>
          <t>1995-02-15</t>
        </is>
      </c>
      <c r="AA13" t="n">
        <v>50</v>
      </c>
      <c r="AB13" t="n">
        <v>37</v>
      </c>
      <c r="AC13" t="n">
        <v>37</v>
      </c>
      <c r="AD13" t="n">
        <v>1</v>
      </c>
      <c r="AE13" t="n">
        <v>1</v>
      </c>
      <c r="AF13" t="n">
        <v>1</v>
      </c>
      <c r="AG13" t="n">
        <v>1</v>
      </c>
      <c r="AH13" t="n">
        <v>0</v>
      </c>
      <c r="AI13" t="n">
        <v>0</v>
      </c>
      <c r="AJ13" t="n">
        <v>1</v>
      </c>
      <c r="AK13" t="n">
        <v>1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inlineStr">
        <is>
          <t>No</t>
        </is>
      </c>
      <c r="AS13" t="inlineStr">
        <is>
          <t>No</t>
        </is>
      </c>
      <c r="AU13">
        <f>HYPERLINK("https://creighton-primo.hosted.exlibrisgroup.com/primo-explore/search?tab=default_tab&amp;search_scope=EVERYTHING&amp;vid=01CRU&amp;lang=en_US&amp;offset=0&amp;query=any,contains,991000688999702656","Catalog Record")</f>
        <v/>
      </c>
      <c r="AV13">
        <f>HYPERLINK("http://www.worldcat.org/oclc/31015327","WorldCat Record")</f>
        <v/>
      </c>
      <c r="AW13" t="inlineStr">
        <is>
          <t>363789539:eng</t>
        </is>
      </c>
      <c r="AX13" t="inlineStr">
        <is>
          <t>31015327</t>
        </is>
      </c>
      <c r="AY13" t="inlineStr">
        <is>
          <t>991000688999702656</t>
        </is>
      </c>
      <c r="AZ13" t="inlineStr">
        <is>
          <t>991000688999702656</t>
        </is>
      </c>
      <c r="BA13" t="inlineStr">
        <is>
          <t>2271644380002656</t>
        </is>
      </c>
      <c r="BB13" t="inlineStr">
        <is>
          <t>BOOK</t>
        </is>
      </c>
      <c r="BD13" t="inlineStr">
        <is>
          <t>9780963287342</t>
        </is>
      </c>
      <c r="BE13" t="inlineStr">
        <is>
          <t>30001002699769</t>
        </is>
      </c>
      <c r="BF13" t="inlineStr">
        <is>
          <t>893148042</t>
        </is>
      </c>
    </row>
    <row r="14">
      <c r="B14" t="inlineStr">
        <is>
          <t>CUHSL</t>
        </is>
      </c>
      <c r="C14" t="inlineStr">
        <is>
          <t>SHELVES</t>
        </is>
      </c>
      <c r="D14" t="inlineStr">
        <is>
          <t>QT 18 P578 1987</t>
        </is>
      </c>
      <c r="E14" t="inlineStr">
        <is>
          <t>0                      QT 0018000P  578         1987</t>
        </is>
      </c>
      <c r="F14" t="inlineStr">
        <is>
          <t>Physiology : a review with questions and explanations / Benjamin Hsu ... [et al.].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N14" t="inlineStr">
        <is>
          <t>Boston : Little, Brown and Co., c1987.</t>
        </is>
      </c>
      <c r="O14" t="inlineStr">
        <is>
          <t>1987</t>
        </is>
      </c>
      <c r="P14" t="inlineStr">
        <is>
          <t>1st ed.</t>
        </is>
      </c>
      <c r="Q14" t="inlineStr">
        <is>
          <t>eng</t>
        </is>
      </c>
      <c r="R14" t="inlineStr">
        <is>
          <t>mau</t>
        </is>
      </c>
      <c r="S14" t="inlineStr">
        <is>
          <t>A Little, Brown review book</t>
        </is>
      </c>
      <c r="T14" t="inlineStr">
        <is>
          <t xml:space="preserve">QT </t>
        </is>
      </c>
      <c r="U14" t="n">
        <v>30</v>
      </c>
      <c r="V14" t="n">
        <v>30</v>
      </c>
      <c r="W14" t="inlineStr">
        <is>
          <t>2003-10-16</t>
        </is>
      </c>
      <c r="X14" t="inlineStr">
        <is>
          <t>2003-10-16</t>
        </is>
      </c>
      <c r="Y14" t="inlineStr">
        <is>
          <t>1989-02-23</t>
        </is>
      </c>
      <c r="Z14" t="inlineStr">
        <is>
          <t>1989-02-23</t>
        </is>
      </c>
      <c r="AA14" t="n">
        <v>74</v>
      </c>
      <c r="AB14" t="n">
        <v>52</v>
      </c>
      <c r="AC14" t="n">
        <v>52</v>
      </c>
      <c r="AD14" t="n">
        <v>1</v>
      </c>
      <c r="AE14" t="n">
        <v>1</v>
      </c>
      <c r="AF14" t="n">
        <v>1</v>
      </c>
      <c r="AG14" t="n">
        <v>1</v>
      </c>
      <c r="AH14" t="n">
        <v>0</v>
      </c>
      <c r="AI14" t="n">
        <v>0</v>
      </c>
      <c r="AJ14" t="n">
        <v>1</v>
      </c>
      <c r="AK14" t="n">
        <v>1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HYPERLINK("https://creighton-primo.hosted.exlibrisgroup.com/primo-explore/search?tab=default_tab&amp;search_scope=EVERYTHING&amp;vid=01CRU&amp;lang=en_US&amp;offset=0&amp;query=any,contains,991001238899702656","Catalog Record")</f>
        <v/>
      </c>
      <c r="AV14">
        <f>HYPERLINK("http://www.worldcat.org/oclc/16941839","WorldCat Record")</f>
        <v/>
      </c>
      <c r="AW14" t="inlineStr">
        <is>
          <t>3768753152:eng</t>
        </is>
      </c>
      <c r="AX14" t="inlineStr">
        <is>
          <t>16941839</t>
        </is>
      </c>
      <c r="AY14" t="inlineStr">
        <is>
          <t>991001238899702656</t>
        </is>
      </c>
      <c r="AZ14" t="inlineStr">
        <is>
          <t>991001238899702656</t>
        </is>
      </c>
      <c r="BA14" t="inlineStr">
        <is>
          <t>2270103880002656</t>
        </is>
      </c>
      <c r="BB14" t="inlineStr">
        <is>
          <t>BOOK</t>
        </is>
      </c>
      <c r="BD14" t="inlineStr">
        <is>
          <t>9780316378352</t>
        </is>
      </c>
      <c r="BE14" t="inlineStr">
        <is>
          <t>30001001675182</t>
        </is>
      </c>
      <c r="BF14" t="inlineStr">
        <is>
          <t>893377156</t>
        </is>
      </c>
    </row>
    <row r="15">
      <c r="B15" t="inlineStr">
        <is>
          <t>CUHSL</t>
        </is>
      </c>
      <c r="C15" t="inlineStr">
        <is>
          <t>SHELVES</t>
        </is>
      </c>
      <c r="D15" t="inlineStr">
        <is>
          <t>QT 18 P5784 1984</t>
        </is>
      </c>
      <c r="E15" t="inlineStr">
        <is>
          <t>0                      QT 0018000P  5784        1984</t>
        </is>
      </c>
      <c r="F15" t="inlineStr">
        <is>
          <t>Physiology / editors, John Bullock, Joseph Boyle III, Michael B. Wang ; associate editor, Robert R. Ajello.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N15" t="inlineStr">
        <is>
          <t>New York : Wiley ; Media, Pa. : Harwal Pub. Co., c1984.</t>
        </is>
      </c>
      <c r="O15" t="inlineStr">
        <is>
          <t>1984</t>
        </is>
      </c>
      <c r="Q15" t="inlineStr">
        <is>
          <t>eng</t>
        </is>
      </c>
      <c r="R15" t="inlineStr">
        <is>
          <t>xxu</t>
        </is>
      </c>
      <c r="S15" t="inlineStr">
        <is>
          <t>The National medical series for independent study.</t>
        </is>
      </c>
      <c r="T15" t="inlineStr">
        <is>
          <t xml:space="preserve">QT </t>
        </is>
      </c>
      <c r="U15" t="n">
        <v>65</v>
      </c>
      <c r="V15" t="n">
        <v>65</v>
      </c>
      <c r="W15" t="inlineStr">
        <is>
          <t>2004-01-13</t>
        </is>
      </c>
      <c r="X15" t="inlineStr">
        <is>
          <t>2004-01-13</t>
        </is>
      </c>
      <c r="Y15" t="inlineStr">
        <is>
          <t>1989-02-23</t>
        </is>
      </c>
      <c r="Z15" t="inlineStr">
        <is>
          <t>1989-02-23</t>
        </is>
      </c>
      <c r="AA15" t="n">
        <v>162</v>
      </c>
      <c r="AB15" t="n">
        <v>113</v>
      </c>
      <c r="AC15" t="n">
        <v>265</v>
      </c>
      <c r="AD15" t="n">
        <v>2</v>
      </c>
      <c r="AE15" t="n">
        <v>2</v>
      </c>
      <c r="AF15" t="n">
        <v>6</v>
      </c>
      <c r="AG15" t="n">
        <v>12</v>
      </c>
      <c r="AH15" t="n">
        <v>2</v>
      </c>
      <c r="AI15" t="n">
        <v>3</v>
      </c>
      <c r="AJ15" t="n">
        <v>1</v>
      </c>
      <c r="AK15" t="n">
        <v>3</v>
      </c>
      <c r="AL15" t="n">
        <v>5</v>
      </c>
      <c r="AM15" t="n">
        <v>10</v>
      </c>
      <c r="AN15" t="n">
        <v>1</v>
      </c>
      <c r="AO15" t="n">
        <v>1</v>
      </c>
      <c r="AP15" t="n">
        <v>0</v>
      </c>
      <c r="AQ15" t="n">
        <v>0</v>
      </c>
      <c r="AR15" t="inlineStr">
        <is>
          <t>No</t>
        </is>
      </c>
      <c r="AS15" t="inlineStr">
        <is>
          <t>No</t>
        </is>
      </c>
      <c r="AU15">
        <f>HYPERLINK("https://creighton-primo.hosted.exlibrisgroup.com/primo-explore/search?tab=default_tab&amp;search_scope=EVERYTHING&amp;vid=01CRU&amp;lang=en_US&amp;offset=0&amp;query=any,contains,991001238869702656","Catalog Record")</f>
        <v/>
      </c>
      <c r="AV15">
        <f>HYPERLINK("http://www.worldcat.org/oclc/10695902","WorldCat Record")</f>
        <v/>
      </c>
      <c r="AW15" t="inlineStr">
        <is>
          <t>1862273862:eng</t>
        </is>
      </c>
      <c r="AX15" t="inlineStr">
        <is>
          <t>10695902</t>
        </is>
      </c>
      <c r="AY15" t="inlineStr">
        <is>
          <t>991001238869702656</t>
        </is>
      </c>
      <c r="AZ15" t="inlineStr">
        <is>
          <t>991001238869702656</t>
        </is>
      </c>
      <c r="BA15" t="inlineStr">
        <is>
          <t>2259061450002656</t>
        </is>
      </c>
      <c r="BB15" t="inlineStr">
        <is>
          <t>BOOK</t>
        </is>
      </c>
      <c r="BD15" t="inlineStr">
        <is>
          <t>9780471096276</t>
        </is>
      </c>
      <c r="BE15" t="inlineStr">
        <is>
          <t>30001001675166</t>
        </is>
      </c>
      <c r="BF15" t="inlineStr">
        <is>
          <t>893736348</t>
        </is>
      </c>
    </row>
    <row r="16">
      <c r="B16" t="inlineStr">
        <is>
          <t>CUHSL</t>
        </is>
      </c>
      <c r="C16" t="inlineStr">
        <is>
          <t>SHELVES</t>
        </is>
      </c>
      <c r="D16" t="inlineStr">
        <is>
          <t>QT 18 P5785 1989</t>
        </is>
      </c>
      <c r="E16" t="inlineStr">
        <is>
          <t>0                      QT 0018000P  5785        1989</t>
        </is>
      </c>
      <c r="F16" t="inlineStr">
        <is>
          <t>Physiology / edited by Robert J. Person and Roger Thies ; with contributions by Robert C. Beesley ... [et al.].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Yes</t>
        </is>
      </c>
      <c r="L16" t="inlineStr">
        <is>
          <t>1</t>
        </is>
      </c>
      <c r="N16" t="inlineStr">
        <is>
          <t>New York : Springer-Verlag, c1989.</t>
        </is>
      </c>
      <c r="O16" t="inlineStr">
        <is>
          <t>1989</t>
        </is>
      </c>
      <c r="P16" t="inlineStr">
        <is>
          <t>2nd ed.</t>
        </is>
      </c>
      <c r="Q16" t="inlineStr">
        <is>
          <t>eng</t>
        </is>
      </c>
      <c r="R16" t="inlineStr">
        <is>
          <t>xxu</t>
        </is>
      </c>
      <c r="S16" t="inlineStr">
        <is>
          <t>Oklahoma notes</t>
        </is>
      </c>
      <c r="T16" t="inlineStr">
        <is>
          <t xml:space="preserve">QT </t>
        </is>
      </c>
      <c r="U16" t="n">
        <v>48</v>
      </c>
      <c r="V16" t="n">
        <v>48</v>
      </c>
      <c r="W16" t="inlineStr">
        <is>
          <t>2000-05-01</t>
        </is>
      </c>
      <c r="X16" t="inlineStr">
        <is>
          <t>2000-05-01</t>
        </is>
      </c>
      <c r="Y16" t="inlineStr">
        <is>
          <t>1990-01-23</t>
        </is>
      </c>
      <c r="Z16" t="inlineStr">
        <is>
          <t>1990-01-23</t>
        </is>
      </c>
      <c r="AA16" t="n">
        <v>71</v>
      </c>
      <c r="AB16" t="n">
        <v>49</v>
      </c>
      <c r="AC16" t="n">
        <v>205</v>
      </c>
      <c r="AD16" t="n">
        <v>1</v>
      </c>
      <c r="AE16" t="n">
        <v>2</v>
      </c>
      <c r="AF16" t="n">
        <v>0</v>
      </c>
      <c r="AG16" t="n">
        <v>6</v>
      </c>
      <c r="AH16" t="n">
        <v>0</v>
      </c>
      <c r="AI16" t="n">
        <v>2</v>
      </c>
      <c r="AJ16" t="n">
        <v>0</v>
      </c>
      <c r="AK16" t="n">
        <v>2</v>
      </c>
      <c r="AL16" t="n">
        <v>0</v>
      </c>
      <c r="AM16" t="n">
        <v>3</v>
      </c>
      <c r="AN16" t="n">
        <v>0</v>
      </c>
      <c r="AO16" t="n">
        <v>1</v>
      </c>
      <c r="AP16" t="n">
        <v>0</v>
      </c>
      <c r="AQ16" t="n">
        <v>0</v>
      </c>
      <c r="AR16" t="inlineStr">
        <is>
          <t>No</t>
        </is>
      </c>
      <c r="AS16" t="inlineStr">
        <is>
          <t>Yes</t>
        </is>
      </c>
      <c r="AT16">
        <f>HYPERLINK("http://catalog.hathitrust.org/Record/010377772","HathiTrust Record")</f>
        <v/>
      </c>
      <c r="AU16">
        <f>HYPERLINK("https://creighton-primo.hosted.exlibrisgroup.com/primo-explore/search?tab=default_tab&amp;search_scope=EVERYTHING&amp;vid=01CRU&amp;lang=en_US&amp;offset=0&amp;query=any,contains,991001386949702656","Catalog Record")</f>
        <v/>
      </c>
      <c r="AV16">
        <f>HYPERLINK("http://www.worldcat.org/oclc/19741611","WorldCat Record")</f>
        <v/>
      </c>
      <c r="AW16" t="inlineStr">
        <is>
          <t>936255105:eng</t>
        </is>
      </c>
      <c r="AX16" t="inlineStr">
        <is>
          <t>19741611</t>
        </is>
      </c>
      <c r="AY16" t="inlineStr">
        <is>
          <t>991001386949702656</t>
        </is>
      </c>
      <c r="AZ16" t="inlineStr">
        <is>
          <t>991001386949702656</t>
        </is>
      </c>
      <c r="BA16" t="inlineStr">
        <is>
          <t>2259126000002656</t>
        </is>
      </c>
      <c r="BB16" t="inlineStr">
        <is>
          <t>BOOK</t>
        </is>
      </c>
      <c r="BD16" t="inlineStr">
        <is>
          <t>9780387970394</t>
        </is>
      </c>
      <c r="BE16" t="inlineStr">
        <is>
          <t>30001001799974</t>
        </is>
      </c>
      <c r="BF16" t="inlineStr">
        <is>
          <t>893832131</t>
        </is>
      </c>
    </row>
    <row r="17">
      <c r="B17" t="inlineStr">
        <is>
          <t>CUHSL</t>
        </is>
      </c>
      <c r="C17" t="inlineStr">
        <is>
          <t>SHELVES</t>
        </is>
      </c>
      <c r="D17" t="inlineStr">
        <is>
          <t>QT 18 P5785 1992</t>
        </is>
      </c>
      <c r="E17" t="inlineStr">
        <is>
          <t>0                      QT 0018000P  5785        1992</t>
        </is>
      </c>
      <c r="F17" t="inlineStr">
        <is>
          <t>Physiology / edited by Roger Thies ; with contributions by Kirk W. Barron ... [et al.].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Yes</t>
        </is>
      </c>
      <c r="L17" t="inlineStr">
        <is>
          <t>1</t>
        </is>
      </c>
      <c r="N17" t="inlineStr">
        <is>
          <t>New York : Springer-Verlag, c1992.</t>
        </is>
      </c>
      <c r="O17" t="inlineStr">
        <is>
          <t>1992</t>
        </is>
      </c>
      <c r="P17" t="inlineStr">
        <is>
          <t>3rd ed.</t>
        </is>
      </c>
      <c r="Q17" t="inlineStr">
        <is>
          <t>eng</t>
        </is>
      </c>
      <c r="R17" t="inlineStr">
        <is>
          <t>nyu</t>
        </is>
      </c>
      <c r="S17" t="inlineStr">
        <is>
          <t>Oklahoma notes</t>
        </is>
      </c>
      <c r="T17" t="inlineStr">
        <is>
          <t xml:space="preserve">QT </t>
        </is>
      </c>
      <c r="U17" t="n">
        <v>17</v>
      </c>
      <c r="V17" t="n">
        <v>17</v>
      </c>
      <c r="W17" t="inlineStr">
        <is>
          <t>2009-02-09</t>
        </is>
      </c>
      <c r="X17" t="inlineStr">
        <is>
          <t>2009-02-09</t>
        </is>
      </c>
      <c r="Y17" t="inlineStr">
        <is>
          <t>1992-04-23</t>
        </is>
      </c>
      <c r="Z17" t="inlineStr">
        <is>
          <t>1992-04-23</t>
        </is>
      </c>
      <c r="AA17" t="n">
        <v>79</v>
      </c>
      <c r="AB17" t="n">
        <v>53</v>
      </c>
      <c r="AC17" t="n">
        <v>205</v>
      </c>
      <c r="AD17" t="n">
        <v>1</v>
      </c>
      <c r="AE17" t="n">
        <v>2</v>
      </c>
      <c r="AF17" t="n">
        <v>1</v>
      </c>
      <c r="AG17" t="n">
        <v>6</v>
      </c>
      <c r="AH17" t="n">
        <v>0</v>
      </c>
      <c r="AI17" t="n">
        <v>2</v>
      </c>
      <c r="AJ17" t="n">
        <v>1</v>
      </c>
      <c r="AK17" t="n">
        <v>2</v>
      </c>
      <c r="AL17" t="n">
        <v>1</v>
      </c>
      <c r="AM17" t="n">
        <v>3</v>
      </c>
      <c r="AN17" t="n">
        <v>0</v>
      </c>
      <c r="AO17" t="n">
        <v>1</v>
      </c>
      <c r="AP17" t="n">
        <v>0</v>
      </c>
      <c r="AQ17" t="n">
        <v>0</v>
      </c>
      <c r="AR17" t="inlineStr">
        <is>
          <t>No</t>
        </is>
      </c>
      <c r="AS17" t="inlineStr">
        <is>
          <t>No</t>
        </is>
      </c>
      <c r="AU17">
        <f>HYPERLINK("https://creighton-primo.hosted.exlibrisgroup.com/primo-explore/search?tab=default_tab&amp;search_scope=EVERYTHING&amp;vid=01CRU&amp;lang=en_US&amp;offset=0&amp;query=any,contains,991001302769702656","Catalog Record")</f>
        <v/>
      </c>
      <c r="AV17">
        <f>HYPERLINK("http://www.worldcat.org/oclc/25163544","WorldCat Record")</f>
        <v/>
      </c>
      <c r="AW17" t="inlineStr">
        <is>
          <t>936255105:eng</t>
        </is>
      </c>
      <c r="AX17" t="inlineStr">
        <is>
          <t>25163544</t>
        </is>
      </c>
      <c r="AY17" t="inlineStr">
        <is>
          <t>991001302769702656</t>
        </is>
      </c>
      <c r="AZ17" t="inlineStr">
        <is>
          <t>991001302769702656</t>
        </is>
      </c>
      <c r="BA17" t="inlineStr">
        <is>
          <t>2263277700002656</t>
        </is>
      </c>
      <c r="BB17" t="inlineStr">
        <is>
          <t>BOOK</t>
        </is>
      </c>
      <c r="BD17" t="inlineStr">
        <is>
          <t>9780387977782</t>
        </is>
      </c>
      <c r="BE17" t="inlineStr">
        <is>
          <t>30001002412494</t>
        </is>
      </c>
      <c r="BF17" t="inlineStr">
        <is>
          <t>893731872</t>
        </is>
      </c>
    </row>
    <row r="18">
      <c r="B18" t="inlineStr">
        <is>
          <t>CUHSL</t>
        </is>
      </c>
      <c r="C18" t="inlineStr">
        <is>
          <t>SHELVES</t>
        </is>
      </c>
      <c r="D18" t="inlineStr">
        <is>
          <t>QT 18.2 C838p 1995</t>
        </is>
      </c>
      <c r="E18" t="inlineStr">
        <is>
          <t>0                      QT 0018200C  838p        1995</t>
        </is>
      </c>
      <c r="F18" t="inlineStr">
        <is>
          <t>Physiology / Linda S. Costanzo.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Yes</t>
        </is>
      </c>
      <c r="L18" t="inlineStr">
        <is>
          <t>1</t>
        </is>
      </c>
      <c r="M18" t="inlineStr">
        <is>
          <t>Costanzo, Linda S., 1947-</t>
        </is>
      </c>
      <c r="N18" t="inlineStr">
        <is>
          <t>Philadelphia : Williams &amp; Wilkins, c1995.</t>
        </is>
      </c>
      <c r="O18" t="inlineStr">
        <is>
          <t>1995</t>
        </is>
      </c>
      <c r="Q18" t="inlineStr">
        <is>
          <t>eng</t>
        </is>
      </c>
      <c r="R18" t="inlineStr">
        <is>
          <t>pau</t>
        </is>
      </c>
      <c r="S18" t="inlineStr">
        <is>
          <t>Board review series</t>
        </is>
      </c>
      <c r="T18" t="inlineStr">
        <is>
          <t xml:space="preserve">QT </t>
        </is>
      </c>
      <c r="U18" t="n">
        <v>42</v>
      </c>
      <c r="V18" t="n">
        <v>42</v>
      </c>
      <c r="W18" t="inlineStr">
        <is>
          <t>2008-01-11</t>
        </is>
      </c>
      <c r="X18" t="inlineStr">
        <is>
          <t>2008-01-11</t>
        </is>
      </c>
      <c r="Y18" t="inlineStr">
        <is>
          <t>1999-11-05</t>
        </is>
      </c>
      <c r="Z18" t="inlineStr">
        <is>
          <t>1999-11-05</t>
        </is>
      </c>
      <c r="AA18" t="n">
        <v>94</v>
      </c>
      <c r="AB18" t="n">
        <v>68</v>
      </c>
      <c r="AC18" t="n">
        <v>620</v>
      </c>
      <c r="AD18" t="n">
        <v>1</v>
      </c>
      <c r="AE18" t="n">
        <v>3</v>
      </c>
      <c r="AF18" t="n">
        <v>6</v>
      </c>
      <c r="AG18" t="n">
        <v>17</v>
      </c>
      <c r="AH18" t="n">
        <v>0</v>
      </c>
      <c r="AI18" t="n">
        <v>4</v>
      </c>
      <c r="AJ18" t="n">
        <v>2</v>
      </c>
      <c r="AK18" t="n">
        <v>6</v>
      </c>
      <c r="AL18" t="n">
        <v>5</v>
      </c>
      <c r="AM18" t="n">
        <v>8</v>
      </c>
      <c r="AN18" t="n">
        <v>0</v>
      </c>
      <c r="AO18" t="n">
        <v>2</v>
      </c>
      <c r="AP18" t="n">
        <v>0</v>
      </c>
      <c r="AQ18" t="n">
        <v>0</v>
      </c>
      <c r="AR18" t="inlineStr">
        <is>
          <t>No</t>
        </is>
      </c>
      <c r="AS18" t="inlineStr">
        <is>
          <t>No</t>
        </is>
      </c>
      <c r="AU18">
        <f>HYPERLINK("https://creighton-primo.hosted.exlibrisgroup.com/primo-explore/search?tab=default_tab&amp;search_scope=EVERYTHING&amp;vid=01CRU&amp;lang=en_US&amp;offset=0&amp;query=any,contains,991000798219702656","Catalog Record")</f>
        <v/>
      </c>
      <c r="AV18">
        <f>HYPERLINK("http://www.worldcat.org/oclc/28749425","WorldCat Record")</f>
        <v/>
      </c>
      <c r="AW18" t="inlineStr">
        <is>
          <t>3372977128:eng</t>
        </is>
      </c>
      <c r="AX18" t="inlineStr">
        <is>
          <t>28749425</t>
        </is>
      </c>
      <c r="AY18" t="inlineStr">
        <is>
          <t>991000798219702656</t>
        </is>
      </c>
      <c r="AZ18" t="inlineStr">
        <is>
          <t>991000798219702656</t>
        </is>
      </c>
      <c r="BA18" t="inlineStr">
        <is>
          <t>2269418530002656</t>
        </is>
      </c>
      <c r="BB18" t="inlineStr">
        <is>
          <t>BOOK</t>
        </is>
      </c>
      <c r="BD18" t="inlineStr">
        <is>
          <t>9780683021349</t>
        </is>
      </c>
      <c r="BE18" t="inlineStr">
        <is>
          <t>30001004080398</t>
        </is>
      </c>
      <c r="BF18" t="inlineStr">
        <is>
          <t>893120447</t>
        </is>
      </c>
    </row>
    <row r="19">
      <c r="B19" t="inlineStr">
        <is>
          <t>CUHSL</t>
        </is>
      </c>
      <c r="C19" t="inlineStr">
        <is>
          <t>SHELVES</t>
        </is>
      </c>
      <c r="D19" t="inlineStr">
        <is>
          <t>QT 18.2 S764 2005</t>
        </is>
      </c>
      <c r="E19" t="inlineStr">
        <is>
          <t>0                      QT 0018200S  764         2005</t>
        </is>
      </c>
      <c r="F19" t="inlineStr">
        <is>
          <t>Sports medicine : examination &amp; board review / edited by Francis G. O'Connor ... [et al.].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N19" t="inlineStr">
        <is>
          <t>New York : McGraw-Hill, Medical Pub. Division, c2005.</t>
        </is>
      </c>
      <c r="O19" t="inlineStr">
        <is>
          <t>2005</t>
        </is>
      </c>
      <c r="Q19" t="inlineStr">
        <is>
          <t>eng</t>
        </is>
      </c>
      <c r="R19" t="inlineStr">
        <is>
          <t>nyu</t>
        </is>
      </c>
      <c r="S19" t="inlineStr">
        <is>
          <t>McGraw-Hill specialty board review</t>
        </is>
      </c>
      <c r="T19" t="inlineStr">
        <is>
          <t xml:space="preserve">QT </t>
        </is>
      </c>
      <c r="U19" t="n">
        <v>1</v>
      </c>
      <c r="V19" t="n">
        <v>1</v>
      </c>
      <c r="W19" t="inlineStr">
        <is>
          <t>2006-12-06</t>
        </is>
      </c>
      <c r="X19" t="inlineStr">
        <is>
          <t>2006-12-06</t>
        </is>
      </c>
      <c r="Y19" t="inlineStr">
        <is>
          <t>2005-07-14</t>
        </is>
      </c>
      <c r="Z19" t="inlineStr">
        <is>
          <t>2005-07-14</t>
        </is>
      </c>
      <c r="AA19" t="n">
        <v>54</v>
      </c>
      <c r="AB19" t="n">
        <v>37</v>
      </c>
      <c r="AC19" t="n">
        <v>513</v>
      </c>
      <c r="AD19" t="n">
        <v>1</v>
      </c>
      <c r="AE19" t="n">
        <v>16</v>
      </c>
      <c r="AF19" t="n">
        <v>1</v>
      </c>
      <c r="AG19" t="n">
        <v>17</v>
      </c>
      <c r="AH19" t="n">
        <v>0</v>
      </c>
      <c r="AI19" t="n">
        <v>4</v>
      </c>
      <c r="AJ19" t="n">
        <v>1</v>
      </c>
      <c r="AK19" t="n">
        <v>3</v>
      </c>
      <c r="AL19" t="n">
        <v>0</v>
      </c>
      <c r="AM19" t="n">
        <v>4</v>
      </c>
      <c r="AN19" t="n">
        <v>0</v>
      </c>
      <c r="AO19" t="n">
        <v>8</v>
      </c>
      <c r="AP19" t="n">
        <v>0</v>
      </c>
      <c r="AQ19" t="n">
        <v>0</v>
      </c>
      <c r="AR19" t="inlineStr">
        <is>
          <t>No</t>
        </is>
      </c>
      <c r="AS19" t="inlineStr">
        <is>
          <t>Yes</t>
        </is>
      </c>
      <c r="AT19">
        <f>HYPERLINK("http://catalog.hathitrust.org/Record/102036859","HathiTrust Record")</f>
        <v/>
      </c>
      <c r="AU19">
        <f>HYPERLINK("https://creighton-primo.hosted.exlibrisgroup.com/primo-explore/search?tab=default_tab&amp;search_scope=EVERYTHING&amp;vid=01CRU&amp;lang=en_US&amp;offset=0&amp;query=any,contains,991000441139702656","Catalog Record")</f>
        <v/>
      </c>
      <c r="AV19">
        <f>HYPERLINK("http://www.worldcat.org/oclc/55228202","WorldCat Record")</f>
        <v/>
      </c>
      <c r="AW19" t="inlineStr">
        <is>
          <t>9416158143:eng</t>
        </is>
      </c>
      <c r="AX19" t="inlineStr">
        <is>
          <t>55228202</t>
        </is>
      </c>
      <c r="AY19" t="inlineStr">
        <is>
          <t>991000441139702656</t>
        </is>
      </c>
      <c r="AZ19" t="inlineStr">
        <is>
          <t>991000441139702656</t>
        </is>
      </c>
      <c r="BA19" t="inlineStr">
        <is>
          <t>2270454240002656</t>
        </is>
      </c>
      <c r="BB19" t="inlineStr">
        <is>
          <t>BOOK</t>
        </is>
      </c>
      <c r="BD19" t="inlineStr">
        <is>
          <t>9780071421522</t>
        </is>
      </c>
      <c r="BE19" t="inlineStr">
        <is>
          <t>30001005000411</t>
        </is>
      </c>
      <c r="BF19" t="inlineStr">
        <is>
          <t>893644433</t>
        </is>
      </c>
    </row>
    <row r="20">
      <c r="B20" t="inlineStr">
        <is>
          <t>CUHSL</t>
        </is>
      </c>
      <c r="C20" t="inlineStr">
        <is>
          <t>SHELVES</t>
        </is>
      </c>
      <c r="D20" t="inlineStr">
        <is>
          <t>QT 22 AA1 A512a 1994</t>
        </is>
      </c>
      <c r="E20" t="inlineStr">
        <is>
          <t>0                      QT 0022000AA 1                  A  512a        1994</t>
        </is>
      </c>
      <c r="F20" t="inlineStr">
        <is>
          <t>ACSM's 1994 directory of graduate programs in sports medicine and exercise science / American College of Sports Medicine.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American College of Sports Medicine.</t>
        </is>
      </c>
      <c r="N20" t="inlineStr">
        <is>
          <t>Indianapolis, Ind. : American College of Sports Medicine, c1994.</t>
        </is>
      </c>
      <c r="O20" t="inlineStr">
        <is>
          <t>1994</t>
        </is>
      </c>
      <c r="P20" t="inlineStr">
        <is>
          <t>5th ed.</t>
        </is>
      </c>
      <c r="Q20" t="inlineStr">
        <is>
          <t>eng</t>
        </is>
      </c>
      <c r="R20" t="inlineStr">
        <is>
          <t>inu</t>
        </is>
      </c>
      <c r="T20" t="inlineStr">
        <is>
          <t xml:space="preserve">QT </t>
        </is>
      </c>
      <c r="U20" t="n">
        <v>7</v>
      </c>
      <c r="V20" t="n">
        <v>7</v>
      </c>
      <c r="W20" t="inlineStr">
        <is>
          <t>1999-07-29</t>
        </is>
      </c>
      <c r="X20" t="inlineStr">
        <is>
          <t>1999-07-29</t>
        </is>
      </c>
      <c r="Y20" t="inlineStr">
        <is>
          <t>1994-02-09</t>
        </is>
      </c>
      <c r="Z20" t="inlineStr">
        <is>
          <t>1994-02-09</t>
        </is>
      </c>
      <c r="AA20" t="n">
        <v>2</v>
      </c>
      <c r="AB20" t="n">
        <v>2</v>
      </c>
      <c r="AC20" t="n">
        <v>2</v>
      </c>
      <c r="AD20" t="n">
        <v>1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HYPERLINK("https://creighton-primo.hosted.exlibrisgroup.com/primo-explore/search?tab=default_tab&amp;search_scope=EVERYTHING&amp;vid=01CRU&amp;lang=en_US&amp;offset=0&amp;query=any,contains,991000651709702656","Catalog Record")</f>
        <v/>
      </c>
      <c r="AV20">
        <f>HYPERLINK("http://www.worldcat.org/oclc/31401496","WorldCat Record")</f>
        <v/>
      </c>
      <c r="AW20" t="inlineStr">
        <is>
          <t>32857720:eng</t>
        </is>
      </c>
      <c r="AX20" t="inlineStr">
        <is>
          <t>31401496</t>
        </is>
      </c>
      <c r="AY20" t="inlineStr">
        <is>
          <t>991000651709702656</t>
        </is>
      </c>
      <c r="AZ20" t="inlineStr">
        <is>
          <t>991000651709702656</t>
        </is>
      </c>
      <c r="BA20" t="inlineStr">
        <is>
          <t>2265880670002656</t>
        </is>
      </c>
      <c r="BB20" t="inlineStr">
        <is>
          <t>BOOK</t>
        </is>
      </c>
      <c r="BE20" t="inlineStr">
        <is>
          <t>30001002691154</t>
        </is>
      </c>
      <c r="BF20" t="inlineStr">
        <is>
          <t>893160728</t>
        </is>
      </c>
    </row>
    <row r="21">
      <c r="B21" t="inlineStr">
        <is>
          <t>CUHSL</t>
        </is>
      </c>
      <c r="C21" t="inlineStr">
        <is>
          <t>SHELVES</t>
        </is>
      </c>
      <c r="D21" t="inlineStr">
        <is>
          <t>QT29 A6748s 2003</t>
        </is>
      </c>
      <c r="E21" t="inlineStr">
        <is>
          <t>0                      QT 0029000A  6748s       2003</t>
        </is>
      </c>
      <c r="F21" t="inlineStr">
        <is>
          <t>Sports medicine / Robert A. Arciero ; illustrator, Timothy E. Hengst.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Arciero, Robert A.</t>
        </is>
      </c>
      <c r="N21" t="inlineStr">
        <is>
          <t>New York : McGraw-Hill, Medical Pub. Division, c2004.</t>
        </is>
      </c>
      <c r="O21" t="inlineStr">
        <is>
          <t>2004</t>
        </is>
      </c>
      <c r="Q21" t="inlineStr">
        <is>
          <t>eng</t>
        </is>
      </c>
      <c r="R21" t="inlineStr">
        <is>
          <t>nyu</t>
        </is>
      </c>
      <c r="S21" t="inlineStr">
        <is>
          <t>Orthopaedic pocket procedures</t>
        </is>
      </c>
      <c r="T21" t="inlineStr">
        <is>
          <t xml:space="preserve">QT </t>
        </is>
      </c>
      <c r="U21" t="n">
        <v>2</v>
      </c>
      <c r="V21" t="n">
        <v>2</v>
      </c>
      <c r="W21" t="inlineStr">
        <is>
          <t>2004-09-20</t>
        </is>
      </c>
      <c r="X21" t="inlineStr">
        <is>
          <t>2004-09-20</t>
        </is>
      </c>
      <c r="Y21" t="inlineStr">
        <is>
          <t>2004-01-28</t>
        </is>
      </c>
      <c r="Z21" t="inlineStr">
        <is>
          <t>2004-01-28</t>
        </is>
      </c>
      <c r="AA21" t="n">
        <v>95</v>
      </c>
      <c r="AB21" t="n">
        <v>64</v>
      </c>
      <c r="AC21" t="n">
        <v>64</v>
      </c>
      <c r="AD21" t="n">
        <v>1</v>
      </c>
      <c r="AE21" t="n">
        <v>1</v>
      </c>
      <c r="AF21" t="n">
        <v>2</v>
      </c>
      <c r="AG21" t="n">
        <v>2</v>
      </c>
      <c r="AH21" t="n">
        <v>0</v>
      </c>
      <c r="AI21" t="n">
        <v>0</v>
      </c>
      <c r="AJ21" t="n">
        <v>2</v>
      </c>
      <c r="AK21" t="n">
        <v>2</v>
      </c>
      <c r="AL21" t="n">
        <v>1</v>
      </c>
      <c r="AM21" t="n">
        <v>1</v>
      </c>
      <c r="AN21" t="n">
        <v>0</v>
      </c>
      <c r="AO21" t="n">
        <v>0</v>
      </c>
      <c r="AP21" t="n">
        <v>0</v>
      </c>
      <c r="AQ21" t="n">
        <v>0</v>
      </c>
      <c r="AR21" t="inlineStr">
        <is>
          <t>No</t>
        </is>
      </c>
      <c r="AS21" t="inlineStr">
        <is>
          <t>No</t>
        </is>
      </c>
      <c r="AU21">
        <f>HYPERLINK("https://creighton-primo.hosted.exlibrisgroup.com/primo-explore/search?tab=default_tab&amp;search_scope=EVERYTHING&amp;vid=01CRU&amp;lang=en_US&amp;offset=0&amp;query=any,contains,991000364829702656","Catalog Record")</f>
        <v/>
      </c>
      <c r="AV21">
        <f>HYPERLINK("http://www.worldcat.org/oclc/51764236","WorldCat Record")</f>
        <v/>
      </c>
      <c r="AW21" t="inlineStr">
        <is>
          <t>2537161:eng</t>
        </is>
      </c>
      <c r="AX21" t="inlineStr">
        <is>
          <t>51764236</t>
        </is>
      </c>
      <c r="AY21" t="inlineStr">
        <is>
          <t>991000364829702656</t>
        </is>
      </c>
      <c r="AZ21" t="inlineStr">
        <is>
          <t>991000364829702656</t>
        </is>
      </c>
      <c r="BA21" t="inlineStr">
        <is>
          <t>2271513690002656</t>
        </is>
      </c>
      <c r="BB21" t="inlineStr">
        <is>
          <t>BOOK</t>
        </is>
      </c>
      <c r="BD21" t="inlineStr">
        <is>
          <t>9780071369893</t>
        </is>
      </c>
      <c r="BE21" t="inlineStr">
        <is>
          <t>30001004508844</t>
        </is>
      </c>
      <c r="BF21" t="inlineStr">
        <is>
          <t>893279951</t>
        </is>
      </c>
    </row>
    <row r="22">
      <c r="B22" t="inlineStr">
        <is>
          <t>CUHSL</t>
        </is>
      </c>
      <c r="C22" t="inlineStr">
        <is>
          <t>SHELVES</t>
        </is>
      </c>
      <c r="D22" t="inlineStr">
        <is>
          <t>QT 29 B615 1995</t>
        </is>
      </c>
      <c r="E22" t="inlineStr">
        <is>
          <t>0                      QT 0029000B  615         1995</t>
        </is>
      </c>
      <c r="F22" t="inlineStr">
        <is>
          <t>The biomedical engineering handbook / editor-in-chief, Joseph D. Bronzino.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N22" t="inlineStr">
        <is>
          <t>Boca Raton : CRC Press, c1995.</t>
        </is>
      </c>
      <c r="O22" t="inlineStr">
        <is>
          <t>1995</t>
        </is>
      </c>
      <c r="Q22" t="inlineStr">
        <is>
          <t>eng</t>
        </is>
      </c>
      <c r="R22" t="inlineStr">
        <is>
          <t>flu</t>
        </is>
      </c>
      <c r="S22" t="inlineStr">
        <is>
          <t>The electrical engineering handbook series</t>
        </is>
      </c>
      <c r="T22" t="inlineStr">
        <is>
          <t xml:space="preserve">QT </t>
        </is>
      </c>
      <c r="U22" t="n">
        <v>16</v>
      </c>
      <c r="V22" t="n">
        <v>16</v>
      </c>
      <c r="W22" t="inlineStr">
        <is>
          <t>1999-04-29</t>
        </is>
      </c>
      <c r="X22" t="inlineStr">
        <is>
          <t>1999-04-29</t>
        </is>
      </c>
      <c r="Y22" t="inlineStr">
        <is>
          <t>1995-07-20</t>
        </is>
      </c>
      <c r="Z22" t="inlineStr">
        <is>
          <t>1995-07-20</t>
        </is>
      </c>
      <c r="AA22" t="n">
        <v>454</v>
      </c>
      <c r="AB22" t="n">
        <v>287</v>
      </c>
      <c r="AC22" t="n">
        <v>499</v>
      </c>
      <c r="AD22" t="n">
        <v>1</v>
      </c>
      <c r="AE22" t="n">
        <v>2</v>
      </c>
      <c r="AF22" t="n">
        <v>6</v>
      </c>
      <c r="AG22" t="n">
        <v>17</v>
      </c>
      <c r="AH22" t="n">
        <v>1</v>
      </c>
      <c r="AI22" t="n">
        <v>5</v>
      </c>
      <c r="AJ22" t="n">
        <v>4</v>
      </c>
      <c r="AK22" t="n">
        <v>5</v>
      </c>
      <c r="AL22" t="n">
        <v>4</v>
      </c>
      <c r="AM22" t="n">
        <v>9</v>
      </c>
      <c r="AN22" t="n">
        <v>0</v>
      </c>
      <c r="AO22" t="n">
        <v>1</v>
      </c>
      <c r="AP22" t="n">
        <v>0</v>
      </c>
      <c r="AQ22" t="n">
        <v>0</v>
      </c>
      <c r="AR22" t="inlineStr">
        <is>
          <t>No</t>
        </is>
      </c>
      <c r="AS22" t="inlineStr">
        <is>
          <t>Yes</t>
        </is>
      </c>
      <c r="AT22">
        <f>HYPERLINK("http://catalog.hathitrust.org/Record/002997745","HathiTrust Record")</f>
        <v/>
      </c>
      <c r="AU22">
        <f>HYPERLINK("https://creighton-primo.hosted.exlibrisgroup.com/primo-explore/search?tab=default_tab&amp;search_scope=EVERYTHING&amp;vid=01CRU&amp;lang=en_US&amp;offset=0&amp;query=any,contains,991001402799702656","Catalog Record")</f>
        <v/>
      </c>
      <c r="AV22">
        <f>HYPERLINK("http://www.worldcat.org/oclc/32052901","WorldCat Record")</f>
        <v/>
      </c>
      <c r="AW22" t="inlineStr">
        <is>
          <t>766868555:eng</t>
        </is>
      </c>
      <c r="AX22" t="inlineStr">
        <is>
          <t>32052901</t>
        </is>
      </c>
      <c r="AY22" t="inlineStr">
        <is>
          <t>991001402799702656</t>
        </is>
      </c>
      <c r="AZ22" t="inlineStr">
        <is>
          <t>991001402799702656</t>
        </is>
      </c>
      <c r="BA22" t="inlineStr">
        <is>
          <t>2267186530002656</t>
        </is>
      </c>
      <c r="BB22" t="inlineStr">
        <is>
          <t>BOOK</t>
        </is>
      </c>
      <c r="BD22" t="inlineStr">
        <is>
          <t>9780849383465</t>
        </is>
      </c>
      <c r="BE22" t="inlineStr">
        <is>
          <t>30001003148907</t>
        </is>
      </c>
      <c r="BF22" t="inlineStr">
        <is>
          <t>893826711</t>
        </is>
      </c>
    </row>
    <row r="23">
      <c r="B23" t="inlineStr">
        <is>
          <t>CUHSL</t>
        </is>
      </c>
      <c r="C23" t="inlineStr">
        <is>
          <t>SHELVES</t>
        </is>
      </c>
      <c r="D23" t="inlineStr">
        <is>
          <t>QT 29 S76387 2007</t>
        </is>
      </c>
      <c r="E23" t="inlineStr">
        <is>
          <t>0                      QT 0029000S  76387       2007</t>
        </is>
      </c>
      <c r="F23" t="inlineStr">
        <is>
          <t>Sports injuries sourcebook : basic consumer health information about sprains and strains, fractures, growth plate injuries, overtraining injuries, and injuries to the head, face, shoulders, elbows, hands, spinal column, knees, ankles, and feet ... / edited by Sandra J. Judd.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N23" t="inlineStr">
        <is>
          <t>Detroit, MI : Omnigraphics, c2007.</t>
        </is>
      </c>
      <c r="O23" t="inlineStr">
        <is>
          <t>2007</t>
        </is>
      </c>
      <c r="P23" t="inlineStr">
        <is>
          <t>3rd ed.</t>
        </is>
      </c>
      <c r="Q23" t="inlineStr">
        <is>
          <t>eng</t>
        </is>
      </c>
      <c r="R23" t="inlineStr">
        <is>
          <t>miu</t>
        </is>
      </c>
      <c r="S23" t="inlineStr">
        <is>
          <t>Health reference series</t>
        </is>
      </c>
      <c r="T23" t="inlineStr">
        <is>
          <t xml:space="preserve">QT </t>
        </is>
      </c>
      <c r="U23" t="n">
        <v>1</v>
      </c>
      <c r="V23" t="n">
        <v>1</v>
      </c>
      <c r="W23" t="inlineStr">
        <is>
          <t>2009-07-21</t>
        </is>
      </c>
      <c r="X23" t="inlineStr">
        <is>
          <t>2009-07-21</t>
        </is>
      </c>
      <c r="Y23" t="inlineStr">
        <is>
          <t>2009-05-21</t>
        </is>
      </c>
      <c r="Z23" t="inlineStr">
        <is>
          <t>2009-05-21</t>
        </is>
      </c>
      <c r="AA23" t="n">
        <v>225</v>
      </c>
      <c r="AB23" t="n">
        <v>200</v>
      </c>
      <c r="AC23" t="n">
        <v>201</v>
      </c>
      <c r="AD23" t="n">
        <v>3</v>
      </c>
      <c r="AE23" t="n">
        <v>3</v>
      </c>
      <c r="AF23" t="n">
        <v>5</v>
      </c>
      <c r="AG23" t="n">
        <v>5</v>
      </c>
      <c r="AH23" t="n">
        <v>2</v>
      </c>
      <c r="AI23" t="n">
        <v>2</v>
      </c>
      <c r="AJ23" t="n">
        <v>0</v>
      </c>
      <c r="AK23" t="n">
        <v>0</v>
      </c>
      <c r="AL23" t="n">
        <v>1</v>
      </c>
      <c r="AM23" t="n">
        <v>1</v>
      </c>
      <c r="AN23" t="n">
        <v>2</v>
      </c>
      <c r="AO23" t="n">
        <v>2</v>
      </c>
      <c r="AP23" t="n">
        <v>0</v>
      </c>
      <c r="AQ23" t="n">
        <v>0</v>
      </c>
      <c r="AR23" t="inlineStr">
        <is>
          <t>No</t>
        </is>
      </c>
      <c r="AS23" t="inlineStr">
        <is>
          <t>Yes</t>
        </is>
      </c>
      <c r="AT23">
        <f>HYPERLINK("http://catalog.hathitrust.org/Record/005620735","HathiTrust Record")</f>
        <v/>
      </c>
      <c r="AU23">
        <f>HYPERLINK("https://creighton-primo.hosted.exlibrisgroup.com/primo-explore/search?tab=default_tab&amp;search_scope=EVERYTHING&amp;vid=01CRU&amp;lang=en_US&amp;offset=0&amp;query=any,contains,991001462669702656","Catalog Record")</f>
        <v/>
      </c>
      <c r="AV23">
        <f>HYPERLINK("http://www.worldcat.org/oclc/86117765","WorldCat Record")</f>
        <v/>
      </c>
      <c r="AW23" t="inlineStr">
        <is>
          <t>112962464:eng</t>
        </is>
      </c>
      <c r="AX23" t="inlineStr">
        <is>
          <t>86117765</t>
        </is>
      </c>
      <c r="AY23" t="inlineStr">
        <is>
          <t>991001462669702656</t>
        </is>
      </c>
      <c r="AZ23" t="inlineStr">
        <is>
          <t>991001462669702656</t>
        </is>
      </c>
      <c r="BA23" t="inlineStr">
        <is>
          <t>2269461650002656</t>
        </is>
      </c>
      <c r="BB23" t="inlineStr">
        <is>
          <t>BOOK</t>
        </is>
      </c>
      <c r="BD23" t="inlineStr">
        <is>
          <t>9780780809499</t>
        </is>
      </c>
      <c r="BE23" t="inlineStr">
        <is>
          <t>30001004916583</t>
        </is>
      </c>
      <c r="BF23" t="inlineStr">
        <is>
          <t>893552529</t>
        </is>
      </c>
    </row>
    <row r="24">
      <c r="B24" t="inlineStr">
        <is>
          <t>CUHSL</t>
        </is>
      </c>
      <c r="C24" t="inlineStr">
        <is>
          <t>SHELVES</t>
        </is>
      </c>
      <c r="D24" t="inlineStr">
        <is>
          <t>QT29 T253 2002</t>
        </is>
      </c>
      <c r="E24" t="inlineStr">
        <is>
          <t>0                      QT 0029000T  253         2002</t>
        </is>
      </c>
      <c r="F24" t="inlineStr">
        <is>
          <t>Team physician's handbook / [edited by] Morris B. Mellion ... [et al.].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N24" t="inlineStr">
        <is>
          <t>Philadelphia : Hanley &amp; Belfus, c2002.</t>
        </is>
      </c>
      <c r="O24" t="inlineStr">
        <is>
          <t>2002</t>
        </is>
      </c>
      <c r="P24" t="inlineStr">
        <is>
          <t>3rd ed.</t>
        </is>
      </c>
      <c r="Q24" t="inlineStr">
        <is>
          <t>eng</t>
        </is>
      </c>
      <c r="R24" t="inlineStr">
        <is>
          <t>pau</t>
        </is>
      </c>
      <c r="T24" t="inlineStr">
        <is>
          <t xml:space="preserve">QT </t>
        </is>
      </c>
      <c r="U24" t="n">
        <v>2</v>
      </c>
      <c r="V24" t="n">
        <v>2</v>
      </c>
      <c r="W24" t="inlineStr">
        <is>
          <t>2009-02-23</t>
        </is>
      </c>
      <c r="X24" t="inlineStr">
        <is>
          <t>2009-02-23</t>
        </is>
      </c>
      <c r="Y24" t="inlineStr">
        <is>
          <t>2007-04-23</t>
        </is>
      </c>
      <c r="Z24" t="inlineStr">
        <is>
          <t>2007-04-23</t>
        </is>
      </c>
      <c r="AA24" t="n">
        <v>208</v>
      </c>
      <c r="AB24" t="n">
        <v>173</v>
      </c>
      <c r="AC24" t="n">
        <v>360</v>
      </c>
      <c r="AD24" t="n">
        <v>1</v>
      </c>
      <c r="AE24" t="n">
        <v>6</v>
      </c>
      <c r="AF24" t="n">
        <v>7</v>
      </c>
      <c r="AG24" t="n">
        <v>14</v>
      </c>
      <c r="AH24" t="n">
        <v>4</v>
      </c>
      <c r="AI24" t="n">
        <v>6</v>
      </c>
      <c r="AJ24" t="n">
        <v>3</v>
      </c>
      <c r="AK24" t="n">
        <v>4</v>
      </c>
      <c r="AL24" t="n">
        <v>3</v>
      </c>
      <c r="AM24" t="n">
        <v>3</v>
      </c>
      <c r="AN24" t="n">
        <v>0</v>
      </c>
      <c r="AO24" t="n">
        <v>5</v>
      </c>
      <c r="AP24" t="n">
        <v>0</v>
      </c>
      <c r="AQ24" t="n">
        <v>0</v>
      </c>
      <c r="AR24" t="inlineStr">
        <is>
          <t>No</t>
        </is>
      </c>
      <c r="AS24" t="inlineStr">
        <is>
          <t>Yes</t>
        </is>
      </c>
      <c r="AT24">
        <f>HYPERLINK("http://catalog.hathitrust.org/Record/004218771","HathiTrust Record")</f>
        <v/>
      </c>
      <c r="AU24">
        <f>HYPERLINK("https://creighton-primo.hosted.exlibrisgroup.com/primo-explore/search?tab=default_tab&amp;search_scope=EVERYTHING&amp;vid=01CRU&amp;lang=en_US&amp;offset=0&amp;query=any,contains,991000615189702656","Catalog Record")</f>
        <v/>
      </c>
      <c r="AV24">
        <f>HYPERLINK("http://www.worldcat.org/oclc/46970641","WorldCat Record")</f>
        <v/>
      </c>
      <c r="AW24" t="inlineStr">
        <is>
          <t>350609636:eng</t>
        </is>
      </c>
      <c r="AX24" t="inlineStr">
        <is>
          <t>46970641</t>
        </is>
      </c>
      <c r="AY24" t="inlineStr">
        <is>
          <t>991000615189702656</t>
        </is>
      </c>
      <c r="AZ24" t="inlineStr">
        <is>
          <t>991000615189702656</t>
        </is>
      </c>
      <c r="BA24" t="inlineStr">
        <is>
          <t>2257022910002656</t>
        </is>
      </c>
      <c r="BB24" t="inlineStr">
        <is>
          <t>BOOK</t>
        </is>
      </c>
      <c r="BD24" t="inlineStr">
        <is>
          <t>9781560534419</t>
        </is>
      </c>
      <c r="BE24" t="inlineStr">
        <is>
          <t>30001005212636</t>
        </is>
      </c>
      <c r="BF24" t="inlineStr">
        <is>
          <t>893545156</t>
        </is>
      </c>
    </row>
    <row r="25">
      <c r="B25" t="inlineStr">
        <is>
          <t>CUHSL</t>
        </is>
      </c>
      <c r="C25" t="inlineStr">
        <is>
          <t>SHELVES</t>
        </is>
      </c>
      <c r="D25" t="inlineStr">
        <is>
          <t>QT 34 B6159 1987</t>
        </is>
      </c>
      <c r="E25" t="inlineStr">
        <is>
          <t>0                      QT 0034000B  6159        1987</t>
        </is>
      </c>
      <c r="F25" t="inlineStr">
        <is>
          <t>Biotechnology in clinical medicine / editors, Alberto Albertini, Claude Lenfant, Rodolfo Paoletti.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N25" t="inlineStr">
        <is>
          <t>New York : Raven Press, c1987.</t>
        </is>
      </c>
      <c r="O25" t="inlineStr">
        <is>
          <t>1987</t>
        </is>
      </c>
      <c r="Q25" t="inlineStr">
        <is>
          <t>eng</t>
        </is>
      </c>
      <c r="R25" t="inlineStr">
        <is>
          <t>xxu</t>
        </is>
      </c>
      <c r="T25" t="inlineStr">
        <is>
          <t xml:space="preserve">QT </t>
        </is>
      </c>
      <c r="U25" t="n">
        <v>6</v>
      </c>
      <c r="V25" t="n">
        <v>6</v>
      </c>
      <c r="W25" t="inlineStr">
        <is>
          <t>1995-06-20</t>
        </is>
      </c>
      <c r="X25" t="inlineStr">
        <is>
          <t>1995-06-20</t>
        </is>
      </c>
      <c r="Y25" t="inlineStr">
        <is>
          <t>1988-04-30</t>
        </is>
      </c>
      <c r="Z25" t="inlineStr">
        <is>
          <t>1988-04-30</t>
        </is>
      </c>
      <c r="AA25" t="n">
        <v>112</v>
      </c>
      <c r="AB25" t="n">
        <v>81</v>
      </c>
      <c r="AC25" t="n">
        <v>83</v>
      </c>
      <c r="AD25" t="n">
        <v>1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inlineStr">
        <is>
          <t>No</t>
        </is>
      </c>
      <c r="AS25" t="inlineStr">
        <is>
          <t>Yes</t>
        </is>
      </c>
      <c r="AT25">
        <f>HYPERLINK("http://catalog.hathitrust.org/Record/000915616","HathiTrust Record")</f>
        <v/>
      </c>
      <c r="AU25">
        <f>HYPERLINK("https://creighton-primo.hosted.exlibrisgroup.com/primo-explore/search?tab=default_tab&amp;search_scope=EVERYTHING&amp;vid=01CRU&amp;lang=en_US&amp;offset=0&amp;query=any,contains,991000990109702656","Catalog Record")</f>
        <v/>
      </c>
      <c r="AV25">
        <f>HYPERLINK("http://www.worldcat.org/oclc/16714854","WorldCat Record")</f>
        <v/>
      </c>
      <c r="AW25" t="inlineStr">
        <is>
          <t>13424526:eng</t>
        </is>
      </c>
      <c r="AX25" t="inlineStr">
        <is>
          <t>16714854</t>
        </is>
      </c>
      <c r="AY25" t="inlineStr">
        <is>
          <t>991000990109702656</t>
        </is>
      </c>
      <c r="AZ25" t="inlineStr">
        <is>
          <t>991000990109702656</t>
        </is>
      </c>
      <c r="BA25" t="inlineStr">
        <is>
          <t>2259589130002656</t>
        </is>
      </c>
      <c r="BB25" t="inlineStr">
        <is>
          <t>BOOK</t>
        </is>
      </c>
      <c r="BD25" t="inlineStr">
        <is>
          <t>9780881673753</t>
        </is>
      </c>
      <c r="BE25" t="inlineStr">
        <is>
          <t>30001000889230</t>
        </is>
      </c>
      <c r="BF25" t="inlineStr">
        <is>
          <t>893161603</t>
        </is>
      </c>
    </row>
    <row r="26">
      <c r="B26" t="inlineStr">
        <is>
          <t>CUHSL</t>
        </is>
      </c>
      <c r="C26" t="inlineStr">
        <is>
          <t>SHELVES</t>
        </is>
      </c>
      <c r="D26" t="inlineStr">
        <is>
          <t>QT 34  B967i 1929</t>
        </is>
      </c>
      <c r="E26" t="inlineStr">
        <is>
          <t>0                      QT 0034000B  967i        1929</t>
        </is>
      </c>
      <c r="F26" t="inlineStr">
        <is>
          <t>An introduction to biophysics / With a foreword by Prof. D. Noël Paton.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M26" t="inlineStr">
        <is>
          <t>Burns, David.</t>
        </is>
      </c>
      <c r="N26" t="inlineStr">
        <is>
          <t>New York : Macmillan, 1929.</t>
        </is>
      </c>
      <c r="O26" t="inlineStr">
        <is>
          <t>1929</t>
        </is>
      </c>
      <c r="P26" t="inlineStr">
        <is>
          <t>2nd ed. With 116 illustrations.</t>
        </is>
      </c>
      <c r="Q26" t="inlineStr">
        <is>
          <t>eng</t>
        </is>
      </c>
      <c r="R26" t="inlineStr">
        <is>
          <t xml:space="preserve">xx </t>
        </is>
      </c>
      <c r="T26" t="inlineStr">
        <is>
          <t xml:space="preserve">QT </t>
        </is>
      </c>
      <c r="U26" t="n">
        <v>5</v>
      </c>
      <c r="V26" t="n">
        <v>5</v>
      </c>
      <c r="W26" t="inlineStr">
        <is>
          <t>1995-09-25</t>
        </is>
      </c>
      <c r="X26" t="inlineStr">
        <is>
          <t>1995-09-25</t>
        </is>
      </c>
      <c r="Y26" t="inlineStr">
        <is>
          <t>1988-02-29</t>
        </is>
      </c>
      <c r="Z26" t="inlineStr">
        <is>
          <t>1988-02-29</t>
        </is>
      </c>
      <c r="AA26" t="n">
        <v>55</v>
      </c>
      <c r="AB26" t="n">
        <v>54</v>
      </c>
      <c r="AC26" t="n">
        <v>161</v>
      </c>
      <c r="AD26" t="n">
        <v>1</v>
      </c>
      <c r="AE26" t="n">
        <v>2</v>
      </c>
      <c r="AF26" t="n">
        <v>1</v>
      </c>
      <c r="AG26" t="n">
        <v>4</v>
      </c>
      <c r="AH26" t="n">
        <v>0</v>
      </c>
      <c r="AI26" t="n">
        <v>0</v>
      </c>
      <c r="AJ26" t="n">
        <v>0</v>
      </c>
      <c r="AK26" t="n">
        <v>0</v>
      </c>
      <c r="AL26" t="n">
        <v>1</v>
      </c>
      <c r="AM26" t="n">
        <v>3</v>
      </c>
      <c r="AN26" t="n">
        <v>0</v>
      </c>
      <c r="AO26" t="n">
        <v>1</v>
      </c>
      <c r="AP26" t="n">
        <v>0</v>
      </c>
      <c r="AQ26" t="n">
        <v>0</v>
      </c>
      <c r="AR26" t="inlineStr">
        <is>
          <t>No</t>
        </is>
      </c>
      <c r="AS26" t="inlineStr">
        <is>
          <t>Yes</t>
        </is>
      </c>
      <c r="AT26">
        <f>HYPERLINK("http://catalog.hathitrust.org/Record/006153959","HathiTrust Record")</f>
        <v/>
      </c>
      <c r="AU26">
        <f>HYPERLINK("https://creighton-primo.hosted.exlibrisgroup.com/primo-explore/search?tab=default_tab&amp;search_scope=EVERYTHING&amp;vid=01CRU&amp;lang=en_US&amp;offset=0&amp;query=any,contains,991000799479702656","Catalog Record")</f>
        <v/>
      </c>
      <c r="AV26">
        <f>HYPERLINK("http://www.worldcat.org/oclc/1014513","WorldCat Record")</f>
        <v/>
      </c>
      <c r="AW26" t="inlineStr">
        <is>
          <t>1923073:eng</t>
        </is>
      </c>
      <c r="AX26" t="inlineStr">
        <is>
          <t>1014513</t>
        </is>
      </c>
      <c r="AY26" t="inlineStr">
        <is>
          <t>991000799479702656</t>
        </is>
      </c>
      <c r="AZ26" t="inlineStr">
        <is>
          <t>991000799479702656</t>
        </is>
      </c>
      <c r="BA26" t="inlineStr">
        <is>
          <t>2256752500002656</t>
        </is>
      </c>
      <c r="BB26" t="inlineStr">
        <is>
          <t>BOOK</t>
        </is>
      </c>
      <c r="BE26" t="inlineStr">
        <is>
          <t>30001000073348</t>
        </is>
      </c>
      <c r="BF26" t="inlineStr">
        <is>
          <t>893273249</t>
        </is>
      </c>
    </row>
    <row r="27">
      <c r="B27" t="inlineStr">
        <is>
          <t>CUHSL</t>
        </is>
      </c>
      <c r="C27" t="inlineStr">
        <is>
          <t>SHELVES</t>
        </is>
      </c>
      <c r="D27" t="inlineStr">
        <is>
          <t>QT 34 E38 1985</t>
        </is>
      </c>
      <c r="E27" t="inlineStr">
        <is>
          <t>0                      QT 0034000E  38          1985</t>
        </is>
      </c>
      <c r="F27" t="inlineStr">
        <is>
          <t>Electronic devices for rehabilitation / edited by John G. Webster ... [et al.].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N27" t="inlineStr">
        <is>
          <t>New York : Wiley, c1985.</t>
        </is>
      </c>
      <c r="O27" t="inlineStr">
        <is>
          <t>1985</t>
        </is>
      </c>
      <c r="Q27" t="inlineStr">
        <is>
          <t>eng</t>
        </is>
      </c>
      <c r="R27" t="inlineStr">
        <is>
          <t>nyu</t>
        </is>
      </c>
      <c r="S27" t="inlineStr">
        <is>
          <t>A Wiley medical publication</t>
        </is>
      </c>
      <c r="T27" t="inlineStr">
        <is>
          <t xml:space="preserve">QT </t>
        </is>
      </c>
      <c r="U27" t="n">
        <v>1</v>
      </c>
      <c r="V27" t="n">
        <v>1</v>
      </c>
      <c r="W27" t="inlineStr">
        <is>
          <t>1992-07-17</t>
        </is>
      </c>
      <c r="X27" t="inlineStr">
        <is>
          <t>1992-07-17</t>
        </is>
      </c>
      <c r="Y27" t="inlineStr">
        <is>
          <t>1988-01-18</t>
        </is>
      </c>
      <c r="Z27" t="inlineStr">
        <is>
          <t>1988-01-18</t>
        </is>
      </c>
      <c r="AA27" t="n">
        <v>205</v>
      </c>
      <c r="AB27" t="n">
        <v>190</v>
      </c>
      <c r="AC27" t="n">
        <v>211</v>
      </c>
      <c r="AD27" t="n">
        <v>2</v>
      </c>
      <c r="AE27" t="n">
        <v>2</v>
      </c>
      <c r="AF27" t="n">
        <v>9</v>
      </c>
      <c r="AG27" t="n">
        <v>9</v>
      </c>
      <c r="AH27" t="n">
        <v>4</v>
      </c>
      <c r="AI27" t="n">
        <v>4</v>
      </c>
      <c r="AJ27" t="n">
        <v>2</v>
      </c>
      <c r="AK27" t="n">
        <v>2</v>
      </c>
      <c r="AL27" t="n">
        <v>5</v>
      </c>
      <c r="AM27" t="n">
        <v>5</v>
      </c>
      <c r="AN27" t="n">
        <v>1</v>
      </c>
      <c r="AO27" t="n">
        <v>1</v>
      </c>
      <c r="AP27" t="n">
        <v>0</v>
      </c>
      <c r="AQ27" t="n">
        <v>0</v>
      </c>
      <c r="AR27" t="inlineStr">
        <is>
          <t>No</t>
        </is>
      </c>
      <c r="AS27" t="inlineStr">
        <is>
          <t>Yes</t>
        </is>
      </c>
      <c r="AT27">
        <f>HYPERLINK("http://catalog.hathitrust.org/Record/000367519","HathiTrust Record")</f>
        <v/>
      </c>
      <c r="AU27">
        <f>HYPERLINK("https://creighton-primo.hosted.exlibrisgroup.com/primo-explore/search?tab=default_tab&amp;search_scope=EVERYTHING&amp;vid=01CRU&amp;lang=en_US&amp;offset=0&amp;query=any,contains,991000799749702656","Catalog Record")</f>
        <v/>
      </c>
      <c r="AV27">
        <f>HYPERLINK("http://www.worldcat.org/oclc/10948236","WorldCat Record")</f>
        <v/>
      </c>
      <c r="AW27" t="inlineStr">
        <is>
          <t>54651053:eng</t>
        </is>
      </c>
      <c r="AX27" t="inlineStr">
        <is>
          <t>10948236</t>
        </is>
      </c>
      <c r="AY27" t="inlineStr">
        <is>
          <t>991000799749702656</t>
        </is>
      </c>
      <c r="AZ27" t="inlineStr">
        <is>
          <t>991000799749702656</t>
        </is>
      </c>
      <c r="BA27" t="inlineStr">
        <is>
          <t>2272664400002656</t>
        </is>
      </c>
      <c r="BB27" t="inlineStr">
        <is>
          <t>BOOK</t>
        </is>
      </c>
      <c r="BD27" t="inlineStr">
        <is>
          <t>9780471808985</t>
        </is>
      </c>
      <c r="BE27" t="inlineStr">
        <is>
          <t>30001000073462</t>
        </is>
      </c>
      <c r="BF27" t="inlineStr">
        <is>
          <t>893120448</t>
        </is>
      </c>
    </row>
    <row r="28">
      <c r="B28" t="inlineStr">
        <is>
          <t>CUHSL</t>
        </is>
      </c>
      <c r="C28" t="inlineStr">
        <is>
          <t>SHELVES</t>
        </is>
      </c>
      <c r="D28" t="inlineStr">
        <is>
          <t>QT 34 G295p 1989</t>
        </is>
      </c>
      <c r="E28" t="inlineStr">
        <is>
          <t>0                      QT 0034000G  295p        1989</t>
        </is>
      </c>
      <c r="F28" t="inlineStr">
        <is>
          <t>Principles of applied biomedical instrumentation / L.A. Geddes, L.E. Baker.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Yes</t>
        </is>
      </c>
      <c r="L28" t="inlineStr">
        <is>
          <t>0</t>
        </is>
      </c>
      <c r="M28" t="inlineStr">
        <is>
          <t>Geddes, L. A. (Leslie Alexander), 1921-</t>
        </is>
      </c>
      <c r="N28" t="inlineStr">
        <is>
          <t>New York : Wiley, c1989.</t>
        </is>
      </c>
      <c r="O28" t="inlineStr">
        <is>
          <t>1989</t>
        </is>
      </c>
      <c r="P28" t="inlineStr">
        <is>
          <t>3rd ed.</t>
        </is>
      </c>
      <c r="Q28" t="inlineStr">
        <is>
          <t>eng</t>
        </is>
      </c>
      <c r="R28" t="inlineStr">
        <is>
          <t>nyu</t>
        </is>
      </c>
      <c r="T28" t="inlineStr">
        <is>
          <t xml:space="preserve">QT </t>
        </is>
      </c>
      <c r="U28" t="n">
        <v>12</v>
      </c>
      <c r="V28" t="n">
        <v>12</v>
      </c>
      <c r="W28" t="inlineStr">
        <is>
          <t>1997-11-04</t>
        </is>
      </c>
      <c r="X28" t="inlineStr">
        <is>
          <t>1997-11-04</t>
        </is>
      </c>
      <c r="Y28" t="inlineStr">
        <is>
          <t>1992-04-27</t>
        </is>
      </c>
      <c r="Z28" t="inlineStr">
        <is>
          <t>1992-04-27</t>
        </is>
      </c>
      <c r="AA28" t="n">
        <v>273</v>
      </c>
      <c r="AB28" t="n">
        <v>167</v>
      </c>
      <c r="AC28" t="n">
        <v>523</v>
      </c>
      <c r="AD28" t="n">
        <v>1</v>
      </c>
      <c r="AE28" t="n">
        <v>4</v>
      </c>
      <c r="AF28" t="n">
        <v>5</v>
      </c>
      <c r="AG28" t="n">
        <v>14</v>
      </c>
      <c r="AH28" t="n">
        <v>1</v>
      </c>
      <c r="AI28" t="n">
        <v>3</v>
      </c>
      <c r="AJ28" t="n">
        <v>3</v>
      </c>
      <c r="AK28" t="n">
        <v>5</v>
      </c>
      <c r="AL28" t="n">
        <v>2</v>
      </c>
      <c r="AM28" t="n">
        <v>8</v>
      </c>
      <c r="AN28" t="n">
        <v>0</v>
      </c>
      <c r="AO28" t="n">
        <v>2</v>
      </c>
      <c r="AP28" t="n">
        <v>0</v>
      </c>
      <c r="AQ28" t="n">
        <v>0</v>
      </c>
      <c r="AR28" t="inlineStr">
        <is>
          <t>No</t>
        </is>
      </c>
      <c r="AS28" t="inlineStr">
        <is>
          <t>Yes</t>
        </is>
      </c>
      <c r="AT28">
        <f>HYPERLINK("http://catalog.hathitrust.org/Record/001536918","HathiTrust Record")</f>
        <v/>
      </c>
      <c r="AU28">
        <f>HYPERLINK("https://creighton-primo.hosted.exlibrisgroup.com/primo-explore/search?tab=default_tab&amp;search_scope=EVERYTHING&amp;vid=01CRU&amp;lang=en_US&amp;offset=0&amp;query=any,contains,991001299679702656","Catalog Record")</f>
        <v/>
      </c>
      <c r="AV28">
        <f>HYPERLINK("http://www.worldcat.org/oclc/18557129","WorldCat Record")</f>
        <v/>
      </c>
      <c r="AW28" t="inlineStr">
        <is>
          <t>1367151:eng</t>
        </is>
      </c>
      <c r="AX28" t="inlineStr">
        <is>
          <t>18557129</t>
        </is>
      </c>
      <c r="AY28" t="inlineStr">
        <is>
          <t>991001299679702656</t>
        </is>
      </c>
      <c r="AZ28" t="inlineStr">
        <is>
          <t>991001299679702656</t>
        </is>
      </c>
      <c r="BA28" t="inlineStr">
        <is>
          <t>2264052060002656</t>
        </is>
      </c>
      <c r="BB28" t="inlineStr">
        <is>
          <t>BOOK</t>
        </is>
      </c>
      <c r="BD28" t="inlineStr">
        <is>
          <t>9780471608998</t>
        </is>
      </c>
      <c r="BE28" t="inlineStr">
        <is>
          <t>30001002411363</t>
        </is>
      </c>
      <c r="BF28" t="inlineStr">
        <is>
          <t>893149069</t>
        </is>
      </c>
    </row>
    <row r="29">
      <c r="B29" t="inlineStr">
        <is>
          <t>CUHSL</t>
        </is>
      </c>
      <c r="C29" t="inlineStr">
        <is>
          <t>SHELVES</t>
        </is>
      </c>
      <c r="D29" t="inlineStr">
        <is>
          <t>QT 34 H236 1986</t>
        </is>
      </c>
      <c r="E29" t="inlineStr">
        <is>
          <t>0                      QT 0034000H  236         1986</t>
        </is>
      </c>
      <c r="F29" t="inlineStr">
        <is>
          <t>Handbook of biomaterials evaluation : scientific, technical, and clinical testing of implant materials / editor, Andreas F. von Recum ; section editors, Robert E. Baier ... [et al.].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N29" t="inlineStr">
        <is>
          <t>New York : Macmillan, c1986.</t>
        </is>
      </c>
      <c r="O29" t="inlineStr">
        <is>
          <t>1986</t>
        </is>
      </c>
      <c r="Q29" t="inlineStr">
        <is>
          <t>eng</t>
        </is>
      </c>
      <c r="R29" t="inlineStr">
        <is>
          <t>xxu</t>
        </is>
      </c>
      <c r="T29" t="inlineStr">
        <is>
          <t xml:space="preserve">QT </t>
        </is>
      </c>
      <c r="U29" t="n">
        <v>4</v>
      </c>
      <c r="V29" t="n">
        <v>4</v>
      </c>
      <c r="W29" t="inlineStr">
        <is>
          <t>2001-06-19</t>
        </is>
      </c>
      <c r="X29" t="inlineStr">
        <is>
          <t>2001-06-19</t>
        </is>
      </c>
      <c r="Y29" t="inlineStr">
        <is>
          <t>1988-01-18</t>
        </is>
      </c>
      <c r="Z29" t="inlineStr">
        <is>
          <t>1988-01-18</t>
        </is>
      </c>
      <c r="AA29" t="n">
        <v>133</v>
      </c>
      <c r="AB29" t="n">
        <v>100</v>
      </c>
      <c r="AC29" t="n">
        <v>157</v>
      </c>
      <c r="AD29" t="n">
        <v>2</v>
      </c>
      <c r="AE29" t="n">
        <v>2</v>
      </c>
      <c r="AF29" t="n">
        <v>3</v>
      </c>
      <c r="AG29" t="n">
        <v>4</v>
      </c>
      <c r="AH29" t="n">
        <v>0</v>
      </c>
      <c r="AI29" t="n">
        <v>0</v>
      </c>
      <c r="AJ29" t="n">
        <v>2</v>
      </c>
      <c r="AK29" t="n">
        <v>2</v>
      </c>
      <c r="AL29" t="n">
        <v>1</v>
      </c>
      <c r="AM29" t="n">
        <v>2</v>
      </c>
      <c r="AN29" t="n">
        <v>1</v>
      </c>
      <c r="AO29" t="n">
        <v>1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HYPERLINK("http://catalog.hathitrust.org/Record/000819304","HathiTrust Record")</f>
        <v/>
      </c>
      <c r="AU29">
        <f>HYPERLINK("https://creighton-primo.hosted.exlibrisgroup.com/primo-explore/search?tab=default_tab&amp;search_scope=EVERYTHING&amp;vid=01CRU&amp;lang=en_US&amp;offset=0&amp;query=any,contains,991001268219702656","Catalog Record")</f>
        <v/>
      </c>
      <c r="AV29">
        <f>HYPERLINK("http://www.worldcat.org/oclc/13268890","WorldCat Record")</f>
        <v/>
      </c>
      <c r="AW29" t="inlineStr">
        <is>
          <t>836623312:eng</t>
        </is>
      </c>
      <c r="AX29" t="inlineStr">
        <is>
          <t>13268890</t>
        </is>
      </c>
      <c r="AY29" t="inlineStr">
        <is>
          <t>991001268219702656</t>
        </is>
      </c>
      <c r="AZ29" t="inlineStr">
        <is>
          <t>991001268219702656</t>
        </is>
      </c>
      <c r="BA29" t="inlineStr">
        <is>
          <t>2258835940002656</t>
        </is>
      </c>
      <c r="BB29" t="inlineStr">
        <is>
          <t>BOOK</t>
        </is>
      </c>
      <c r="BD29" t="inlineStr">
        <is>
          <t>9780024231109</t>
        </is>
      </c>
      <c r="BE29" t="inlineStr">
        <is>
          <t>30001000353930</t>
        </is>
      </c>
      <c r="BF29" t="inlineStr">
        <is>
          <t>893546498</t>
        </is>
      </c>
    </row>
    <row r="30">
      <c r="B30" t="inlineStr">
        <is>
          <t>CUHSL</t>
        </is>
      </c>
      <c r="C30" t="inlineStr">
        <is>
          <t>SHELVES</t>
        </is>
      </c>
      <c r="D30" t="inlineStr">
        <is>
          <t>QT 34 H456u 1995</t>
        </is>
      </c>
      <c r="E30" t="inlineStr">
        <is>
          <t>0                      QT 0034000H  456u        1995</t>
        </is>
      </c>
      <c r="F30" t="inlineStr">
        <is>
          <t>Ultrasound physics and instrumentation / Wayne R. Hedrick, David L. Hykes, Dale E. Starchman.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Hedrick, Wayne R.</t>
        </is>
      </c>
      <c r="N30" t="inlineStr">
        <is>
          <t>St. Louis : Mosby, c1995.</t>
        </is>
      </c>
      <c r="O30" t="inlineStr">
        <is>
          <t>1995</t>
        </is>
      </c>
      <c r="P30" t="inlineStr">
        <is>
          <t>3rd ed.</t>
        </is>
      </c>
      <c r="Q30" t="inlineStr">
        <is>
          <t>eng</t>
        </is>
      </c>
      <c r="R30" t="inlineStr">
        <is>
          <t>mou</t>
        </is>
      </c>
      <c r="T30" t="inlineStr">
        <is>
          <t xml:space="preserve">QT </t>
        </is>
      </c>
      <c r="U30" t="n">
        <v>25</v>
      </c>
      <c r="V30" t="n">
        <v>25</v>
      </c>
      <c r="W30" t="inlineStr">
        <is>
          <t>2003-12-08</t>
        </is>
      </c>
      <c r="X30" t="inlineStr">
        <is>
          <t>2003-12-08</t>
        </is>
      </c>
      <c r="Y30" t="inlineStr">
        <is>
          <t>1995-02-20</t>
        </is>
      </c>
      <c r="Z30" t="inlineStr">
        <is>
          <t>1995-02-20</t>
        </is>
      </c>
      <c r="AA30" t="n">
        <v>167</v>
      </c>
      <c r="AB30" t="n">
        <v>110</v>
      </c>
      <c r="AC30" t="n">
        <v>270</v>
      </c>
      <c r="AD30" t="n">
        <v>1</v>
      </c>
      <c r="AE30" t="n">
        <v>1</v>
      </c>
      <c r="AF30" t="n">
        <v>1</v>
      </c>
      <c r="AG30" t="n">
        <v>3</v>
      </c>
      <c r="AH30" t="n">
        <v>0</v>
      </c>
      <c r="AI30" t="n">
        <v>0</v>
      </c>
      <c r="AJ30" t="n">
        <v>1</v>
      </c>
      <c r="AK30" t="n">
        <v>1</v>
      </c>
      <c r="AL30" t="n">
        <v>0</v>
      </c>
      <c r="AM30" t="n">
        <v>2</v>
      </c>
      <c r="AN30" t="n">
        <v>0</v>
      </c>
      <c r="AO30" t="n">
        <v>0</v>
      </c>
      <c r="AP30" t="n">
        <v>0</v>
      </c>
      <c r="AQ30" t="n">
        <v>0</v>
      </c>
      <c r="AR30" t="inlineStr">
        <is>
          <t>No</t>
        </is>
      </c>
      <c r="AS30" t="inlineStr">
        <is>
          <t>Yes</t>
        </is>
      </c>
      <c r="AT30">
        <f>HYPERLINK("http://catalog.hathitrust.org/Record/002887601","HathiTrust Record")</f>
        <v/>
      </c>
      <c r="AU30">
        <f>HYPERLINK("https://creighton-primo.hosted.exlibrisgroup.com/primo-explore/search?tab=default_tab&amp;search_scope=EVERYTHING&amp;vid=01CRU&amp;lang=en_US&amp;offset=0&amp;query=any,contains,991001395489702656","Catalog Record")</f>
        <v/>
      </c>
      <c r="AV30">
        <f>HYPERLINK("http://www.worldcat.org/oclc/30700472","WorldCat Record")</f>
        <v/>
      </c>
      <c r="AW30" t="inlineStr">
        <is>
          <t>2637497:eng</t>
        </is>
      </c>
      <c r="AX30" t="inlineStr">
        <is>
          <t>30700472</t>
        </is>
      </c>
      <c r="AY30" t="inlineStr">
        <is>
          <t>991001395489702656</t>
        </is>
      </c>
      <c r="AZ30" t="inlineStr">
        <is>
          <t>991001395489702656</t>
        </is>
      </c>
      <c r="BA30" t="inlineStr">
        <is>
          <t>2263465170002656</t>
        </is>
      </c>
      <c r="BB30" t="inlineStr">
        <is>
          <t>BOOK</t>
        </is>
      </c>
      <c r="BD30" t="inlineStr">
        <is>
          <t>9780815142461</t>
        </is>
      </c>
      <c r="BE30" t="inlineStr">
        <is>
          <t>30001003145903</t>
        </is>
      </c>
      <c r="BF30" t="inlineStr">
        <is>
          <t>893467945</t>
        </is>
      </c>
    </row>
    <row r="31">
      <c r="B31" t="inlineStr">
        <is>
          <t>CUHSL</t>
        </is>
      </c>
      <c r="C31" t="inlineStr">
        <is>
          <t>SHELVES</t>
        </is>
      </c>
      <c r="D31" t="inlineStr">
        <is>
          <t>QT 34 I348 1994</t>
        </is>
      </c>
      <c r="E31" t="inlineStr">
        <is>
          <t>0                      QT 0034000I  348         1994</t>
        </is>
      </c>
      <c r="F31" t="inlineStr">
        <is>
          <t>Implantation biology : the host response and biomedical devices / edited by Ralph S. Greco.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N31" t="inlineStr">
        <is>
          <t>Boca Raton : CRC Press, c1994.</t>
        </is>
      </c>
      <c r="O31" t="inlineStr">
        <is>
          <t>1994</t>
        </is>
      </c>
      <c r="Q31" t="inlineStr">
        <is>
          <t>eng</t>
        </is>
      </c>
      <c r="R31" t="inlineStr">
        <is>
          <t>flu</t>
        </is>
      </c>
      <c r="T31" t="inlineStr">
        <is>
          <t xml:space="preserve">QT </t>
        </is>
      </c>
      <c r="U31" t="n">
        <v>6</v>
      </c>
      <c r="V31" t="n">
        <v>6</v>
      </c>
      <c r="W31" t="inlineStr">
        <is>
          <t>1998-11-09</t>
        </is>
      </c>
      <c r="X31" t="inlineStr">
        <is>
          <t>1998-11-09</t>
        </is>
      </c>
      <c r="Y31" t="inlineStr">
        <is>
          <t>1995-02-20</t>
        </is>
      </c>
      <c r="Z31" t="inlineStr">
        <is>
          <t>1995-02-20</t>
        </is>
      </c>
      <c r="AA31" t="n">
        <v>131</v>
      </c>
      <c r="AB31" t="n">
        <v>91</v>
      </c>
      <c r="AC31" t="n">
        <v>98</v>
      </c>
      <c r="AD31" t="n">
        <v>1</v>
      </c>
      <c r="AE31" t="n">
        <v>1</v>
      </c>
      <c r="AF31" t="n">
        <v>3</v>
      </c>
      <c r="AG31" t="n">
        <v>3</v>
      </c>
      <c r="AH31" t="n">
        <v>0</v>
      </c>
      <c r="AI31" t="n">
        <v>0</v>
      </c>
      <c r="AJ31" t="n">
        <v>1</v>
      </c>
      <c r="AK31" t="n">
        <v>1</v>
      </c>
      <c r="AL31" t="n">
        <v>3</v>
      </c>
      <c r="AM31" t="n">
        <v>3</v>
      </c>
      <c r="AN31" t="n">
        <v>0</v>
      </c>
      <c r="AO31" t="n">
        <v>0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HYPERLINK("http://catalog.hathitrust.org/Record/002865281","HathiTrust Record")</f>
        <v/>
      </c>
      <c r="AU31">
        <f>HYPERLINK("https://creighton-primo.hosted.exlibrisgroup.com/primo-explore/search?tab=default_tab&amp;search_scope=EVERYTHING&amp;vid=01CRU&amp;lang=en_US&amp;offset=0&amp;query=any,contains,991001396059702656","Catalog Record")</f>
        <v/>
      </c>
      <c r="AV31">
        <f>HYPERLINK("http://www.worldcat.org/oclc/28584214","WorldCat Record")</f>
        <v/>
      </c>
      <c r="AW31" t="inlineStr">
        <is>
          <t>836867468:eng</t>
        </is>
      </c>
      <c r="AX31" t="inlineStr">
        <is>
          <t>28584214</t>
        </is>
      </c>
      <c r="AY31" t="inlineStr">
        <is>
          <t>991001396059702656</t>
        </is>
      </c>
      <c r="AZ31" t="inlineStr">
        <is>
          <t>991001396059702656</t>
        </is>
      </c>
      <c r="BA31" t="inlineStr">
        <is>
          <t>2262487030002656</t>
        </is>
      </c>
      <c r="BB31" t="inlineStr">
        <is>
          <t>BOOK</t>
        </is>
      </c>
      <c r="BD31" t="inlineStr">
        <is>
          <t>9780849344329</t>
        </is>
      </c>
      <c r="BE31" t="inlineStr">
        <is>
          <t>30001003146075</t>
        </is>
      </c>
      <c r="BF31" t="inlineStr">
        <is>
          <t>893727533</t>
        </is>
      </c>
    </row>
    <row r="32">
      <c r="B32" t="inlineStr">
        <is>
          <t>CUHSL</t>
        </is>
      </c>
      <c r="C32" t="inlineStr">
        <is>
          <t>SHELVES</t>
        </is>
      </c>
      <c r="D32" t="inlineStr">
        <is>
          <t>QT 34 J54i 1976</t>
        </is>
      </c>
      <c r="E32" t="inlineStr">
        <is>
          <t>0                      QT 0034000J  54i         1976</t>
        </is>
      </c>
      <c r="F32" t="inlineStr">
        <is>
          <t>Physics for the health professions / J. Trygve Jensen.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Jensen, J. Trygve (Jens Trygve)</t>
        </is>
      </c>
      <c r="N32" t="inlineStr">
        <is>
          <t>Philadelphia : Lippincott, c1976.</t>
        </is>
      </c>
      <c r="O32" t="inlineStr">
        <is>
          <t>1976</t>
        </is>
      </c>
      <c r="P32" t="inlineStr">
        <is>
          <t>2d ed.</t>
        </is>
      </c>
      <c r="Q32" t="inlineStr">
        <is>
          <t>eng</t>
        </is>
      </c>
      <c r="R32" t="inlineStr">
        <is>
          <t>pau</t>
        </is>
      </c>
      <c r="T32" t="inlineStr">
        <is>
          <t xml:space="preserve">QT </t>
        </is>
      </c>
      <c r="U32" t="n">
        <v>6</v>
      </c>
      <c r="V32" t="n">
        <v>6</v>
      </c>
      <c r="W32" t="inlineStr">
        <is>
          <t>1996-03-23</t>
        </is>
      </c>
      <c r="X32" t="inlineStr">
        <is>
          <t>1996-03-23</t>
        </is>
      </c>
      <c r="Y32" t="inlineStr">
        <is>
          <t>1988-01-18</t>
        </is>
      </c>
      <c r="Z32" t="inlineStr">
        <is>
          <t>1988-01-18</t>
        </is>
      </c>
      <c r="AA32" t="n">
        <v>181</v>
      </c>
      <c r="AB32" t="n">
        <v>140</v>
      </c>
      <c r="AC32" t="n">
        <v>265</v>
      </c>
      <c r="AD32" t="n">
        <v>2</v>
      </c>
      <c r="AE32" t="n">
        <v>3</v>
      </c>
      <c r="AF32" t="n">
        <v>5</v>
      </c>
      <c r="AG32" t="n">
        <v>9</v>
      </c>
      <c r="AH32" t="n">
        <v>0</v>
      </c>
      <c r="AI32" t="n">
        <v>1</v>
      </c>
      <c r="AJ32" t="n">
        <v>1</v>
      </c>
      <c r="AK32" t="n">
        <v>2</v>
      </c>
      <c r="AL32" t="n">
        <v>4</v>
      </c>
      <c r="AM32" t="n">
        <v>7</v>
      </c>
      <c r="AN32" t="n">
        <v>1</v>
      </c>
      <c r="AO32" t="n">
        <v>2</v>
      </c>
      <c r="AP32" t="n">
        <v>0</v>
      </c>
      <c r="AQ32" t="n">
        <v>0</v>
      </c>
      <c r="AR32" t="inlineStr">
        <is>
          <t>No</t>
        </is>
      </c>
      <c r="AS32" t="inlineStr">
        <is>
          <t>Yes</t>
        </is>
      </c>
      <c r="AT32">
        <f>HYPERLINK("http://catalog.hathitrust.org/Record/000017207","HathiTrust Record")</f>
        <v/>
      </c>
      <c r="AU32">
        <f>HYPERLINK("https://creighton-primo.hosted.exlibrisgroup.com/primo-explore/search?tab=default_tab&amp;search_scope=EVERYTHING&amp;vid=01CRU&amp;lang=en_US&amp;offset=0&amp;query=any,contains,991000799789702656","Catalog Record")</f>
        <v/>
      </c>
      <c r="AV32">
        <f>HYPERLINK("http://www.worldcat.org/oclc/1529478","WorldCat Record")</f>
        <v/>
      </c>
      <c r="AW32" t="inlineStr">
        <is>
          <t>2392779:eng</t>
        </is>
      </c>
      <c r="AX32" t="inlineStr">
        <is>
          <t>1529478</t>
        </is>
      </c>
      <c r="AY32" t="inlineStr">
        <is>
          <t>991000799789702656</t>
        </is>
      </c>
      <c r="AZ32" t="inlineStr">
        <is>
          <t>991000799789702656</t>
        </is>
      </c>
      <c r="BA32" t="inlineStr">
        <is>
          <t>2256854550002656</t>
        </is>
      </c>
      <c r="BB32" t="inlineStr">
        <is>
          <t>BOOK</t>
        </is>
      </c>
      <c r="BD32" t="inlineStr">
        <is>
          <t>9780397541706</t>
        </is>
      </c>
      <c r="BE32" t="inlineStr">
        <is>
          <t>30001000073512</t>
        </is>
      </c>
      <c r="BF32" t="inlineStr">
        <is>
          <t>893459870</t>
        </is>
      </c>
    </row>
    <row r="33">
      <c r="B33" t="inlineStr">
        <is>
          <t>CUHSL</t>
        </is>
      </c>
      <c r="C33" t="inlineStr">
        <is>
          <t>SHELVES</t>
        </is>
      </c>
      <c r="D33" t="inlineStr">
        <is>
          <t>QT 34 W446b 1992</t>
        </is>
      </c>
      <c r="E33" t="inlineStr">
        <is>
          <t>0                      QT 0034000W  446b        1992</t>
        </is>
      </c>
      <c r="F33" t="inlineStr">
        <is>
          <t>Biomedical instruments : theory and design / Walter Welkowitz, Sid Deutsch, Metin Akay.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Welkowitz, Walter, 1926-2012.</t>
        </is>
      </c>
      <c r="N33" t="inlineStr">
        <is>
          <t>San Diego : Academic Press, c1992.</t>
        </is>
      </c>
      <c r="O33" t="inlineStr">
        <is>
          <t>1992</t>
        </is>
      </c>
      <c r="P33" t="inlineStr">
        <is>
          <t>2nd ed.</t>
        </is>
      </c>
      <c r="Q33" t="inlineStr">
        <is>
          <t>eng</t>
        </is>
      </c>
      <c r="R33" t="inlineStr">
        <is>
          <t>cau</t>
        </is>
      </c>
      <c r="T33" t="inlineStr">
        <is>
          <t xml:space="preserve">QT </t>
        </is>
      </c>
      <c r="U33" t="n">
        <v>6</v>
      </c>
      <c r="V33" t="n">
        <v>6</v>
      </c>
      <c r="W33" t="inlineStr">
        <is>
          <t>1996-03-05</t>
        </is>
      </c>
      <c r="X33" t="inlineStr">
        <is>
          <t>1996-03-05</t>
        </is>
      </c>
      <c r="Y33" t="inlineStr">
        <is>
          <t>1992-02-18</t>
        </is>
      </c>
      <c r="Z33" t="inlineStr">
        <is>
          <t>1992-02-18</t>
        </is>
      </c>
      <c r="AA33" t="n">
        <v>174</v>
      </c>
      <c r="AB33" t="n">
        <v>111</v>
      </c>
      <c r="AC33" t="n">
        <v>298</v>
      </c>
      <c r="AD33" t="n">
        <v>2</v>
      </c>
      <c r="AE33" t="n">
        <v>2</v>
      </c>
      <c r="AF33" t="n">
        <v>2</v>
      </c>
      <c r="AG33" t="n">
        <v>12</v>
      </c>
      <c r="AH33" t="n">
        <v>0</v>
      </c>
      <c r="AI33" t="n">
        <v>4</v>
      </c>
      <c r="AJ33" t="n">
        <v>1</v>
      </c>
      <c r="AK33" t="n">
        <v>5</v>
      </c>
      <c r="AL33" t="n">
        <v>1</v>
      </c>
      <c r="AM33" t="n">
        <v>6</v>
      </c>
      <c r="AN33" t="n">
        <v>1</v>
      </c>
      <c r="AO33" t="n">
        <v>1</v>
      </c>
      <c r="AP33" t="n">
        <v>0</v>
      </c>
      <c r="AQ33" t="n">
        <v>0</v>
      </c>
      <c r="AR33" t="inlineStr">
        <is>
          <t>No</t>
        </is>
      </c>
      <c r="AS33" t="inlineStr">
        <is>
          <t>Yes</t>
        </is>
      </c>
      <c r="AT33">
        <f>HYPERLINK("http://catalog.hathitrust.org/Record/002503566","HathiTrust Record")</f>
        <v/>
      </c>
      <c r="AU33">
        <f>HYPERLINK("https://creighton-primo.hosted.exlibrisgroup.com/primo-explore/search?tab=default_tab&amp;search_scope=EVERYTHING&amp;vid=01CRU&amp;lang=en_US&amp;offset=0&amp;query=any,contains,991001036149702656","Catalog Record")</f>
        <v/>
      </c>
      <c r="AV33">
        <f>HYPERLINK("http://www.worldcat.org/oclc/23941675","WorldCat Record")</f>
        <v/>
      </c>
      <c r="AW33" t="inlineStr">
        <is>
          <t>5010833:eng</t>
        </is>
      </c>
      <c r="AX33" t="inlineStr">
        <is>
          <t>23941675</t>
        </is>
      </c>
      <c r="AY33" t="inlineStr">
        <is>
          <t>991001036149702656</t>
        </is>
      </c>
      <c r="AZ33" t="inlineStr">
        <is>
          <t>991001036149702656</t>
        </is>
      </c>
      <c r="BA33" t="inlineStr">
        <is>
          <t>2270432700002656</t>
        </is>
      </c>
      <c r="BB33" t="inlineStr">
        <is>
          <t>BOOK</t>
        </is>
      </c>
      <c r="BD33" t="inlineStr">
        <is>
          <t>9780127441511</t>
        </is>
      </c>
      <c r="BE33" t="inlineStr">
        <is>
          <t>30001002244772</t>
        </is>
      </c>
      <c r="BF33" t="inlineStr">
        <is>
          <t>893643159</t>
        </is>
      </c>
    </row>
    <row r="34">
      <c r="B34" t="inlineStr">
        <is>
          <t>CUHSL</t>
        </is>
      </c>
      <c r="C34" t="inlineStr">
        <is>
          <t>SHELVES</t>
        </is>
      </c>
      <c r="D34" t="inlineStr">
        <is>
          <t>QT 35 M4265 1984</t>
        </is>
      </c>
      <c r="E34" t="inlineStr">
        <is>
          <t>0                      QT 0035000M  4265        1984</t>
        </is>
      </c>
      <c r="F34" t="inlineStr">
        <is>
          <t>Mathematical methods in medicine / edited by D. Ingram, R.F. Bloch.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N34" t="inlineStr">
        <is>
          <t>Chichester ; New York : Wiley, c1984.</t>
        </is>
      </c>
      <c r="O34" t="inlineStr">
        <is>
          <t>1984</t>
        </is>
      </c>
      <c r="Q34" t="inlineStr">
        <is>
          <t>eng</t>
        </is>
      </c>
      <c r="R34" t="inlineStr">
        <is>
          <t>enk</t>
        </is>
      </c>
      <c r="S34" t="inlineStr">
        <is>
          <t>Handbook of applicable mathematics. Guidebook ; 3, etc.</t>
        </is>
      </c>
      <c r="T34" t="inlineStr">
        <is>
          <t xml:space="preserve">QT </t>
        </is>
      </c>
      <c r="U34" t="n">
        <v>6</v>
      </c>
      <c r="V34" t="n">
        <v>6</v>
      </c>
      <c r="W34" t="inlineStr">
        <is>
          <t>2005-10-26</t>
        </is>
      </c>
      <c r="X34" t="inlineStr">
        <is>
          <t>2005-10-26</t>
        </is>
      </c>
      <c r="Y34" t="inlineStr">
        <is>
          <t>1988-04-19</t>
        </is>
      </c>
      <c r="Z34" t="inlineStr">
        <is>
          <t>1988-04-19</t>
        </is>
      </c>
      <c r="AA34" t="n">
        <v>140</v>
      </c>
      <c r="AB34" t="n">
        <v>116</v>
      </c>
      <c r="AC34" t="n">
        <v>117</v>
      </c>
      <c r="AD34" t="n">
        <v>3</v>
      </c>
      <c r="AE34" t="n">
        <v>3</v>
      </c>
      <c r="AF34" t="n">
        <v>6</v>
      </c>
      <c r="AG34" t="n">
        <v>6</v>
      </c>
      <c r="AH34" t="n">
        <v>0</v>
      </c>
      <c r="AI34" t="n">
        <v>0</v>
      </c>
      <c r="AJ34" t="n">
        <v>2</v>
      </c>
      <c r="AK34" t="n">
        <v>2</v>
      </c>
      <c r="AL34" t="n">
        <v>4</v>
      </c>
      <c r="AM34" t="n">
        <v>4</v>
      </c>
      <c r="AN34" t="n">
        <v>2</v>
      </c>
      <c r="AO34" t="n">
        <v>2</v>
      </c>
      <c r="AP34" t="n">
        <v>0</v>
      </c>
      <c r="AQ34" t="n">
        <v>0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HYPERLINK("https://creighton-primo.hosted.exlibrisgroup.com/primo-explore/search?tab=default_tab&amp;search_scope=EVERYTHING&amp;vid=01CRU&amp;lang=en_US&amp;offset=0&amp;query=any,contains,991000800029702656","Catalog Record")</f>
        <v/>
      </c>
      <c r="AV34">
        <f>HYPERLINK("http://www.worldcat.org/oclc/9830013","WorldCat Record")</f>
        <v/>
      </c>
      <c r="AW34" t="inlineStr">
        <is>
          <t>353494923:eng</t>
        </is>
      </c>
      <c r="AX34" t="inlineStr">
        <is>
          <t>9830013</t>
        </is>
      </c>
      <c r="AY34" t="inlineStr">
        <is>
          <t>991000800029702656</t>
        </is>
      </c>
      <c r="AZ34" t="inlineStr">
        <is>
          <t>991000800029702656</t>
        </is>
      </c>
      <c r="BA34" t="inlineStr">
        <is>
          <t>2255262670002656</t>
        </is>
      </c>
      <c r="BB34" t="inlineStr">
        <is>
          <t>BOOK</t>
        </is>
      </c>
      <c r="BD34" t="inlineStr">
        <is>
          <t>9780471900450</t>
        </is>
      </c>
      <c r="BE34" t="inlineStr">
        <is>
          <t>30001000073652</t>
        </is>
      </c>
      <c r="BF34" t="inlineStr">
        <is>
          <t>893464750</t>
        </is>
      </c>
    </row>
    <row r="35">
      <c r="B35" t="inlineStr">
        <is>
          <t>CUHSL</t>
        </is>
      </c>
      <c r="C35" t="inlineStr">
        <is>
          <t>SHELVES</t>
        </is>
      </c>
      <c r="D35" t="inlineStr">
        <is>
          <t>QT 36 E61 1998</t>
        </is>
      </c>
      <c r="E35" t="inlineStr">
        <is>
          <t>0                      QT 0036000E  61          1998</t>
        </is>
      </c>
      <c r="F35" t="inlineStr">
        <is>
          <t>Enzyme and microbial biosensors : techniques and protocols / edited by Ashok Mulchandani and Kim R. Rogers.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N35" t="inlineStr">
        <is>
          <t>Totowa, N.J. : Humana Press, c1998.</t>
        </is>
      </c>
      <c r="O35" t="inlineStr">
        <is>
          <t>1998</t>
        </is>
      </c>
      <c r="Q35" t="inlineStr">
        <is>
          <t>eng</t>
        </is>
      </c>
      <c r="R35" t="inlineStr">
        <is>
          <t>nju</t>
        </is>
      </c>
      <c r="S35" t="inlineStr">
        <is>
          <t>Methods in biotechnology ; 6</t>
        </is>
      </c>
      <c r="T35" t="inlineStr">
        <is>
          <t xml:space="preserve">QT </t>
        </is>
      </c>
      <c r="U35" t="n">
        <v>2</v>
      </c>
      <c r="V35" t="n">
        <v>2</v>
      </c>
      <c r="W35" t="inlineStr">
        <is>
          <t>2001-07-02</t>
        </is>
      </c>
      <c r="X35" t="inlineStr">
        <is>
          <t>2001-07-02</t>
        </is>
      </c>
      <c r="Y35" t="inlineStr">
        <is>
          <t>1999-11-23</t>
        </is>
      </c>
      <c r="Z35" t="inlineStr">
        <is>
          <t>1999-11-23</t>
        </is>
      </c>
      <c r="AA35" t="n">
        <v>121</v>
      </c>
      <c r="AB35" t="n">
        <v>83</v>
      </c>
      <c r="AC35" t="n">
        <v>152</v>
      </c>
      <c r="AD35" t="n">
        <v>2</v>
      </c>
      <c r="AE35" t="n">
        <v>3</v>
      </c>
      <c r="AF35" t="n">
        <v>1</v>
      </c>
      <c r="AG35" t="n">
        <v>4</v>
      </c>
      <c r="AH35" t="n">
        <v>0</v>
      </c>
      <c r="AI35" t="n">
        <v>1</v>
      </c>
      <c r="AJ35" t="n">
        <v>0</v>
      </c>
      <c r="AK35" t="n">
        <v>1</v>
      </c>
      <c r="AL35" t="n">
        <v>0</v>
      </c>
      <c r="AM35" t="n">
        <v>1</v>
      </c>
      <c r="AN35" t="n">
        <v>1</v>
      </c>
      <c r="AO35" t="n">
        <v>2</v>
      </c>
      <c r="AP35" t="n">
        <v>0</v>
      </c>
      <c r="AQ35" t="n">
        <v>0</v>
      </c>
      <c r="AR35" t="inlineStr">
        <is>
          <t>No</t>
        </is>
      </c>
      <c r="AS35" t="inlineStr">
        <is>
          <t>No</t>
        </is>
      </c>
      <c r="AU35">
        <f>HYPERLINK("https://creighton-primo.hosted.exlibrisgroup.com/primo-explore/search?tab=default_tab&amp;search_scope=EVERYTHING&amp;vid=01CRU&amp;lang=en_US&amp;offset=0&amp;query=any,contains,991001409179702656","Catalog Record")</f>
        <v/>
      </c>
      <c r="AV35">
        <f>HYPERLINK("http://www.worldcat.org/oclc/39369680","WorldCat Record")</f>
        <v/>
      </c>
      <c r="AW35" t="inlineStr">
        <is>
          <t>806800475:eng</t>
        </is>
      </c>
      <c r="AX35" t="inlineStr">
        <is>
          <t>39369680</t>
        </is>
      </c>
      <c r="AY35" t="inlineStr">
        <is>
          <t>991001409179702656</t>
        </is>
      </c>
      <c r="AZ35" t="inlineStr">
        <is>
          <t>991001409179702656</t>
        </is>
      </c>
      <c r="BA35" t="inlineStr">
        <is>
          <t>2255131360002656</t>
        </is>
      </c>
      <c r="BB35" t="inlineStr">
        <is>
          <t>BOOK</t>
        </is>
      </c>
      <c r="BD35" t="inlineStr">
        <is>
          <t>9780896034105</t>
        </is>
      </c>
      <c r="BE35" t="inlineStr">
        <is>
          <t>30001003830314</t>
        </is>
      </c>
      <c r="BF35" t="inlineStr">
        <is>
          <t>893161947</t>
        </is>
      </c>
    </row>
    <row r="36">
      <c r="B36" t="inlineStr">
        <is>
          <t>CUHSL</t>
        </is>
      </c>
      <c r="C36" t="inlineStr">
        <is>
          <t>SHELVES</t>
        </is>
      </c>
      <c r="D36" t="inlineStr">
        <is>
          <t>QT 36 M592 2009</t>
        </is>
      </c>
      <c r="E36" t="inlineStr">
        <is>
          <t>0                      QT 0036000M  592         2009</t>
        </is>
      </c>
      <c r="F36" t="inlineStr">
        <is>
          <t>Methods in bioengineering : nanoscale bioengineering and nanomedicine / Kaushal Rege, Igor L. Medintz, editors.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1</t>
        </is>
      </c>
      <c r="N36" t="inlineStr">
        <is>
          <t>Boston : Artech House, c2009.</t>
        </is>
      </c>
      <c r="O36" t="inlineStr">
        <is>
          <t>2009</t>
        </is>
      </c>
      <c r="Q36" t="inlineStr">
        <is>
          <t>eng</t>
        </is>
      </c>
      <c r="R36" t="inlineStr">
        <is>
          <t>mau</t>
        </is>
      </c>
      <c r="S36" t="inlineStr">
        <is>
          <t>The Artech House methods in bioengineering series</t>
        </is>
      </c>
      <c r="T36" t="inlineStr">
        <is>
          <t xml:space="preserve">QT </t>
        </is>
      </c>
      <c r="U36" t="n">
        <v>0</v>
      </c>
      <c r="V36" t="n">
        <v>0</v>
      </c>
      <c r="W36" t="inlineStr">
        <is>
          <t>2010-09-17</t>
        </is>
      </c>
      <c r="X36" t="inlineStr">
        <is>
          <t>2010-09-17</t>
        </is>
      </c>
      <c r="Y36" t="inlineStr">
        <is>
          <t>2010-09-17</t>
        </is>
      </c>
      <c r="Z36" t="inlineStr">
        <is>
          <t>2010-09-17</t>
        </is>
      </c>
      <c r="AA36" t="n">
        <v>95</v>
      </c>
      <c r="AB36" t="n">
        <v>55</v>
      </c>
      <c r="AC36" t="n">
        <v>1283</v>
      </c>
      <c r="AD36" t="n">
        <v>3</v>
      </c>
      <c r="AE36" t="n">
        <v>24</v>
      </c>
      <c r="AF36" t="n">
        <v>2</v>
      </c>
      <c r="AG36" t="n">
        <v>46</v>
      </c>
      <c r="AH36" t="n">
        <v>0</v>
      </c>
      <c r="AI36" t="n">
        <v>13</v>
      </c>
      <c r="AJ36" t="n">
        <v>0</v>
      </c>
      <c r="AK36" t="n">
        <v>10</v>
      </c>
      <c r="AL36" t="n">
        <v>0</v>
      </c>
      <c r="AM36" t="n">
        <v>11</v>
      </c>
      <c r="AN36" t="n">
        <v>2</v>
      </c>
      <c r="AO36" t="n">
        <v>16</v>
      </c>
      <c r="AP36" t="n">
        <v>0</v>
      </c>
      <c r="AQ36" t="n">
        <v>2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HYPERLINK("https://creighton-primo.hosted.exlibrisgroup.com/primo-explore/search?tab=default_tab&amp;search_scope=EVERYTHING&amp;vid=01CRU&amp;lang=en_US&amp;offset=0&amp;query=any,contains,991000034349702656","Catalog Record")</f>
        <v/>
      </c>
      <c r="AV36">
        <f>HYPERLINK("http://www.worldcat.org/oclc/326517099","WorldCat Record")</f>
        <v/>
      </c>
      <c r="AW36" t="inlineStr">
        <is>
          <t>803353851:eng</t>
        </is>
      </c>
      <c r="AX36" t="inlineStr">
        <is>
          <t>326517099</t>
        </is>
      </c>
      <c r="AY36" t="inlineStr">
        <is>
          <t>991000034349702656</t>
        </is>
      </c>
      <c r="AZ36" t="inlineStr">
        <is>
          <t>991000034349702656</t>
        </is>
      </c>
      <c r="BA36" t="inlineStr">
        <is>
          <t>2262794600002656</t>
        </is>
      </c>
      <c r="BB36" t="inlineStr">
        <is>
          <t>BOOK</t>
        </is>
      </c>
      <c r="BD36" t="inlineStr">
        <is>
          <t>9781596934108</t>
        </is>
      </c>
      <c r="BE36" t="inlineStr">
        <is>
          <t>30001005429305</t>
        </is>
      </c>
      <c r="BF36" t="inlineStr">
        <is>
          <t>893732523</t>
        </is>
      </c>
    </row>
    <row r="37">
      <c r="B37" t="inlineStr">
        <is>
          <t>CUHSL</t>
        </is>
      </c>
      <c r="C37" t="inlineStr">
        <is>
          <t>SHELVES</t>
        </is>
      </c>
      <c r="D37" t="inlineStr">
        <is>
          <t>QT36 U84 2005</t>
        </is>
      </c>
      <c r="E37" t="inlineStr">
        <is>
          <t>0                      QT 0036000U  84          2005</t>
        </is>
      </c>
      <c r="F37" t="inlineStr">
        <is>
          <t>Using human factors engineering to improve patient safety / editor, John W. Gosbee ; contributing editor, Laura Lin Gosbee.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N37" t="inlineStr">
        <is>
          <t>Oakbrook Terrace, Ill. : Joint Commission Resources, c2005.</t>
        </is>
      </c>
      <c r="O37" t="inlineStr">
        <is>
          <t>2005</t>
        </is>
      </c>
      <c r="Q37" t="inlineStr">
        <is>
          <t>eng</t>
        </is>
      </c>
      <c r="R37" t="inlineStr">
        <is>
          <t>ilu</t>
        </is>
      </c>
      <c r="T37" t="inlineStr">
        <is>
          <t xml:space="preserve">QT </t>
        </is>
      </c>
      <c r="U37" t="n">
        <v>5</v>
      </c>
      <c r="V37" t="n">
        <v>5</v>
      </c>
      <c r="W37" t="inlineStr">
        <is>
          <t>2009-03-26</t>
        </is>
      </c>
      <c r="X37" t="inlineStr">
        <is>
          <t>2009-03-26</t>
        </is>
      </c>
      <c r="Y37" t="inlineStr">
        <is>
          <t>2005-05-05</t>
        </is>
      </c>
      <c r="Z37" t="inlineStr">
        <is>
          <t>2005-05-05</t>
        </is>
      </c>
      <c r="AA37" t="n">
        <v>147</v>
      </c>
      <c r="AB37" t="n">
        <v>135</v>
      </c>
      <c r="AC37" t="n">
        <v>153</v>
      </c>
      <c r="AD37" t="n">
        <v>2</v>
      </c>
      <c r="AE37" t="n">
        <v>2</v>
      </c>
      <c r="AF37" t="n">
        <v>1</v>
      </c>
      <c r="AG37" t="n">
        <v>3</v>
      </c>
      <c r="AH37" t="n">
        <v>0</v>
      </c>
      <c r="AI37" t="n">
        <v>1</v>
      </c>
      <c r="AJ37" t="n">
        <v>1</v>
      </c>
      <c r="AK37" t="n">
        <v>1</v>
      </c>
      <c r="AL37" t="n">
        <v>0</v>
      </c>
      <c r="AM37" t="n">
        <v>2</v>
      </c>
      <c r="AN37" t="n">
        <v>0</v>
      </c>
      <c r="AO37" t="n">
        <v>0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HYPERLINK("http://catalog.hathitrust.org/Record/005084221","HathiTrust Record")</f>
        <v/>
      </c>
      <c r="AU37">
        <f>HYPERLINK("https://creighton-primo.hosted.exlibrisgroup.com/primo-explore/search?tab=default_tab&amp;search_scope=EVERYTHING&amp;vid=01CRU&amp;lang=en_US&amp;offset=0&amp;query=any,contains,991000438289702656","Catalog Record")</f>
        <v/>
      </c>
      <c r="AV37">
        <f>HYPERLINK("http://www.worldcat.org/oclc/60211843","WorldCat Record")</f>
        <v/>
      </c>
      <c r="AW37" t="inlineStr">
        <is>
          <t>364641469:eng</t>
        </is>
      </c>
      <c r="AX37" t="inlineStr">
        <is>
          <t>60211843</t>
        </is>
      </c>
      <c r="AY37" t="inlineStr">
        <is>
          <t>991000438289702656</t>
        </is>
      </c>
      <c r="AZ37" t="inlineStr">
        <is>
          <t>991000438289702656</t>
        </is>
      </c>
      <c r="BA37" t="inlineStr">
        <is>
          <t>2271832560002656</t>
        </is>
      </c>
      <c r="BB37" t="inlineStr">
        <is>
          <t>BOOK</t>
        </is>
      </c>
      <c r="BD37" t="inlineStr">
        <is>
          <t>9780866889124</t>
        </is>
      </c>
      <c r="BE37" t="inlineStr">
        <is>
          <t>30001004929644</t>
        </is>
      </c>
      <c r="BF37" t="inlineStr">
        <is>
          <t>893723564</t>
        </is>
      </c>
    </row>
    <row r="38">
      <c r="B38" t="inlineStr">
        <is>
          <t>CUHSL</t>
        </is>
      </c>
      <c r="C38" t="inlineStr">
        <is>
          <t>SHELVES</t>
        </is>
      </c>
      <c r="D38" t="inlineStr">
        <is>
          <t>QT37 B6146 2004</t>
        </is>
      </c>
      <c r="E38" t="inlineStr">
        <is>
          <t>0                      QT 0037000B  6146        2004</t>
        </is>
      </c>
      <c r="F38" t="inlineStr">
        <is>
          <t>Biomechanics and biomaterials in orthopedics / Dominique G. Poitout, ed. ; with forewords by Reinat Kotz and Karl-Göran Thorngren.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N38" t="inlineStr">
        <is>
          <t>London ; New York : Springer, c2004.</t>
        </is>
      </c>
      <c r="O38" t="inlineStr">
        <is>
          <t>2004</t>
        </is>
      </c>
      <c r="Q38" t="inlineStr">
        <is>
          <t>eng</t>
        </is>
      </c>
      <c r="R38" t="inlineStr">
        <is>
          <t>enk</t>
        </is>
      </c>
      <c r="T38" t="inlineStr">
        <is>
          <t xml:space="preserve">QT </t>
        </is>
      </c>
      <c r="U38" t="n">
        <v>0</v>
      </c>
      <c r="V38" t="n">
        <v>0</v>
      </c>
      <c r="W38" t="inlineStr">
        <is>
          <t>2004-12-21</t>
        </is>
      </c>
      <c r="X38" t="inlineStr">
        <is>
          <t>2004-12-21</t>
        </is>
      </c>
      <c r="Y38" t="inlineStr">
        <is>
          <t>2004-12-10</t>
        </is>
      </c>
      <c r="Z38" t="inlineStr">
        <is>
          <t>2004-12-10</t>
        </is>
      </c>
      <c r="AA38" t="n">
        <v>95</v>
      </c>
      <c r="AB38" t="n">
        <v>54</v>
      </c>
      <c r="AC38" t="n">
        <v>54</v>
      </c>
      <c r="AD38" t="n">
        <v>2</v>
      </c>
      <c r="AE38" t="n">
        <v>2</v>
      </c>
      <c r="AF38" t="n">
        <v>3</v>
      </c>
      <c r="AG38" t="n">
        <v>3</v>
      </c>
      <c r="AH38" t="n">
        <v>0</v>
      </c>
      <c r="AI38" t="n">
        <v>0</v>
      </c>
      <c r="AJ38" t="n">
        <v>1</v>
      </c>
      <c r="AK38" t="n">
        <v>1</v>
      </c>
      <c r="AL38" t="n">
        <v>2</v>
      </c>
      <c r="AM38" t="n">
        <v>2</v>
      </c>
      <c r="AN38" t="n">
        <v>1</v>
      </c>
      <c r="AO38" t="n">
        <v>1</v>
      </c>
      <c r="AP38" t="n">
        <v>0</v>
      </c>
      <c r="AQ38" t="n">
        <v>0</v>
      </c>
      <c r="AR38" t="inlineStr">
        <is>
          <t>No</t>
        </is>
      </c>
      <c r="AS38" t="inlineStr">
        <is>
          <t>No</t>
        </is>
      </c>
      <c r="AU38">
        <f>HYPERLINK("https://creighton-primo.hosted.exlibrisgroup.com/primo-explore/search?tab=default_tab&amp;search_scope=EVERYTHING&amp;vid=01CRU&amp;lang=en_US&amp;offset=0&amp;query=any,contains,991000419029702656","Catalog Record")</f>
        <v/>
      </c>
      <c r="AV38">
        <f>HYPERLINK("http://www.worldcat.org/oclc/52127755","WorldCat Record")</f>
        <v/>
      </c>
      <c r="AW38" t="inlineStr">
        <is>
          <t>5615124583:eng</t>
        </is>
      </c>
      <c r="AX38" t="inlineStr">
        <is>
          <t>52127755</t>
        </is>
      </c>
      <c r="AY38" t="inlineStr">
        <is>
          <t>991000419029702656</t>
        </is>
      </c>
      <c r="AZ38" t="inlineStr">
        <is>
          <t>991000419029702656</t>
        </is>
      </c>
      <c r="BA38" t="inlineStr">
        <is>
          <t>2262615030002656</t>
        </is>
      </c>
      <c r="BB38" t="inlineStr">
        <is>
          <t>BOOK</t>
        </is>
      </c>
      <c r="BD38" t="inlineStr">
        <is>
          <t>9781852334819</t>
        </is>
      </c>
      <c r="BE38" t="inlineStr">
        <is>
          <t>30001004925873</t>
        </is>
      </c>
      <c r="BF38" t="inlineStr">
        <is>
          <t>893275045</t>
        </is>
      </c>
    </row>
    <row r="39">
      <c r="B39" t="inlineStr">
        <is>
          <t>CUHSL</t>
        </is>
      </c>
      <c r="C39" t="inlineStr">
        <is>
          <t>SHELVES</t>
        </is>
      </c>
      <c r="D39" t="inlineStr">
        <is>
          <t>QT 39 H236 1993</t>
        </is>
      </c>
      <c r="E39" t="inlineStr">
        <is>
          <t>0                      QT 0039000H  236         1993</t>
        </is>
      </c>
      <c r="F39" t="inlineStr">
        <is>
          <t>Handbook of sports medicine : a symptom-oriented approach / editors, Wade A. Lillegard, Karen S. Rucker ; foreword by John Lombardo ; with 37 contributors.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N39" t="inlineStr">
        <is>
          <t>Boston : Andover Medical Publishers, c1993.</t>
        </is>
      </c>
      <c r="O39" t="inlineStr">
        <is>
          <t>1993</t>
        </is>
      </c>
      <c r="Q39" t="inlineStr">
        <is>
          <t>eng</t>
        </is>
      </c>
      <c r="R39" t="inlineStr">
        <is>
          <t>mau</t>
        </is>
      </c>
      <c r="T39" t="inlineStr">
        <is>
          <t xml:space="preserve">QT </t>
        </is>
      </c>
      <c r="U39" t="n">
        <v>25</v>
      </c>
      <c r="V39" t="n">
        <v>25</v>
      </c>
      <c r="W39" t="inlineStr">
        <is>
          <t>2000-11-25</t>
        </is>
      </c>
      <c r="X39" t="inlineStr">
        <is>
          <t>2000-11-25</t>
        </is>
      </c>
      <c r="Y39" t="inlineStr">
        <is>
          <t>1995-09-21</t>
        </is>
      </c>
      <c r="Z39" t="inlineStr">
        <is>
          <t>1995-09-21</t>
        </is>
      </c>
      <c r="AA39" t="n">
        <v>212</v>
      </c>
      <c r="AB39" t="n">
        <v>145</v>
      </c>
      <c r="AC39" t="n">
        <v>280</v>
      </c>
      <c r="AD39" t="n">
        <v>1</v>
      </c>
      <c r="AE39" t="n">
        <v>1</v>
      </c>
      <c r="AF39" t="n">
        <v>2</v>
      </c>
      <c r="AG39" t="n">
        <v>8</v>
      </c>
      <c r="AH39" t="n">
        <v>1</v>
      </c>
      <c r="AI39" t="n">
        <v>5</v>
      </c>
      <c r="AJ39" t="n">
        <v>1</v>
      </c>
      <c r="AK39" t="n">
        <v>2</v>
      </c>
      <c r="AL39" t="n">
        <v>1</v>
      </c>
      <c r="AM39" t="n">
        <v>3</v>
      </c>
      <c r="AN39" t="n">
        <v>0</v>
      </c>
      <c r="AO39" t="n">
        <v>0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HYPERLINK("http://catalog.hathitrust.org/Record/002636045","HathiTrust Record")</f>
        <v/>
      </c>
      <c r="AU39">
        <f>HYPERLINK("https://creighton-primo.hosted.exlibrisgroup.com/primo-explore/search?tab=default_tab&amp;search_scope=EVERYTHING&amp;vid=01CRU&amp;lang=en_US&amp;offset=0&amp;query=any,contains,991001492519702656","Catalog Record")</f>
        <v/>
      </c>
      <c r="AV39">
        <f>HYPERLINK("http://www.worldcat.org/oclc/27385039","WorldCat Record")</f>
        <v/>
      </c>
      <c r="AW39" t="inlineStr">
        <is>
          <t>836915725:eng</t>
        </is>
      </c>
      <c r="AX39" t="inlineStr">
        <is>
          <t>27385039</t>
        </is>
      </c>
      <c r="AY39" t="inlineStr">
        <is>
          <t>991001492519702656</t>
        </is>
      </c>
      <c r="AZ39" t="inlineStr">
        <is>
          <t>991001492519702656</t>
        </is>
      </c>
      <c r="BA39" t="inlineStr">
        <is>
          <t>2260479540002656</t>
        </is>
      </c>
      <c r="BB39" t="inlineStr">
        <is>
          <t>BOOK</t>
        </is>
      </c>
      <c r="BD39" t="inlineStr">
        <is>
          <t>9781563720529</t>
        </is>
      </c>
      <c r="BE39" t="inlineStr">
        <is>
          <t>30001003260744</t>
        </is>
      </c>
      <c r="BF39" t="inlineStr">
        <is>
          <t>893268561</t>
        </is>
      </c>
    </row>
    <row r="40">
      <c r="B40" t="inlineStr">
        <is>
          <t>CUHSL</t>
        </is>
      </c>
      <c r="C40" t="inlineStr">
        <is>
          <t>SHELVES</t>
        </is>
      </c>
      <c r="D40" t="inlineStr">
        <is>
          <t>QT 104 B561p 1991</t>
        </is>
      </c>
      <c r="E40" t="inlineStr">
        <is>
          <t>0                      QT 0104000B  561p        1991</t>
        </is>
      </c>
      <c r="F40" t="inlineStr">
        <is>
          <t>Best and Taylor's physiological basis of medical practice.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N40" t="inlineStr">
        <is>
          <t>Baltimore : Williams &amp; Wilkins, c1991 [1990 printing].</t>
        </is>
      </c>
      <c r="O40" t="inlineStr">
        <is>
          <t>1991</t>
        </is>
      </c>
      <c r="P40" t="inlineStr">
        <is>
          <t>12th ed. / edited by John B. West.</t>
        </is>
      </c>
      <c r="Q40" t="inlineStr">
        <is>
          <t>eng</t>
        </is>
      </c>
      <c r="R40" t="inlineStr">
        <is>
          <t>xxu</t>
        </is>
      </c>
      <c r="T40" t="inlineStr">
        <is>
          <t xml:space="preserve">QT </t>
        </is>
      </c>
      <c r="U40" t="n">
        <v>30</v>
      </c>
      <c r="V40" t="n">
        <v>30</v>
      </c>
      <c r="W40" t="inlineStr">
        <is>
          <t>2004-07-13</t>
        </is>
      </c>
      <c r="X40" t="inlineStr">
        <is>
          <t>2004-07-13</t>
        </is>
      </c>
      <c r="Y40" t="inlineStr">
        <is>
          <t>1991-01-14</t>
        </is>
      </c>
      <c r="Z40" t="inlineStr">
        <is>
          <t>1991-01-14</t>
        </is>
      </c>
      <c r="AA40" t="n">
        <v>492</v>
      </c>
      <c r="AB40" t="n">
        <v>399</v>
      </c>
      <c r="AC40" t="n">
        <v>838</v>
      </c>
      <c r="AD40" t="n">
        <v>2</v>
      </c>
      <c r="AE40" t="n">
        <v>6</v>
      </c>
      <c r="AF40" t="n">
        <v>12</v>
      </c>
      <c r="AG40" t="n">
        <v>27</v>
      </c>
      <c r="AH40" t="n">
        <v>4</v>
      </c>
      <c r="AI40" t="n">
        <v>10</v>
      </c>
      <c r="AJ40" t="n">
        <v>2</v>
      </c>
      <c r="AK40" t="n">
        <v>5</v>
      </c>
      <c r="AL40" t="n">
        <v>9</v>
      </c>
      <c r="AM40" t="n">
        <v>13</v>
      </c>
      <c r="AN40" t="n">
        <v>1</v>
      </c>
      <c r="AO40" t="n">
        <v>5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HYPERLINK("http://catalog.hathitrust.org/Record/002427882","HathiTrust Record")</f>
        <v/>
      </c>
      <c r="AU40">
        <f>HYPERLINK("https://creighton-primo.hosted.exlibrisgroup.com/primo-explore/search?tab=default_tab&amp;search_scope=EVERYTHING&amp;vid=01CRU&amp;lang=en_US&amp;offset=0&amp;query=any,contains,991000762249702656","Catalog Record")</f>
        <v/>
      </c>
      <c r="AV40">
        <f>HYPERLINK("http://www.worldcat.org/oclc/20013215","WorldCat Record")</f>
        <v/>
      </c>
      <c r="AW40" t="inlineStr">
        <is>
          <t>4494963854:eng</t>
        </is>
      </c>
      <c r="AX40" t="inlineStr">
        <is>
          <t>20013215</t>
        </is>
      </c>
      <c r="AY40" t="inlineStr">
        <is>
          <t>991000762249702656</t>
        </is>
      </c>
      <c r="AZ40" t="inlineStr">
        <is>
          <t>991000762249702656</t>
        </is>
      </c>
      <c r="BA40" t="inlineStr">
        <is>
          <t>2259732230002656</t>
        </is>
      </c>
      <c r="BB40" t="inlineStr">
        <is>
          <t>BOOK</t>
        </is>
      </c>
      <c r="BD40" t="inlineStr">
        <is>
          <t>9780683089479</t>
        </is>
      </c>
      <c r="BE40" t="inlineStr">
        <is>
          <t>30001002060368</t>
        </is>
      </c>
      <c r="BF40" t="inlineStr">
        <is>
          <t>893731175</t>
        </is>
      </c>
    </row>
    <row r="41">
      <c r="B41" t="inlineStr">
        <is>
          <t>CUHSL</t>
        </is>
      </c>
      <c r="C41" t="inlineStr">
        <is>
          <t>SHELVES</t>
        </is>
      </c>
      <c r="D41" t="inlineStr">
        <is>
          <t>QT 104 C891i 1938</t>
        </is>
      </c>
      <c r="E41" t="inlineStr">
        <is>
          <t>0                      QT 0104000C  891i        1938</t>
        </is>
      </c>
      <c r="F41" t="inlineStr">
        <is>
          <t>An introduction to human physiology / by Lathan A. Crandall, Jr.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Crandall, Lathan A. (Lathan Augustus), 1903-</t>
        </is>
      </c>
      <c r="N41" t="inlineStr">
        <is>
          <t>Philadelphia : Saunders, c1938.</t>
        </is>
      </c>
      <c r="O41" t="inlineStr">
        <is>
          <t>1938</t>
        </is>
      </c>
      <c r="P41" t="inlineStr">
        <is>
          <t>2nd ed., rev.</t>
        </is>
      </c>
      <c r="Q41" t="inlineStr">
        <is>
          <t>eng</t>
        </is>
      </c>
      <c r="R41" t="inlineStr">
        <is>
          <t>pau</t>
        </is>
      </c>
      <c r="T41" t="inlineStr">
        <is>
          <t xml:space="preserve">QT </t>
        </is>
      </c>
      <c r="U41" t="n">
        <v>2</v>
      </c>
      <c r="V41" t="n">
        <v>2</v>
      </c>
      <c r="W41" t="inlineStr">
        <is>
          <t>1995-11-07</t>
        </is>
      </c>
      <c r="X41" t="inlineStr">
        <is>
          <t>1995-11-07</t>
        </is>
      </c>
      <c r="Y41" t="inlineStr">
        <is>
          <t>1988-01-20</t>
        </is>
      </c>
      <c r="Z41" t="inlineStr">
        <is>
          <t>1988-01-20</t>
        </is>
      </c>
      <c r="AA41" t="n">
        <v>42</v>
      </c>
      <c r="AB41" t="n">
        <v>40</v>
      </c>
      <c r="AC41" t="n">
        <v>149</v>
      </c>
      <c r="AD41" t="n">
        <v>1</v>
      </c>
      <c r="AE41" t="n">
        <v>2</v>
      </c>
      <c r="AF41" t="n">
        <v>3</v>
      </c>
      <c r="AG41" t="n">
        <v>5</v>
      </c>
      <c r="AH41" t="n">
        <v>1</v>
      </c>
      <c r="AI41" t="n">
        <v>1</v>
      </c>
      <c r="AJ41" t="n">
        <v>1</v>
      </c>
      <c r="AK41" t="n">
        <v>1</v>
      </c>
      <c r="AL41" t="n">
        <v>1</v>
      </c>
      <c r="AM41" t="n">
        <v>2</v>
      </c>
      <c r="AN41" t="n">
        <v>0</v>
      </c>
      <c r="AO41" t="n">
        <v>1</v>
      </c>
      <c r="AP41" t="n">
        <v>0</v>
      </c>
      <c r="AQ41" t="n">
        <v>0</v>
      </c>
      <c r="AR41" t="inlineStr">
        <is>
          <t>No</t>
        </is>
      </c>
      <c r="AS41" t="inlineStr">
        <is>
          <t>Yes</t>
        </is>
      </c>
      <c r="AT41">
        <f>HYPERLINK("http://catalog.hathitrust.org/Record/009074617","HathiTrust Record")</f>
        <v/>
      </c>
      <c r="AU41">
        <f>HYPERLINK("https://creighton-primo.hosted.exlibrisgroup.com/primo-explore/search?tab=default_tab&amp;search_scope=EVERYTHING&amp;vid=01CRU&amp;lang=en_US&amp;offset=0&amp;query=any,contains,991000860019702656","Catalog Record")</f>
        <v/>
      </c>
      <c r="AV41">
        <f>HYPERLINK("http://www.worldcat.org/oclc/2396966","WorldCat Record")</f>
        <v/>
      </c>
      <c r="AW41" t="inlineStr">
        <is>
          <t>2402191:eng</t>
        </is>
      </c>
      <c r="AX41" t="inlineStr">
        <is>
          <t>2396966</t>
        </is>
      </c>
      <c r="AY41" t="inlineStr">
        <is>
          <t>991000860019702656</t>
        </is>
      </c>
      <c r="AZ41" t="inlineStr">
        <is>
          <t>991000860019702656</t>
        </is>
      </c>
      <c r="BA41" t="inlineStr">
        <is>
          <t>2270979710002656</t>
        </is>
      </c>
      <c r="BB41" t="inlineStr">
        <is>
          <t>BOOK</t>
        </is>
      </c>
      <c r="BE41" t="inlineStr">
        <is>
          <t>30001000137887</t>
        </is>
      </c>
      <c r="BF41" t="inlineStr">
        <is>
          <t>893731479</t>
        </is>
      </c>
    </row>
    <row r="42">
      <c r="B42" t="inlineStr">
        <is>
          <t>CUHSL</t>
        </is>
      </c>
      <c r="C42" t="inlineStr">
        <is>
          <t>SHELVES</t>
        </is>
      </c>
      <c r="D42" t="inlineStr">
        <is>
          <t>QT 104 G688p 1984</t>
        </is>
      </c>
      <c r="E42" t="inlineStr">
        <is>
          <t>0                      QT 0104000G  688p        1984</t>
        </is>
      </c>
      <c r="F42" t="inlineStr">
        <is>
          <t>Physiology for the anesthesiologist / Nishan G. Goudsouzian, Agop Karamanian.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M42" t="inlineStr">
        <is>
          <t>Goudsouzian, Nishan G.</t>
        </is>
      </c>
      <c r="N42" t="inlineStr">
        <is>
          <t>Norwalk, Conn. : Appleton-Century-Crofts, c1984.</t>
        </is>
      </c>
      <c r="O42" t="inlineStr">
        <is>
          <t>1984</t>
        </is>
      </c>
      <c r="P42" t="inlineStr">
        <is>
          <t>2nd ed.</t>
        </is>
      </c>
      <c r="Q42" t="inlineStr">
        <is>
          <t>eng</t>
        </is>
      </c>
      <c r="R42" t="inlineStr">
        <is>
          <t>xxu</t>
        </is>
      </c>
      <c r="T42" t="inlineStr">
        <is>
          <t xml:space="preserve">QT </t>
        </is>
      </c>
      <c r="U42" t="n">
        <v>8</v>
      </c>
      <c r="V42" t="n">
        <v>8</v>
      </c>
      <c r="W42" t="inlineStr">
        <is>
          <t>1995-04-26</t>
        </is>
      </c>
      <c r="X42" t="inlineStr">
        <is>
          <t>1995-04-26</t>
        </is>
      </c>
      <c r="Y42" t="inlineStr">
        <is>
          <t>1988-01-20</t>
        </is>
      </c>
      <c r="Z42" t="inlineStr">
        <is>
          <t>1988-01-20</t>
        </is>
      </c>
      <c r="AA42" t="n">
        <v>92</v>
      </c>
      <c r="AB42" t="n">
        <v>67</v>
      </c>
      <c r="AC42" t="n">
        <v>99</v>
      </c>
      <c r="AD42" t="n">
        <v>1</v>
      </c>
      <c r="AE42" t="n">
        <v>1</v>
      </c>
      <c r="AF42" t="n">
        <v>1</v>
      </c>
      <c r="AG42" t="n">
        <v>1</v>
      </c>
      <c r="AH42" t="n">
        <v>0</v>
      </c>
      <c r="AI42" t="n">
        <v>0</v>
      </c>
      <c r="AJ42" t="n">
        <v>1</v>
      </c>
      <c r="AK42" t="n">
        <v>1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HYPERLINK("http://catalog.hathitrust.org/Record/000601471","HathiTrust Record")</f>
        <v/>
      </c>
      <c r="AU42">
        <f>HYPERLINK("https://creighton-primo.hosted.exlibrisgroup.com/primo-explore/search?tab=default_tab&amp;search_scope=EVERYTHING&amp;vid=01CRU&amp;lang=en_US&amp;offset=0&amp;query=any,contains,991000860059702656","Catalog Record")</f>
        <v/>
      </c>
      <c r="AV42">
        <f>HYPERLINK("http://www.worldcat.org/oclc/10046227","WorldCat Record")</f>
        <v/>
      </c>
      <c r="AW42" t="inlineStr">
        <is>
          <t>3782026:eng</t>
        </is>
      </c>
      <c r="AX42" t="inlineStr">
        <is>
          <t>10046227</t>
        </is>
      </c>
      <c r="AY42" t="inlineStr">
        <is>
          <t>991000860059702656</t>
        </is>
      </c>
      <c r="AZ42" t="inlineStr">
        <is>
          <t>991000860059702656</t>
        </is>
      </c>
      <c r="BA42" t="inlineStr">
        <is>
          <t>2269512790002656</t>
        </is>
      </c>
      <c r="BB42" t="inlineStr">
        <is>
          <t>BOOK</t>
        </is>
      </c>
      <c r="BD42" t="inlineStr">
        <is>
          <t>9780838578575</t>
        </is>
      </c>
      <c r="BE42" t="inlineStr">
        <is>
          <t>30001000137903</t>
        </is>
      </c>
      <c r="BF42" t="inlineStr">
        <is>
          <t>893273414</t>
        </is>
      </c>
    </row>
    <row r="43">
      <c r="B43" t="inlineStr">
        <is>
          <t>CUHSL</t>
        </is>
      </c>
      <c r="C43" t="inlineStr">
        <is>
          <t>SHELVES</t>
        </is>
      </c>
      <c r="D43" t="inlineStr">
        <is>
          <t>QT 104 G992b 1992</t>
        </is>
      </c>
      <c r="E43" t="inlineStr">
        <is>
          <t>0                      QT 0104000G  992b        1992</t>
        </is>
      </c>
      <c r="F43" t="inlineStr">
        <is>
          <t>Human physiology and mechanisms of disease / Arthur C. Guyton.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Yes</t>
        </is>
      </c>
      <c r="L43" t="inlineStr">
        <is>
          <t>0</t>
        </is>
      </c>
      <c r="M43" t="inlineStr">
        <is>
          <t>Guyton, Arthur C.</t>
        </is>
      </c>
      <c r="N43" t="inlineStr">
        <is>
          <t>Philadelphia : W.B. Saunders, c1992.</t>
        </is>
      </c>
      <c r="O43" t="inlineStr">
        <is>
          <t>1992</t>
        </is>
      </c>
      <c r="P43" t="inlineStr">
        <is>
          <t>5th ed.</t>
        </is>
      </c>
      <c r="Q43" t="inlineStr">
        <is>
          <t>eng</t>
        </is>
      </c>
      <c r="R43" t="inlineStr">
        <is>
          <t>pau</t>
        </is>
      </c>
      <c r="T43" t="inlineStr">
        <is>
          <t xml:space="preserve">QT </t>
        </is>
      </c>
      <c r="U43" t="n">
        <v>75</v>
      </c>
      <c r="V43" t="n">
        <v>75</v>
      </c>
      <c r="W43" t="inlineStr">
        <is>
          <t>2006-01-30</t>
        </is>
      </c>
      <c r="X43" t="inlineStr">
        <is>
          <t>2006-01-30</t>
        </is>
      </c>
      <c r="Y43" t="inlineStr">
        <is>
          <t>1991-11-25</t>
        </is>
      </c>
      <c r="Z43" t="inlineStr">
        <is>
          <t>1991-11-25</t>
        </is>
      </c>
      <c r="AA43" t="n">
        <v>406</v>
      </c>
      <c r="AB43" t="n">
        <v>291</v>
      </c>
      <c r="AC43" t="n">
        <v>929</v>
      </c>
      <c r="AD43" t="n">
        <v>3</v>
      </c>
      <c r="AE43" t="n">
        <v>6</v>
      </c>
      <c r="AF43" t="n">
        <v>11</v>
      </c>
      <c r="AG43" t="n">
        <v>30</v>
      </c>
      <c r="AH43" t="n">
        <v>1</v>
      </c>
      <c r="AI43" t="n">
        <v>12</v>
      </c>
      <c r="AJ43" t="n">
        <v>6</v>
      </c>
      <c r="AK43" t="n">
        <v>10</v>
      </c>
      <c r="AL43" t="n">
        <v>5</v>
      </c>
      <c r="AM43" t="n">
        <v>18</v>
      </c>
      <c r="AN43" t="n">
        <v>2</v>
      </c>
      <c r="AO43" t="n">
        <v>3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HYPERLINK("http://catalog.hathitrust.org/Record/002501526","HathiTrust Record")</f>
        <v/>
      </c>
      <c r="AU43">
        <f>HYPERLINK("https://creighton-primo.hosted.exlibrisgroup.com/primo-explore/search?tab=default_tab&amp;search_scope=EVERYTHING&amp;vid=01CRU&amp;lang=en_US&amp;offset=0&amp;query=any,contains,991000948729702656","Catalog Record")</f>
        <v/>
      </c>
      <c r="AV43">
        <f>HYPERLINK("http://www.worldcat.org/oclc/24501695","WorldCat Record")</f>
        <v/>
      </c>
      <c r="AW43" t="inlineStr">
        <is>
          <t>894431:eng</t>
        </is>
      </c>
      <c r="AX43" t="inlineStr">
        <is>
          <t>24501695</t>
        </is>
      </c>
      <c r="AY43" t="inlineStr">
        <is>
          <t>991000948729702656</t>
        </is>
      </c>
      <c r="AZ43" t="inlineStr">
        <is>
          <t>991000948729702656</t>
        </is>
      </c>
      <c r="BA43" t="inlineStr">
        <is>
          <t>2268601090002656</t>
        </is>
      </c>
      <c r="BB43" t="inlineStr">
        <is>
          <t>BOOK</t>
        </is>
      </c>
      <c r="BD43" t="inlineStr">
        <is>
          <t>9780721639611</t>
        </is>
      </c>
      <c r="BE43" t="inlineStr">
        <is>
          <t>30001002194571</t>
        </is>
      </c>
      <c r="BF43" t="inlineStr">
        <is>
          <t>893637857</t>
        </is>
      </c>
    </row>
    <row r="44">
      <c r="B44" t="inlineStr">
        <is>
          <t>CUHSL</t>
        </is>
      </c>
      <c r="C44" t="inlineStr">
        <is>
          <t>SHELVES</t>
        </is>
      </c>
      <c r="D44" t="inlineStr">
        <is>
          <t>QT 104 G992b 1997</t>
        </is>
      </c>
      <c r="E44" t="inlineStr">
        <is>
          <t>0                      QT 0104000G  992b        1997</t>
        </is>
      </c>
      <c r="F44" t="inlineStr">
        <is>
          <t>Human physiology and mechanisms of disease / Arthur C. Guyton and John E. Hall.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Yes</t>
        </is>
      </c>
      <c r="L44" t="inlineStr">
        <is>
          <t>0</t>
        </is>
      </c>
      <c r="M44" t="inlineStr">
        <is>
          <t>Guyton, Arthur C.</t>
        </is>
      </c>
      <c r="N44" t="inlineStr">
        <is>
          <t>Philadelphia : Saunders, c1997.</t>
        </is>
      </c>
      <c r="O44" t="inlineStr">
        <is>
          <t>1997</t>
        </is>
      </c>
      <c r="P44" t="inlineStr">
        <is>
          <t>6th ed.</t>
        </is>
      </c>
      <c r="Q44" t="inlineStr">
        <is>
          <t>eng</t>
        </is>
      </c>
      <c r="R44" t="inlineStr">
        <is>
          <t>pau</t>
        </is>
      </c>
      <c r="T44" t="inlineStr">
        <is>
          <t xml:space="preserve">QT </t>
        </is>
      </c>
      <c r="U44" t="n">
        <v>59</v>
      </c>
      <c r="V44" t="n">
        <v>59</v>
      </c>
      <c r="W44" t="inlineStr">
        <is>
          <t>2010-01-15</t>
        </is>
      </c>
      <c r="X44" t="inlineStr">
        <is>
          <t>2010-01-15</t>
        </is>
      </c>
      <c r="Y44" t="inlineStr">
        <is>
          <t>1997-01-17</t>
        </is>
      </c>
      <c r="Z44" t="inlineStr">
        <is>
          <t>1997-01-17</t>
        </is>
      </c>
      <c r="AA44" t="n">
        <v>651</v>
      </c>
      <c r="AB44" t="n">
        <v>466</v>
      </c>
      <c r="AC44" t="n">
        <v>929</v>
      </c>
      <c r="AD44" t="n">
        <v>3</v>
      </c>
      <c r="AE44" t="n">
        <v>6</v>
      </c>
      <c r="AF44" t="n">
        <v>14</v>
      </c>
      <c r="AG44" t="n">
        <v>30</v>
      </c>
      <c r="AH44" t="n">
        <v>6</v>
      </c>
      <c r="AI44" t="n">
        <v>12</v>
      </c>
      <c r="AJ44" t="n">
        <v>5</v>
      </c>
      <c r="AK44" t="n">
        <v>10</v>
      </c>
      <c r="AL44" t="n">
        <v>7</v>
      </c>
      <c r="AM44" t="n">
        <v>18</v>
      </c>
      <c r="AN44" t="n">
        <v>1</v>
      </c>
      <c r="AO44" t="n">
        <v>3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HYPERLINK("http://catalog.hathitrust.org/Record/003105897","HathiTrust Record")</f>
        <v/>
      </c>
      <c r="AU44">
        <f>HYPERLINK("https://creighton-primo.hosted.exlibrisgroup.com/primo-explore/search?tab=default_tab&amp;search_scope=EVERYTHING&amp;vid=01CRU&amp;lang=en_US&amp;offset=0&amp;query=any,contains,991001552239702656","Catalog Record")</f>
        <v/>
      </c>
      <c r="AV44">
        <f>HYPERLINK("http://www.worldcat.org/oclc/33821149","WorldCat Record")</f>
        <v/>
      </c>
      <c r="AW44" t="inlineStr">
        <is>
          <t>894431:eng</t>
        </is>
      </c>
      <c r="AX44" t="inlineStr">
        <is>
          <t>33821149</t>
        </is>
      </c>
      <c r="AY44" t="inlineStr">
        <is>
          <t>991001552239702656</t>
        </is>
      </c>
      <c r="AZ44" t="inlineStr">
        <is>
          <t>991001552239702656</t>
        </is>
      </c>
      <c r="BA44" t="inlineStr">
        <is>
          <t>2256758330002656</t>
        </is>
      </c>
      <c r="BB44" t="inlineStr">
        <is>
          <t>BOOK</t>
        </is>
      </c>
      <c r="BD44" t="inlineStr">
        <is>
          <t>9780721632995</t>
        </is>
      </c>
      <c r="BE44" t="inlineStr">
        <is>
          <t>30001003474147</t>
        </is>
      </c>
      <c r="BF44" t="inlineStr">
        <is>
          <t>893821336</t>
        </is>
      </c>
    </row>
    <row r="45">
      <c r="B45" t="inlineStr">
        <is>
          <t>CUHSL</t>
        </is>
      </c>
      <c r="C45" t="inlineStr">
        <is>
          <t>SHELVES</t>
        </is>
      </c>
      <c r="D45" t="inlineStr">
        <is>
          <t>QT 104 G992f 1974</t>
        </is>
      </c>
      <c r="E45" t="inlineStr">
        <is>
          <t>0                      QT 0104000G  992f        1974</t>
        </is>
      </c>
      <c r="F45" t="inlineStr">
        <is>
          <t>Function of the human body / [by] Arthur C. Guyton.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Guyton, Arthur C.</t>
        </is>
      </c>
      <c r="N45" t="inlineStr">
        <is>
          <t>Philadelphia : Saunders, 1974.</t>
        </is>
      </c>
      <c r="O45" t="inlineStr">
        <is>
          <t>1974</t>
        </is>
      </c>
      <c r="P45" t="inlineStr">
        <is>
          <t>4th ed.</t>
        </is>
      </c>
      <c r="Q45" t="inlineStr">
        <is>
          <t>eng</t>
        </is>
      </c>
      <c r="R45" t="inlineStr">
        <is>
          <t>pau</t>
        </is>
      </c>
      <c r="T45" t="inlineStr">
        <is>
          <t xml:space="preserve">QT </t>
        </is>
      </c>
      <c r="U45" t="n">
        <v>8</v>
      </c>
      <c r="V45" t="n">
        <v>8</v>
      </c>
      <c r="W45" t="inlineStr">
        <is>
          <t>2000-11-13</t>
        </is>
      </c>
      <c r="X45" t="inlineStr">
        <is>
          <t>2000-11-13</t>
        </is>
      </c>
      <c r="Y45" t="inlineStr">
        <is>
          <t>1988-03-02</t>
        </is>
      </c>
      <c r="Z45" t="inlineStr">
        <is>
          <t>1988-03-02</t>
        </is>
      </c>
      <c r="AA45" t="n">
        <v>370</v>
      </c>
      <c r="AB45" t="n">
        <v>271</v>
      </c>
      <c r="AC45" t="n">
        <v>615</v>
      </c>
      <c r="AD45" t="n">
        <v>2</v>
      </c>
      <c r="AE45" t="n">
        <v>5</v>
      </c>
      <c r="AF45" t="n">
        <v>7</v>
      </c>
      <c r="AG45" t="n">
        <v>22</v>
      </c>
      <c r="AH45" t="n">
        <v>3</v>
      </c>
      <c r="AI45" t="n">
        <v>8</v>
      </c>
      <c r="AJ45" t="n">
        <v>1</v>
      </c>
      <c r="AK45" t="n">
        <v>5</v>
      </c>
      <c r="AL45" t="n">
        <v>3</v>
      </c>
      <c r="AM45" t="n">
        <v>9</v>
      </c>
      <c r="AN45" t="n">
        <v>1</v>
      </c>
      <c r="AO45" t="n">
        <v>3</v>
      </c>
      <c r="AP45" t="n">
        <v>0</v>
      </c>
      <c r="AQ45" t="n">
        <v>0</v>
      </c>
      <c r="AR45" t="inlineStr">
        <is>
          <t>No</t>
        </is>
      </c>
      <c r="AS45" t="inlineStr">
        <is>
          <t>Yes</t>
        </is>
      </c>
      <c r="AT45">
        <f>HYPERLINK("http://catalog.hathitrust.org/Record/000011519","HathiTrust Record")</f>
        <v/>
      </c>
      <c r="AU45">
        <f>HYPERLINK("https://creighton-primo.hosted.exlibrisgroup.com/primo-explore/search?tab=default_tab&amp;search_scope=EVERYTHING&amp;vid=01CRU&amp;lang=en_US&amp;offset=0&amp;query=any,contains,991000860089702656","Catalog Record")</f>
        <v/>
      </c>
      <c r="AV45">
        <f>HYPERLINK("http://www.worldcat.org/oclc/783352","WorldCat Record")</f>
        <v/>
      </c>
      <c r="AW45" t="inlineStr">
        <is>
          <t>4820429099:eng</t>
        </is>
      </c>
      <c r="AX45" t="inlineStr">
        <is>
          <t>783352</t>
        </is>
      </c>
      <c r="AY45" t="inlineStr">
        <is>
          <t>991000860089702656</t>
        </is>
      </c>
      <c r="AZ45" t="inlineStr">
        <is>
          <t>991000860089702656</t>
        </is>
      </c>
      <c r="BA45" t="inlineStr">
        <is>
          <t>2263925370002656</t>
        </is>
      </c>
      <c r="BB45" t="inlineStr">
        <is>
          <t>BOOK</t>
        </is>
      </c>
      <c r="BD45" t="inlineStr">
        <is>
          <t>9780721643779</t>
        </is>
      </c>
      <c r="BE45" t="inlineStr">
        <is>
          <t>30001000138026</t>
        </is>
      </c>
      <c r="BF45" t="inlineStr">
        <is>
          <t>893278367</t>
        </is>
      </c>
    </row>
    <row r="46">
      <c r="B46" t="inlineStr">
        <is>
          <t>CUHSL</t>
        </is>
      </c>
      <c r="C46" t="inlineStr">
        <is>
          <t>SHELVES</t>
        </is>
      </c>
      <c r="D46" t="inlineStr">
        <is>
          <t>QT 104 H236 sect.1 1977</t>
        </is>
      </c>
      <c r="E46" t="inlineStr">
        <is>
          <t>0                      QT 0104000H  236                                                     sect.1 1977</t>
        </is>
      </c>
      <c r="F46" t="inlineStr">
        <is>
          <t>Handbook of physiology : a critical, comprehensive presentation of physiological knowledge and concepts: Section 1 : The nervous system. Volume 1. Cellular Biology of Neurons, Part 1 and 2 / John M. Brookhart, Vernon B. Mountcastle, section editors.</t>
        </is>
      </c>
      <c r="G46" t="inlineStr">
        <is>
          <t>V. 1 PT. 2</t>
        </is>
      </c>
      <c r="H46" t="inlineStr">
        <is>
          <t>Yes</t>
        </is>
      </c>
      <c r="I46" t="inlineStr">
        <is>
          <t>1</t>
        </is>
      </c>
      <c r="J46" t="inlineStr">
        <is>
          <t>No</t>
        </is>
      </c>
      <c r="K46" t="inlineStr">
        <is>
          <t>Yes</t>
        </is>
      </c>
      <c r="L46" t="inlineStr">
        <is>
          <t>0</t>
        </is>
      </c>
      <c r="N46" t="inlineStr">
        <is>
          <t>Bethesda, Md. : American Physiological Society, 1977.</t>
        </is>
      </c>
      <c r="O46" t="inlineStr">
        <is>
          <t>1977</t>
        </is>
      </c>
      <c r="P46" t="inlineStr">
        <is>
          <t>[Rev. ed.]</t>
        </is>
      </c>
      <c r="Q46" t="inlineStr">
        <is>
          <t>eng</t>
        </is>
      </c>
      <c r="R46" t="inlineStr">
        <is>
          <t>mdu</t>
        </is>
      </c>
      <c r="T46" t="inlineStr">
        <is>
          <t xml:space="preserve">QT </t>
        </is>
      </c>
      <c r="U46" t="n">
        <v>2</v>
      </c>
      <c r="V46" t="n">
        <v>5</v>
      </c>
      <c r="W46" t="inlineStr">
        <is>
          <t>1995-12-06</t>
        </is>
      </c>
      <c r="X46" t="inlineStr">
        <is>
          <t>1995-12-06</t>
        </is>
      </c>
      <c r="Y46" t="inlineStr">
        <is>
          <t>1987-11-06</t>
        </is>
      </c>
      <c r="Z46" t="inlineStr">
        <is>
          <t>1987-11-06</t>
        </is>
      </c>
      <c r="AA46" t="n">
        <v>101</v>
      </c>
      <c r="AB46" t="n">
        <v>78</v>
      </c>
      <c r="AC46" t="n">
        <v>574</v>
      </c>
      <c r="AD46" t="n">
        <v>0</v>
      </c>
      <c r="AE46" t="n">
        <v>4</v>
      </c>
      <c r="AF46" t="n">
        <v>2</v>
      </c>
      <c r="AG46" t="n">
        <v>18</v>
      </c>
      <c r="AH46" t="n">
        <v>0</v>
      </c>
      <c r="AI46" t="n">
        <v>8</v>
      </c>
      <c r="AJ46" t="n">
        <v>1</v>
      </c>
      <c r="AK46" t="n">
        <v>4</v>
      </c>
      <c r="AL46" t="n">
        <v>1</v>
      </c>
      <c r="AM46" t="n">
        <v>9</v>
      </c>
      <c r="AN46" t="n">
        <v>0</v>
      </c>
      <c r="AO46" t="n">
        <v>3</v>
      </c>
      <c r="AP46" t="n">
        <v>0</v>
      </c>
      <c r="AQ46" t="n">
        <v>0</v>
      </c>
      <c r="AR46" t="inlineStr">
        <is>
          <t>No</t>
        </is>
      </c>
      <c r="AS46" t="inlineStr">
        <is>
          <t>Yes</t>
        </is>
      </c>
      <c r="AT46">
        <f>HYPERLINK("http://catalog.hathitrust.org/Record/008331199","HathiTrust Record")</f>
        <v/>
      </c>
      <c r="AU46">
        <f>HYPERLINK("https://creighton-primo.hosted.exlibrisgroup.com/primo-explore/search?tab=default_tab&amp;search_scope=EVERYTHING&amp;vid=01CRU&amp;lang=en_US&amp;offset=0&amp;query=any,contains,991001280619702656","Catalog Record")</f>
        <v/>
      </c>
      <c r="AV46">
        <f>HYPERLINK("http://www.worldcat.org/oclc/4171915","WorldCat Record")</f>
        <v/>
      </c>
      <c r="AW46" t="inlineStr">
        <is>
          <t>3902690824:eng</t>
        </is>
      </c>
      <c r="AX46" t="inlineStr">
        <is>
          <t>4171915</t>
        </is>
      </c>
      <c r="AY46" t="inlineStr">
        <is>
          <t>991001280619702656</t>
        </is>
      </c>
      <c r="AZ46" t="inlineStr">
        <is>
          <t>991001280619702656</t>
        </is>
      </c>
      <c r="BA46" t="inlineStr">
        <is>
          <t>2264374190002656</t>
        </is>
      </c>
      <c r="BB46" t="inlineStr">
        <is>
          <t>BOOK</t>
        </is>
      </c>
      <c r="BD46" t="inlineStr">
        <is>
          <t>9780683045055</t>
        </is>
      </c>
      <c r="BE46" t="inlineStr">
        <is>
          <t>30001000367641</t>
        </is>
      </c>
      <c r="BF46" t="inlineStr">
        <is>
          <t>893740930</t>
        </is>
      </c>
    </row>
    <row r="47">
      <c r="B47" t="inlineStr">
        <is>
          <t>CUHSL</t>
        </is>
      </c>
      <c r="C47" t="inlineStr">
        <is>
          <t>SHELVES</t>
        </is>
      </c>
      <c r="D47" t="inlineStr">
        <is>
          <t>QT 104 H236 sect.1 1977</t>
        </is>
      </c>
      <c r="E47" t="inlineStr">
        <is>
          <t>0                      QT 0104000H  236                                                     sect.1 1977</t>
        </is>
      </c>
      <c r="F47" t="inlineStr">
        <is>
          <t>Handbook of physiology : a critical, comprehensive presentation of physiological knowledge and concepts: Section 1 : The nervous system. Volume 1. Cellular Biology of Neurons, Part 1 and 2 / John M. Brookhart, Vernon B. Mountcastle, section editors.</t>
        </is>
      </c>
      <c r="G47" t="inlineStr">
        <is>
          <t>V. 1 PT. 1</t>
        </is>
      </c>
      <c r="H47" t="inlineStr">
        <is>
          <t>Yes</t>
        </is>
      </c>
      <c r="I47" t="inlineStr">
        <is>
          <t>1</t>
        </is>
      </c>
      <c r="J47" t="inlineStr">
        <is>
          <t>No</t>
        </is>
      </c>
      <c r="K47" t="inlineStr">
        <is>
          <t>Yes</t>
        </is>
      </c>
      <c r="L47" t="inlineStr">
        <is>
          <t>0</t>
        </is>
      </c>
      <c r="N47" t="inlineStr">
        <is>
          <t>Bethesda, Md. : American Physiological Society, 1977.</t>
        </is>
      </c>
      <c r="O47" t="inlineStr">
        <is>
          <t>1977</t>
        </is>
      </c>
      <c r="P47" t="inlineStr">
        <is>
          <t>[Rev. ed.]</t>
        </is>
      </c>
      <c r="Q47" t="inlineStr">
        <is>
          <t>eng</t>
        </is>
      </c>
      <c r="R47" t="inlineStr">
        <is>
          <t>mdu</t>
        </is>
      </c>
      <c r="T47" t="inlineStr">
        <is>
          <t xml:space="preserve">QT </t>
        </is>
      </c>
      <c r="U47" t="n">
        <v>3</v>
      </c>
      <c r="V47" t="n">
        <v>5</v>
      </c>
      <c r="W47" t="inlineStr">
        <is>
          <t>1995-12-06</t>
        </is>
      </c>
      <c r="X47" t="inlineStr">
        <is>
          <t>1995-12-06</t>
        </is>
      </c>
      <c r="Y47" t="inlineStr">
        <is>
          <t>1987-11-06</t>
        </is>
      </c>
      <c r="Z47" t="inlineStr">
        <is>
          <t>1987-11-06</t>
        </is>
      </c>
      <c r="AA47" t="n">
        <v>101</v>
      </c>
      <c r="AB47" t="n">
        <v>78</v>
      </c>
      <c r="AC47" t="n">
        <v>574</v>
      </c>
      <c r="AD47" t="n">
        <v>0</v>
      </c>
      <c r="AE47" t="n">
        <v>4</v>
      </c>
      <c r="AF47" t="n">
        <v>2</v>
      </c>
      <c r="AG47" t="n">
        <v>18</v>
      </c>
      <c r="AH47" t="n">
        <v>0</v>
      </c>
      <c r="AI47" t="n">
        <v>8</v>
      </c>
      <c r="AJ47" t="n">
        <v>1</v>
      </c>
      <c r="AK47" t="n">
        <v>4</v>
      </c>
      <c r="AL47" t="n">
        <v>1</v>
      </c>
      <c r="AM47" t="n">
        <v>9</v>
      </c>
      <c r="AN47" t="n">
        <v>0</v>
      </c>
      <c r="AO47" t="n">
        <v>3</v>
      </c>
      <c r="AP47" t="n">
        <v>0</v>
      </c>
      <c r="AQ47" t="n">
        <v>0</v>
      </c>
      <c r="AR47" t="inlineStr">
        <is>
          <t>No</t>
        </is>
      </c>
      <c r="AS47" t="inlineStr">
        <is>
          <t>Yes</t>
        </is>
      </c>
      <c r="AT47">
        <f>HYPERLINK("http://catalog.hathitrust.org/Record/008331199","HathiTrust Record")</f>
        <v/>
      </c>
      <c r="AU47">
        <f>HYPERLINK("https://creighton-primo.hosted.exlibrisgroup.com/primo-explore/search?tab=default_tab&amp;search_scope=EVERYTHING&amp;vid=01CRU&amp;lang=en_US&amp;offset=0&amp;query=any,contains,991001280619702656","Catalog Record")</f>
        <v/>
      </c>
      <c r="AV47">
        <f>HYPERLINK("http://www.worldcat.org/oclc/4171915","WorldCat Record")</f>
        <v/>
      </c>
      <c r="AW47" t="inlineStr">
        <is>
          <t>3902690824:eng</t>
        </is>
      </c>
      <c r="AX47" t="inlineStr">
        <is>
          <t>4171915</t>
        </is>
      </c>
      <c r="AY47" t="inlineStr">
        <is>
          <t>991001280619702656</t>
        </is>
      </c>
      <c r="AZ47" t="inlineStr">
        <is>
          <t>991001280619702656</t>
        </is>
      </c>
      <c r="BA47" t="inlineStr">
        <is>
          <t>2264374190002656</t>
        </is>
      </c>
      <c r="BB47" t="inlineStr">
        <is>
          <t>BOOK</t>
        </is>
      </c>
      <c r="BD47" t="inlineStr">
        <is>
          <t>9780683045055</t>
        </is>
      </c>
      <c r="BE47" t="inlineStr">
        <is>
          <t>30001000367633</t>
        </is>
      </c>
      <c r="BF47" t="inlineStr">
        <is>
          <t>893740931</t>
        </is>
      </c>
    </row>
    <row r="48">
      <c r="B48" t="inlineStr">
        <is>
          <t>CUHSL</t>
        </is>
      </c>
      <c r="C48" t="inlineStr">
        <is>
          <t>SHELVES</t>
        </is>
      </c>
      <c r="D48" t="inlineStr">
        <is>
          <t>QT 104 H236 Sect.2</t>
        </is>
      </c>
      <c r="E48" t="inlineStr">
        <is>
          <t>0                      QT 0104000H  236                                                     Sect.2</t>
        </is>
      </c>
      <c r="F48" t="inlineStr">
        <is>
          <t>The Cardiovascular system : section 2 / volume editor, Robert M. Berne, associate editor, Nick Sperelakis, executive editor, Stephen R. Geiger.</t>
        </is>
      </c>
      <c r="G48" t="inlineStr">
        <is>
          <t>V. 2</t>
        </is>
      </c>
      <c r="H48" t="inlineStr">
        <is>
          <t>Yes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N48" t="inlineStr">
        <is>
          <t>Bethesda, Md. : American Physiological Society ; Baltimore, Md. : distributed by Williams and Wilkins Co., 1979-1980.</t>
        </is>
      </c>
      <c r="O48" t="inlineStr">
        <is>
          <t>1979</t>
        </is>
      </c>
      <c r="Q48" t="inlineStr">
        <is>
          <t>eng</t>
        </is>
      </c>
      <c r="R48" t="inlineStr">
        <is>
          <t>mdu</t>
        </is>
      </c>
      <c r="S48" t="inlineStr">
        <is>
          <t>Handbook of physiology ; section 2</t>
        </is>
      </c>
      <c r="T48" t="inlineStr">
        <is>
          <t xml:space="preserve">QT </t>
        </is>
      </c>
      <c r="U48" t="n">
        <v>4</v>
      </c>
      <c r="V48" t="n">
        <v>11</v>
      </c>
      <c r="W48" t="inlineStr">
        <is>
          <t>1992-06-18</t>
        </is>
      </c>
      <c r="X48" t="inlineStr">
        <is>
          <t>1992-06-18</t>
        </is>
      </c>
      <c r="Y48" t="inlineStr">
        <is>
          <t>1988-10-01</t>
        </is>
      </c>
      <c r="Z48" t="inlineStr">
        <is>
          <t>1988-10-01</t>
        </is>
      </c>
      <c r="AA48" t="n">
        <v>324</v>
      </c>
      <c r="AB48" t="n">
        <v>271</v>
      </c>
      <c r="AC48" t="n">
        <v>275</v>
      </c>
      <c r="AD48" t="n">
        <v>3</v>
      </c>
      <c r="AE48" t="n">
        <v>3</v>
      </c>
      <c r="AF48" t="n">
        <v>12</v>
      </c>
      <c r="AG48" t="n">
        <v>12</v>
      </c>
      <c r="AH48" t="n">
        <v>2</v>
      </c>
      <c r="AI48" t="n">
        <v>2</v>
      </c>
      <c r="AJ48" t="n">
        <v>4</v>
      </c>
      <c r="AK48" t="n">
        <v>4</v>
      </c>
      <c r="AL48" t="n">
        <v>7</v>
      </c>
      <c r="AM48" t="n">
        <v>7</v>
      </c>
      <c r="AN48" t="n">
        <v>2</v>
      </c>
      <c r="AO48" t="n">
        <v>2</v>
      </c>
      <c r="AP48" t="n">
        <v>0</v>
      </c>
      <c r="AQ48" t="n">
        <v>0</v>
      </c>
      <c r="AR48" t="inlineStr">
        <is>
          <t>No</t>
        </is>
      </c>
      <c r="AS48" t="inlineStr">
        <is>
          <t>Yes</t>
        </is>
      </c>
      <c r="AT48">
        <f>HYPERLINK("http://catalog.hathitrust.org/Record/000145376","HathiTrust Record")</f>
        <v/>
      </c>
      <c r="AU48">
        <f>HYPERLINK("https://creighton-primo.hosted.exlibrisgroup.com/primo-explore/search?tab=default_tab&amp;search_scope=EVERYTHING&amp;vid=01CRU&amp;lang=en_US&amp;offset=0&amp;query=any,contains,991001280839702656","Catalog Record")</f>
        <v/>
      </c>
      <c r="AV48">
        <f>HYPERLINK("http://www.worldcat.org/oclc/4775901","WorldCat Record")</f>
        <v/>
      </c>
      <c r="AW48" t="inlineStr">
        <is>
          <t>4575210833:eng</t>
        </is>
      </c>
      <c r="AX48" t="inlineStr">
        <is>
          <t>4775901</t>
        </is>
      </c>
      <c r="AY48" t="inlineStr">
        <is>
          <t>991001280839702656</t>
        </is>
      </c>
      <c r="AZ48" t="inlineStr">
        <is>
          <t>991001280839702656</t>
        </is>
      </c>
      <c r="BA48" t="inlineStr">
        <is>
          <t>2255427380002656</t>
        </is>
      </c>
      <c r="BB48" t="inlineStr">
        <is>
          <t>BOOK</t>
        </is>
      </c>
      <c r="BD48" t="inlineStr">
        <is>
          <t>9780683006056</t>
        </is>
      </c>
      <c r="BE48" t="inlineStr">
        <is>
          <t>30001000367724</t>
        </is>
      </c>
      <c r="BF48" t="inlineStr">
        <is>
          <t>893649041</t>
        </is>
      </c>
    </row>
    <row r="49">
      <c r="B49" t="inlineStr">
        <is>
          <t>CUHSL</t>
        </is>
      </c>
      <c r="C49" t="inlineStr">
        <is>
          <t>SHELVES</t>
        </is>
      </c>
      <c r="D49" t="inlineStr">
        <is>
          <t>QT 104 H236 Sect.2</t>
        </is>
      </c>
      <c r="E49" t="inlineStr">
        <is>
          <t>0                      QT 0104000H  236                                                     Sect.2</t>
        </is>
      </c>
      <c r="F49" t="inlineStr">
        <is>
          <t>The Cardiovascular system : section 2 / volume editor, Robert M. Berne, associate editor, Nick Sperelakis, executive editor, Stephen R. Geiger.</t>
        </is>
      </c>
      <c r="G49" t="inlineStr">
        <is>
          <t>V. 1</t>
        </is>
      </c>
      <c r="H49" t="inlineStr">
        <is>
          <t>Yes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N49" t="inlineStr">
        <is>
          <t>Bethesda, Md. : American Physiological Society ; Baltimore, Md. : distributed by Williams and Wilkins Co., 1979-1980.</t>
        </is>
      </c>
      <c r="O49" t="inlineStr">
        <is>
          <t>1979</t>
        </is>
      </c>
      <c r="Q49" t="inlineStr">
        <is>
          <t>eng</t>
        </is>
      </c>
      <c r="R49" t="inlineStr">
        <is>
          <t>mdu</t>
        </is>
      </c>
      <c r="S49" t="inlineStr">
        <is>
          <t>Handbook of physiology ; section 2</t>
        </is>
      </c>
      <c r="T49" t="inlineStr">
        <is>
          <t xml:space="preserve">QT </t>
        </is>
      </c>
      <c r="U49" t="n">
        <v>7</v>
      </c>
      <c r="V49" t="n">
        <v>11</v>
      </c>
      <c r="W49" t="inlineStr">
        <is>
          <t>1991-11-25</t>
        </is>
      </c>
      <c r="X49" t="inlineStr">
        <is>
          <t>1992-06-18</t>
        </is>
      </c>
      <c r="Y49" t="inlineStr">
        <is>
          <t>1988-04-13</t>
        </is>
      </c>
      <c r="Z49" t="inlineStr">
        <is>
          <t>1988-10-01</t>
        </is>
      </c>
      <c r="AA49" t="n">
        <v>324</v>
      </c>
      <c r="AB49" t="n">
        <v>271</v>
      </c>
      <c r="AC49" t="n">
        <v>275</v>
      </c>
      <c r="AD49" t="n">
        <v>3</v>
      </c>
      <c r="AE49" t="n">
        <v>3</v>
      </c>
      <c r="AF49" t="n">
        <v>12</v>
      </c>
      <c r="AG49" t="n">
        <v>12</v>
      </c>
      <c r="AH49" t="n">
        <v>2</v>
      </c>
      <c r="AI49" t="n">
        <v>2</v>
      </c>
      <c r="AJ49" t="n">
        <v>4</v>
      </c>
      <c r="AK49" t="n">
        <v>4</v>
      </c>
      <c r="AL49" t="n">
        <v>7</v>
      </c>
      <c r="AM49" t="n">
        <v>7</v>
      </c>
      <c r="AN49" t="n">
        <v>2</v>
      </c>
      <c r="AO49" t="n">
        <v>2</v>
      </c>
      <c r="AP49" t="n">
        <v>0</v>
      </c>
      <c r="AQ49" t="n">
        <v>0</v>
      </c>
      <c r="AR49" t="inlineStr">
        <is>
          <t>No</t>
        </is>
      </c>
      <c r="AS49" t="inlineStr">
        <is>
          <t>Yes</t>
        </is>
      </c>
      <c r="AT49">
        <f>HYPERLINK("http://catalog.hathitrust.org/Record/000145376","HathiTrust Record")</f>
        <v/>
      </c>
      <c r="AU49">
        <f>HYPERLINK("https://creighton-primo.hosted.exlibrisgroup.com/primo-explore/search?tab=default_tab&amp;search_scope=EVERYTHING&amp;vid=01CRU&amp;lang=en_US&amp;offset=0&amp;query=any,contains,991001280839702656","Catalog Record")</f>
        <v/>
      </c>
      <c r="AV49">
        <f>HYPERLINK("http://www.worldcat.org/oclc/4775901","WorldCat Record")</f>
        <v/>
      </c>
      <c r="AW49" t="inlineStr">
        <is>
          <t>4575210833:eng</t>
        </is>
      </c>
      <c r="AX49" t="inlineStr">
        <is>
          <t>4775901</t>
        </is>
      </c>
      <c r="AY49" t="inlineStr">
        <is>
          <t>991001280839702656</t>
        </is>
      </c>
      <c r="AZ49" t="inlineStr">
        <is>
          <t>991001280839702656</t>
        </is>
      </c>
      <c r="BA49" t="inlineStr">
        <is>
          <t>2255427380002656</t>
        </is>
      </c>
      <c r="BB49" t="inlineStr">
        <is>
          <t>BOOK</t>
        </is>
      </c>
      <c r="BD49" t="inlineStr">
        <is>
          <t>9780683006056</t>
        </is>
      </c>
      <c r="BE49" t="inlineStr">
        <is>
          <t>30001000367716</t>
        </is>
      </c>
      <c r="BF49" t="inlineStr">
        <is>
          <t>893649042</t>
        </is>
      </c>
    </row>
    <row r="50">
      <c r="B50" t="inlineStr">
        <is>
          <t>CUHSL</t>
        </is>
      </c>
      <c r="C50" t="inlineStr">
        <is>
          <t>SHELVES</t>
        </is>
      </c>
      <c r="D50" t="inlineStr">
        <is>
          <t>QT 104 H236 1964-65 sect.3</t>
        </is>
      </c>
      <c r="E50" t="inlineStr">
        <is>
          <t>0                      QT 0104000H  236         1964                                        -65 sect.3</t>
        </is>
      </c>
      <c r="F50" t="inlineStr">
        <is>
          <t>Handbook of physiology : a critical, comprehensive presentation of physiological knowledge and concepts : section 3, respiration / section editors Wallace O. Fenn, Hermann Rahn.</t>
        </is>
      </c>
      <c r="G50" t="inlineStr">
        <is>
          <t>V. 2</t>
        </is>
      </c>
      <c r="H50" t="inlineStr">
        <is>
          <t>Yes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N50" t="inlineStr">
        <is>
          <t>Washington : American Physiological Society ; Baltimore : distributed by Williams &amp; Wilkins, c1964-1965</t>
        </is>
      </c>
      <c r="O50" t="inlineStr">
        <is>
          <t>1965</t>
        </is>
      </c>
      <c r="Q50" t="inlineStr">
        <is>
          <t>eng</t>
        </is>
      </c>
      <c r="R50" t="inlineStr">
        <is>
          <t>dcu</t>
        </is>
      </c>
      <c r="S50" t="inlineStr">
        <is>
          <t>Handbook of physiology ; sect. 3</t>
        </is>
      </c>
      <c r="T50" t="inlineStr">
        <is>
          <t xml:space="preserve">QT </t>
        </is>
      </c>
      <c r="U50" t="n">
        <v>0</v>
      </c>
      <c r="V50" t="n">
        <v>4</v>
      </c>
      <c r="X50" t="inlineStr">
        <is>
          <t>1997-07-17</t>
        </is>
      </c>
      <c r="Y50" t="inlineStr">
        <is>
          <t>1989-02-17</t>
        </is>
      </c>
      <c r="Z50" t="inlineStr">
        <is>
          <t>1989-02-17</t>
        </is>
      </c>
      <c r="AA50" t="n">
        <v>51</v>
      </c>
      <c r="AB50" t="n">
        <v>49</v>
      </c>
      <c r="AC50" t="n">
        <v>308</v>
      </c>
      <c r="AD50" t="n">
        <v>1</v>
      </c>
      <c r="AE50" t="n">
        <v>4</v>
      </c>
      <c r="AF50" t="n">
        <v>4</v>
      </c>
      <c r="AG50" t="n">
        <v>12</v>
      </c>
      <c r="AH50" t="n">
        <v>1</v>
      </c>
      <c r="AI50" t="n">
        <v>2</v>
      </c>
      <c r="AJ50" t="n">
        <v>1</v>
      </c>
      <c r="AK50" t="n">
        <v>2</v>
      </c>
      <c r="AL50" t="n">
        <v>2</v>
      </c>
      <c r="AM50" t="n">
        <v>6</v>
      </c>
      <c r="AN50" t="n">
        <v>0</v>
      </c>
      <c r="AO50" t="n">
        <v>3</v>
      </c>
      <c r="AP50" t="n">
        <v>0</v>
      </c>
      <c r="AQ50" t="n">
        <v>0</v>
      </c>
      <c r="AR50" t="inlineStr">
        <is>
          <t>No</t>
        </is>
      </c>
      <c r="AS50" t="inlineStr">
        <is>
          <t>No</t>
        </is>
      </c>
      <c r="AU50">
        <f>HYPERLINK("https://creighton-primo.hosted.exlibrisgroup.com/primo-explore/search?tab=default_tab&amp;search_scope=EVERYTHING&amp;vid=01CRU&amp;lang=en_US&amp;offset=0&amp;query=any,contains,991000860359702656","Catalog Record")</f>
        <v/>
      </c>
      <c r="AV50">
        <f>HYPERLINK("http://www.worldcat.org/oclc/3367388","WorldCat Record")</f>
        <v/>
      </c>
      <c r="AW50" t="inlineStr">
        <is>
          <t>1707243:eng</t>
        </is>
      </c>
      <c r="AX50" t="inlineStr">
        <is>
          <t>3367388</t>
        </is>
      </c>
      <c r="AY50" t="inlineStr">
        <is>
          <t>991000860359702656</t>
        </is>
      </c>
      <c r="AZ50" t="inlineStr">
        <is>
          <t>991000860359702656</t>
        </is>
      </c>
      <c r="BA50" t="inlineStr">
        <is>
          <t>2261264530002656</t>
        </is>
      </c>
      <c r="BB50" t="inlineStr">
        <is>
          <t>BOOK</t>
        </is>
      </c>
      <c r="BE50" t="inlineStr">
        <is>
          <t>30001000138109</t>
        </is>
      </c>
      <c r="BF50" t="inlineStr">
        <is>
          <t>893651794</t>
        </is>
      </c>
    </row>
    <row r="51">
      <c r="B51" t="inlineStr">
        <is>
          <t>CUHSL</t>
        </is>
      </c>
      <c r="C51" t="inlineStr">
        <is>
          <t>SHELVES</t>
        </is>
      </c>
      <c r="D51" t="inlineStr">
        <is>
          <t>QT 104 H236 1964-65 sect.3</t>
        </is>
      </c>
      <c r="E51" t="inlineStr">
        <is>
          <t>0                      QT 0104000H  236         1964                                        -65 sect.3</t>
        </is>
      </c>
      <c r="F51" t="inlineStr">
        <is>
          <t>Handbook of physiology : a critical, comprehensive presentation of physiological knowledge and concepts : section 3, respiration / section editors Wallace O. Fenn, Hermann Rahn.</t>
        </is>
      </c>
      <c r="G51" t="inlineStr">
        <is>
          <t>V. 1</t>
        </is>
      </c>
      <c r="H51" t="inlineStr">
        <is>
          <t>Yes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N51" t="inlineStr">
        <is>
          <t>Washington : American Physiological Society ; Baltimore : distributed by Williams &amp; Wilkins, c1964-1965</t>
        </is>
      </c>
      <c r="O51" t="inlineStr">
        <is>
          <t>1965</t>
        </is>
      </c>
      <c r="Q51" t="inlineStr">
        <is>
          <t>eng</t>
        </is>
      </c>
      <c r="R51" t="inlineStr">
        <is>
          <t>dcu</t>
        </is>
      </c>
      <c r="S51" t="inlineStr">
        <is>
          <t>Handbook of physiology ; sect. 3</t>
        </is>
      </c>
      <c r="T51" t="inlineStr">
        <is>
          <t xml:space="preserve">QT </t>
        </is>
      </c>
      <c r="U51" t="n">
        <v>4</v>
      </c>
      <c r="V51" t="n">
        <v>4</v>
      </c>
      <c r="W51" t="inlineStr">
        <is>
          <t>1997-07-17</t>
        </is>
      </c>
      <c r="X51" t="inlineStr">
        <is>
          <t>1997-07-17</t>
        </is>
      </c>
      <c r="Y51" t="inlineStr">
        <is>
          <t>1987-10-16</t>
        </is>
      </c>
      <c r="Z51" t="inlineStr">
        <is>
          <t>1989-02-17</t>
        </is>
      </c>
      <c r="AA51" t="n">
        <v>51</v>
      </c>
      <c r="AB51" t="n">
        <v>49</v>
      </c>
      <c r="AC51" t="n">
        <v>308</v>
      </c>
      <c r="AD51" t="n">
        <v>1</v>
      </c>
      <c r="AE51" t="n">
        <v>4</v>
      </c>
      <c r="AF51" t="n">
        <v>4</v>
      </c>
      <c r="AG51" t="n">
        <v>12</v>
      </c>
      <c r="AH51" t="n">
        <v>1</v>
      </c>
      <c r="AI51" t="n">
        <v>2</v>
      </c>
      <c r="AJ51" t="n">
        <v>1</v>
      </c>
      <c r="AK51" t="n">
        <v>2</v>
      </c>
      <c r="AL51" t="n">
        <v>2</v>
      </c>
      <c r="AM51" t="n">
        <v>6</v>
      </c>
      <c r="AN51" t="n">
        <v>0</v>
      </c>
      <c r="AO51" t="n">
        <v>3</v>
      </c>
      <c r="AP51" t="n">
        <v>0</v>
      </c>
      <c r="AQ51" t="n">
        <v>0</v>
      </c>
      <c r="AR51" t="inlineStr">
        <is>
          <t>No</t>
        </is>
      </c>
      <c r="AS51" t="inlineStr">
        <is>
          <t>No</t>
        </is>
      </c>
      <c r="AU51">
        <f>HYPERLINK("https://creighton-primo.hosted.exlibrisgroup.com/primo-explore/search?tab=default_tab&amp;search_scope=EVERYTHING&amp;vid=01CRU&amp;lang=en_US&amp;offset=0&amp;query=any,contains,991000860359702656","Catalog Record")</f>
        <v/>
      </c>
      <c r="AV51">
        <f>HYPERLINK("http://www.worldcat.org/oclc/3367388","WorldCat Record")</f>
        <v/>
      </c>
      <c r="AW51" t="inlineStr">
        <is>
          <t>1707243:eng</t>
        </is>
      </c>
      <c r="AX51" t="inlineStr">
        <is>
          <t>3367388</t>
        </is>
      </c>
      <c r="AY51" t="inlineStr">
        <is>
          <t>991000860359702656</t>
        </is>
      </c>
      <c r="AZ51" t="inlineStr">
        <is>
          <t>991000860359702656</t>
        </is>
      </c>
      <c r="BA51" t="inlineStr">
        <is>
          <t>2261264530002656</t>
        </is>
      </c>
      <c r="BB51" t="inlineStr">
        <is>
          <t>BOOK</t>
        </is>
      </c>
      <c r="BE51" t="inlineStr">
        <is>
          <t>30001000354904</t>
        </is>
      </c>
      <c r="BF51" t="inlineStr">
        <is>
          <t>893632406</t>
        </is>
      </c>
    </row>
    <row r="52">
      <c r="B52" t="inlineStr">
        <is>
          <t>CUHSL</t>
        </is>
      </c>
      <c r="C52" t="inlineStr">
        <is>
          <t>SHELVES</t>
        </is>
      </c>
      <c r="D52" t="inlineStr">
        <is>
          <t>QT 104 H236 1981 S1V2</t>
        </is>
      </c>
      <c r="E52" t="inlineStr">
        <is>
          <t>0                      QT 0104000H  236         1981   S  1                  V  2</t>
        </is>
      </c>
      <c r="F52" t="inlineStr">
        <is>
          <t>Handbook of physiology : a critical, comprehensive presentation of physiological knowledge and concepts : Section 1 : the nervous system : Volume II: motor control / section editors, John M. Brookhart, Vernon B. Mountcastle ; volume editor, Vernon B. Brooks ; executive editor, Stephen RG. Geiger.</t>
        </is>
      </c>
      <c r="G52" t="inlineStr">
        <is>
          <t>V. 2 PT. 1</t>
        </is>
      </c>
      <c r="H52" t="inlineStr">
        <is>
          <t>Yes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N52" t="inlineStr">
        <is>
          <t>Bethesda, Md. : American Physiological Society ; Baltimore, Md. : Distributed by the Williams &amp; Wilkins Co., c1981.</t>
        </is>
      </c>
      <c r="O52" t="inlineStr">
        <is>
          <t>1981</t>
        </is>
      </c>
      <c r="Q52" t="inlineStr">
        <is>
          <t>eng</t>
        </is>
      </c>
      <c r="R52" t="inlineStr">
        <is>
          <t>mdu</t>
        </is>
      </c>
      <c r="S52" t="inlineStr">
        <is>
          <t>Handbook of physiology ; sect. 1, v. 2</t>
        </is>
      </c>
      <c r="T52" t="inlineStr">
        <is>
          <t xml:space="preserve">QT </t>
        </is>
      </c>
      <c r="U52" t="n">
        <v>1</v>
      </c>
      <c r="V52" t="n">
        <v>4</v>
      </c>
      <c r="W52" t="inlineStr">
        <is>
          <t>2001-12-03</t>
        </is>
      </c>
      <c r="X52" t="inlineStr">
        <is>
          <t>2001-12-03</t>
        </is>
      </c>
      <c r="Y52" t="inlineStr">
        <is>
          <t>1987-11-06</t>
        </is>
      </c>
      <c r="Z52" t="inlineStr">
        <is>
          <t>1987-11-06</t>
        </is>
      </c>
      <c r="AA52" t="n">
        <v>66</v>
      </c>
      <c r="AB52" t="n">
        <v>55</v>
      </c>
      <c r="AC52" t="n">
        <v>57</v>
      </c>
      <c r="AD52" t="n">
        <v>2</v>
      </c>
      <c r="AE52" t="n">
        <v>2</v>
      </c>
      <c r="AF52" t="n">
        <v>1</v>
      </c>
      <c r="AG52" t="n">
        <v>1</v>
      </c>
      <c r="AH52" t="n">
        <v>0</v>
      </c>
      <c r="AI52" t="n">
        <v>0</v>
      </c>
      <c r="AJ52" t="n">
        <v>1</v>
      </c>
      <c r="AK52" t="n">
        <v>1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inlineStr">
        <is>
          <t>No</t>
        </is>
      </c>
      <c r="AS52" t="inlineStr">
        <is>
          <t>Yes</t>
        </is>
      </c>
      <c r="AT52">
        <f>HYPERLINK("http://catalog.hathitrust.org/Record/010597494","HathiTrust Record")</f>
        <v/>
      </c>
      <c r="AU52">
        <f>HYPERLINK("https://creighton-primo.hosted.exlibrisgroup.com/primo-explore/search?tab=default_tab&amp;search_scope=EVERYTHING&amp;vid=01CRU&amp;lang=en_US&amp;offset=0&amp;query=any,contains,991001280649702656","Catalog Record")</f>
        <v/>
      </c>
      <c r="AV52">
        <f>HYPERLINK("http://www.worldcat.org/oclc/8096346","WorldCat Record")</f>
        <v/>
      </c>
      <c r="AW52" t="inlineStr">
        <is>
          <t>5619042305:eng</t>
        </is>
      </c>
      <c r="AX52" t="inlineStr">
        <is>
          <t>8096346</t>
        </is>
      </c>
      <c r="AY52" t="inlineStr">
        <is>
          <t>991001280649702656</t>
        </is>
      </c>
      <c r="AZ52" t="inlineStr">
        <is>
          <t>991001280649702656</t>
        </is>
      </c>
      <c r="BA52" t="inlineStr">
        <is>
          <t>2267028350002656</t>
        </is>
      </c>
      <c r="BB52" t="inlineStr">
        <is>
          <t>BOOK</t>
        </is>
      </c>
      <c r="BD52" t="inlineStr">
        <is>
          <t>9780683011050</t>
        </is>
      </c>
      <c r="BE52" t="inlineStr">
        <is>
          <t>30001000367658</t>
        </is>
      </c>
      <c r="BF52" t="inlineStr">
        <is>
          <t>893643395</t>
        </is>
      </c>
    </row>
    <row r="53">
      <c r="B53" t="inlineStr">
        <is>
          <t>CUHSL</t>
        </is>
      </c>
      <c r="C53" t="inlineStr">
        <is>
          <t>SHELVES</t>
        </is>
      </c>
      <c r="D53" t="inlineStr">
        <is>
          <t>QT 104 H236 1981 S1V2</t>
        </is>
      </c>
      <c r="E53" t="inlineStr">
        <is>
          <t>0                      QT 0104000H  236         1981   S  1                  V  2</t>
        </is>
      </c>
      <c r="F53" t="inlineStr">
        <is>
          <t>Handbook of physiology : a critical, comprehensive presentation of physiological knowledge and concepts : Section 1 : the nervous system : Volume II: motor control / section editors, John M. Brookhart, Vernon B. Mountcastle ; volume editor, Vernon B. Brooks ; executive editor, Stephen RG. Geiger.</t>
        </is>
      </c>
      <c r="G53" t="inlineStr">
        <is>
          <t>V. 2 PT. 2</t>
        </is>
      </c>
      <c r="H53" t="inlineStr">
        <is>
          <t>Yes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N53" t="inlineStr">
        <is>
          <t>Bethesda, Md. : American Physiological Society ; Baltimore, Md. : Distributed by the Williams &amp; Wilkins Co., c1981.</t>
        </is>
      </c>
      <c r="O53" t="inlineStr">
        <is>
          <t>1981</t>
        </is>
      </c>
      <c r="Q53" t="inlineStr">
        <is>
          <t>eng</t>
        </is>
      </c>
      <c r="R53" t="inlineStr">
        <is>
          <t>mdu</t>
        </is>
      </c>
      <c r="S53" t="inlineStr">
        <is>
          <t>Handbook of physiology ; sect. 1, v. 2</t>
        </is>
      </c>
      <c r="T53" t="inlineStr">
        <is>
          <t xml:space="preserve">QT </t>
        </is>
      </c>
      <c r="U53" t="n">
        <v>3</v>
      </c>
      <c r="V53" t="n">
        <v>4</v>
      </c>
      <c r="W53" t="inlineStr">
        <is>
          <t>2001-12-03</t>
        </is>
      </c>
      <c r="X53" t="inlineStr">
        <is>
          <t>2001-12-03</t>
        </is>
      </c>
      <c r="Y53" t="inlineStr">
        <is>
          <t>1987-11-06</t>
        </is>
      </c>
      <c r="Z53" t="inlineStr">
        <is>
          <t>1987-11-06</t>
        </is>
      </c>
      <c r="AA53" t="n">
        <v>66</v>
      </c>
      <c r="AB53" t="n">
        <v>55</v>
      </c>
      <c r="AC53" t="n">
        <v>57</v>
      </c>
      <c r="AD53" t="n">
        <v>2</v>
      </c>
      <c r="AE53" t="n">
        <v>2</v>
      </c>
      <c r="AF53" t="n">
        <v>1</v>
      </c>
      <c r="AG53" t="n">
        <v>1</v>
      </c>
      <c r="AH53" t="n">
        <v>0</v>
      </c>
      <c r="AI53" t="n">
        <v>0</v>
      </c>
      <c r="AJ53" t="n">
        <v>1</v>
      </c>
      <c r="AK53" t="n">
        <v>1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HYPERLINK("http://catalog.hathitrust.org/Record/010597494","HathiTrust Record")</f>
        <v/>
      </c>
      <c r="AU53">
        <f>HYPERLINK("https://creighton-primo.hosted.exlibrisgroup.com/primo-explore/search?tab=default_tab&amp;search_scope=EVERYTHING&amp;vid=01CRU&amp;lang=en_US&amp;offset=0&amp;query=any,contains,991001280649702656","Catalog Record")</f>
        <v/>
      </c>
      <c r="AV53">
        <f>HYPERLINK("http://www.worldcat.org/oclc/8096346","WorldCat Record")</f>
        <v/>
      </c>
      <c r="AW53" t="inlineStr">
        <is>
          <t>5619042305:eng</t>
        </is>
      </c>
      <c r="AX53" t="inlineStr">
        <is>
          <t>8096346</t>
        </is>
      </c>
      <c r="AY53" t="inlineStr">
        <is>
          <t>991001280649702656</t>
        </is>
      </c>
      <c r="AZ53" t="inlineStr">
        <is>
          <t>991001280649702656</t>
        </is>
      </c>
      <c r="BA53" t="inlineStr">
        <is>
          <t>2267028350002656</t>
        </is>
      </c>
      <c r="BB53" t="inlineStr">
        <is>
          <t>BOOK</t>
        </is>
      </c>
      <c r="BD53" t="inlineStr">
        <is>
          <t>9780683011050</t>
        </is>
      </c>
      <c r="BE53" t="inlineStr">
        <is>
          <t>30001000367666</t>
        </is>
      </c>
      <c r="BF53" t="inlineStr">
        <is>
          <t>893638178</t>
        </is>
      </c>
    </row>
    <row r="54">
      <c r="B54" t="inlineStr">
        <is>
          <t>CUHSL</t>
        </is>
      </c>
      <c r="C54" t="inlineStr">
        <is>
          <t>SHELVES</t>
        </is>
      </c>
      <c r="D54" t="inlineStr">
        <is>
          <t>QT 104 H236 1983 Section10</t>
        </is>
      </c>
      <c r="E54" t="inlineStr">
        <is>
          <t>0                      QT 0104000H  236         1983                                        Section10</t>
        </is>
      </c>
      <c r="F54" t="inlineStr">
        <is>
          <t>Handbook of physiology : a critical, comprehensive presentation of physiological knowledge and concepts : Section 10 : skeletal muscle / section editor, Lee D. Peachey, associate editor, Richard H. Adrian, executive editor, Stephen R. Geiger.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N54" t="inlineStr">
        <is>
          <t>Bethesda, Md. : American Physiological Society ; Baltimore : Distributed by William &amp; Wilkins, c1983.</t>
        </is>
      </c>
      <c r="O54" t="inlineStr">
        <is>
          <t>1983</t>
        </is>
      </c>
      <c r="Q54" t="inlineStr">
        <is>
          <t>eng</t>
        </is>
      </c>
      <c r="R54" t="inlineStr">
        <is>
          <t>mdu</t>
        </is>
      </c>
      <c r="S54" t="inlineStr">
        <is>
          <t>Handbook of physiology ; section 10</t>
        </is>
      </c>
      <c r="T54" t="inlineStr">
        <is>
          <t xml:space="preserve">QT </t>
        </is>
      </c>
      <c r="U54" t="n">
        <v>5</v>
      </c>
      <c r="V54" t="n">
        <v>5</v>
      </c>
      <c r="W54" t="inlineStr">
        <is>
          <t>2003-02-12</t>
        </is>
      </c>
      <c r="X54" t="inlineStr">
        <is>
          <t>2003-02-12</t>
        </is>
      </c>
      <c r="Y54" t="inlineStr">
        <is>
          <t>1987-11-06</t>
        </is>
      </c>
      <c r="Z54" t="inlineStr">
        <is>
          <t>1987-11-06</t>
        </is>
      </c>
      <c r="AA54" t="n">
        <v>342</v>
      </c>
      <c r="AB54" t="n">
        <v>283</v>
      </c>
      <c r="AC54" t="n">
        <v>290</v>
      </c>
      <c r="AD54" t="n">
        <v>3</v>
      </c>
      <c r="AE54" t="n">
        <v>3</v>
      </c>
      <c r="AF54" t="n">
        <v>10</v>
      </c>
      <c r="AG54" t="n">
        <v>10</v>
      </c>
      <c r="AH54" t="n">
        <v>3</v>
      </c>
      <c r="AI54" t="n">
        <v>3</v>
      </c>
      <c r="AJ54" t="n">
        <v>1</v>
      </c>
      <c r="AK54" t="n">
        <v>1</v>
      </c>
      <c r="AL54" t="n">
        <v>6</v>
      </c>
      <c r="AM54" t="n">
        <v>6</v>
      </c>
      <c r="AN54" t="n">
        <v>2</v>
      </c>
      <c r="AO54" t="n">
        <v>2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HYPERLINK("http://catalog.hathitrust.org/Record/000222737","HathiTrust Record")</f>
        <v/>
      </c>
      <c r="AU54">
        <f>HYPERLINK("https://creighton-primo.hosted.exlibrisgroup.com/primo-explore/search?tab=default_tab&amp;search_scope=EVERYTHING&amp;vid=01CRU&amp;lang=en_US&amp;offset=0&amp;query=any,contains,991000764479702656","Catalog Record")</f>
        <v/>
      </c>
      <c r="AV54">
        <f>HYPERLINK("http://www.worldcat.org/oclc/4134347","WorldCat Record")</f>
        <v/>
      </c>
      <c r="AW54" t="inlineStr">
        <is>
          <t>4095618221:eng</t>
        </is>
      </c>
      <c r="AX54" t="inlineStr">
        <is>
          <t>4134347</t>
        </is>
      </c>
      <c r="AY54" t="inlineStr">
        <is>
          <t>991000764479702656</t>
        </is>
      </c>
      <c r="AZ54" t="inlineStr">
        <is>
          <t>991000764479702656</t>
        </is>
      </c>
      <c r="BA54" t="inlineStr">
        <is>
          <t>2257370860002656</t>
        </is>
      </c>
      <c r="BB54" t="inlineStr">
        <is>
          <t>BOOK</t>
        </is>
      </c>
      <c r="BD54" t="inlineStr">
        <is>
          <t>9780683068054</t>
        </is>
      </c>
      <c r="BE54" t="inlineStr">
        <is>
          <t>30001000056822</t>
        </is>
      </c>
      <c r="BF54" t="inlineStr">
        <is>
          <t>893454837</t>
        </is>
      </c>
    </row>
    <row r="55">
      <c r="B55" t="inlineStr">
        <is>
          <t>CUHSL</t>
        </is>
      </c>
      <c r="C55" t="inlineStr">
        <is>
          <t>SHELVES</t>
        </is>
      </c>
      <c r="D55" t="inlineStr">
        <is>
          <t>QT 104 H236 1984 S1V3</t>
        </is>
      </c>
      <c r="E55" t="inlineStr">
        <is>
          <t>0                      QT 0104000H  236         1984   S  1                  V  3</t>
        </is>
      </c>
      <c r="F55" t="inlineStr">
        <is>
          <t>Handbook of physiology : a critical, comprehensive presentation of physiological knowledge and concepts : Section 1 : the nervous system : Volume III: sensory processes / section editors, John M. Brookhart, Vernon B. Mountcastle ; volume editor, Ian Darian-Smith ; executive editor, Stephen R. Geiger.</t>
        </is>
      </c>
      <c r="G55" t="inlineStr">
        <is>
          <t>V. 3 PT. 2</t>
        </is>
      </c>
      <c r="H55" t="inlineStr">
        <is>
          <t>Yes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N55" t="inlineStr">
        <is>
          <t>Bethesda, Md. : American Physiological Society ; Baltimore, Md. : Distributed by Williams &amp; Wilkins, c1984.</t>
        </is>
      </c>
      <c r="O55" t="inlineStr">
        <is>
          <t>1984</t>
        </is>
      </c>
      <c r="Q55" t="inlineStr">
        <is>
          <t>eng</t>
        </is>
      </c>
      <c r="R55" t="inlineStr">
        <is>
          <t>mdu</t>
        </is>
      </c>
      <c r="S55" t="inlineStr">
        <is>
          <t>Handbook of physiology ; sect. 1, v. 3</t>
        </is>
      </c>
      <c r="T55" t="inlineStr">
        <is>
          <t xml:space="preserve">QT </t>
        </is>
      </c>
      <c r="U55" t="n">
        <v>6</v>
      </c>
      <c r="V55" t="n">
        <v>6</v>
      </c>
      <c r="W55" t="inlineStr">
        <is>
          <t>1997-01-27</t>
        </is>
      </c>
      <c r="X55" t="inlineStr">
        <is>
          <t>1997-01-27</t>
        </is>
      </c>
      <c r="Y55" t="inlineStr">
        <is>
          <t>1987-11-06</t>
        </is>
      </c>
      <c r="Z55" t="inlineStr">
        <is>
          <t>2017-02-28</t>
        </is>
      </c>
      <c r="AA55" t="n">
        <v>70</v>
      </c>
      <c r="AB55" t="n">
        <v>60</v>
      </c>
      <c r="AC55" t="n">
        <v>61</v>
      </c>
      <c r="AD55" t="n">
        <v>1</v>
      </c>
      <c r="AE55" t="n">
        <v>1</v>
      </c>
      <c r="AF55" t="n">
        <v>2</v>
      </c>
      <c r="AG55" t="n">
        <v>2</v>
      </c>
      <c r="AH55" t="n">
        <v>1</v>
      </c>
      <c r="AI55" t="n">
        <v>1</v>
      </c>
      <c r="AJ55" t="n">
        <v>2</v>
      </c>
      <c r="AK55" t="n">
        <v>2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inlineStr">
        <is>
          <t>No</t>
        </is>
      </c>
      <c r="AS55" t="inlineStr">
        <is>
          <t>No</t>
        </is>
      </c>
      <c r="AU55">
        <f>HYPERLINK("https://creighton-primo.hosted.exlibrisgroup.com/primo-explore/search?tab=default_tab&amp;search_scope=EVERYTHING&amp;vid=01CRU&amp;lang=en_US&amp;offset=0&amp;query=any,contains,991001280709702656","Catalog Record")</f>
        <v/>
      </c>
      <c r="AV55">
        <f>HYPERLINK("http://www.worldcat.org/oclc/10631459","WorldCat Record")</f>
        <v/>
      </c>
      <c r="AW55" t="inlineStr">
        <is>
          <t>2863458548:eng</t>
        </is>
      </c>
      <c r="AX55" t="inlineStr">
        <is>
          <t>10631459</t>
        </is>
      </c>
      <c r="AY55" t="inlineStr">
        <is>
          <t>991001280709702656</t>
        </is>
      </c>
      <c r="AZ55" t="inlineStr">
        <is>
          <t>991001280709702656</t>
        </is>
      </c>
      <c r="BA55" t="inlineStr">
        <is>
          <t>2272792610002656</t>
        </is>
      </c>
      <c r="BB55" t="inlineStr">
        <is>
          <t>BOOK</t>
        </is>
      </c>
      <c r="BD55" t="inlineStr">
        <is>
          <t>9780683011081</t>
        </is>
      </c>
      <c r="BE55" t="inlineStr">
        <is>
          <t>30001000367682</t>
        </is>
      </c>
      <c r="BF55" t="inlineStr">
        <is>
          <t>893816268</t>
        </is>
      </c>
    </row>
    <row r="56">
      <c r="B56" t="inlineStr">
        <is>
          <t>CUHSL</t>
        </is>
      </c>
      <c r="C56" t="inlineStr">
        <is>
          <t>SHELVES</t>
        </is>
      </c>
      <c r="D56" t="inlineStr">
        <is>
          <t>QT 104 H236 1984 S1V3</t>
        </is>
      </c>
      <c r="E56" t="inlineStr">
        <is>
          <t>0                      QT 0104000H  236         1984   S  1                  V  3</t>
        </is>
      </c>
      <c r="F56" t="inlineStr">
        <is>
          <t>Handbook of physiology : a critical, comprehensive presentation of physiological knowledge and concepts : Section 1 : the nervous system : Volume III: sensory processes / section editors, John M. Brookhart, Vernon B. Mountcastle ; volume editor, Ian Darian-Smith ; executive editor, Stephen R. Geiger.</t>
        </is>
      </c>
      <c r="G56" t="inlineStr">
        <is>
          <t>V. 3 PT. 1</t>
        </is>
      </c>
      <c r="H56" t="inlineStr">
        <is>
          <t>Yes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N56" t="inlineStr">
        <is>
          <t>Bethesda, Md. : American Physiological Society ; Baltimore, Md. : Distributed by Williams &amp; Wilkins, c1984.</t>
        </is>
      </c>
      <c r="O56" t="inlineStr">
        <is>
          <t>1984</t>
        </is>
      </c>
      <c r="Q56" t="inlineStr">
        <is>
          <t>eng</t>
        </is>
      </c>
      <c r="R56" t="inlineStr">
        <is>
          <t>mdu</t>
        </is>
      </c>
      <c r="S56" t="inlineStr">
        <is>
          <t>Handbook of physiology ; sect. 1, v. 3</t>
        </is>
      </c>
      <c r="T56" t="inlineStr">
        <is>
          <t xml:space="preserve">QT </t>
        </is>
      </c>
      <c r="U56" t="n">
        <v>0</v>
      </c>
      <c r="V56" t="n">
        <v>6</v>
      </c>
      <c r="X56" t="inlineStr">
        <is>
          <t>1997-01-27</t>
        </is>
      </c>
      <c r="Y56" t="inlineStr">
        <is>
          <t>2017-02-28</t>
        </is>
      </c>
      <c r="Z56" t="inlineStr">
        <is>
          <t>2017-02-28</t>
        </is>
      </c>
      <c r="AA56" t="n">
        <v>70</v>
      </c>
      <c r="AB56" t="n">
        <v>60</v>
      </c>
      <c r="AC56" t="n">
        <v>61</v>
      </c>
      <c r="AD56" t="n">
        <v>1</v>
      </c>
      <c r="AE56" t="n">
        <v>1</v>
      </c>
      <c r="AF56" t="n">
        <v>2</v>
      </c>
      <c r="AG56" t="n">
        <v>2</v>
      </c>
      <c r="AH56" t="n">
        <v>1</v>
      </c>
      <c r="AI56" t="n">
        <v>1</v>
      </c>
      <c r="AJ56" t="n">
        <v>2</v>
      </c>
      <c r="AK56" t="n">
        <v>2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inlineStr">
        <is>
          <t>No</t>
        </is>
      </c>
      <c r="AS56" t="inlineStr">
        <is>
          <t>No</t>
        </is>
      </c>
      <c r="AU56">
        <f>HYPERLINK("https://creighton-primo.hosted.exlibrisgroup.com/primo-explore/search?tab=default_tab&amp;search_scope=EVERYTHING&amp;vid=01CRU&amp;lang=en_US&amp;offset=0&amp;query=any,contains,991001280709702656","Catalog Record")</f>
        <v/>
      </c>
      <c r="AV56">
        <f>HYPERLINK("http://www.worldcat.org/oclc/10631459","WorldCat Record")</f>
        <v/>
      </c>
      <c r="AW56" t="inlineStr">
        <is>
          <t>2863458548:eng</t>
        </is>
      </c>
      <c r="AX56" t="inlineStr">
        <is>
          <t>10631459</t>
        </is>
      </c>
      <c r="AY56" t="inlineStr">
        <is>
          <t>991001280709702656</t>
        </is>
      </c>
      <c r="AZ56" t="inlineStr">
        <is>
          <t>991001280709702656</t>
        </is>
      </c>
      <c r="BA56" t="inlineStr">
        <is>
          <t>2272792610002656</t>
        </is>
      </c>
      <c r="BB56" t="inlineStr">
        <is>
          <t>BOOK</t>
        </is>
      </c>
      <c r="BD56" t="inlineStr">
        <is>
          <t>9780683011081</t>
        </is>
      </c>
      <c r="BE56" t="inlineStr">
        <is>
          <t>30001000367674</t>
        </is>
      </c>
      <c r="BF56" t="inlineStr">
        <is>
          <t>893832065</t>
        </is>
      </c>
    </row>
    <row r="57">
      <c r="B57" t="inlineStr">
        <is>
          <t>CUHSL</t>
        </is>
      </c>
      <c r="C57" t="inlineStr">
        <is>
          <t>SHELVES</t>
        </is>
      </c>
      <c r="D57" t="inlineStr">
        <is>
          <t>QT 104 H236 1984 S2,v.4</t>
        </is>
      </c>
      <c r="E57" t="inlineStr">
        <is>
          <t>0                      QT 0104000H  236         1984   S  2                                 v.4</t>
        </is>
      </c>
      <c r="F57" t="inlineStr">
        <is>
          <t>Handbook of physiology : a critical, comprehensive presentation of physiological knowledge and concepts : section 2: the cardiovascular system ; Volume IV: Microcirculation / volume editors, Eugene M. Renkin, C. Charles Michel ; executive editor, Stephen R. Geiger.</t>
        </is>
      </c>
      <c r="G57" t="inlineStr">
        <is>
          <t>V. 4 PT. 1</t>
        </is>
      </c>
      <c r="H57" t="inlineStr">
        <is>
          <t>Yes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N57" t="inlineStr">
        <is>
          <t>Bethesda, Md. : American Physiological Society, c1984.</t>
        </is>
      </c>
      <c r="O57" t="inlineStr">
        <is>
          <t>1984</t>
        </is>
      </c>
      <c r="Q57" t="inlineStr">
        <is>
          <t>eng</t>
        </is>
      </c>
      <c r="R57" t="inlineStr">
        <is>
          <t>mdu</t>
        </is>
      </c>
      <c r="S57" t="inlineStr">
        <is>
          <t>Handbook of physiology ; sect. 2, v. 4</t>
        </is>
      </c>
      <c r="T57" t="inlineStr">
        <is>
          <t xml:space="preserve">QT </t>
        </is>
      </c>
      <c r="U57" t="n">
        <v>7</v>
      </c>
      <c r="V57" t="n">
        <v>11</v>
      </c>
      <c r="W57" t="inlineStr">
        <is>
          <t>1990-07-17</t>
        </is>
      </c>
      <c r="X57" t="inlineStr">
        <is>
          <t>1990-07-17</t>
        </is>
      </c>
      <c r="Y57" t="inlineStr">
        <is>
          <t>1990-06-15</t>
        </is>
      </c>
      <c r="Z57" t="inlineStr">
        <is>
          <t>1990-06-15</t>
        </is>
      </c>
      <c r="AA57" t="n">
        <v>48</v>
      </c>
      <c r="AB57" t="n">
        <v>42</v>
      </c>
      <c r="AC57" t="n">
        <v>43</v>
      </c>
      <c r="AD57" t="n">
        <v>1</v>
      </c>
      <c r="AE57" t="n">
        <v>1</v>
      </c>
      <c r="AF57" t="n">
        <v>1</v>
      </c>
      <c r="AG57" t="n">
        <v>1</v>
      </c>
      <c r="AH57" t="n">
        <v>0</v>
      </c>
      <c r="AI57" t="n">
        <v>0</v>
      </c>
      <c r="AJ57" t="n">
        <v>1</v>
      </c>
      <c r="AK57" t="n">
        <v>1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HYPERLINK("https://creighton-primo.hosted.exlibrisgroup.com/primo-explore/search?tab=default_tab&amp;search_scope=EVERYTHING&amp;vid=01CRU&amp;lang=en_US&amp;offset=0&amp;query=any,contains,991001374779702656","Catalog Record")</f>
        <v/>
      </c>
      <c r="AV57">
        <f>HYPERLINK("http://www.worldcat.org/oclc/11377550","WorldCat Record")</f>
        <v/>
      </c>
      <c r="AW57" t="inlineStr">
        <is>
          <t>8907041753:eng</t>
        </is>
      </c>
      <c r="AX57" t="inlineStr">
        <is>
          <t>11377550</t>
        </is>
      </c>
      <c r="AY57" t="inlineStr">
        <is>
          <t>991001374779702656</t>
        </is>
      </c>
      <c r="AZ57" t="inlineStr">
        <is>
          <t>991001374779702656</t>
        </is>
      </c>
      <c r="BA57" t="inlineStr">
        <is>
          <t>2256051600002656</t>
        </is>
      </c>
      <c r="BB57" t="inlineStr">
        <is>
          <t>BOOK</t>
        </is>
      </c>
      <c r="BD57" t="inlineStr">
        <is>
          <t>9780683072020</t>
        </is>
      </c>
      <c r="BE57" t="inlineStr">
        <is>
          <t>30001001798067</t>
        </is>
      </c>
      <c r="BF57" t="inlineStr">
        <is>
          <t>893736528</t>
        </is>
      </c>
    </row>
    <row r="58">
      <c r="B58" t="inlineStr">
        <is>
          <t>CUHSL</t>
        </is>
      </c>
      <c r="C58" t="inlineStr">
        <is>
          <t>SHELVES</t>
        </is>
      </c>
      <c r="D58" t="inlineStr">
        <is>
          <t>QT 104 H236 1984 S2,v.4</t>
        </is>
      </c>
      <c r="E58" t="inlineStr">
        <is>
          <t>0                      QT 0104000H  236         1984   S  2                                 v.4</t>
        </is>
      </c>
      <c r="F58" t="inlineStr">
        <is>
          <t>Handbook of physiology : a critical, comprehensive presentation of physiological knowledge and concepts : section 2: the cardiovascular system ; Volume IV: Microcirculation / volume editors, Eugene M. Renkin, C. Charles Michel ; executive editor, Stephen R. Geiger.</t>
        </is>
      </c>
      <c r="G58" t="inlineStr">
        <is>
          <t>V. 4 PT. 2</t>
        </is>
      </c>
      <c r="H58" t="inlineStr">
        <is>
          <t>Yes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N58" t="inlineStr">
        <is>
          <t>Bethesda, Md. : American Physiological Society, c1984.</t>
        </is>
      </c>
      <c r="O58" t="inlineStr">
        <is>
          <t>1984</t>
        </is>
      </c>
      <c r="Q58" t="inlineStr">
        <is>
          <t>eng</t>
        </is>
      </c>
      <c r="R58" t="inlineStr">
        <is>
          <t>mdu</t>
        </is>
      </c>
      <c r="S58" t="inlineStr">
        <is>
          <t>Handbook of physiology ; sect. 2, v. 4</t>
        </is>
      </c>
      <c r="T58" t="inlineStr">
        <is>
          <t xml:space="preserve">QT </t>
        </is>
      </c>
      <c r="U58" t="n">
        <v>4</v>
      </c>
      <c r="V58" t="n">
        <v>11</v>
      </c>
      <c r="W58" t="inlineStr">
        <is>
          <t>1990-07-17</t>
        </is>
      </c>
      <c r="X58" t="inlineStr">
        <is>
          <t>1990-07-17</t>
        </is>
      </c>
      <c r="Y58" t="inlineStr">
        <is>
          <t>1990-06-15</t>
        </is>
      </c>
      <c r="Z58" t="inlineStr">
        <is>
          <t>1990-06-15</t>
        </is>
      </c>
      <c r="AA58" t="n">
        <v>48</v>
      </c>
      <c r="AB58" t="n">
        <v>42</v>
      </c>
      <c r="AC58" t="n">
        <v>43</v>
      </c>
      <c r="AD58" t="n">
        <v>1</v>
      </c>
      <c r="AE58" t="n">
        <v>1</v>
      </c>
      <c r="AF58" t="n">
        <v>1</v>
      </c>
      <c r="AG58" t="n">
        <v>1</v>
      </c>
      <c r="AH58" t="n">
        <v>0</v>
      </c>
      <c r="AI58" t="n">
        <v>0</v>
      </c>
      <c r="AJ58" t="n">
        <v>1</v>
      </c>
      <c r="AK58" t="n">
        <v>1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inlineStr">
        <is>
          <t>No</t>
        </is>
      </c>
      <c r="AS58" t="inlineStr">
        <is>
          <t>No</t>
        </is>
      </c>
      <c r="AU58">
        <f>HYPERLINK("https://creighton-primo.hosted.exlibrisgroup.com/primo-explore/search?tab=default_tab&amp;search_scope=EVERYTHING&amp;vid=01CRU&amp;lang=en_US&amp;offset=0&amp;query=any,contains,991001374779702656","Catalog Record")</f>
        <v/>
      </c>
      <c r="AV58">
        <f>HYPERLINK("http://www.worldcat.org/oclc/11377550","WorldCat Record")</f>
        <v/>
      </c>
      <c r="AW58" t="inlineStr">
        <is>
          <t>8907041753:eng</t>
        </is>
      </c>
      <c r="AX58" t="inlineStr">
        <is>
          <t>11377550</t>
        </is>
      </c>
      <c r="AY58" t="inlineStr">
        <is>
          <t>991001374779702656</t>
        </is>
      </c>
      <c r="AZ58" t="inlineStr">
        <is>
          <t>991001374779702656</t>
        </is>
      </c>
      <c r="BA58" t="inlineStr">
        <is>
          <t>2256051600002656</t>
        </is>
      </c>
      <c r="BB58" t="inlineStr">
        <is>
          <t>BOOK</t>
        </is>
      </c>
      <c r="BD58" t="inlineStr">
        <is>
          <t>9780683072020</t>
        </is>
      </c>
      <c r="BE58" t="inlineStr">
        <is>
          <t>30001001798075</t>
        </is>
      </c>
      <c r="BF58" t="inlineStr">
        <is>
          <t>893741080</t>
        </is>
      </c>
    </row>
    <row r="59">
      <c r="B59" t="inlineStr">
        <is>
          <t>CUHSL</t>
        </is>
      </c>
      <c r="C59" t="inlineStr">
        <is>
          <t>SHELVES</t>
        </is>
      </c>
      <c r="D59" t="inlineStr">
        <is>
          <t>QT 104 H236 1985-86 Section 3</t>
        </is>
      </c>
      <c r="E59" t="inlineStr">
        <is>
          <t>0                      QT 0104000H  236         1985                                        -86 Section 3</t>
        </is>
      </c>
      <c r="F59" t="inlineStr">
        <is>
          <t>Handbook of physiology : a critical, comprehensive presentation of physiological knowledge and concepts : the respiratory system / section editor, Alfred P. Fishman ; executive editor, Stephen R. Geiger.</t>
        </is>
      </c>
      <c r="G59" t="inlineStr">
        <is>
          <t>V. 2 PT. 1</t>
        </is>
      </c>
      <c r="H59" t="inlineStr">
        <is>
          <t>Yes</t>
        </is>
      </c>
      <c r="I59" t="inlineStr">
        <is>
          <t>2</t>
        </is>
      </c>
      <c r="J59" t="inlineStr">
        <is>
          <t>Yes</t>
        </is>
      </c>
      <c r="K59" t="inlineStr">
        <is>
          <t>No</t>
        </is>
      </c>
      <c r="L59" t="inlineStr">
        <is>
          <t>0</t>
        </is>
      </c>
      <c r="N59" t="inlineStr">
        <is>
          <t>Bethesda, Md. : American Physiological Society ; Baltimore, Md. : Distributed by Williams &amp; Wilkins, c1985-1986. &gt;</t>
        </is>
      </c>
      <c r="O59" t="inlineStr">
        <is>
          <t>1985</t>
        </is>
      </c>
      <c r="Q59" t="inlineStr">
        <is>
          <t>eng</t>
        </is>
      </c>
      <c r="R59" t="inlineStr">
        <is>
          <t>mdu</t>
        </is>
      </c>
      <c r="S59" t="inlineStr">
        <is>
          <t>Handbook of physiology ; section 3</t>
        </is>
      </c>
      <c r="T59" t="inlineStr">
        <is>
          <t xml:space="preserve">QT </t>
        </is>
      </c>
      <c r="U59" t="n">
        <v>1</v>
      </c>
      <c r="V59" t="n">
        <v>6</v>
      </c>
      <c r="W59" t="inlineStr">
        <is>
          <t>2003-02-12</t>
        </is>
      </c>
      <c r="X59" t="inlineStr">
        <is>
          <t>2003-02-12</t>
        </is>
      </c>
      <c r="Y59" t="inlineStr">
        <is>
          <t>1987-11-06</t>
        </is>
      </c>
      <c r="Z59" t="inlineStr">
        <is>
          <t>1988-12-30</t>
        </is>
      </c>
      <c r="AA59" t="n">
        <v>311</v>
      </c>
      <c r="AB59" t="n">
        <v>244</v>
      </c>
      <c r="AC59" t="n">
        <v>249</v>
      </c>
      <c r="AD59" t="n">
        <v>3</v>
      </c>
      <c r="AE59" t="n">
        <v>3</v>
      </c>
      <c r="AF59" t="n">
        <v>9</v>
      </c>
      <c r="AG59" t="n">
        <v>9</v>
      </c>
      <c r="AH59" t="n">
        <v>1</v>
      </c>
      <c r="AI59" t="n">
        <v>1</v>
      </c>
      <c r="AJ59" t="n">
        <v>2</v>
      </c>
      <c r="AK59" t="n">
        <v>2</v>
      </c>
      <c r="AL59" t="n">
        <v>5</v>
      </c>
      <c r="AM59" t="n">
        <v>5</v>
      </c>
      <c r="AN59" t="n">
        <v>2</v>
      </c>
      <c r="AO59" t="n">
        <v>2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HYPERLINK("http://catalog.hathitrust.org/Record/000372273","HathiTrust Record")</f>
        <v/>
      </c>
      <c r="AU59">
        <f>HYPERLINK("https://creighton-primo.hosted.exlibrisgroup.com/primo-explore/search?tab=default_tab&amp;search_scope=EVERYTHING&amp;vid=01CRU&amp;lang=en_US&amp;offset=0&amp;query=any,contains,991000860519702656","Catalog Record")</f>
        <v/>
      </c>
      <c r="AV59">
        <f>HYPERLINK("http://www.worldcat.org/oclc/11468311","WorldCat Record")</f>
        <v/>
      </c>
      <c r="AW59" t="inlineStr">
        <is>
          <t>3769295401:eng</t>
        </is>
      </c>
      <c r="AX59" t="inlineStr">
        <is>
          <t>11468311</t>
        </is>
      </c>
      <c r="AY59" t="inlineStr">
        <is>
          <t>991000860519702656</t>
        </is>
      </c>
      <c r="AZ59" t="inlineStr">
        <is>
          <t>991000860519702656</t>
        </is>
      </c>
      <c r="BA59" t="inlineStr">
        <is>
          <t>2264970400002656</t>
        </is>
      </c>
      <c r="BB59" t="inlineStr">
        <is>
          <t>BOOK</t>
        </is>
      </c>
      <c r="BD59" t="inlineStr">
        <is>
          <t>9780683032444</t>
        </is>
      </c>
      <c r="BE59" t="inlineStr">
        <is>
          <t>30001000367732</t>
        </is>
      </c>
      <c r="BF59" t="inlineStr">
        <is>
          <t>893740508</t>
        </is>
      </c>
    </row>
    <row r="60">
      <c r="B60" t="inlineStr">
        <is>
          <t>CUHSL</t>
        </is>
      </c>
      <c r="C60" t="inlineStr">
        <is>
          <t>SHELVES</t>
        </is>
      </c>
      <c r="D60" t="inlineStr">
        <is>
          <t>QT 104 H236 1985-86 Section 3</t>
        </is>
      </c>
      <c r="E60" t="inlineStr">
        <is>
          <t>0                      QT 0104000H  236         1985                                        -86 Section 3</t>
        </is>
      </c>
      <c r="F60" t="inlineStr">
        <is>
          <t>Handbook of physiology : a critical, comprehensive presentation of physiological knowledge and concepts : the respiratory system / section editor, Alfred P. Fishman ; executive editor, Stephen R. Geiger.</t>
        </is>
      </c>
      <c r="G60" t="inlineStr">
        <is>
          <t>V. 1</t>
        </is>
      </c>
      <c r="H60" t="inlineStr">
        <is>
          <t>Yes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N60" t="inlineStr">
        <is>
          <t>Bethesda, Md. : American Physiological Society ; Baltimore, Md. : Distributed by Williams &amp; Wilkins, c1985-1986. &gt;</t>
        </is>
      </c>
      <c r="O60" t="inlineStr">
        <is>
          <t>1985</t>
        </is>
      </c>
      <c r="Q60" t="inlineStr">
        <is>
          <t>eng</t>
        </is>
      </c>
      <c r="R60" t="inlineStr">
        <is>
          <t>mdu</t>
        </is>
      </c>
      <c r="S60" t="inlineStr">
        <is>
          <t>Handbook of physiology ; section 3</t>
        </is>
      </c>
      <c r="T60" t="inlineStr">
        <is>
          <t xml:space="preserve">QT </t>
        </is>
      </c>
      <c r="U60" t="n">
        <v>1</v>
      </c>
      <c r="V60" t="n">
        <v>6</v>
      </c>
      <c r="W60" t="inlineStr">
        <is>
          <t>1990-07-16</t>
        </is>
      </c>
      <c r="X60" t="inlineStr">
        <is>
          <t>2003-02-12</t>
        </is>
      </c>
      <c r="Y60" t="inlineStr">
        <is>
          <t>1987-11-06</t>
        </is>
      </c>
      <c r="Z60" t="inlineStr">
        <is>
          <t>1988-12-30</t>
        </is>
      </c>
      <c r="AA60" t="n">
        <v>311</v>
      </c>
      <c r="AB60" t="n">
        <v>244</v>
      </c>
      <c r="AC60" t="n">
        <v>249</v>
      </c>
      <c r="AD60" t="n">
        <v>3</v>
      </c>
      <c r="AE60" t="n">
        <v>3</v>
      </c>
      <c r="AF60" t="n">
        <v>9</v>
      </c>
      <c r="AG60" t="n">
        <v>9</v>
      </c>
      <c r="AH60" t="n">
        <v>1</v>
      </c>
      <c r="AI60" t="n">
        <v>1</v>
      </c>
      <c r="AJ60" t="n">
        <v>2</v>
      </c>
      <c r="AK60" t="n">
        <v>2</v>
      </c>
      <c r="AL60" t="n">
        <v>5</v>
      </c>
      <c r="AM60" t="n">
        <v>5</v>
      </c>
      <c r="AN60" t="n">
        <v>2</v>
      </c>
      <c r="AO60" t="n">
        <v>2</v>
      </c>
      <c r="AP60" t="n">
        <v>0</v>
      </c>
      <c r="AQ60" t="n">
        <v>0</v>
      </c>
      <c r="AR60" t="inlineStr">
        <is>
          <t>No</t>
        </is>
      </c>
      <c r="AS60" t="inlineStr">
        <is>
          <t>Yes</t>
        </is>
      </c>
      <c r="AT60">
        <f>HYPERLINK("http://catalog.hathitrust.org/Record/000372273","HathiTrust Record")</f>
        <v/>
      </c>
      <c r="AU60">
        <f>HYPERLINK("https://creighton-primo.hosted.exlibrisgroup.com/primo-explore/search?tab=default_tab&amp;search_scope=EVERYTHING&amp;vid=01CRU&amp;lang=en_US&amp;offset=0&amp;query=any,contains,991000860519702656","Catalog Record")</f>
        <v/>
      </c>
      <c r="AV60">
        <f>HYPERLINK("http://www.worldcat.org/oclc/11468311","WorldCat Record")</f>
        <v/>
      </c>
      <c r="AW60" t="inlineStr">
        <is>
          <t>3769295401:eng</t>
        </is>
      </c>
      <c r="AX60" t="inlineStr">
        <is>
          <t>11468311</t>
        </is>
      </c>
      <c r="AY60" t="inlineStr">
        <is>
          <t>991000860519702656</t>
        </is>
      </c>
      <c r="AZ60" t="inlineStr">
        <is>
          <t>991000860519702656</t>
        </is>
      </c>
      <c r="BA60" t="inlineStr">
        <is>
          <t>2264970400002656</t>
        </is>
      </c>
      <c r="BB60" t="inlineStr">
        <is>
          <t>BOOK</t>
        </is>
      </c>
      <c r="BD60" t="inlineStr">
        <is>
          <t>9780683032444</t>
        </is>
      </c>
      <c r="BE60" t="inlineStr">
        <is>
          <t>30001000367708</t>
        </is>
      </c>
      <c r="BF60" t="inlineStr">
        <is>
          <t>893735953</t>
        </is>
      </c>
    </row>
    <row r="61">
      <c r="B61" t="inlineStr">
        <is>
          <t>CUHSL</t>
        </is>
      </c>
      <c r="C61" t="inlineStr">
        <is>
          <t>SHELVES</t>
        </is>
      </c>
      <c r="D61" t="inlineStr">
        <is>
          <t>QT 104 H236 1985-86 Section 3</t>
        </is>
      </c>
      <c r="E61" t="inlineStr">
        <is>
          <t>0                      QT 0104000H  236         1985                                        -86 Section 3</t>
        </is>
      </c>
      <c r="F61" t="inlineStr">
        <is>
          <t>Handbook of physiology : a critical, comprehensive presentation of physiological knowledge and concepts : the respiratory system / section editor, Alfred P. Fishman ; executive editor, Stephen R. Geiger.</t>
        </is>
      </c>
      <c r="G61" t="inlineStr">
        <is>
          <t>V. 2 PT. 1</t>
        </is>
      </c>
      <c r="H61" t="inlineStr">
        <is>
          <t>Yes</t>
        </is>
      </c>
      <c r="I61" t="inlineStr">
        <is>
          <t>1</t>
        </is>
      </c>
      <c r="J61" t="inlineStr">
        <is>
          <t>Yes</t>
        </is>
      </c>
      <c r="K61" t="inlineStr">
        <is>
          <t>No</t>
        </is>
      </c>
      <c r="L61" t="inlineStr">
        <is>
          <t>0</t>
        </is>
      </c>
      <c r="N61" t="inlineStr">
        <is>
          <t>Bethesda, Md. : American Physiological Society ; Baltimore, Md. : Distributed by Williams &amp; Wilkins, c1985-1986. &gt;</t>
        </is>
      </c>
      <c r="O61" t="inlineStr">
        <is>
          <t>1985</t>
        </is>
      </c>
      <c r="Q61" t="inlineStr">
        <is>
          <t>eng</t>
        </is>
      </c>
      <c r="R61" t="inlineStr">
        <is>
          <t>mdu</t>
        </is>
      </c>
      <c r="S61" t="inlineStr">
        <is>
          <t>Handbook of physiology ; section 3</t>
        </is>
      </c>
      <c r="T61" t="inlineStr">
        <is>
          <t xml:space="preserve">QT </t>
        </is>
      </c>
      <c r="U61" t="n">
        <v>3</v>
      </c>
      <c r="V61" t="n">
        <v>6</v>
      </c>
      <c r="W61" t="inlineStr">
        <is>
          <t>1993-04-18</t>
        </is>
      </c>
      <c r="X61" t="inlineStr">
        <is>
          <t>2003-02-12</t>
        </is>
      </c>
      <c r="Y61" t="inlineStr">
        <is>
          <t>1988-12-30</t>
        </is>
      </c>
      <c r="Z61" t="inlineStr">
        <is>
          <t>1988-12-30</t>
        </is>
      </c>
      <c r="AA61" t="n">
        <v>311</v>
      </c>
      <c r="AB61" t="n">
        <v>244</v>
      </c>
      <c r="AC61" t="n">
        <v>249</v>
      </c>
      <c r="AD61" t="n">
        <v>3</v>
      </c>
      <c r="AE61" t="n">
        <v>3</v>
      </c>
      <c r="AF61" t="n">
        <v>9</v>
      </c>
      <c r="AG61" t="n">
        <v>9</v>
      </c>
      <c r="AH61" t="n">
        <v>1</v>
      </c>
      <c r="AI61" t="n">
        <v>1</v>
      </c>
      <c r="AJ61" t="n">
        <v>2</v>
      </c>
      <c r="AK61" t="n">
        <v>2</v>
      </c>
      <c r="AL61" t="n">
        <v>5</v>
      </c>
      <c r="AM61" t="n">
        <v>5</v>
      </c>
      <c r="AN61" t="n">
        <v>2</v>
      </c>
      <c r="AO61" t="n">
        <v>2</v>
      </c>
      <c r="AP61" t="n">
        <v>0</v>
      </c>
      <c r="AQ61" t="n">
        <v>0</v>
      </c>
      <c r="AR61" t="inlineStr">
        <is>
          <t>No</t>
        </is>
      </c>
      <c r="AS61" t="inlineStr">
        <is>
          <t>Yes</t>
        </is>
      </c>
      <c r="AT61">
        <f>HYPERLINK("http://catalog.hathitrust.org/Record/000372273","HathiTrust Record")</f>
        <v/>
      </c>
      <c r="AU61">
        <f>HYPERLINK("https://creighton-primo.hosted.exlibrisgroup.com/primo-explore/search?tab=default_tab&amp;search_scope=EVERYTHING&amp;vid=01CRU&amp;lang=en_US&amp;offset=0&amp;query=any,contains,991000860519702656","Catalog Record")</f>
        <v/>
      </c>
      <c r="AV61">
        <f>HYPERLINK("http://www.worldcat.org/oclc/11468311","WorldCat Record")</f>
        <v/>
      </c>
      <c r="AW61" t="inlineStr">
        <is>
          <t>3769295401:eng</t>
        </is>
      </c>
      <c r="AX61" t="inlineStr">
        <is>
          <t>11468311</t>
        </is>
      </c>
      <c r="AY61" t="inlineStr">
        <is>
          <t>991000860519702656</t>
        </is>
      </c>
      <c r="AZ61" t="inlineStr">
        <is>
          <t>991000860519702656</t>
        </is>
      </c>
      <c r="BA61" t="inlineStr">
        <is>
          <t>2264970400002656</t>
        </is>
      </c>
      <c r="BB61" t="inlineStr">
        <is>
          <t>BOOK</t>
        </is>
      </c>
      <c r="BD61" t="inlineStr">
        <is>
          <t>9780683032444</t>
        </is>
      </c>
      <c r="BE61" t="inlineStr">
        <is>
          <t>30001000138174</t>
        </is>
      </c>
      <c r="BF61" t="inlineStr">
        <is>
          <t>893740509</t>
        </is>
      </c>
    </row>
    <row r="62">
      <c r="B62" t="inlineStr">
        <is>
          <t>CUHSL</t>
        </is>
      </c>
      <c r="C62" t="inlineStr">
        <is>
          <t>SHELVES</t>
        </is>
      </c>
      <c r="D62" t="inlineStr">
        <is>
          <t>QT 104 H236 1986 s1v4</t>
        </is>
      </c>
      <c r="E62" t="inlineStr">
        <is>
          <t>0                      QT 0104000H  236         1986                                        s1v4</t>
        </is>
      </c>
      <c r="F62" t="inlineStr">
        <is>
          <t>Handbook of physiology : a critical, comprehensive presentation of physiological knowledge and concepts : Section 1: the nervous system : volume IV: intrinsic regulatory systems of the brain / section editor, Vernon B. Mountcastle ; volume editor, FLoyd E. Bloom ; executive editor, Steven R. Geiger.</t>
        </is>
      </c>
      <c r="G62" t="inlineStr">
        <is>
          <t>V. 4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N62" t="inlineStr">
        <is>
          <t>Bethesda, Md. : American Physiological Society ; Baltimore, Md. : Distributed by the Williams &amp; Wilkins Co., c1986.</t>
        </is>
      </c>
      <c r="O62" t="inlineStr">
        <is>
          <t>1986</t>
        </is>
      </c>
      <c r="Q62" t="inlineStr">
        <is>
          <t>eng</t>
        </is>
      </c>
      <c r="R62" t="inlineStr">
        <is>
          <t>mdu</t>
        </is>
      </c>
      <c r="S62" t="inlineStr">
        <is>
          <t>Handbook of physiology ; sect. 1, v. 4</t>
        </is>
      </c>
      <c r="T62" t="inlineStr">
        <is>
          <t xml:space="preserve">QT </t>
        </is>
      </c>
      <c r="U62" t="n">
        <v>6</v>
      </c>
      <c r="V62" t="n">
        <v>6</v>
      </c>
      <c r="W62" t="inlineStr">
        <is>
          <t>1995-03-05</t>
        </is>
      </c>
      <c r="X62" t="inlineStr">
        <is>
          <t>1995-03-05</t>
        </is>
      </c>
      <c r="Y62" t="inlineStr">
        <is>
          <t>1987-11-06</t>
        </is>
      </c>
      <c r="Z62" t="inlineStr">
        <is>
          <t>1987-11-06</t>
        </is>
      </c>
      <c r="AA62" t="n">
        <v>77</v>
      </c>
      <c r="AB62" t="n">
        <v>61</v>
      </c>
      <c r="AC62" t="n">
        <v>62</v>
      </c>
      <c r="AD62" t="n">
        <v>1</v>
      </c>
      <c r="AE62" t="n">
        <v>1</v>
      </c>
      <c r="AF62" t="n">
        <v>2</v>
      </c>
      <c r="AG62" t="n">
        <v>2</v>
      </c>
      <c r="AH62" t="n">
        <v>1</v>
      </c>
      <c r="AI62" t="n">
        <v>1</v>
      </c>
      <c r="AJ62" t="n">
        <v>1</v>
      </c>
      <c r="AK62" t="n">
        <v>1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inlineStr">
        <is>
          <t>No</t>
        </is>
      </c>
      <c r="AS62" t="inlineStr">
        <is>
          <t>No</t>
        </is>
      </c>
      <c r="AU62">
        <f>HYPERLINK("https://creighton-primo.hosted.exlibrisgroup.com/primo-explore/search?tab=default_tab&amp;search_scope=EVERYTHING&amp;vid=01CRU&amp;lang=en_US&amp;offset=0&amp;query=any,contains,991001280769702656","Catalog Record")</f>
        <v/>
      </c>
      <c r="AV62">
        <f>HYPERLINK("http://www.worldcat.org/oclc/14286669","WorldCat Record")</f>
        <v/>
      </c>
      <c r="AW62" t="inlineStr">
        <is>
          <t>5395389585:eng</t>
        </is>
      </c>
      <c r="AX62" t="inlineStr">
        <is>
          <t>14286669</t>
        </is>
      </c>
      <c r="AY62" t="inlineStr">
        <is>
          <t>991001280769702656</t>
        </is>
      </c>
      <c r="AZ62" t="inlineStr">
        <is>
          <t>991001280769702656</t>
        </is>
      </c>
      <c r="BA62" t="inlineStr">
        <is>
          <t>2262852280002656</t>
        </is>
      </c>
      <c r="BB62" t="inlineStr">
        <is>
          <t>BOOK</t>
        </is>
      </c>
      <c r="BD62" t="inlineStr">
        <is>
          <t>9780683008562</t>
        </is>
      </c>
      <c r="BE62" t="inlineStr">
        <is>
          <t>30001000367690</t>
        </is>
      </c>
      <c r="BF62" t="inlineStr">
        <is>
          <t>893465368</t>
        </is>
      </c>
    </row>
    <row r="63">
      <c r="B63" t="inlineStr">
        <is>
          <t>CUHSL</t>
        </is>
      </c>
      <c r="C63" t="inlineStr">
        <is>
          <t>SHELVES</t>
        </is>
      </c>
      <c r="D63" t="inlineStr">
        <is>
          <t>QT 104 H236 1986 S3v3</t>
        </is>
      </c>
      <c r="E63" t="inlineStr">
        <is>
          <t>0                      QT 0104000H  236         1986                                        S3v3</t>
        </is>
      </c>
      <c r="F63" t="inlineStr">
        <is>
          <t>Handbook of physiology : a critical, comprehensive presentation of physiological knowledge and concepts : the respiratory system : Volume III : mechanics of breathing / section editor, Alfred P. Fishman ; volume editors, Peter T. Macklem, Jere Mead ; executive editor, Stephen R. Geiger.</t>
        </is>
      </c>
      <c r="G63" t="inlineStr">
        <is>
          <t>V. 3 PT. 2</t>
        </is>
      </c>
      <c r="H63" t="inlineStr">
        <is>
          <t>Yes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N63" t="inlineStr">
        <is>
          <t>Bethesda, Md. : American Physiological Society, c1986.</t>
        </is>
      </c>
      <c r="O63" t="inlineStr">
        <is>
          <t>1986</t>
        </is>
      </c>
      <c r="Q63" t="inlineStr">
        <is>
          <t>eng</t>
        </is>
      </c>
      <c r="R63" t="inlineStr">
        <is>
          <t>mdu</t>
        </is>
      </c>
      <c r="S63" t="inlineStr">
        <is>
          <t>Handbook of physiology ; section 3, v. 3</t>
        </is>
      </c>
      <c r="T63" t="inlineStr">
        <is>
          <t xml:space="preserve">QT </t>
        </is>
      </c>
      <c r="U63" t="n">
        <v>7</v>
      </c>
      <c r="V63" t="n">
        <v>13</v>
      </c>
      <c r="W63" t="inlineStr">
        <is>
          <t>1997-10-22</t>
        </is>
      </c>
      <c r="X63" t="inlineStr">
        <is>
          <t>2000-11-20</t>
        </is>
      </c>
      <c r="Y63" t="inlineStr">
        <is>
          <t>1987-11-06</t>
        </is>
      </c>
      <c r="Z63" t="inlineStr">
        <is>
          <t>1987-11-06</t>
        </is>
      </c>
      <c r="AA63" t="n">
        <v>56</v>
      </c>
      <c r="AB63" t="n">
        <v>42</v>
      </c>
      <c r="AC63" t="n">
        <v>43</v>
      </c>
      <c r="AD63" t="n">
        <v>1</v>
      </c>
      <c r="AE63" t="n">
        <v>1</v>
      </c>
      <c r="AF63" t="n">
        <v>1</v>
      </c>
      <c r="AG63" t="n">
        <v>1</v>
      </c>
      <c r="AH63" t="n">
        <v>0</v>
      </c>
      <c r="AI63" t="n">
        <v>0</v>
      </c>
      <c r="AJ63" t="n">
        <v>1</v>
      </c>
      <c r="AK63" t="n">
        <v>1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inlineStr">
        <is>
          <t>No</t>
        </is>
      </c>
      <c r="AS63" t="inlineStr">
        <is>
          <t>No</t>
        </is>
      </c>
      <c r="AU63">
        <f>HYPERLINK("https://creighton-primo.hosted.exlibrisgroup.com/primo-explore/search?tab=default_tab&amp;search_scope=EVERYTHING&amp;vid=01CRU&amp;lang=en_US&amp;offset=0&amp;query=any,contains,991000764439702656","Catalog Record")</f>
        <v/>
      </c>
      <c r="AV63">
        <f>HYPERLINK("http://www.worldcat.org/oclc/13612665","WorldCat Record")</f>
        <v/>
      </c>
      <c r="AW63" t="inlineStr">
        <is>
          <t>5090513360:eng</t>
        </is>
      </c>
      <c r="AX63" t="inlineStr">
        <is>
          <t>13612665</t>
        </is>
      </c>
      <c r="AY63" t="inlineStr">
        <is>
          <t>991000764439702656</t>
        </is>
      </c>
      <c r="AZ63" t="inlineStr">
        <is>
          <t>991000764439702656</t>
        </is>
      </c>
      <c r="BA63" t="inlineStr">
        <is>
          <t>2256344800002656</t>
        </is>
      </c>
      <c r="BB63" t="inlineStr">
        <is>
          <t>BOOK</t>
        </is>
      </c>
      <c r="BD63" t="inlineStr">
        <is>
          <t>9780683053340</t>
        </is>
      </c>
      <c r="BE63" t="inlineStr">
        <is>
          <t>30001000056814</t>
        </is>
      </c>
      <c r="BF63" t="inlineStr">
        <is>
          <t>893368467</t>
        </is>
      </c>
    </row>
    <row r="64">
      <c r="B64" t="inlineStr">
        <is>
          <t>CUHSL</t>
        </is>
      </c>
      <c r="C64" t="inlineStr">
        <is>
          <t>SHELVES</t>
        </is>
      </c>
      <c r="D64" t="inlineStr">
        <is>
          <t>QT 104 H236 1986 S3v3</t>
        </is>
      </c>
      <c r="E64" t="inlineStr">
        <is>
          <t>0                      QT 0104000H  236         1986                                        S3v3</t>
        </is>
      </c>
      <c r="F64" t="inlineStr">
        <is>
          <t>Handbook of physiology : a critical, comprehensive presentation of physiological knowledge and concepts : the respiratory system : Volume III : mechanics of breathing / section editor, Alfred P. Fishman ; volume editors, Peter T. Macklem, Jere Mead ; executive editor, Stephen R. Geiger.</t>
        </is>
      </c>
      <c r="G64" t="inlineStr">
        <is>
          <t>V. 3 PT. 1</t>
        </is>
      </c>
      <c r="H64" t="inlineStr">
        <is>
          <t>Yes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N64" t="inlineStr">
        <is>
          <t>Bethesda, Md. : American Physiological Society, c1986.</t>
        </is>
      </c>
      <c r="O64" t="inlineStr">
        <is>
          <t>1986</t>
        </is>
      </c>
      <c r="Q64" t="inlineStr">
        <is>
          <t>eng</t>
        </is>
      </c>
      <c r="R64" t="inlineStr">
        <is>
          <t>mdu</t>
        </is>
      </c>
      <c r="S64" t="inlineStr">
        <is>
          <t>Handbook of physiology ; section 3, v. 3</t>
        </is>
      </c>
      <c r="T64" t="inlineStr">
        <is>
          <t xml:space="preserve">QT </t>
        </is>
      </c>
      <c r="U64" t="n">
        <v>6</v>
      </c>
      <c r="V64" t="n">
        <v>13</v>
      </c>
      <c r="W64" t="inlineStr">
        <is>
          <t>2000-11-20</t>
        </is>
      </c>
      <c r="X64" t="inlineStr">
        <is>
          <t>2000-11-20</t>
        </is>
      </c>
      <c r="Y64" t="inlineStr">
        <is>
          <t>1987-11-06</t>
        </is>
      </c>
      <c r="Z64" t="inlineStr">
        <is>
          <t>1987-11-06</t>
        </is>
      </c>
      <c r="AA64" t="n">
        <v>56</v>
      </c>
      <c r="AB64" t="n">
        <v>42</v>
      </c>
      <c r="AC64" t="n">
        <v>43</v>
      </c>
      <c r="AD64" t="n">
        <v>1</v>
      </c>
      <c r="AE64" t="n">
        <v>1</v>
      </c>
      <c r="AF64" t="n">
        <v>1</v>
      </c>
      <c r="AG64" t="n">
        <v>1</v>
      </c>
      <c r="AH64" t="n">
        <v>0</v>
      </c>
      <c r="AI64" t="n">
        <v>0</v>
      </c>
      <c r="AJ64" t="n">
        <v>1</v>
      </c>
      <c r="AK64" t="n">
        <v>1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inlineStr">
        <is>
          <t>No</t>
        </is>
      </c>
      <c r="AS64" t="inlineStr">
        <is>
          <t>No</t>
        </is>
      </c>
      <c r="AU64">
        <f>HYPERLINK("https://creighton-primo.hosted.exlibrisgroup.com/primo-explore/search?tab=default_tab&amp;search_scope=EVERYTHING&amp;vid=01CRU&amp;lang=en_US&amp;offset=0&amp;query=any,contains,991000764439702656","Catalog Record")</f>
        <v/>
      </c>
      <c r="AV64">
        <f>HYPERLINK("http://www.worldcat.org/oclc/13612665","WorldCat Record")</f>
        <v/>
      </c>
      <c r="AW64" t="inlineStr">
        <is>
          <t>5090513360:eng</t>
        </is>
      </c>
      <c r="AX64" t="inlineStr">
        <is>
          <t>13612665</t>
        </is>
      </c>
      <c r="AY64" t="inlineStr">
        <is>
          <t>991000764439702656</t>
        </is>
      </c>
      <c r="AZ64" t="inlineStr">
        <is>
          <t>991000764439702656</t>
        </is>
      </c>
      <c r="BA64" t="inlineStr">
        <is>
          <t>2256344800002656</t>
        </is>
      </c>
      <c r="BB64" t="inlineStr">
        <is>
          <t>BOOK</t>
        </is>
      </c>
      <c r="BD64" t="inlineStr">
        <is>
          <t>9780683053340</t>
        </is>
      </c>
      <c r="BE64" t="inlineStr">
        <is>
          <t>30001000056806</t>
        </is>
      </c>
      <c r="BF64" t="inlineStr">
        <is>
          <t>893357514</t>
        </is>
      </c>
    </row>
    <row r="65">
      <c r="B65" t="inlineStr">
        <is>
          <t>CUHSL</t>
        </is>
      </c>
      <c r="C65" t="inlineStr">
        <is>
          <t>SHELVES</t>
        </is>
      </c>
      <c r="D65" t="inlineStr">
        <is>
          <t>QT104 H236 1986 SECT. 3</t>
        </is>
      </c>
      <c r="E65" t="inlineStr">
        <is>
          <t>0                      QT 0104000H  236         1986                                        SECT. 3</t>
        </is>
      </c>
      <c r="F65" t="inlineStr">
        <is>
          <t>Handbook of physiology : a critical, comprehensive presentation of physiological knowledge and concepts : the respiratory system / section editor, Alfred P. Fishman ; executive editor, Stephen R. Geiger.</t>
        </is>
      </c>
      <c r="G65" t="inlineStr">
        <is>
          <t>V. 2 PT. 2</t>
        </is>
      </c>
      <c r="H65" t="inlineStr">
        <is>
          <t>Yes</t>
        </is>
      </c>
      <c r="I65" t="inlineStr">
        <is>
          <t>2</t>
        </is>
      </c>
      <c r="J65" t="inlineStr">
        <is>
          <t>Yes</t>
        </is>
      </c>
      <c r="K65" t="inlineStr">
        <is>
          <t>No</t>
        </is>
      </c>
      <c r="L65" t="inlineStr">
        <is>
          <t>0</t>
        </is>
      </c>
      <c r="N65" t="inlineStr">
        <is>
          <t>Bethesda, Md. : American Physiological Society ; Baltimore, Md. : Distributed by Williams &amp; Wilkins, c1985-1986. &gt;</t>
        </is>
      </c>
      <c r="O65" t="inlineStr">
        <is>
          <t>1985</t>
        </is>
      </c>
      <c r="Q65" t="inlineStr">
        <is>
          <t>eng</t>
        </is>
      </c>
      <c r="R65" t="inlineStr">
        <is>
          <t>mdu</t>
        </is>
      </c>
      <c r="S65" t="inlineStr">
        <is>
          <t>Handbook of physiology ; section 3</t>
        </is>
      </c>
      <c r="T65" t="inlineStr">
        <is>
          <t xml:space="preserve">QT </t>
        </is>
      </c>
      <c r="U65" t="n">
        <v>1</v>
      </c>
      <c r="V65" t="n">
        <v>6</v>
      </c>
      <c r="W65" t="inlineStr">
        <is>
          <t>2003-02-12</t>
        </is>
      </c>
      <c r="X65" t="inlineStr">
        <is>
          <t>2003-02-12</t>
        </is>
      </c>
      <c r="Y65" t="inlineStr">
        <is>
          <t>1987-11-06</t>
        </is>
      </c>
      <c r="Z65" t="inlineStr">
        <is>
          <t>1988-12-30</t>
        </is>
      </c>
      <c r="AA65" t="n">
        <v>311</v>
      </c>
      <c r="AB65" t="n">
        <v>244</v>
      </c>
      <c r="AC65" t="n">
        <v>249</v>
      </c>
      <c r="AD65" t="n">
        <v>3</v>
      </c>
      <c r="AE65" t="n">
        <v>3</v>
      </c>
      <c r="AF65" t="n">
        <v>9</v>
      </c>
      <c r="AG65" t="n">
        <v>9</v>
      </c>
      <c r="AH65" t="n">
        <v>1</v>
      </c>
      <c r="AI65" t="n">
        <v>1</v>
      </c>
      <c r="AJ65" t="n">
        <v>2</v>
      </c>
      <c r="AK65" t="n">
        <v>2</v>
      </c>
      <c r="AL65" t="n">
        <v>5</v>
      </c>
      <c r="AM65" t="n">
        <v>5</v>
      </c>
      <c r="AN65" t="n">
        <v>2</v>
      </c>
      <c r="AO65" t="n">
        <v>2</v>
      </c>
      <c r="AP65" t="n">
        <v>0</v>
      </c>
      <c r="AQ65" t="n">
        <v>0</v>
      </c>
      <c r="AR65" t="inlineStr">
        <is>
          <t>No</t>
        </is>
      </c>
      <c r="AS65" t="inlineStr">
        <is>
          <t>Yes</t>
        </is>
      </c>
      <c r="AT65">
        <f>HYPERLINK("http://catalog.hathitrust.org/Record/000372273","HathiTrust Record")</f>
        <v/>
      </c>
      <c r="AU65">
        <f>HYPERLINK("https://creighton-primo.hosted.exlibrisgroup.com/primo-explore/search?tab=default_tab&amp;search_scope=EVERYTHING&amp;vid=01CRU&amp;lang=en_US&amp;offset=0&amp;query=any,contains,991000860519702656","Catalog Record")</f>
        <v/>
      </c>
      <c r="AV65">
        <f>HYPERLINK("http://www.worldcat.org/oclc/11468311","WorldCat Record")</f>
        <v/>
      </c>
      <c r="AW65" t="inlineStr">
        <is>
          <t>3769295401:eng</t>
        </is>
      </c>
      <c r="AX65" t="inlineStr">
        <is>
          <t>11468311</t>
        </is>
      </c>
      <c r="AY65" t="inlineStr">
        <is>
          <t>991000860519702656</t>
        </is>
      </c>
      <c r="AZ65" t="inlineStr">
        <is>
          <t>991000860519702656</t>
        </is>
      </c>
      <c r="BA65" t="inlineStr">
        <is>
          <t>2264970400002656</t>
        </is>
      </c>
      <c r="BB65" t="inlineStr">
        <is>
          <t>BOOK</t>
        </is>
      </c>
      <c r="BD65" t="inlineStr">
        <is>
          <t>9780683032444</t>
        </is>
      </c>
      <c r="BE65" t="inlineStr">
        <is>
          <t>30001000367740</t>
        </is>
      </c>
      <c r="BF65" t="inlineStr">
        <is>
          <t>893735954</t>
        </is>
      </c>
    </row>
    <row r="66">
      <c r="B66" t="inlineStr">
        <is>
          <t>CUHSL</t>
        </is>
      </c>
      <c r="C66" t="inlineStr">
        <is>
          <t>SHELVES</t>
        </is>
      </c>
      <c r="D66" t="inlineStr">
        <is>
          <t>QT104 H236 1986 SECT. 3</t>
        </is>
      </c>
      <c r="E66" t="inlineStr">
        <is>
          <t>0                      QT 0104000H  236         1986                                        SECT. 3</t>
        </is>
      </c>
      <c r="F66" t="inlineStr">
        <is>
          <t>Handbook of physiology : a critical, comprehensive presentation of physiological knowledge and concepts : the respiratory system / section editor, Alfred P. Fishman ; executive editor, Stephen R. Geiger.</t>
        </is>
      </c>
      <c r="G66" t="inlineStr">
        <is>
          <t>V. 2 PT. 2</t>
        </is>
      </c>
      <c r="H66" t="inlineStr">
        <is>
          <t>Yes</t>
        </is>
      </c>
      <c r="I66" t="inlineStr">
        <is>
          <t>1</t>
        </is>
      </c>
      <c r="J66" t="inlineStr">
        <is>
          <t>Yes</t>
        </is>
      </c>
      <c r="K66" t="inlineStr">
        <is>
          <t>No</t>
        </is>
      </c>
      <c r="L66" t="inlineStr">
        <is>
          <t>0</t>
        </is>
      </c>
      <c r="N66" t="inlineStr">
        <is>
          <t>Bethesda, Md. : American Physiological Society ; Baltimore, Md. : Distributed by Williams &amp; Wilkins, c1985-1986. &gt;</t>
        </is>
      </c>
      <c r="O66" t="inlineStr">
        <is>
          <t>1985</t>
        </is>
      </c>
      <c r="Q66" t="inlineStr">
        <is>
          <t>eng</t>
        </is>
      </c>
      <c r="R66" t="inlineStr">
        <is>
          <t>mdu</t>
        </is>
      </c>
      <c r="S66" t="inlineStr">
        <is>
          <t>Handbook of physiology ; section 3</t>
        </is>
      </c>
      <c r="T66" t="inlineStr">
        <is>
          <t xml:space="preserve">QT </t>
        </is>
      </c>
      <c r="U66" t="n">
        <v>0</v>
      </c>
      <c r="V66" t="n">
        <v>6</v>
      </c>
      <c r="X66" t="inlineStr">
        <is>
          <t>2003-02-12</t>
        </is>
      </c>
      <c r="Y66" t="inlineStr">
        <is>
          <t>1988-12-30</t>
        </is>
      </c>
      <c r="Z66" t="inlineStr">
        <is>
          <t>1988-12-30</t>
        </is>
      </c>
      <c r="AA66" t="n">
        <v>311</v>
      </c>
      <c r="AB66" t="n">
        <v>244</v>
      </c>
      <c r="AC66" t="n">
        <v>249</v>
      </c>
      <c r="AD66" t="n">
        <v>3</v>
      </c>
      <c r="AE66" t="n">
        <v>3</v>
      </c>
      <c r="AF66" t="n">
        <v>9</v>
      </c>
      <c r="AG66" t="n">
        <v>9</v>
      </c>
      <c r="AH66" t="n">
        <v>1</v>
      </c>
      <c r="AI66" t="n">
        <v>1</v>
      </c>
      <c r="AJ66" t="n">
        <v>2</v>
      </c>
      <c r="AK66" t="n">
        <v>2</v>
      </c>
      <c r="AL66" t="n">
        <v>5</v>
      </c>
      <c r="AM66" t="n">
        <v>5</v>
      </c>
      <c r="AN66" t="n">
        <v>2</v>
      </c>
      <c r="AO66" t="n">
        <v>2</v>
      </c>
      <c r="AP66" t="n">
        <v>0</v>
      </c>
      <c r="AQ66" t="n">
        <v>0</v>
      </c>
      <c r="AR66" t="inlineStr">
        <is>
          <t>No</t>
        </is>
      </c>
      <c r="AS66" t="inlineStr">
        <is>
          <t>Yes</t>
        </is>
      </c>
      <c r="AT66">
        <f>HYPERLINK("http://catalog.hathitrust.org/Record/000372273","HathiTrust Record")</f>
        <v/>
      </c>
      <c r="AU66">
        <f>HYPERLINK("https://creighton-primo.hosted.exlibrisgroup.com/primo-explore/search?tab=default_tab&amp;search_scope=EVERYTHING&amp;vid=01CRU&amp;lang=en_US&amp;offset=0&amp;query=any,contains,991000860519702656","Catalog Record")</f>
        <v/>
      </c>
      <c r="AV66">
        <f>HYPERLINK("http://www.worldcat.org/oclc/11468311","WorldCat Record")</f>
        <v/>
      </c>
      <c r="AW66" t="inlineStr">
        <is>
          <t>3769295401:eng</t>
        </is>
      </c>
      <c r="AX66" t="inlineStr">
        <is>
          <t>11468311</t>
        </is>
      </c>
      <c r="AY66" t="inlineStr">
        <is>
          <t>991000860519702656</t>
        </is>
      </c>
      <c r="AZ66" t="inlineStr">
        <is>
          <t>991000860519702656</t>
        </is>
      </c>
      <c r="BA66" t="inlineStr">
        <is>
          <t>2264970400002656</t>
        </is>
      </c>
      <c r="BB66" t="inlineStr">
        <is>
          <t>BOOK</t>
        </is>
      </c>
      <c r="BD66" t="inlineStr">
        <is>
          <t>9780683032444</t>
        </is>
      </c>
      <c r="BE66" t="inlineStr">
        <is>
          <t>30001000138166</t>
        </is>
      </c>
      <c r="BF66" t="inlineStr">
        <is>
          <t>893735952</t>
        </is>
      </c>
    </row>
    <row r="67">
      <c r="B67" t="inlineStr">
        <is>
          <t>CUHSL</t>
        </is>
      </c>
      <c r="C67" t="inlineStr">
        <is>
          <t>SHELVES</t>
        </is>
      </c>
      <c r="D67" t="inlineStr">
        <is>
          <t>QT 104 H236 1987 S1V5</t>
        </is>
      </c>
      <c r="E67" t="inlineStr">
        <is>
          <t>0                      QT 0104000H  236         1987   S  1                  V  5</t>
        </is>
      </c>
      <c r="F67" t="inlineStr">
        <is>
          <t>Handbook of physiology : a critical, comprehensive presentation of physiological knowledge and concepts : Section 1: The Nervous system : Volume V: Higher functions of the brain / section editor, Vernon B. Mountcastle ; volume editor, Fred Blum ; executive editor, Stephen R. Geiger.</t>
        </is>
      </c>
      <c r="G67" t="inlineStr">
        <is>
          <t>V. 5 PT. 2</t>
        </is>
      </c>
      <c r="H67" t="inlineStr">
        <is>
          <t>Yes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N67" t="inlineStr">
        <is>
          <t>Bethesda, Md. : American Physiological Society ; Baltimore, Md. : distributed by Williams &amp; Wilkins Co., c1987</t>
        </is>
      </c>
      <c r="O67" t="inlineStr">
        <is>
          <t>1987</t>
        </is>
      </c>
      <c r="Q67" t="inlineStr">
        <is>
          <t>eng</t>
        </is>
      </c>
      <c r="R67" t="inlineStr">
        <is>
          <t>mdu</t>
        </is>
      </c>
      <c r="S67" t="inlineStr">
        <is>
          <t>Handbook of physiology ; sect.1, v. 5</t>
        </is>
      </c>
      <c r="T67" t="inlineStr">
        <is>
          <t xml:space="preserve">QT </t>
        </is>
      </c>
      <c r="U67" t="n">
        <v>2</v>
      </c>
      <c r="V67" t="n">
        <v>3</v>
      </c>
      <c r="W67" t="inlineStr">
        <is>
          <t>1995-03-05</t>
        </is>
      </c>
      <c r="X67" t="inlineStr">
        <is>
          <t>1995-03-05</t>
        </is>
      </c>
      <c r="Y67" t="inlineStr">
        <is>
          <t>1987-12-10</t>
        </is>
      </c>
      <c r="Z67" t="inlineStr">
        <is>
          <t>1987-12-10</t>
        </is>
      </c>
      <c r="AA67" t="n">
        <v>50</v>
      </c>
      <c r="AB67" t="n">
        <v>46</v>
      </c>
      <c r="AC67" t="n">
        <v>47</v>
      </c>
      <c r="AD67" t="n">
        <v>1</v>
      </c>
      <c r="AE67" t="n">
        <v>1</v>
      </c>
      <c r="AF67" t="n">
        <v>1</v>
      </c>
      <c r="AG67" t="n">
        <v>1</v>
      </c>
      <c r="AH67" t="n">
        <v>0</v>
      </c>
      <c r="AI67" t="n">
        <v>0</v>
      </c>
      <c r="AJ67" t="n">
        <v>1</v>
      </c>
      <c r="AK67" t="n">
        <v>1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inlineStr">
        <is>
          <t>No</t>
        </is>
      </c>
      <c r="AS67" t="inlineStr">
        <is>
          <t>No</t>
        </is>
      </c>
      <c r="AU67">
        <f>HYPERLINK("https://creighton-primo.hosted.exlibrisgroup.com/primo-explore/search?tab=default_tab&amp;search_scope=EVERYTHING&amp;vid=01CRU&amp;lang=en_US&amp;offset=0&amp;query=any,contains,991001532419702656","Catalog Record")</f>
        <v/>
      </c>
      <c r="AV67">
        <f>HYPERLINK("http://www.worldcat.org/oclc/16850191","WorldCat Record")</f>
        <v/>
      </c>
      <c r="AW67" t="inlineStr">
        <is>
          <t>5609552365:eng</t>
        </is>
      </c>
      <c r="AX67" t="inlineStr">
        <is>
          <t>16850191</t>
        </is>
      </c>
      <c r="AY67" t="inlineStr">
        <is>
          <t>991001532419702656</t>
        </is>
      </c>
      <c r="AZ67" t="inlineStr">
        <is>
          <t>991001532419702656</t>
        </is>
      </c>
      <c r="BA67" t="inlineStr">
        <is>
          <t>2270911890002656</t>
        </is>
      </c>
      <c r="BB67" t="inlineStr">
        <is>
          <t>BOOK</t>
        </is>
      </c>
      <c r="BD67" t="inlineStr">
        <is>
          <t>9780683069006</t>
        </is>
      </c>
      <c r="BE67" t="inlineStr">
        <is>
          <t>30001000621955</t>
        </is>
      </c>
      <c r="BF67" t="inlineStr">
        <is>
          <t>893638415</t>
        </is>
      </c>
    </row>
    <row r="68">
      <c r="B68" t="inlineStr">
        <is>
          <t>CUHSL</t>
        </is>
      </c>
      <c r="C68" t="inlineStr">
        <is>
          <t>SHELVES</t>
        </is>
      </c>
      <c r="D68" t="inlineStr">
        <is>
          <t>QT 104 H236 1987 S1V5</t>
        </is>
      </c>
      <c r="E68" t="inlineStr">
        <is>
          <t>0                      QT 0104000H  236         1987   S  1                  V  5</t>
        </is>
      </c>
      <c r="F68" t="inlineStr">
        <is>
          <t>Handbook of physiology : a critical, comprehensive presentation of physiological knowledge and concepts : Section 1: The Nervous system : Volume V: Higher functions of the brain / section editor, Vernon B. Mountcastle ; volume editor, Fred Blum ; executive editor, Stephen R. Geiger.</t>
        </is>
      </c>
      <c r="G68" t="inlineStr">
        <is>
          <t>V. 5 PT. 1</t>
        </is>
      </c>
      <c r="H68" t="inlineStr">
        <is>
          <t>Yes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N68" t="inlineStr">
        <is>
          <t>Bethesda, Md. : American Physiological Society ; Baltimore, Md. : distributed by Williams &amp; Wilkins Co., c1987</t>
        </is>
      </c>
      <c r="O68" t="inlineStr">
        <is>
          <t>1987</t>
        </is>
      </c>
      <c r="Q68" t="inlineStr">
        <is>
          <t>eng</t>
        </is>
      </c>
      <c r="R68" t="inlineStr">
        <is>
          <t>mdu</t>
        </is>
      </c>
      <c r="S68" t="inlineStr">
        <is>
          <t>Handbook of physiology ; sect.1, v. 5</t>
        </is>
      </c>
      <c r="T68" t="inlineStr">
        <is>
          <t xml:space="preserve">QT </t>
        </is>
      </c>
      <c r="U68" t="n">
        <v>1</v>
      </c>
      <c r="V68" t="n">
        <v>3</v>
      </c>
      <c r="X68" t="inlineStr">
        <is>
          <t>1995-03-05</t>
        </is>
      </c>
      <c r="Y68" t="inlineStr">
        <is>
          <t>1987-12-10</t>
        </is>
      </c>
      <c r="Z68" t="inlineStr">
        <is>
          <t>1987-12-10</t>
        </is>
      </c>
      <c r="AA68" t="n">
        <v>50</v>
      </c>
      <c r="AB68" t="n">
        <v>46</v>
      </c>
      <c r="AC68" t="n">
        <v>47</v>
      </c>
      <c r="AD68" t="n">
        <v>1</v>
      </c>
      <c r="AE68" t="n">
        <v>1</v>
      </c>
      <c r="AF68" t="n">
        <v>1</v>
      </c>
      <c r="AG68" t="n">
        <v>1</v>
      </c>
      <c r="AH68" t="n">
        <v>0</v>
      </c>
      <c r="AI68" t="n">
        <v>0</v>
      </c>
      <c r="AJ68" t="n">
        <v>1</v>
      </c>
      <c r="AK68" t="n">
        <v>1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inlineStr">
        <is>
          <t>No</t>
        </is>
      </c>
      <c r="AS68" t="inlineStr">
        <is>
          <t>No</t>
        </is>
      </c>
      <c r="AU68">
        <f>HYPERLINK("https://creighton-primo.hosted.exlibrisgroup.com/primo-explore/search?tab=default_tab&amp;search_scope=EVERYTHING&amp;vid=01CRU&amp;lang=en_US&amp;offset=0&amp;query=any,contains,991001532419702656","Catalog Record")</f>
        <v/>
      </c>
      <c r="AV68">
        <f>HYPERLINK("http://www.worldcat.org/oclc/16850191","WorldCat Record")</f>
        <v/>
      </c>
      <c r="AW68" t="inlineStr">
        <is>
          <t>5609552365:eng</t>
        </is>
      </c>
      <c r="AX68" t="inlineStr">
        <is>
          <t>16850191</t>
        </is>
      </c>
      <c r="AY68" t="inlineStr">
        <is>
          <t>991001532419702656</t>
        </is>
      </c>
      <c r="AZ68" t="inlineStr">
        <is>
          <t>991001532419702656</t>
        </is>
      </c>
      <c r="BA68" t="inlineStr">
        <is>
          <t>2270911890002656</t>
        </is>
      </c>
      <c r="BB68" t="inlineStr">
        <is>
          <t>BOOK</t>
        </is>
      </c>
      <c r="BD68" t="inlineStr">
        <is>
          <t>9780683069006</t>
        </is>
      </c>
      <c r="BE68" t="inlineStr">
        <is>
          <t>30001000621948</t>
        </is>
      </c>
      <c r="BF68" t="inlineStr">
        <is>
          <t>893638416</t>
        </is>
      </c>
    </row>
    <row r="69">
      <c r="B69" t="inlineStr">
        <is>
          <t>CUHSL</t>
        </is>
      </c>
      <c r="C69" t="inlineStr">
        <is>
          <t>SHELVES</t>
        </is>
      </c>
      <c r="D69" t="inlineStr">
        <is>
          <t>QT 104 H236 1987 S3V4</t>
        </is>
      </c>
      <c r="E69" t="inlineStr">
        <is>
          <t>0                      QT 0104000H  236         1987   S  3                  V  4</t>
        </is>
      </c>
      <c r="F69" t="inlineStr">
        <is>
          <t>Handbook of physiology : a critical, comprehensive presentation of physiological knowledge and concepts : Section 3: The Respiratory system : Volume IV : Gas exchange / section editor, Alfred P. Fishman ; volume editors, Leon E. Farhi, S. Marsh Tenney ; executive editor, Stephen R. Geiger.</t>
        </is>
      </c>
      <c r="G69" t="inlineStr">
        <is>
          <t>V. 4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N69" t="inlineStr">
        <is>
          <t>Bethesda, Md. : American Physiological Society, c1987.</t>
        </is>
      </c>
      <c r="O69" t="inlineStr">
        <is>
          <t>1987</t>
        </is>
      </c>
      <c r="Q69" t="inlineStr">
        <is>
          <t>eng</t>
        </is>
      </c>
      <c r="R69" t="inlineStr">
        <is>
          <t>mdu</t>
        </is>
      </c>
      <c r="S69" t="inlineStr">
        <is>
          <t>Handbook of physiology ; section 3, v. 4</t>
        </is>
      </c>
      <c r="T69" t="inlineStr">
        <is>
          <t xml:space="preserve">QT </t>
        </is>
      </c>
      <c r="U69" t="n">
        <v>3</v>
      </c>
      <c r="V69" t="n">
        <v>3</v>
      </c>
      <c r="W69" t="inlineStr">
        <is>
          <t>1990-07-16</t>
        </is>
      </c>
      <c r="X69" t="inlineStr">
        <is>
          <t>1990-07-16</t>
        </is>
      </c>
      <c r="Y69" t="inlineStr">
        <is>
          <t>1989-02-11</t>
        </is>
      </c>
      <c r="Z69" t="inlineStr">
        <is>
          <t>1989-02-11</t>
        </is>
      </c>
      <c r="AA69" t="n">
        <v>56</v>
      </c>
      <c r="AB69" t="n">
        <v>46</v>
      </c>
      <c r="AC69" t="n">
        <v>47</v>
      </c>
      <c r="AD69" t="n">
        <v>1</v>
      </c>
      <c r="AE69" t="n">
        <v>1</v>
      </c>
      <c r="AF69" t="n">
        <v>1</v>
      </c>
      <c r="AG69" t="n">
        <v>1</v>
      </c>
      <c r="AH69" t="n">
        <v>0</v>
      </c>
      <c r="AI69" t="n">
        <v>0</v>
      </c>
      <c r="AJ69" t="n">
        <v>1</v>
      </c>
      <c r="AK69" t="n">
        <v>1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inlineStr">
        <is>
          <t>No</t>
        </is>
      </c>
      <c r="AS69" t="inlineStr">
        <is>
          <t>No</t>
        </is>
      </c>
      <c r="AU69">
        <f>HYPERLINK("https://creighton-primo.hosted.exlibrisgroup.com/primo-explore/search?tab=default_tab&amp;search_scope=EVERYTHING&amp;vid=01CRU&amp;lang=en_US&amp;offset=0&amp;query=any,contains,991001426649702656","Catalog Record")</f>
        <v/>
      </c>
      <c r="AV69">
        <f>HYPERLINK("http://www.worldcat.org/oclc/15788727","WorldCat Record")</f>
        <v/>
      </c>
      <c r="AW69" t="inlineStr">
        <is>
          <t>5609207754:eng</t>
        </is>
      </c>
      <c r="AX69" t="inlineStr">
        <is>
          <t>15788727</t>
        </is>
      </c>
      <c r="AY69" t="inlineStr">
        <is>
          <t>991001426649702656</t>
        </is>
      </c>
      <c r="AZ69" t="inlineStr">
        <is>
          <t>991001426649702656</t>
        </is>
      </c>
      <c r="BA69" t="inlineStr">
        <is>
          <t>2260673080002656</t>
        </is>
      </c>
      <c r="BB69" t="inlineStr">
        <is>
          <t>BOOK</t>
        </is>
      </c>
      <c r="BD69" t="inlineStr">
        <is>
          <t>9780683030396</t>
        </is>
      </c>
      <c r="BE69" t="inlineStr">
        <is>
          <t>30001001184797</t>
        </is>
      </c>
      <c r="BF69" t="inlineStr">
        <is>
          <t>893541396</t>
        </is>
      </c>
    </row>
    <row r="70">
      <c r="B70" t="inlineStr">
        <is>
          <t>CUHSL</t>
        </is>
      </c>
      <c r="C70" t="inlineStr">
        <is>
          <t>SHELVES</t>
        </is>
      </c>
      <c r="D70" t="inlineStr">
        <is>
          <t>QT 104 H236 1989 S6v3</t>
        </is>
      </c>
      <c r="E70" t="inlineStr">
        <is>
          <t>0                      QT 0104000H  236         1989                                        S6v3</t>
        </is>
      </c>
      <c r="F70" t="inlineStr">
        <is>
          <t>Handbook of physiology : a critical, comprehensive presentation of physiological knowledge and concepts : the gastrointestinal system : salivary, gastric, pancreatic, and hepatobiliary secretion / volume editor, John G. Forte.</t>
        </is>
      </c>
      <c r="G70" t="inlineStr">
        <is>
          <t>V. 3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N70" t="inlineStr">
        <is>
          <t>Bethesda, Md. : American Physiological Society, c1989.</t>
        </is>
      </c>
      <c r="O70" t="inlineStr">
        <is>
          <t>1989</t>
        </is>
      </c>
      <c r="Q70" t="inlineStr">
        <is>
          <t>eng</t>
        </is>
      </c>
      <c r="R70" t="inlineStr">
        <is>
          <t>mdu</t>
        </is>
      </c>
      <c r="S70" t="inlineStr">
        <is>
          <t>Handbook of physiology [Rev. ed.] ; sect. 6, v. 3.</t>
        </is>
      </c>
      <c r="T70" t="inlineStr">
        <is>
          <t xml:space="preserve">QT </t>
        </is>
      </c>
      <c r="U70" t="n">
        <v>14</v>
      </c>
      <c r="V70" t="n">
        <v>14</v>
      </c>
      <c r="W70" t="inlineStr">
        <is>
          <t>2009-02-19</t>
        </is>
      </c>
      <c r="X70" t="inlineStr">
        <is>
          <t>2009-02-19</t>
        </is>
      </c>
      <c r="Y70" t="inlineStr">
        <is>
          <t>1990-06-15</t>
        </is>
      </c>
      <c r="Z70" t="inlineStr">
        <is>
          <t>1990-06-15</t>
        </is>
      </c>
      <c r="AA70" t="n">
        <v>31</v>
      </c>
      <c r="AB70" t="n">
        <v>24</v>
      </c>
      <c r="AC70" t="n">
        <v>27</v>
      </c>
      <c r="AD70" t="n">
        <v>1</v>
      </c>
      <c r="AE70" t="n">
        <v>1</v>
      </c>
      <c r="AF70" t="n">
        <v>1</v>
      </c>
      <c r="AG70" t="n">
        <v>1</v>
      </c>
      <c r="AH70" t="n">
        <v>0</v>
      </c>
      <c r="AI70" t="n">
        <v>0</v>
      </c>
      <c r="AJ70" t="n">
        <v>1</v>
      </c>
      <c r="AK70" t="n">
        <v>1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inlineStr">
        <is>
          <t>No</t>
        </is>
      </c>
      <c r="AS70" t="inlineStr">
        <is>
          <t>No</t>
        </is>
      </c>
      <c r="AU70">
        <f>HYPERLINK("https://creighton-primo.hosted.exlibrisgroup.com/primo-explore/search?tab=default_tab&amp;search_scope=EVERYTHING&amp;vid=01CRU&amp;lang=en_US&amp;offset=0&amp;query=any,contains,991001448869702656","Catalog Record")</f>
        <v/>
      </c>
      <c r="AV70">
        <f>HYPERLINK("http://www.worldcat.org/oclc/20619403","WorldCat Record")</f>
        <v/>
      </c>
      <c r="AW70" t="inlineStr">
        <is>
          <t>350128771:eng</t>
        </is>
      </c>
      <c r="AX70" t="inlineStr">
        <is>
          <t>20619403</t>
        </is>
      </c>
      <c r="AY70" t="inlineStr">
        <is>
          <t>991001448869702656</t>
        </is>
      </c>
      <c r="AZ70" t="inlineStr">
        <is>
          <t>991001448869702656</t>
        </is>
      </c>
      <c r="BA70" t="inlineStr">
        <is>
          <t>22101749470002656</t>
        </is>
      </c>
      <c r="BB70" t="inlineStr">
        <is>
          <t>BOOK</t>
        </is>
      </c>
      <c r="BE70" t="inlineStr">
        <is>
          <t>30001001882135</t>
        </is>
      </c>
      <c r="BF70" t="inlineStr">
        <is>
          <t>893643604</t>
        </is>
      </c>
    </row>
    <row r="71">
      <c r="B71" t="inlineStr">
        <is>
          <t>CUHSL</t>
        </is>
      </c>
      <c r="C71" t="inlineStr">
        <is>
          <t>SHELVES</t>
        </is>
      </c>
      <c r="D71" t="inlineStr">
        <is>
          <t>QT 104 H236 1989 S6V2</t>
        </is>
      </c>
      <c r="E71" t="inlineStr">
        <is>
          <t>0                      QT 0104000H  236         1989   S  6                  V  2</t>
        </is>
      </c>
      <c r="F71" t="inlineStr">
        <is>
          <t>Handbook of physiology : a critical, comprehensive presentation of physiological knowledge and concepts : The Gastrointestinal system ; Volume II: Neural and endocrine biology / section editor, Stanley G. Schultz ; volume editor, Gabriel M. Makhlouf ; executive editor, Brenda B. Rauner.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N71" t="inlineStr">
        <is>
          <t>Bethesda, Md. : American Physiological Society, c1989.</t>
        </is>
      </c>
      <c r="O71" t="inlineStr">
        <is>
          <t>1989</t>
        </is>
      </c>
      <c r="P71" t="inlineStr">
        <is>
          <t>Rev. 2nd ed.</t>
        </is>
      </c>
      <c r="Q71" t="inlineStr">
        <is>
          <t>eng</t>
        </is>
      </c>
      <c r="R71" t="inlineStr">
        <is>
          <t>mdu</t>
        </is>
      </c>
      <c r="S71" t="inlineStr">
        <is>
          <t>Handbook of physiology ; section 6,volume 2</t>
        </is>
      </c>
      <c r="T71" t="inlineStr">
        <is>
          <t xml:space="preserve">QT </t>
        </is>
      </c>
      <c r="U71" t="n">
        <v>19</v>
      </c>
      <c r="V71" t="n">
        <v>19</v>
      </c>
      <c r="W71" t="inlineStr">
        <is>
          <t>2009-02-19</t>
        </is>
      </c>
      <c r="X71" t="inlineStr">
        <is>
          <t>2009-02-19</t>
        </is>
      </c>
      <c r="Y71" t="inlineStr">
        <is>
          <t>1989-09-22</t>
        </is>
      </c>
      <c r="Z71" t="inlineStr">
        <is>
          <t>1989-09-22</t>
        </is>
      </c>
      <c r="AA71" t="n">
        <v>39</v>
      </c>
      <c r="AB71" t="n">
        <v>28</v>
      </c>
      <c r="AC71" t="n">
        <v>30</v>
      </c>
      <c r="AD71" t="n">
        <v>1</v>
      </c>
      <c r="AE71" t="n">
        <v>1</v>
      </c>
      <c r="AF71" t="n">
        <v>1</v>
      </c>
      <c r="AG71" t="n">
        <v>1</v>
      </c>
      <c r="AH71" t="n">
        <v>0</v>
      </c>
      <c r="AI71" t="n">
        <v>0</v>
      </c>
      <c r="AJ71" t="n">
        <v>1</v>
      </c>
      <c r="AK71" t="n">
        <v>1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inlineStr">
        <is>
          <t>No</t>
        </is>
      </c>
      <c r="AS71" t="inlineStr">
        <is>
          <t>No</t>
        </is>
      </c>
      <c r="AU71">
        <f>HYPERLINK("https://creighton-primo.hosted.exlibrisgroup.com/primo-explore/search?tab=default_tab&amp;search_scope=EVERYTHING&amp;vid=01CRU&amp;lang=en_US&amp;offset=0&amp;query=any,contains,991001322899702656","Catalog Record")</f>
        <v/>
      </c>
      <c r="AV71">
        <f>HYPERLINK("http://www.worldcat.org/oclc/20507328","WorldCat Record")</f>
        <v/>
      </c>
      <c r="AW71" t="inlineStr">
        <is>
          <t>374626815:eng</t>
        </is>
      </c>
      <c r="AX71" t="inlineStr">
        <is>
          <t>20507328</t>
        </is>
      </c>
      <c r="AY71" t="inlineStr">
        <is>
          <t>991001322899702656</t>
        </is>
      </c>
      <c r="AZ71" t="inlineStr">
        <is>
          <t>991001322899702656</t>
        </is>
      </c>
      <c r="BA71" t="inlineStr">
        <is>
          <t>2258257110002656</t>
        </is>
      </c>
      <c r="BB71" t="inlineStr">
        <is>
          <t>BOOK</t>
        </is>
      </c>
      <c r="BD71" t="inlineStr">
        <is>
          <t>9780195207958</t>
        </is>
      </c>
      <c r="BE71" t="inlineStr">
        <is>
          <t>30001001754128</t>
        </is>
      </c>
      <c r="BF71" t="inlineStr">
        <is>
          <t>893161890</t>
        </is>
      </c>
    </row>
    <row r="72">
      <c r="B72" t="inlineStr">
        <is>
          <t>CUHSL</t>
        </is>
      </c>
      <c r="C72" t="inlineStr">
        <is>
          <t>SHELVES</t>
        </is>
      </c>
      <c r="D72" t="inlineStr">
        <is>
          <t>QT 104 H236 1991 S6V4</t>
        </is>
      </c>
      <c r="E72" t="inlineStr">
        <is>
          <t>0                      QT 0104000H  236         1991   S  6                  V  4</t>
        </is>
      </c>
      <c r="F72" t="inlineStr">
        <is>
          <t>Handbook of physiology : a critical, comprehensive presentation of physiological knowledge and concepts : Intestinal absorption and secretion / section editor, Stanley G. Schultz ; volume editors, Michael Field, Raymond A. Frizzell ; executive editor, Brenda B. Rauner.</t>
        </is>
      </c>
      <c r="G72" t="inlineStr">
        <is>
          <t>V. 4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N72" t="inlineStr">
        <is>
          <t>Bethesda, Md. : American Physiological Society, c1991.</t>
        </is>
      </c>
      <c r="O72" t="inlineStr">
        <is>
          <t>1991</t>
        </is>
      </c>
      <c r="P72" t="inlineStr">
        <is>
          <t>Rev. 2nd ed.</t>
        </is>
      </c>
      <c r="Q72" t="inlineStr">
        <is>
          <t>eng</t>
        </is>
      </c>
      <c r="R72" t="inlineStr">
        <is>
          <t>mdu</t>
        </is>
      </c>
      <c r="S72" t="inlineStr">
        <is>
          <t>Handbook of physiology ; section 6, volume IV</t>
        </is>
      </c>
      <c r="T72" t="inlineStr">
        <is>
          <t xml:space="preserve">QT </t>
        </is>
      </c>
      <c r="U72" t="n">
        <v>10</v>
      </c>
      <c r="V72" t="n">
        <v>10</v>
      </c>
      <c r="W72" t="inlineStr">
        <is>
          <t>2009-02-19</t>
        </is>
      </c>
      <c r="X72" t="inlineStr">
        <is>
          <t>2009-02-19</t>
        </is>
      </c>
      <c r="Y72" t="inlineStr">
        <is>
          <t>1991-04-23</t>
        </is>
      </c>
      <c r="Z72" t="inlineStr">
        <is>
          <t>1991-04-23</t>
        </is>
      </c>
      <c r="AA72" t="n">
        <v>41</v>
      </c>
      <c r="AB72" t="n">
        <v>32</v>
      </c>
      <c r="AC72" t="n">
        <v>32</v>
      </c>
      <c r="AD72" t="n">
        <v>1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inlineStr">
        <is>
          <t>No</t>
        </is>
      </c>
      <c r="AS72" t="inlineStr">
        <is>
          <t>No</t>
        </is>
      </c>
      <c r="AU72">
        <f>HYPERLINK("https://creighton-primo.hosted.exlibrisgroup.com/primo-explore/search?tab=default_tab&amp;search_scope=EVERYTHING&amp;vid=01CRU&amp;lang=en_US&amp;offset=0&amp;query=any,contains,991000932849702656","Catalog Record")</f>
        <v/>
      </c>
      <c r="AV72">
        <f>HYPERLINK("http://www.worldcat.org/oclc/23246688","WorldCat Record")</f>
        <v/>
      </c>
      <c r="AW72" t="inlineStr">
        <is>
          <t>350128779:eng</t>
        </is>
      </c>
      <c r="AX72" t="inlineStr">
        <is>
          <t>23246688</t>
        </is>
      </c>
      <c r="AY72" t="inlineStr">
        <is>
          <t>991000932849702656</t>
        </is>
      </c>
      <c r="AZ72" t="inlineStr">
        <is>
          <t>991000932849702656</t>
        </is>
      </c>
      <c r="BA72" t="inlineStr">
        <is>
          <t>2268869440002656</t>
        </is>
      </c>
      <c r="BB72" t="inlineStr">
        <is>
          <t>BOOK</t>
        </is>
      </c>
      <c r="BD72" t="inlineStr">
        <is>
          <t>9780195208177</t>
        </is>
      </c>
      <c r="BE72" t="inlineStr">
        <is>
          <t>30001002190157</t>
        </is>
      </c>
      <c r="BF72" t="inlineStr">
        <is>
          <t>893460147</t>
        </is>
      </c>
    </row>
    <row r="73">
      <c r="B73" t="inlineStr">
        <is>
          <t>CUHSL</t>
        </is>
      </c>
      <c r="C73" t="inlineStr">
        <is>
          <t>SHELVES</t>
        </is>
      </c>
      <c r="D73" t="inlineStr">
        <is>
          <t>QT104 H2361 2001 V. 4</t>
        </is>
      </c>
      <c r="E73" t="inlineStr">
        <is>
          <t>0                      QT 0104000H  2361        2001                                        V. 4</t>
        </is>
      </c>
      <c r="F73" t="inlineStr">
        <is>
          <t>Coping with the environment : neural and endocrine mechanisms / volume editor, Bruce S. McEwen ; section editor, H. Maurice Goodman.</t>
        </is>
      </c>
      <c r="G73" t="inlineStr">
        <is>
          <t>V. 4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N73" t="inlineStr">
        <is>
          <t>New York : Published for the American Physiological Society by Oxford University Press, 2001.</t>
        </is>
      </c>
      <c r="O73" t="inlineStr">
        <is>
          <t>2001</t>
        </is>
      </c>
      <c r="Q73" t="inlineStr">
        <is>
          <t>eng</t>
        </is>
      </c>
      <c r="R73" t="inlineStr">
        <is>
          <t>nyu</t>
        </is>
      </c>
      <c r="S73" t="inlineStr">
        <is>
          <t>Handbook of physiology ; section 7, v.4.</t>
        </is>
      </c>
      <c r="T73" t="inlineStr">
        <is>
          <t xml:space="preserve">QT </t>
        </is>
      </c>
      <c r="U73" t="n">
        <v>0</v>
      </c>
      <c r="V73" t="n">
        <v>0</v>
      </c>
      <c r="W73" t="inlineStr">
        <is>
          <t>2003-07-07</t>
        </is>
      </c>
      <c r="X73" t="inlineStr">
        <is>
          <t>2003-07-07</t>
        </is>
      </c>
      <c r="Y73" t="inlineStr">
        <is>
          <t>2003-06-27</t>
        </is>
      </c>
      <c r="Z73" t="inlineStr">
        <is>
          <t>2003-06-27</t>
        </is>
      </c>
      <c r="AA73" t="n">
        <v>43</v>
      </c>
      <c r="AB73" t="n">
        <v>40</v>
      </c>
      <c r="AC73" t="n">
        <v>40</v>
      </c>
      <c r="AD73" t="n">
        <v>1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inlineStr">
        <is>
          <t>No</t>
        </is>
      </c>
      <c r="AS73" t="inlineStr">
        <is>
          <t>No</t>
        </is>
      </c>
      <c r="AU73">
        <f>HYPERLINK("https://creighton-primo.hosted.exlibrisgroup.com/primo-explore/search?tab=default_tab&amp;search_scope=EVERYTHING&amp;vid=01CRU&amp;lang=en_US&amp;offset=0&amp;query=any,contains,991000352189702656","Catalog Record")</f>
        <v/>
      </c>
      <c r="AV73">
        <f>HYPERLINK("http://www.worldcat.org/oclc/45952118","WorldCat Record")</f>
        <v/>
      </c>
      <c r="AW73" t="inlineStr">
        <is>
          <t>481055436:eng</t>
        </is>
      </c>
      <c r="AX73" t="inlineStr">
        <is>
          <t>45952118</t>
        </is>
      </c>
      <c r="AY73" t="inlineStr">
        <is>
          <t>991000352189702656</t>
        </is>
      </c>
      <c r="AZ73" t="inlineStr">
        <is>
          <t>991000352189702656</t>
        </is>
      </c>
      <c r="BA73" t="inlineStr">
        <is>
          <t>2256339670002656</t>
        </is>
      </c>
      <c r="BB73" t="inlineStr">
        <is>
          <t>BOOK</t>
        </is>
      </c>
      <c r="BD73" t="inlineStr">
        <is>
          <t>9780195112528</t>
        </is>
      </c>
      <c r="BE73" t="inlineStr">
        <is>
          <t>30001004501732</t>
        </is>
      </c>
      <c r="BF73" t="inlineStr">
        <is>
          <t>893811427</t>
        </is>
      </c>
    </row>
    <row r="74">
      <c r="B74" t="inlineStr">
        <is>
          <t>CUHSL</t>
        </is>
      </c>
      <c r="C74" t="inlineStr">
        <is>
          <t>SHELVES</t>
        </is>
      </c>
      <c r="D74" t="inlineStr">
        <is>
          <t>QT 104 L283p 1971</t>
        </is>
      </c>
      <c r="E74" t="inlineStr">
        <is>
          <t>0                      QT 0104000L  283p        1971</t>
        </is>
      </c>
      <c r="F74" t="inlineStr">
        <is>
          <t>Physiology of man / [by] L. L. Langley.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Langley, L. L. (Leroy Lester), 1916-</t>
        </is>
      </c>
      <c r="N74" t="inlineStr">
        <is>
          <t>New York : Van Nostrand Reinhold Co., [1971]</t>
        </is>
      </c>
      <c r="O74" t="inlineStr">
        <is>
          <t>1971</t>
        </is>
      </c>
      <c r="P74" t="inlineStr">
        <is>
          <t>4th ed.</t>
        </is>
      </c>
      <c r="Q74" t="inlineStr">
        <is>
          <t>eng</t>
        </is>
      </c>
      <c r="R74" t="inlineStr">
        <is>
          <t>nyu</t>
        </is>
      </c>
      <c r="T74" t="inlineStr">
        <is>
          <t xml:space="preserve">QT </t>
        </is>
      </c>
      <c r="U74" t="n">
        <v>9</v>
      </c>
      <c r="V74" t="n">
        <v>9</v>
      </c>
      <c r="W74" t="inlineStr">
        <is>
          <t>2004-06-14</t>
        </is>
      </c>
      <c r="X74" t="inlineStr">
        <is>
          <t>2004-06-14</t>
        </is>
      </c>
      <c r="Y74" t="inlineStr">
        <is>
          <t>1988-02-29</t>
        </is>
      </c>
      <c r="Z74" t="inlineStr">
        <is>
          <t>1988-02-29</t>
        </is>
      </c>
      <c r="AA74" t="n">
        <v>212</v>
      </c>
      <c r="AB74" t="n">
        <v>171</v>
      </c>
      <c r="AC74" t="n">
        <v>432</v>
      </c>
      <c r="AD74" t="n">
        <v>3</v>
      </c>
      <c r="AE74" t="n">
        <v>6</v>
      </c>
      <c r="AF74" t="n">
        <v>6</v>
      </c>
      <c r="AG74" t="n">
        <v>15</v>
      </c>
      <c r="AH74" t="n">
        <v>2</v>
      </c>
      <c r="AI74" t="n">
        <v>6</v>
      </c>
      <c r="AJ74" t="n">
        <v>2</v>
      </c>
      <c r="AK74" t="n">
        <v>2</v>
      </c>
      <c r="AL74" t="n">
        <v>0</v>
      </c>
      <c r="AM74" t="n">
        <v>4</v>
      </c>
      <c r="AN74" t="n">
        <v>2</v>
      </c>
      <c r="AO74" t="n">
        <v>5</v>
      </c>
      <c r="AP74" t="n">
        <v>0</v>
      </c>
      <c r="AQ74" t="n">
        <v>0</v>
      </c>
      <c r="AR74" t="inlineStr">
        <is>
          <t>No</t>
        </is>
      </c>
      <c r="AS74" t="inlineStr">
        <is>
          <t>No</t>
        </is>
      </c>
      <c r="AU74">
        <f>HYPERLINK("https://creighton-primo.hosted.exlibrisgroup.com/primo-explore/search?tab=default_tab&amp;search_scope=EVERYTHING&amp;vid=01CRU&amp;lang=en_US&amp;offset=0&amp;query=any,contains,991000860229702656","Catalog Record")</f>
        <v/>
      </c>
      <c r="AV74">
        <f>HYPERLINK("http://www.worldcat.org/oclc/154237","WorldCat Record")</f>
        <v/>
      </c>
      <c r="AW74" t="inlineStr">
        <is>
          <t>1182142:eng</t>
        </is>
      </c>
      <c r="AX74" t="inlineStr">
        <is>
          <t>154237</t>
        </is>
      </c>
      <c r="AY74" t="inlineStr">
        <is>
          <t>991000860229702656</t>
        </is>
      </c>
      <c r="AZ74" t="inlineStr">
        <is>
          <t>991000860229702656</t>
        </is>
      </c>
      <c r="BA74" t="inlineStr">
        <is>
          <t>2255313020002656</t>
        </is>
      </c>
      <c r="BB74" t="inlineStr">
        <is>
          <t>BOOK</t>
        </is>
      </c>
      <c r="BE74" t="inlineStr">
        <is>
          <t>30001000138083</t>
        </is>
      </c>
      <c r="BF74" t="inlineStr">
        <is>
          <t>893831585</t>
        </is>
      </c>
    </row>
    <row r="75">
      <c r="B75" t="inlineStr">
        <is>
          <t>CUHSL</t>
        </is>
      </c>
      <c r="C75" t="inlineStr">
        <is>
          <t>SHELVES</t>
        </is>
      </c>
      <c r="D75" t="inlineStr">
        <is>
          <t>QT 104 L289i 1984</t>
        </is>
      </c>
      <c r="E75" t="inlineStr">
        <is>
          <t>0                      QT 0104000L  289i        1984</t>
        </is>
      </c>
      <c r="F75" t="inlineStr">
        <is>
          <t>Integrated science for health students / T. Randall Lankford.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Lankford, T. Randall, 1942-</t>
        </is>
      </c>
      <c r="N75" t="inlineStr">
        <is>
          <t>Reston, Va. : Reston Pub. Co., c1984.</t>
        </is>
      </c>
      <c r="O75" t="inlineStr">
        <is>
          <t>1984</t>
        </is>
      </c>
      <c r="P75" t="inlineStr">
        <is>
          <t>3rd ed.</t>
        </is>
      </c>
      <c r="Q75" t="inlineStr">
        <is>
          <t>eng</t>
        </is>
      </c>
      <c r="R75" t="inlineStr">
        <is>
          <t>vau</t>
        </is>
      </c>
      <c r="T75" t="inlineStr">
        <is>
          <t xml:space="preserve">QT </t>
        </is>
      </c>
      <c r="U75" t="n">
        <v>9</v>
      </c>
      <c r="V75" t="n">
        <v>9</v>
      </c>
      <c r="W75" t="inlineStr">
        <is>
          <t>1992-12-01</t>
        </is>
      </c>
      <c r="X75" t="inlineStr">
        <is>
          <t>1992-12-01</t>
        </is>
      </c>
      <c r="Y75" t="inlineStr">
        <is>
          <t>1988-01-20</t>
        </is>
      </c>
      <c r="Z75" t="inlineStr">
        <is>
          <t>1988-01-20</t>
        </is>
      </c>
      <c r="AA75" t="n">
        <v>104</v>
      </c>
      <c r="AB75" t="n">
        <v>89</v>
      </c>
      <c r="AC75" t="n">
        <v>238</v>
      </c>
      <c r="AD75" t="n">
        <v>1</v>
      </c>
      <c r="AE75" t="n">
        <v>2</v>
      </c>
      <c r="AF75" t="n">
        <v>1</v>
      </c>
      <c r="AG75" t="n">
        <v>9</v>
      </c>
      <c r="AH75" t="n">
        <v>1</v>
      </c>
      <c r="AI75" t="n">
        <v>2</v>
      </c>
      <c r="AJ75" t="n">
        <v>0</v>
      </c>
      <c r="AK75" t="n">
        <v>3</v>
      </c>
      <c r="AL75" t="n">
        <v>1</v>
      </c>
      <c r="AM75" t="n">
        <v>6</v>
      </c>
      <c r="AN75" t="n">
        <v>0</v>
      </c>
      <c r="AO75" t="n">
        <v>1</v>
      </c>
      <c r="AP75" t="n">
        <v>0</v>
      </c>
      <c r="AQ75" t="n">
        <v>0</v>
      </c>
      <c r="AR75" t="inlineStr">
        <is>
          <t>No</t>
        </is>
      </c>
      <c r="AS75" t="inlineStr">
        <is>
          <t>No</t>
        </is>
      </c>
      <c r="AU75">
        <f>HYPERLINK("https://creighton-primo.hosted.exlibrisgroup.com/primo-explore/search?tab=default_tab&amp;search_scope=EVERYTHING&amp;vid=01CRU&amp;lang=en_US&amp;offset=0&amp;query=any,contains,991000860139702656","Catalog Record")</f>
        <v/>
      </c>
      <c r="AV75">
        <f>HYPERLINK("http://www.worldcat.org/oclc/9896323","WorldCat Record")</f>
        <v/>
      </c>
      <c r="AW75" t="inlineStr">
        <is>
          <t>2707219:eng</t>
        </is>
      </c>
      <c r="AX75" t="inlineStr">
        <is>
          <t>9896323</t>
        </is>
      </c>
      <c r="AY75" t="inlineStr">
        <is>
          <t>991000860139702656</t>
        </is>
      </c>
      <c r="AZ75" t="inlineStr">
        <is>
          <t>991000860139702656</t>
        </is>
      </c>
      <c r="BA75" t="inlineStr">
        <is>
          <t>2258488820002656</t>
        </is>
      </c>
      <c r="BB75" t="inlineStr">
        <is>
          <t>BOOK</t>
        </is>
      </c>
      <c r="BD75" t="inlineStr">
        <is>
          <t>9780835931069</t>
        </is>
      </c>
      <c r="BE75" t="inlineStr">
        <is>
          <t>30001000138059</t>
        </is>
      </c>
      <c r="BF75" t="inlineStr">
        <is>
          <t>893148486</t>
        </is>
      </c>
    </row>
    <row r="76">
      <c r="B76" t="inlineStr">
        <is>
          <t>CUHSL</t>
        </is>
      </c>
      <c r="C76" t="inlineStr">
        <is>
          <t>SHELVES</t>
        </is>
      </c>
      <c r="D76" t="inlineStr">
        <is>
          <t>QT 104 L673e 1946</t>
        </is>
      </c>
      <c r="E76" t="inlineStr">
        <is>
          <t>0                      QT 0104000L  673e        1946</t>
        </is>
      </c>
      <c r="F76" t="inlineStr">
        <is>
          <t>Exercises in human physiology : (preparatory to clinical work) / by Sir Thomas Lewis.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Lewis, Thomas, Sir, 1881-1945.</t>
        </is>
      </c>
      <c r="N76" t="inlineStr">
        <is>
          <t>London : Macmillan, 1946, c1945.</t>
        </is>
      </c>
      <c r="O76" t="inlineStr">
        <is>
          <t>1945</t>
        </is>
      </c>
      <c r="Q76" t="inlineStr">
        <is>
          <t>eng</t>
        </is>
      </c>
      <c r="R76" t="inlineStr">
        <is>
          <t>enk</t>
        </is>
      </c>
      <c r="T76" t="inlineStr">
        <is>
          <t xml:space="preserve">QT </t>
        </is>
      </c>
      <c r="U76" t="n">
        <v>5</v>
      </c>
      <c r="V76" t="n">
        <v>5</v>
      </c>
      <c r="W76" t="inlineStr">
        <is>
          <t>2008-09-02</t>
        </is>
      </c>
      <c r="X76" t="inlineStr">
        <is>
          <t>2008-09-02</t>
        </is>
      </c>
      <c r="Y76" t="inlineStr">
        <is>
          <t>1988-01-20</t>
        </is>
      </c>
      <c r="Z76" t="inlineStr">
        <is>
          <t>1988-01-20</t>
        </is>
      </c>
      <c r="AA76" t="n">
        <v>84</v>
      </c>
      <c r="AB76" t="n">
        <v>52</v>
      </c>
      <c r="AC76" t="n">
        <v>62</v>
      </c>
      <c r="AD76" t="n">
        <v>1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inlineStr">
        <is>
          <t>No</t>
        </is>
      </c>
      <c r="AS76" t="inlineStr">
        <is>
          <t>No</t>
        </is>
      </c>
      <c r="AU76">
        <f>HYPERLINK("https://creighton-primo.hosted.exlibrisgroup.com/primo-explore/search?tab=default_tab&amp;search_scope=EVERYTHING&amp;vid=01CRU&amp;lang=en_US&amp;offset=0&amp;query=any,contains,991000860189702656","Catalog Record")</f>
        <v/>
      </c>
      <c r="AV76">
        <f>HYPERLINK("http://www.worldcat.org/oclc/3654443","WorldCat Record")</f>
        <v/>
      </c>
      <c r="AW76" t="inlineStr">
        <is>
          <t>233513579:eng</t>
        </is>
      </c>
      <c r="AX76" t="inlineStr">
        <is>
          <t>3654443</t>
        </is>
      </c>
      <c r="AY76" t="inlineStr">
        <is>
          <t>991000860189702656</t>
        </is>
      </c>
      <c r="AZ76" t="inlineStr">
        <is>
          <t>991000860189702656</t>
        </is>
      </c>
      <c r="BA76" t="inlineStr">
        <is>
          <t>2263230230002656</t>
        </is>
      </c>
      <c r="BB76" t="inlineStr">
        <is>
          <t>BOOK</t>
        </is>
      </c>
      <c r="BE76" t="inlineStr">
        <is>
          <t>30001000138067</t>
        </is>
      </c>
      <c r="BF76" t="inlineStr">
        <is>
          <t>893740507</t>
        </is>
      </c>
    </row>
    <row r="77">
      <c r="B77" t="inlineStr">
        <is>
          <t>CUHSL</t>
        </is>
      </c>
      <c r="C77" t="inlineStr">
        <is>
          <t>SHELVES</t>
        </is>
      </c>
      <c r="D77" t="inlineStr">
        <is>
          <t>QT 104 M398h 1983</t>
        </is>
      </c>
      <c r="E77" t="inlineStr">
        <is>
          <t>0                      QT 0104000M  398h        1983</t>
        </is>
      </c>
      <c r="F77" t="inlineStr">
        <is>
          <t>Human physiology / Elliott B. Mason.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M77" t="inlineStr">
        <is>
          <t>Mason, Elliott B., 1943-</t>
        </is>
      </c>
      <c r="N77" t="inlineStr">
        <is>
          <t>Menlo Park, Calif. : Benjamin/Cummings Pub. Co., c1983.</t>
        </is>
      </c>
      <c r="O77" t="inlineStr">
        <is>
          <t>1983</t>
        </is>
      </c>
      <c r="Q77" t="inlineStr">
        <is>
          <t>eng</t>
        </is>
      </c>
      <c r="R77" t="inlineStr">
        <is>
          <t xml:space="preserve">xx </t>
        </is>
      </c>
      <c r="S77" t="inlineStr">
        <is>
          <t>Benjamin/Cummings series in the life sciences</t>
        </is>
      </c>
      <c r="T77" t="inlineStr">
        <is>
          <t xml:space="preserve">QT </t>
        </is>
      </c>
      <c r="U77" t="n">
        <v>43</v>
      </c>
      <c r="V77" t="n">
        <v>43</v>
      </c>
      <c r="W77" t="inlineStr">
        <is>
          <t>1993-04-07</t>
        </is>
      </c>
      <c r="X77" t="inlineStr">
        <is>
          <t>1993-04-07</t>
        </is>
      </c>
      <c r="Y77" t="inlineStr">
        <is>
          <t>1988-01-18</t>
        </is>
      </c>
      <c r="Z77" t="inlineStr">
        <is>
          <t>1988-01-18</t>
        </is>
      </c>
      <c r="AA77" t="n">
        <v>21</v>
      </c>
      <c r="AB77" t="n">
        <v>11</v>
      </c>
      <c r="AC77" t="n">
        <v>75</v>
      </c>
      <c r="AD77" t="n">
        <v>1</v>
      </c>
      <c r="AE77" t="n">
        <v>1</v>
      </c>
      <c r="AF77" t="n">
        <v>0</v>
      </c>
      <c r="AG77" t="n">
        <v>1</v>
      </c>
      <c r="AH77" t="n">
        <v>0</v>
      </c>
      <c r="AI77" t="n">
        <v>0</v>
      </c>
      <c r="AJ77" t="n">
        <v>0</v>
      </c>
      <c r="AK77" t="n">
        <v>1</v>
      </c>
      <c r="AL77" t="n">
        <v>0</v>
      </c>
      <c r="AM77" t="n">
        <v>1</v>
      </c>
      <c r="AN77" t="n">
        <v>0</v>
      </c>
      <c r="AO77" t="n">
        <v>0</v>
      </c>
      <c r="AP77" t="n">
        <v>0</v>
      </c>
      <c r="AQ77" t="n">
        <v>0</v>
      </c>
      <c r="AR77" t="inlineStr">
        <is>
          <t>No</t>
        </is>
      </c>
      <c r="AS77" t="inlineStr">
        <is>
          <t>No</t>
        </is>
      </c>
      <c r="AU77">
        <f>HYPERLINK("https://creighton-primo.hosted.exlibrisgroup.com/primo-explore/search?tab=default_tab&amp;search_scope=EVERYTHING&amp;vid=01CRU&amp;lang=en_US&amp;offset=0&amp;query=any,contains,991000860559702656","Catalog Record")</f>
        <v/>
      </c>
      <c r="AV77">
        <f>HYPERLINK("http://www.worldcat.org/oclc/10724421","WorldCat Record")</f>
        <v/>
      </c>
      <c r="AW77" t="inlineStr">
        <is>
          <t>3381875:eng</t>
        </is>
      </c>
      <c r="AX77" t="inlineStr">
        <is>
          <t>10724421</t>
        </is>
      </c>
      <c r="AY77" t="inlineStr">
        <is>
          <t>991000860559702656</t>
        </is>
      </c>
      <c r="AZ77" t="inlineStr">
        <is>
          <t>991000860559702656</t>
        </is>
      </c>
      <c r="BA77" t="inlineStr">
        <is>
          <t>2263127780002656</t>
        </is>
      </c>
      <c r="BB77" t="inlineStr">
        <is>
          <t>BOOK</t>
        </is>
      </c>
      <c r="BD77" t="inlineStr">
        <is>
          <t>9780805368857</t>
        </is>
      </c>
      <c r="BE77" t="inlineStr">
        <is>
          <t>30001000138240</t>
        </is>
      </c>
      <c r="BF77" t="inlineStr">
        <is>
          <t>893637733</t>
        </is>
      </c>
    </row>
    <row r="78">
      <c r="B78" t="inlineStr">
        <is>
          <t>CUHSL</t>
        </is>
      </c>
      <c r="C78" t="inlineStr">
        <is>
          <t>SHELVES</t>
        </is>
      </c>
      <c r="D78" t="inlineStr">
        <is>
          <t>QT104 P5776 2004</t>
        </is>
      </c>
      <c r="E78" t="inlineStr">
        <is>
          <t>0                      QT 0104000P  5776        2004</t>
        </is>
      </c>
      <c r="F78" t="inlineStr">
        <is>
          <t>Physiology for anaesthesiologists / edited by J.P. Howard Fee, James G. Bovill.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N78" t="inlineStr">
        <is>
          <t>London ; New York : Taylor &amp; Francis, c2004.</t>
        </is>
      </c>
      <c r="O78" t="inlineStr">
        <is>
          <t>2004</t>
        </is>
      </c>
      <c r="Q78" t="inlineStr">
        <is>
          <t>eng</t>
        </is>
      </c>
      <c r="R78" t="inlineStr">
        <is>
          <t>enk</t>
        </is>
      </c>
      <c r="T78" t="inlineStr">
        <is>
          <t xml:space="preserve">QT </t>
        </is>
      </c>
      <c r="U78" t="n">
        <v>1</v>
      </c>
      <c r="V78" t="n">
        <v>1</v>
      </c>
      <c r="W78" t="inlineStr">
        <is>
          <t>2005-10-27</t>
        </is>
      </c>
      <c r="X78" t="inlineStr">
        <is>
          <t>2005-10-27</t>
        </is>
      </c>
      <c r="Y78" t="inlineStr">
        <is>
          <t>2005-10-25</t>
        </is>
      </c>
      <c r="Z78" t="inlineStr">
        <is>
          <t>2005-10-25</t>
        </is>
      </c>
      <c r="AA78" t="n">
        <v>43</v>
      </c>
      <c r="AB78" t="n">
        <v>22</v>
      </c>
      <c r="AC78" t="n">
        <v>60</v>
      </c>
      <c r="AD78" t="n">
        <v>1</v>
      </c>
      <c r="AE78" t="n">
        <v>1</v>
      </c>
      <c r="AF78" t="n">
        <v>1</v>
      </c>
      <c r="AG78" t="n">
        <v>2</v>
      </c>
      <c r="AH78" t="n">
        <v>1</v>
      </c>
      <c r="AI78" t="n">
        <v>2</v>
      </c>
      <c r="AJ78" t="n">
        <v>0</v>
      </c>
      <c r="AK78" t="n">
        <v>0</v>
      </c>
      <c r="AL78" t="n">
        <v>0</v>
      </c>
      <c r="AM78" t="n">
        <v>1</v>
      </c>
      <c r="AN78" t="n">
        <v>0</v>
      </c>
      <c r="AO78" t="n">
        <v>0</v>
      </c>
      <c r="AP78" t="n">
        <v>0</v>
      </c>
      <c r="AQ78" t="n">
        <v>0</v>
      </c>
      <c r="AR78" t="inlineStr">
        <is>
          <t>No</t>
        </is>
      </c>
      <c r="AS78" t="inlineStr">
        <is>
          <t>No</t>
        </is>
      </c>
      <c r="AU78">
        <f>HYPERLINK("https://creighton-primo.hosted.exlibrisgroup.com/primo-explore/search?tab=default_tab&amp;search_scope=EVERYTHING&amp;vid=01CRU&amp;lang=en_US&amp;offset=0&amp;query=any,contains,991000445849702656","Catalog Record")</f>
        <v/>
      </c>
      <c r="AV78">
        <f>HYPERLINK("http://www.worldcat.org/oclc/57565067","WorldCat Record")</f>
        <v/>
      </c>
      <c r="AW78" t="inlineStr">
        <is>
          <t>766780197:eng</t>
        </is>
      </c>
      <c r="AX78" t="inlineStr">
        <is>
          <t>57565067</t>
        </is>
      </c>
      <c r="AY78" t="inlineStr">
        <is>
          <t>991000445849702656</t>
        </is>
      </c>
      <c r="AZ78" t="inlineStr">
        <is>
          <t>991000445849702656</t>
        </is>
      </c>
      <c r="BA78" t="inlineStr">
        <is>
          <t>2257690850002656</t>
        </is>
      </c>
      <c r="BB78" t="inlineStr">
        <is>
          <t>BOOK</t>
        </is>
      </c>
      <c r="BD78" t="inlineStr">
        <is>
          <t>9781841842356</t>
        </is>
      </c>
      <c r="BE78" t="inlineStr">
        <is>
          <t>30001004913598</t>
        </is>
      </c>
      <c r="BF78" t="inlineStr">
        <is>
          <t>893136904</t>
        </is>
      </c>
    </row>
    <row r="79">
      <c r="B79" t="inlineStr">
        <is>
          <t>CUHSL</t>
        </is>
      </c>
      <c r="C79" t="inlineStr">
        <is>
          <t>SHELVES</t>
        </is>
      </c>
      <c r="D79" t="inlineStr">
        <is>
          <t>QT 104 P578 1949F</t>
        </is>
      </c>
      <c r="E79" t="inlineStr">
        <is>
          <t>0                      QT 0104000P  578         1949F</t>
        </is>
      </c>
      <c r="F79" t="inlineStr">
        <is>
          <t>Physiology of heat regulation and the science of clothing / prepared at the request of the Division of Medical Sciences, National Research Council.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N79" t="inlineStr">
        <is>
          <t>Philadelphia : Saunders, c1949.</t>
        </is>
      </c>
      <c r="O79" t="inlineStr">
        <is>
          <t>1949</t>
        </is>
      </c>
      <c r="Q79" t="inlineStr">
        <is>
          <t>eng</t>
        </is>
      </c>
      <c r="R79" t="inlineStr">
        <is>
          <t>pau</t>
        </is>
      </c>
      <c r="T79" t="inlineStr">
        <is>
          <t xml:space="preserve">QT </t>
        </is>
      </c>
      <c r="U79" t="n">
        <v>1</v>
      </c>
      <c r="V79" t="n">
        <v>1</v>
      </c>
      <c r="W79" t="inlineStr">
        <is>
          <t>1992-04-09</t>
        </is>
      </c>
      <c r="X79" t="inlineStr">
        <is>
          <t>1992-04-09</t>
        </is>
      </c>
      <c r="Y79" t="inlineStr">
        <is>
          <t>1988-01-20</t>
        </is>
      </c>
      <c r="Z79" t="inlineStr">
        <is>
          <t>1988-01-20</t>
        </is>
      </c>
      <c r="AA79" t="n">
        <v>183</v>
      </c>
      <c r="AB79" t="n">
        <v>148</v>
      </c>
      <c r="AC79" t="n">
        <v>228</v>
      </c>
      <c r="AD79" t="n">
        <v>2</v>
      </c>
      <c r="AE79" t="n">
        <v>2</v>
      </c>
      <c r="AF79" t="n">
        <v>4</v>
      </c>
      <c r="AG79" t="n">
        <v>4</v>
      </c>
      <c r="AH79" t="n">
        <v>1</v>
      </c>
      <c r="AI79" t="n">
        <v>1</v>
      </c>
      <c r="AJ79" t="n">
        <v>1</v>
      </c>
      <c r="AK79" t="n">
        <v>1</v>
      </c>
      <c r="AL79" t="n">
        <v>2</v>
      </c>
      <c r="AM79" t="n">
        <v>2</v>
      </c>
      <c r="AN79" t="n">
        <v>1</v>
      </c>
      <c r="AO79" t="n">
        <v>1</v>
      </c>
      <c r="AP79" t="n">
        <v>0</v>
      </c>
      <c r="AQ79" t="n">
        <v>0</v>
      </c>
      <c r="AR79" t="inlineStr">
        <is>
          <t>No</t>
        </is>
      </c>
      <c r="AS79" t="inlineStr">
        <is>
          <t>Yes</t>
        </is>
      </c>
      <c r="AT79">
        <f>HYPERLINK("http://catalog.hathitrust.org/Record/001553420","HathiTrust Record")</f>
        <v/>
      </c>
      <c r="AU79">
        <f>HYPERLINK("https://creighton-primo.hosted.exlibrisgroup.com/primo-explore/search?tab=default_tab&amp;search_scope=EVERYTHING&amp;vid=01CRU&amp;lang=en_US&amp;offset=0&amp;query=any,contains,991000860719702656","Catalog Record")</f>
        <v/>
      </c>
      <c r="AV79">
        <f>HYPERLINK("http://www.worldcat.org/oclc/3233011","WorldCat Record")</f>
        <v/>
      </c>
      <c r="AW79" t="inlineStr">
        <is>
          <t>1567036:eng</t>
        </is>
      </c>
      <c r="AX79" t="inlineStr">
        <is>
          <t>3233011</t>
        </is>
      </c>
      <c r="AY79" t="inlineStr">
        <is>
          <t>991000860719702656</t>
        </is>
      </c>
      <c r="AZ79" t="inlineStr">
        <is>
          <t>991000860719702656</t>
        </is>
      </c>
      <c r="BA79" t="inlineStr">
        <is>
          <t>2260654240002656</t>
        </is>
      </c>
      <c r="BB79" t="inlineStr">
        <is>
          <t>BOOK</t>
        </is>
      </c>
      <c r="BE79" t="inlineStr">
        <is>
          <t>30001000138463</t>
        </is>
      </c>
      <c r="BF79" t="inlineStr">
        <is>
          <t>893283969</t>
        </is>
      </c>
    </row>
    <row r="80">
      <c r="B80" t="inlineStr">
        <is>
          <t>CUHSL</t>
        </is>
      </c>
      <c r="C80" t="inlineStr">
        <is>
          <t>SHELVES</t>
        </is>
      </c>
      <c r="D80" t="inlineStr">
        <is>
          <t>QT 104 P957 1990</t>
        </is>
      </c>
      <c r="E80" t="inlineStr">
        <is>
          <t>0                      QT 0104000P  957         1990</t>
        </is>
      </c>
      <c r="F80" t="inlineStr">
        <is>
          <t>Principles of physiology / edited by Robert M. Berne, Matthew N. Levy.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N80" t="inlineStr">
        <is>
          <t>St. Louis : Mosby, c1990.</t>
        </is>
      </c>
      <c r="O80" t="inlineStr">
        <is>
          <t>1990</t>
        </is>
      </c>
      <c r="Q80" t="inlineStr">
        <is>
          <t>eng</t>
        </is>
      </c>
      <c r="R80" t="inlineStr">
        <is>
          <t>xxu</t>
        </is>
      </c>
      <c r="T80" t="inlineStr">
        <is>
          <t xml:space="preserve">QT </t>
        </is>
      </c>
      <c r="U80" t="n">
        <v>86</v>
      </c>
      <c r="V80" t="n">
        <v>86</v>
      </c>
      <c r="W80" t="inlineStr">
        <is>
          <t>1999-10-18</t>
        </is>
      </c>
      <c r="X80" t="inlineStr">
        <is>
          <t>1999-10-18</t>
        </is>
      </c>
      <c r="Y80" t="inlineStr">
        <is>
          <t>1990-08-08</t>
        </is>
      </c>
      <c r="Z80" t="inlineStr">
        <is>
          <t>1990-08-08</t>
        </is>
      </c>
      <c r="AA80" t="n">
        <v>216</v>
      </c>
      <c r="AB80" t="n">
        <v>142</v>
      </c>
      <c r="AC80" t="n">
        <v>369</v>
      </c>
      <c r="AD80" t="n">
        <v>2</v>
      </c>
      <c r="AE80" t="n">
        <v>3</v>
      </c>
      <c r="AF80" t="n">
        <v>5</v>
      </c>
      <c r="AG80" t="n">
        <v>10</v>
      </c>
      <c r="AH80" t="n">
        <v>1</v>
      </c>
      <c r="AI80" t="n">
        <v>2</v>
      </c>
      <c r="AJ80" t="n">
        <v>1</v>
      </c>
      <c r="AK80" t="n">
        <v>3</v>
      </c>
      <c r="AL80" t="n">
        <v>4</v>
      </c>
      <c r="AM80" t="n">
        <v>6</v>
      </c>
      <c r="AN80" t="n">
        <v>1</v>
      </c>
      <c r="AO80" t="n">
        <v>1</v>
      </c>
      <c r="AP80" t="n">
        <v>0</v>
      </c>
      <c r="AQ80" t="n">
        <v>0</v>
      </c>
      <c r="AR80" t="inlineStr">
        <is>
          <t>No</t>
        </is>
      </c>
      <c r="AS80" t="inlineStr">
        <is>
          <t>No</t>
        </is>
      </c>
      <c r="AU80">
        <f>HYPERLINK("https://creighton-primo.hosted.exlibrisgroup.com/primo-explore/search?tab=default_tab&amp;search_scope=EVERYTHING&amp;vid=01CRU&amp;lang=en_US&amp;offset=0&amp;query=any,contains,991001452129702656","Catalog Record")</f>
        <v/>
      </c>
      <c r="AV80">
        <f>HYPERLINK("http://www.worldcat.org/oclc/20392062","WorldCat Record")</f>
        <v/>
      </c>
      <c r="AW80" t="inlineStr">
        <is>
          <t>4202270484:eng</t>
        </is>
      </c>
      <c r="AX80" t="inlineStr">
        <is>
          <t>20392062</t>
        </is>
      </c>
      <c r="AY80" t="inlineStr">
        <is>
          <t>991001452129702656</t>
        </is>
      </c>
      <c r="AZ80" t="inlineStr">
        <is>
          <t>991001452129702656</t>
        </is>
      </c>
      <c r="BA80" t="inlineStr">
        <is>
          <t>2265809760002656</t>
        </is>
      </c>
      <c r="BB80" t="inlineStr">
        <is>
          <t>BOOK</t>
        </is>
      </c>
      <c r="BD80" t="inlineStr">
        <is>
          <t>9780801605482</t>
        </is>
      </c>
      <c r="BE80" t="inlineStr">
        <is>
          <t>30001001883471</t>
        </is>
      </c>
      <c r="BF80" t="inlineStr">
        <is>
          <t>893455824</t>
        </is>
      </c>
    </row>
    <row r="81">
      <c r="B81" t="inlineStr">
        <is>
          <t>CUHSL</t>
        </is>
      </c>
      <c r="C81" t="inlineStr">
        <is>
          <t>SHELVES</t>
        </is>
      </c>
      <c r="D81" t="inlineStr">
        <is>
          <t>QT 104 S4525ap 1995</t>
        </is>
      </c>
      <c r="E81" t="inlineStr">
        <is>
          <t>0                      QT 0104000S  4525ap      1995</t>
        </is>
      </c>
      <c r="F81" t="inlineStr">
        <is>
          <t>Art pak to accompany Anatomy &amp; physiology / Rod R. Seeley, Trent D. Stephens, Philip Tate.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Seeley, Rod R.</t>
        </is>
      </c>
      <c r="N81" t="inlineStr">
        <is>
          <t>St. Louis : Mosby, c1995.</t>
        </is>
      </c>
      <c r="O81" t="inlineStr">
        <is>
          <t>1995</t>
        </is>
      </c>
      <c r="P81" t="inlineStr">
        <is>
          <t>3rd ed.</t>
        </is>
      </c>
      <c r="Q81" t="inlineStr">
        <is>
          <t>eng</t>
        </is>
      </c>
      <c r="R81" t="inlineStr">
        <is>
          <t>mou</t>
        </is>
      </c>
      <c r="T81" t="inlineStr">
        <is>
          <t xml:space="preserve">QT </t>
        </is>
      </c>
      <c r="U81" t="n">
        <v>13</v>
      </c>
      <c r="V81" t="n">
        <v>13</v>
      </c>
      <c r="W81" t="inlineStr">
        <is>
          <t>2000-03-21</t>
        </is>
      </c>
      <c r="X81" t="inlineStr">
        <is>
          <t>2000-03-21</t>
        </is>
      </c>
      <c r="Y81" t="inlineStr">
        <is>
          <t>1996-01-24</t>
        </is>
      </c>
      <c r="Z81" t="inlineStr">
        <is>
          <t>1996-01-24</t>
        </is>
      </c>
      <c r="AA81" t="n">
        <v>36</v>
      </c>
      <c r="AB81" t="n">
        <v>28</v>
      </c>
      <c r="AC81" t="n">
        <v>28</v>
      </c>
      <c r="AD81" t="n">
        <v>1</v>
      </c>
      <c r="AE81" t="n">
        <v>1</v>
      </c>
      <c r="AF81" t="n">
        <v>3</v>
      </c>
      <c r="AG81" t="n">
        <v>3</v>
      </c>
      <c r="AH81" t="n">
        <v>0</v>
      </c>
      <c r="AI81" t="n">
        <v>0</v>
      </c>
      <c r="AJ81" t="n">
        <v>1</v>
      </c>
      <c r="AK81" t="n">
        <v>1</v>
      </c>
      <c r="AL81" t="n">
        <v>2</v>
      </c>
      <c r="AM81" t="n">
        <v>2</v>
      </c>
      <c r="AN81" t="n">
        <v>0</v>
      </c>
      <c r="AO81" t="n">
        <v>0</v>
      </c>
      <c r="AP81" t="n">
        <v>0</v>
      </c>
      <c r="AQ81" t="n">
        <v>0</v>
      </c>
      <c r="AR81" t="inlineStr">
        <is>
          <t>No</t>
        </is>
      </c>
      <c r="AS81" t="inlineStr">
        <is>
          <t>No</t>
        </is>
      </c>
      <c r="AU81">
        <f>HYPERLINK("https://creighton-primo.hosted.exlibrisgroup.com/primo-explore/search?tab=default_tab&amp;search_scope=EVERYTHING&amp;vid=01CRU&amp;lang=en_US&amp;offset=0&amp;query=any,contains,991001503039702656","Catalog Record")</f>
        <v/>
      </c>
      <c r="AV81">
        <f>HYPERLINK("http://www.worldcat.org/oclc/33317278","WorldCat Record")</f>
        <v/>
      </c>
      <c r="AW81" t="inlineStr">
        <is>
          <t>5612226600:eng</t>
        </is>
      </c>
      <c r="AX81" t="inlineStr">
        <is>
          <t>33317278</t>
        </is>
      </c>
      <c r="AY81" t="inlineStr">
        <is>
          <t>991001503039702656</t>
        </is>
      </c>
      <c r="AZ81" t="inlineStr">
        <is>
          <t>991001503039702656</t>
        </is>
      </c>
      <c r="BA81" t="inlineStr">
        <is>
          <t>2264655580002656</t>
        </is>
      </c>
      <c r="BB81" t="inlineStr">
        <is>
          <t>BOOK</t>
        </is>
      </c>
      <c r="BE81" t="inlineStr">
        <is>
          <t>30001003263128</t>
        </is>
      </c>
      <c r="BF81" t="inlineStr">
        <is>
          <t>893558037</t>
        </is>
      </c>
    </row>
    <row r="82">
      <c r="B82" t="inlineStr">
        <is>
          <t>CUHSL</t>
        </is>
      </c>
      <c r="C82" t="inlineStr">
        <is>
          <t>SHELVES</t>
        </is>
      </c>
      <c r="D82" t="inlineStr">
        <is>
          <t>QT 104 S452a 1995</t>
        </is>
      </c>
      <c r="E82" t="inlineStr">
        <is>
          <t>0                      QT 0104000S  452a        1995</t>
        </is>
      </c>
      <c r="F82" t="inlineStr">
        <is>
          <t>Anatomy &amp; physiology / Rod R. Seeley, Trent D. Stephens, Philip Tate.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Yes</t>
        </is>
      </c>
      <c r="L82" t="inlineStr">
        <is>
          <t>0</t>
        </is>
      </c>
      <c r="M82" t="inlineStr">
        <is>
          <t>Seeley, Rod R.</t>
        </is>
      </c>
      <c r="N82" t="inlineStr">
        <is>
          <t>St. Louis : Mosby, c1995.</t>
        </is>
      </c>
      <c r="O82" t="inlineStr">
        <is>
          <t>1995</t>
        </is>
      </c>
      <c r="P82" t="inlineStr">
        <is>
          <t>3rd ed.</t>
        </is>
      </c>
      <c r="Q82" t="inlineStr">
        <is>
          <t>eng</t>
        </is>
      </c>
      <c r="R82" t="inlineStr">
        <is>
          <t>mou</t>
        </is>
      </c>
      <c r="T82" t="inlineStr">
        <is>
          <t xml:space="preserve">QT </t>
        </is>
      </c>
      <c r="U82" t="n">
        <v>35</v>
      </c>
      <c r="V82" t="n">
        <v>35</v>
      </c>
      <c r="W82" t="inlineStr">
        <is>
          <t>2000-03-21</t>
        </is>
      </c>
      <c r="X82" t="inlineStr">
        <is>
          <t>2000-03-21</t>
        </is>
      </c>
      <c r="Y82" t="inlineStr">
        <is>
          <t>1996-01-24</t>
        </is>
      </c>
      <c r="Z82" t="inlineStr">
        <is>
          <t>1996-01-24</t>
        </is>
      </c>
      <c r="AA82" t="n">
        <v>189</v>
      </c>
      <c r="AB82" t="n">
        <v>119</v>
      </c>
      <c r="AC82" t="n">
        <v>516</v>
      </c>
      <c r="AD82" t="n">
        <v>1</v>
      </c>
      <c r="AE82" t="n">
        <v>4</v>
      </c>
      <c r="AF82" t="n">
        <v>2</v>
      </c>
      <c r="AG82" t="n">
        <v>15</v>
      </c>
      <c r="AH82" t="n">
        <v>0</v>
      </c>
      <c r="AI82" t="n">
        <v>5</v>
      </c>
      <c r="AJ82" t="n">
        <v>0</v>
      </c>
      <c r="AK82" t="n">
        <v>1</v>
      </c>
      <c r="AL82" t="n">
        <v>2</v>
      </c>
      <c r="AM82" t="n">
        <v>8</v>
      </c>
      <c r="AN82" t="n">
        <v>0</v>
      </c>
      <c r="AO82" t="n">
        <v>3</v>
      </c>
      <c r="AP82" t="n">
        <v>0</v>
      </c>
      <c r="AQ82" t="n">
        <v>0</v>
      </c>
      <c r="AR82" t="inlineStr">
        <is>
          <t>No</t>
        </is>
      </c>
      <c r="AS82" t="inlineStr">
        <is>
          <t>No</t>
        </is>
      </c>
      <c r="AU82">
        <f>HYPERLINK("https://creighton-primo.hosted.exlibrisgroup.com/primo-explore/search?tab=default_tab&amp;search_scope=EVERYTHING&amp;vid=01CRU&amp;lang=en_US&amp;offset=0&amp;query=any,contains,991001503069702656","Catalog Record")</f>
        <v/>
      </c>
      <c r="AV82">
        <f>HYPERLINK("http://www.worldcat.org/oclc/32274141","WorldCat Record")</f>
        <v/>
      </c>
      <c r="AW82" t="inlineStr">
        <is>
          <t>6750364:eng</t>
        </is>
      </c>
      <c r="AX82" t="inlineStr">
        <is>
          <t>32274141</t>
        </is>
      </c>
      <c r="AY82" t="inlineStr">
        <is>
          <t>991001503069702656</t>
        </is>
      </c>
      <c r="AZ82" t="inlineStr">
        <is>
          <t>991001503069702656</t>
        </is>
      </c>
      <c r="BA82" t="inlineStr">
        <is>
          <t>2260326950002656</t>
        </is>
      </c>
      <c r="BB82" t="inlineStr">
        <is>
          <t>BOOK</t>
        </is>
      </c>
      <c r="BD82" t="inlineStr">
        <is>
          <t>9780815177166</t>
        </is>
      </c>
      <c r="BE82" t="inlineStr">
        <is>
          <t>30001003263136</t>
        </is>
      </c>
      <c r="BF82" t="inlineStr">
        <is>
          <t>893638396</t>
        </is>
      </c>
    </row>
    <row r="83">
      <c r="B83" t="inlineStr">
        <is>
          <t>CUHSL</t>
        </is>
      </c>
      <c r="C83" t="inlineStr">
        <is>
          <t>SHELVES</t>
        </is>
      </c>
      <c r="D83" t="inlineStr">
        <is>
          <t>QT 104 S452a 1998</t>
        </is>
      </c>
      <c r="E83" t="inlineStr">
        <is>
          <t>0                      QT 0104000S  452a        1998</t>
        </is>
      </c>
      <c r="F83" t="inlineStr">
        <is>
          <t>Anatomy &amp; physiology / Rod R. Seeley, Trent D. Stephens, Philip Tate.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Yes</t>
        </is>
      </c>
      <c r="L83" t="inlineStr">
        <is>
          <t>0</t>
        </is>
      </c>
      <c r="M83" t="inlineStr">
        <is>
          <t>Seeley, Rod R.</t>
        </is>
      </c>
      <c r="N83" t="inlineStr">
        <is>
          <t>Boston, Mass. : WCB/McGraw-Hill, c1998.</t>
        </is>
      </c>
      <c r="O83" t="inlineStr">
        <is>
          <t>1998</t>
        </is>
      </c>
      <c r="P83" t="inlineStr">
        <is>
          <t>4th ed.</t>
        </is>
      </c>
      <c r="Q83" t="inlineStr">
        <is>
          <t>eng</t>
        </is>
      </c>
      <c r="R83" t="inlineStr">
        <is>
          <t>mau</t>
        </is>
      </c>
      <c r="T83" t="inlineStr">
        <is>
          <t xml:space="preserve">QT </t>
        </is>
      </c>
      <c r="U83" t="n">
        <v>24</v>
      </c>
      <c r="V83" t="n">
        <v>24</v>
      </c>
      <c r="W83" t="inlineStr">
        <is>
          <t>2007-04-16</t>
        </is>
      </c>
      <c r="X83" t="inlineStr">
        <is>
          <t>2007-04-16</t>
        </is>
      </c>
      <c r="Y83" t="inlineStr">
        <is>
          <t>1998-03-02</t>
        </is>
      </c>
      <c r="Z83" t="inlineStr">
        <is>
          <t>1998-03-02</t>
        </is>
      </c>
      <c r="AA83" t="n">
        <v>119</v>
      </c>
      <c r="AB83" t="n">
        <v>69</v>
      </c>
      <c r="AC83" t="n">
        <v>516</v>
      </c>
      <c r="AD83" t="n">
        <v>1</v>
      </c>
      <c r="AE83" t="n">
        <v>4</v>
      </c>
      <c r="AF83" t="n">
        <v>2</v>
      </c>
      <c r="AG83" t="n">
        <v>15</v>
      </c>
      <c r="AH83" t="n">
        <v>1</v>
      </c>
      <c r="AI83" t="n">
        <v>5</v>
      </c>
      <c r="AJ83" t="n">
        <v>0</v>
      </c>
      <c r="AK83" t="n">
        <v>1</v>
      </c>
      <c r="AL83" t="n">
        <v>1</v>
      </c>
      <c r="AM83" t="n">
        <v>8</v>
      </c>
      <c r="AN83" t="n">
        <v>0</v>
      </c>
      <c r="AO83" t="n">
        <v>3</v>
      </c>
      <c r="AP83" t="n">
        <v>0</v>
      </c>
      <c r="AQ83" t="n">
        <v>0</v>
      </c>
      <c r="AR83" t="inlineStr">
        <is>
          <t>No</t>
        </is>
      </c>
      <c r="AS83" t="inlineStr">
        <is>
          <t>No</t>
        </is>
      </c>
      <c r="AU83">
        <f>HYPERLINK("https://creighton-primo.hosted.exlibrisgroup.com/primo-explore/search?tab=default_tab&amp;search_scope=EVERYTHING&amp;vid=01CRU&amp;lang=en_US&amp;offset=0&amp;query=any,contains,991001563609702656","Catalog Record")</f>
        <v/>
      </c>
      <c r="AV83">
        <f>HYPERLINK("http://www.worldcat.org/oclc/36648277","WorldCat Record")</f>
        <v/>
      </c>
      <c r="AW83" t="inlineStr">
        <is>
          <t>6750364:eng</t>
        </is>
      </c>
      <c r="AX83" t="inlineStr">
        <is>
          <t>36648277</t>
        </is>
      </c>
      <c r="AY83" t="inlineStr">
        <is>
          <t>991001563609702656</t>
        </is>
      </c>
      <c r="AZ83" t="inlineStr">
        <is>
          <t>991001563609702656</t>
        </is>
      </c>
      <c r="BA83" t="inlineStr">
        <is>
          <t>2266023660002656</t>
        </is>
      </c>
      <c r="BB83" t="inlineStr">
        <is>
          <t>BOOK</t>
        </is>
      </c>
      <c r="BD83" t="inlineStr">
        <is>
          <t>9780697411075</t>
        </is>
      </c>
      <c r="BE83" t="inlineStr">
        <is>
          <t>30001003629286</t>
        </is>
      </c>
      <c r="BF83" t="inlineStr">
        <is>
          <t>893821342</t>
        </is>
      </c>
    </row>
    <row r="84">
      <c r="B84" t="inlineStr">
        <is>
          <t>CUHSL</t>
        </is>
      </c>
      <c r="C84" t="inlineStr">
        <is>
          <t>SHELVES</t>
        </is>
      </c>
      <c r="D84" t="inlineStr">
        <is>
          <t>QT 104 S452ap 1998</t>
        </is>
      </c>
      <c r="E84" t="inlineStr">
        <is>
          <t>0                      QT 0104000S  452ap       1998</t>
        </is>
      </c>
      <c r="F84" t="inlineStr">
        <is>
          <t>Anatomy &amp; physiology : student study art notebook / Rod R. Seeley, Trent D. Stephens, Philip Tate.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Seeley, Rod R.</t>
        </is>
      </c>
      <c r="N84" t="inlineStr">
        <is>
          <t>Dubuque, Iowa : McGraw-Hill/WCB, c1998.</t>
        </is>
      </c>
      <c r="O84" t="inlineStr">
        <is>
          <t>1998</t>
        </is>
      </c>
      <c r="P84" t="inlineStr">
        <is>
          <t>4th ed.</t>
        </is>
      </c>
      <c r="Q84" t="inlineStr">
        <is>
          <t>eng</t>
        </is>
      </c>
      <c r="R84" t="inlineStr">
        <is>
          <t>iau</t>
        </is>
      </c>
      <c r="T84" t="inlineStr">
        <is>
          <t xml:space="preserve">QT </t>
        </is>
      </c>
      <c r="U84" t="n">
        <v>6</v>
      </c>
      <c r="V84" t="n">
        <v>6</v>
      </c>
      <c r="W84" t="inlineStr">
        <is>
          <t>2007-04-24</t>
        </is>
      </c>
      <c r="X84" t="inlineStr">
        <is>
          <t>2007-04-24</t>
        </is>
      </c>
      <c r="Y84" t="inlineStr">
        <is>
          <t>1998-03-02</t>
        </is>
      </c>
      <c r="Z84" t="inlineStr">
        <is>
          <t>1998-03-02</t>
        </is>
      </c>
      <c r="AA84" t="n">
        <v>49</v>
      </c>
      <c r="AB84" t="n">
        <v>38</v>
      </c>
      <c r="AC84" t="n">
        <v>44</v>
      </c>
      <c r="AD84" t="n">
        <v>1</v>
      </c>
      <c r="AE84" t="n">
        <v>1</v>
      </c>
      <c r="AF84" t="n">
        <v>1</v>
      </c>
      <c r="AG84" t="n">
        <v>1</v>
      </c>
      <c r="AH84" t="n">
        <v>1</v>
      </c>
      <c r="AI84" t="n">
        <v>1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inlineStr">
        <is>
          <t>No</t>
        </is>
      </c>
      <c r="AS84" t="inlineStr">
        <is>
          <t>No</t>
        </is>
      </c>
      <c r="AU84">
        <f>HYPERLINK("https://creighton-primo.hosted.exlibrisgroup.com/primo-explore/search?tab=default_tab&amp;search_scope=EVERYTHING&amp;vid=01CRU&amp;lang=en_US&amp;offset=0&amp;query=any,contains,991001139929702656","Catalog Record")</f>
        <v/>
      </c>
      <c r="AV84">
        <f>HYPERLINK("http://www.worldcat.org/oclc/38937369","WorldCat Record")</f>
        <v/>
      </c>
      <c r="AW84" t="inlineStr">
        <is>
          <t>10568561037:eng</t>
        </is>
      </c>
      <c r="AX84" t="inlineStr">
        <is>
          <t>38937369</t>
        </is>
      </c>
      <c r="AY84" t="inlineStr">
        <is>
          <t>991001139929702656</t>
        </is>
      </c>
      <c r="AZ84" t="inlineStr">
        <is>
          <t>991001139929702656</t>
        </is>
      </c>
      <c r="BA84" t="inlineStr">
        <is>
          <t>2268142850002656</t>
        </is>
      </c>
      <c r="BB84" t="inlineStr">
        <is>
          <t>BOOK</t>
        </is>
      </c>
      <c r="BD84" t="inlineStr">
        <is>
          <t>9780697394798</t>
        </is>
      </c>
      <c r="BE84" t="inlineStr">
        <is>
          <t>30001003629278</t>
        </is>
      </c>
      <c r="BF84" t="inlineStr">
        <is>
          <t>893541051</t>
        </is>
      </c>
    </row>
    <row r="85">
      <c r="B85" t="inlineStr">
        <is>
          <t>CUHSL</t>
        </is>
      </c>
      <c r="C85" t="inlineStr">
        <is>
          <t>SHELVES</t>
        </is>
      </c>
      <c r="D85" t="inlineStr">
        <is>
          <t>QT 104 S645b 1973</t>
        </is>
      </c>
      <c r="E85" t="inlineStr">
        <is>
          <t>0                      QT 0104000S  645b        1973</t>
        </is>
      </c>
      <c r="F85" t="inlineStr">
        <is>
          <t>The biologic ages of man from conception through old age / Edited by David W. Smith [and] Edwin L. Bierman.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Smith, David W., 1926-1981.</t>
        </is>
      </c>
      <c r="N85" t="inlineStr">
        <is>
          <t>Philadelphia : Saunders, 1973.</t>
        </is>
      </c>
      <c r="O85" t="inlineStr">
        <is>
          <t>1973</t>
        </is>
      </c>
      <c r="Q85" t="inlineStr">
        <is>
          <t>eng</t>
        </is>
      </c>
      <c r="R85" t="inlineStr">
        <is>
          <t>pau</t>
        </is>
      </c>
      <c r="T85" t="inlineStr">
        <is>
          <t xml:space="preserve">QT </t>
        </is>
      </c>
      <c r="U85" t="n">
        <v>2</v>
      </c>
      <c r="V85" t="n">
        <v>2</v>
      </c>
      <c r="W85" t="inlineStr">
        <is>
          <t>1989-07-08</t>
        </is>
      </c>
      <c r="X85" t="inlineStr">
        <is>
          <t>1989-07-08</t>
        </is>
      </c>
      <c r="Y85" t="inlineStr">
        <is>
          <t>1988-03-02</t>
        </is>
      </c>
      <c r="Z85" t="inlineStr">
        <is>
          <t>1988-03-02</t>
        </is>
      </c>
      <c r="AA85" t="n">
        <v>363</v>
      </c>
      <c r="AB85" t="n">
        <v>299</v>
      </c>
      <c r="AC85" t="n">
        <v>430</v>
      </c>
      <c r="AD85" t="n">
        <v>3</v>
      </c>
      <c r="AE85" t="n">
        <v>3</v>
      </c>
      <c r="AF85" t="n">
        <v>12</v>
      </c>
      <c r="AG85" t="n">
        <v>17</v>
      </c>
      <c r="AH85" t="n">
        <v>6</v>
      </c>
      <c r="AI85" t="n">
        <v>7</v>
      </c>
      <c r="AJ85" t="n">
        <v>1</v>
      </c>
      <c r="AK85" t="n">
        <v>3</v>
      </c>
      <c r="AL85" t="n">
        <v>5</v>
      </c>
      <c r="AM85" t="n">
        <v>8</v>
      </c>
      <c r="AN85" t="n">
        <v>2</v>
      </c>
      <c r="AO85" t="n">
        <v>2</v>
      </c>
      <c r="AP85" t="n">
        <v>0</v>
      </c>
      <c r="AQ85" t="n">
        <v>0</v>
      </c>
      <c r="AR85" t="inlineStr">
        <is>
          <t>No</t>
        </is>
      </c>
      <c r="AS85" t="inlineStr">
        <is>
          <t>Yes</t>
        </is>
      </c>
      <c r="AT85">
        <f>HYPERLINK("http://catalog.hathitrust.org/Record/000010780","HathiTrust Record")</f>
        <v/>
      </c>
      <c r="AU85">
        <f>HYPERLINK("https://creighton-primo.hosted.exlibrisgroup.com/primo-explore/search?tab=default_tab&amp;search_scope=EVERYTHING&amp;vid=01CRU&amp;lang=en_US&amp;offset=0&amp;query=any,contains,991000860679702656","Catalog Record")</f>
        <v/>
      </c>
      <c r="AV85">
        <f>HYPERLINK("http://www.worldcat.org/oclc/741187","WorldCat Record")</f>
        <v/>
      </c>
      <c r="AW85" t="inlineStr">
        <is>
          <t>1804812:eng</t>
        </is>
      </c>
      <c r="AX85" t="inlineStr">
        <is>
          <t>741187</t>
        </is>
      </c>
      <c r="AY85" t="inlineStr">
        <is>
          <t>991000860679702656</t>
        </is>
      </c>
      <c r="AZ85" t="inlineStr">
        <is>
          <t>991000860679702656</t>
        </is>
      </c>
      <c r="BA85" t="inlineStr">
        <is>
          <t>2270964110002656</t>
        </is>
      </c>
      <c r="BB85" t="inlineStr">
        <is>
          <t>BOOK</t>
        </is>
      </c>
      <c r="BD85" t="inlineStr">
        <is>
          <t>9780721684239</t>
        </is>
      </c>
      <c r="BE85" t="inlineStr">
        <is>
          <t>30001000138422</t>
        </is>
      </c>
      <c r="BF85" t="inlineStr">
        <is>
          <t>893273415</t>
        </is>
      </c>
    </row>
    <row r="86">
      <c r="B86" t="inlineStr">
        <is>
          <t>CUHSL</t>
        </is>
      </c>
      <c r="C86" t="inlineStr">
        <is>
          <t>SHELVES</t>
        </is>
      </c>
      <c r="D86" t="inlineStr">
        <is>
          <t>QT 104 T3553 1989</t>
        </is>
      </c>
      <c r="E86" t="inlineStr">
        <is>
          <t>0                      QT 0104000T  3553        1989</t>
        </is>
      </c>
      <c r="F86" t="inlineStr">
        <is>
          <t>Textbook of physiology / [edited by] Harry D. Patton ... [et al.].</t>
        </is>
      </c>
      <c r="G86" t="inlineStr">
        <is>
          <t>V. 1</t>
        </is>
      </c>
      <c r="H86" t="inlineStr">
        <is>
          <t>Yes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N86" t="inlineStr">
        <is>
          <t>Philadelphia : Saunders, c1989.</t>
        </is>
      </c>
      <c r="O86" t="inlineStr">
        <is>
          <t>1989</t>
        </is>
      </c>
      <c r="P86" t="inlineStr">
        <is>
          <t>21st ed.</t>
        </is>
      </c>
      <c r="Q86" t="inlineStr">
        <is>
          <t>eng</t>
        </is>
      </c>
      <c r="R86" t="inlineStr">
        <is>
          <t>xxu</t>
        </is>
      </c>
      <c r="T86" t="inlineStr">
        <is>
          <t xml:space="preserve">QT </t>
        </is>
      </c>
      <c r="U86" t="n">
        <v>49</v>
      </c>
      <c r="V86" t="n">
        <v>83</v>
      </c>
      <c r="W86" t="inlineStr">
        <is>
          <t>2000-03-31</t>
        </is>
      </c>
      <c r="X86" t="inlineStr">
        <is>
          <t>2000-04-26</t>
        </is>
      </c>
      <c r="Y86" t="inlineStr">
        <is>
          <t>1989-07-28</t>
        </is>
      </c>
      <c r="Z86" t="inlineStr">
        <is>
          <t>1989-07-28</t>
        </is>
      </c>
      <c r="AA86" t="n">
        <v>308</v>
      </c>
      <c r="AB86" t="n">
        <v>222</v>
      </c>
      <c r="AC86" t="n">
        <v>224</v>
      </c>
      <c r="AD86" t="n">
        <v>3</v>
      </c>
      <c r="AE86" t="n">
        <v>3</v>
      </c>
      <c r="AF86" t="n">
        <v>8</v>
      </c>
      <c r="AG86" t="n">
        <v>8</v>
      </c>
      <c r="AH86" t="n">
        <v>1</v>
      </c>
      <c r="AI86" t="n">
        <v>1</v>
      </c>
      <c r="AJ86" t="n">
        <v>2</v>
      </c>
      <c r="AK86" t="n">
        <v>2</v>
      </c>
      <c r="AL86" t="n">
        <v>6</v>
      </c>
      <c r="AM86" t="n">
        <v>6</v>
      </c>
      <c r="AN86" t="n">
        <v>2</v>
      </c>
      <c r="AO86" t="n">
        <v>2</v>
      </c>
      <c r="AP86" t="n">
        <v>0</v>
      </c>
      <c r="AQ86" t="n">
        <v>0</v>
      </c>
      <c r="AR86" t="inlineStr">
        <is>
          <t>No</t>
        </is>
      </c>
      <c r="AS86" t="inlineStr">
        <is>
          <t>Yes</t>
        </is>
      </c>
      <c r="AT86">
        <f>HYPERLINK("http://catalog.hathitrust.org/Record/001295076","HathiTrust Record")</f>
        <v/>
      </c>
      <c r="AU86">
        <f>HYPERLINK("https://creighton-primo.hosted.exlibrisgroup.com/primo-explore/search?tab=default_tab&amp;search_scope=EVERYTHING&amp;vid=01CRU&amp;lang=en_US&amp;offset=0&amp;query=any,contains,991001312389702656","Catalog Record")</f>
        <v/>
      </c>
      <c r="AV86">
        <f>HYPERLINK("http://www.worldcat.org/oclc/15520585","WorldCat Record")</f>
        <v/>
      </c>
      <c r="AW86" t="inlineStr">
        <is>
          <t>9381316261:eng</t>
        </is>
      </c>
      <c r="AX86" t="inlineStr">
        <is>
          <t>15520585</t>
        </is>
      </c>
      <c r="AY86" t="inlineStr">
        <is>
          <t>991001312389702656</t>
        </is>
      </c>
      <c r="AZ86" t="inlineStr">
        <is>
          <t>991001312389702656</t>
        </is>
      </c>
      <c r="BA86" t="inlineStr">
        <is>
          <t>2265278950002656</t>
        </is>
      </c>
      <c r="BB86" t="inlineStr">
        <is>
          <t>BOOK</t>
        </is>
      </c>
      <c r="BD86" t="inlineStr">
        <is>
          <t>9780030144790</t>
        </is>
      </c>
      <c r="BE86" t="inlineStr">
        <is>
          <t>30001001751249</t>
        </is>
      </c>
      <c r="BF86" t="inlineStr">
        <is>
          <t>893467907</t>
        </is>
      </c>
    </row>
    <row r="87">
      <c r="B87" t="inlineStr">
        <is>
          <t>CUHSL</t>
        </is>
      </c>
      <c r="C87" t="inlineStr">
        <is>
          <t>SHELVES</t>
        </is>
      </c>
      <c r="D87" t="inlineStr">
        <is>
          <t>QT 104 T3553 1989</t>
        </is>
      </c>
      <c r="E87" t="inlineStr">
        <is>
          <t>0                      QT 0104000T  3553        1989</t>
        </is>
      </c>
      <c r="F87" t="inlineStr">
        <is>
          <t>Textbook of physiology / [edited by] Harry D. Patton ... [et al.].</t>
        </is>
      </c>
      <c r="G87" t="inlineStr">
        <is>
          <t>V. 2</t>
        </is>
      </c>
      <c r="H87" t="inlineStr">
        <is>
          <t>Yes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N87" t="inlineStr">
        <is>
          <t>Philadelphia : Saunders, c1989.</t>
        </is>
      </c>
      <c r="O87" t="inlineStr">
        <is>
          <t>1989</t>
        </is>
      </c>
      <c r="P87" t="inlineStr">
        <is>
          <t>21st ed.</t>
        </is>
      </c>
      <c r="Q87" t="inlineStr">
        <is>
          <t>eng</t>
        </is>
      </c>
      <c r="R87" t="inlineStr">
        <is>
          <t>xxu</t>
        </is>
      </c>
      <c r="T87" t="inlineStr">
        <is>
          <t xml:space="preserve">QT </t>
        </is>
      </c>
      <c r="U87" t="n">
        <v>34</v>
      </c>
      <c r="V87" t="n">
        <v>83</v>
      </c>
      <c r="W87" t="inlineStr">
        <is>
          <t>2000-04-26</t>
        </is>
      </c>
      <c r="X87" t="inlineStr">
        <is>
          <t>2000-04-26</t>
        </is>
      </c>
      <c r="Y87" t="inlineStr">
        <is>
          <t>1989-07-28</t>
        </is>
      </c>
      <c r="Z87" t="inlineStr">
        <is>
          <t>1989-07-28</t>
        </is>
      </c>
      <c r="AA87" t="n">
        <v>308</v>
      </c>
      <c r="AB87" t="n">
        <v>222</v>
      </c>
      <c r="AC87" t="n">
        <v>224</v>
      </c>
      <c r="AD87" t="n">
        <v>3</v>
      </c>
      <c r="AE87" t="n">
        <v>3</v>
      </c>
      <c r="AF87" t="n">
        <v>8</v>
      </c>
      <c r="AG87" t="n">
        <v>8</v>
      </c>
      <c r="AH87" t="n">
        <v>1</v>
      </c>
      <c r="AI87" t="n">
        <v>1</v>
      </c>
      <c r="AJ87" t="n">
        <v>2</v>
      </c>
      <c r="AK87" t="n">
        <v>2</v>
      </c>
      <c r="AL87" t="n">
        <v>6</v>
      </c>
      <c r="AM87" t="n">
        <v>6</v>
      </c>
      <c r="AN87" t="n">
        <v>2</v>
      </c>
      <c r="AO87" t="n">
        <v>2</v>
      </c>
      <c r="AP87" t="n">
        <v>0</v>
      </c>
      <c r="AQ87" t="n">
        <v>0</v>
      </c>
      <c r="AR87" t="inlineStr">
        <is>
          <t>No</t>
        </is>
      </c>
      <c r="AS87" t="inlineStr">
        <is>
          <t>Yes</t>
        </is>
      </c>
      <c r="AT87">
        <f>HYPERLINK("http://catalog.hathitrust.org/Record/001295076","HathiTrust Record")</f>
        <v/>
      </c>
      <c r="AU87">
        <f>HYPERLINK("https://creighton-primo.hosted.exlibrisgroup.com/primo-explore/search?tab=default_tab&amp;search_scope=EVERYTHING&amp;vid=01CRU&amp;lang=en_US&amp;offset=0&amp;query=any,contains,991001312389702656","Catalog Record")</f>
        <v/>
      </c>
      <c r="AV87">
        <f>HYPERLINK("http://www.worldcat.org/oclc/15520585","WorldCat Record")</f>
        <v/>
      </c>
      <c r="AW87" t="inlineStr">
        <is>
          <t>9381316261:eng</t>
        </is>
      </c>
      <c r="AX87" t="inlineStr">
        <is>
          <t>15520585</t>
        </is>
      </c>
      <c r="AY87" t="inlineStr">
        <is>
          <t>991001312389702656</t>
        </is>
      </c>
      <c r="AZ87" t="inlineStr">
        <is>
          <t>991001312389702656</t>
        </is>
      </c>
      <c r="BA87" t="inlineStr">
        <is>
          <t>2265278950002656</t>
        </is>
      </c>
      <c r="BB87" t="inlineStr">
        <is>
          <t>BOOK</t>
        </is>
      </c>
      <c r="BD87" t="inlineStr">
        <is>
          <t>9780030144790</t>
        </is>
      </c>
      <c r="BE87" t="inlineStr">
        <is>
          <t>30001001751264</t>
        </is>
      </c>
      <c r="BF87" t="inlineStr">
        <is>
          <t>893460462</t>
        </is>
      </c>
    </row>
    <row r="88">
      <c r="B88" t="inlineStr">
        <is>
          <t>CUHSL</t>
        </is>
      </c>
      <c r="C88" t="inlineStr">
        <is>
          <t>SHELVES</t>
        </is>
      </c>
      <c r="D88" t="inlineStr">
        <is>
          <t>QT 104 T419g 1985</t>
        </is>
      </c>
      <c r="E88" t="inlineStr">
        <is>
          <t>0                      QT 0104000T  419g        1985</t>
        </is>
      </c>
      <c r="F88" t="inlineStr">
        <is>
          <t>Autonomic functions in human physiology / G. Thews, P. Vaupel ; translated by Marguerite A. Biederman-Thorson.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M88" t="inlineStr">
        <is>
          <t>Thews, Gerhard, 1926-2003.</t>
        </is>
      </c>
      <c r="N88" t="inlineStr">
        <is>
          <t>Berlin ; New York : Springer-Verlag, c1985.</t>
        </is>
      </c>
      <c r="O88" t="inlineStr">
        <is>
          <t>1985</t>
        </is>
      </c>
      <c r="Q88" t="inlineStr">
        <is>
          <t>eng</t>
        </is>
      </c>
      <c r="R88" t="inlineStr">
        <is>
          <t xml:space="preserve">gw </t>
        </is>
      </c>
      <c r="S88" t="inlineStr">
        <is>
          <t>Springer study edition</t>
        </is>
      </c>
      <c r="T88" t="inlineStr">
        <is>
          <t xml:space="preserve">QT </t>
        </is>
      </c>
      <c r="U88" t="n">
        <v>21</v>
      </c>
      <c r="V88" t="n">
        <v>21</v>
      </c>
      <c r="W88" t="inlineStr">
        <is>
          <t>1989-11-30</t>
        </is>
      </c>
      <c r="X88" t="inlineStr">
        <is>
          <t>1989-11-30</t>
        </is>
      </c>
      <c r="Y88" t="inlineStr">
        <is>
          <t>1987-11-17</t>
        </is>
      </c>
      <c r="Z88" t="inlineStr">
        <is>
          <t>1987-11-17</t>
        </is>
      </c>
      <c r="AA88" t="n">
        <v>94</v>
      </c>
      <c r="AB88" t="n">
        <v>79</v>
      </c>
      <c r="AC88" t="n">
        <v>104</v>
      </c>
      <c r="AD88" t="n">
        <v>2</v>
      </c>
      <c r="AE88" t="n">
        <v>3</v>
      </c>
      <c r="AF88" t="n">
        <v>2</v>
      </c>
      <c r="AG88" t="n">
        <v>3</v>
      </c>
      <c r="AH88" t="n">
        <v>0</v>
      </c>
      <c r="AI88" t="n">
        <v>0</v>
      </c>
      <c r="AJ88" t="n">
        <v>0</v>
      </c>
      <c r="AK88" t="n">
        <v>0</v>
      </c>
      <c r="AL88" t="n">
        <v>1</v>
      </c>
      <c r="AM88" t="n">
        <v>1</v>
      </c>
      <c r="AN88" t="n">
        <v>1</v>
      </c>
      <c r="AO88" t="n">
        <v>2</v>
      </c>
      <c r="AP88" t="n">
        <v>0</v>
      </c>
      <c r="AQ88" t="n">
        <v>0</v>
      </c>
      <c r="AR88" t="inlineStr">
        <is>
          <t>No</t>
        </is>
      </c>
      <c r="AS88" t="inlineStr">
        <is>
          <t>No</t>
        </is>
      </c>
      <c r="AU88">
        <f>HYPERLINK("https://creighton-primo.hosted.exlibrisgroup.com/primo-explore/search?tab=default_tab&amp;search_scope=EVERYTHING&amp;vid=01CRU&amp;lang=en_US&amp;offset=0&amp;query=any,contains,991001530109702656","Catalog Record")</f>
        <v/>
      </c>
      <c r="AV88">
        <f>HYPERLINK("http://www.worldcat.org/oclc/10823454","WorldCat Record")</f>
        <v/>
      </c>
      <c r="AW88" t="inlineStr">
        <is>
          <t>1910302107:eng</t>
        </is>
      </c>
      <c r="AX88" t="inlineStr">
        <is>
          <t>10823454</t>
        </is>
      </c>
      <c r="AY88" t="inlineStr">
        <is>
          <t>991001530109702656</t>
        </is>
      </c>
      <c r="AZ88" t="inlineStr">
        <is>
          <t>991001530109702656</t>
        </is>
      </c>
      <c r="BA88" t="inlineStr">
        <is>
          <t>2262618650002656</t>
        </is>
      </c>
      <c r="BB88" t="inlineStr">
        <is>
          <t>BOOK</t>
        </is>
      </c>
      <c r="BD88" t="inlineStr">
        <is>
          <t>9780387132174</t>
        </is>
      </c>
      <c r="BE88" t="inlineStr">
        <is>
          <t>30001000621294</t>
        </is>
      </c>
      <c r="BF88" t="inlineStr">
        <is>
          <t>893455904</t>
        </is>
      </c>
    </row>
    <row r="89">
      <c r="B89" t="inlineStr">
        <is>
          <t>CUHSL</t>
        </is>
      </c>
      <c r="C89" t="inlineStr">
        <is>
          <t>SHELVES</t>
        </is>
      </c>
      <c r="D89" t="inlineStr">
        <is>
          <t>QT104 T427h 2002</t>
        </is>
      </c>
      <c r="E89" t="inlineStr">
        <is>
          <t>0                      QT 0104000T  427h        2002</t>
        </is>
      </c>
      <c r="F89" t="inlineStr">
        <is>
          <t>The human body in health &amp; disease / Gary A. Thibodeau, Kevin T. Patton.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Yes</t>
        </is>
      </c>
      <c r="L89" t="inlineStr">
        <is>
          <t>0</t>
        </is>
      </c>
      <c r="M89" t="inlineStr">
        <is>
          <t>Thibodeau, Gary A., 1938-</t>
        </is>
      </c>
      <c r="N89" t="inlineStr">
        <is>
          <t>St. Louis, Mo. : Mosby, c2002.</t>
        </is>
      </c>
      <c r="O89" t="inlineStr">
        <is>
          <t>2002</t>
        </is>
      </c>
      <c r="P89" t="inlineStr">
        <is>
          <t>3rd ed.</t>
        </is>
      </c>
      <c r="Q89" t="inlineStr">
        <is>
          <t>eng</t>
        </is>
      </c>
      <c r="R89" t="inlineStr">
        <is>
          <t>mou</t>
        </is>
      </c>
      <c r="T89" t="inlineStr">
        <is>
          <t xml:space="preserve">QT </t>
        </is>
      </c>
      <c r="U89" t="n">
        <v>4</v>
      </c>
      <c r="V89" t="n">
        <v>4</v>
      </c>
      <c r="W89" t="inlineStr">
        <is>
          <t>2007-04-25</t>
        </is>
      </c>
      <c r="X89" t="inlineStr">
        <is>
          <t>2007-04-25</t>
        </is>
      </c>
      <c r="Y89" t="inlineStr">
        <is>
          <t>2001-12-20</t>
        </is>
      </c>
      <c r="Z89" t="inlineStr">
        <is>
          <t>2001-12-20</t>
        </is>
      </c>
      <c r="AA89" t="n">
        <v>345</v>
      </c>
      <c r="AB89" t="n">
        <v>279</v>
      </c>
      <c r="AC89" t="n">
        <v>942</v>
      </c>
      <c r="AD89" t="n">
        <v>3</v>
      </c>
      <c r="AE89" t="n">
        <v>7</v>
      </c>
      <c r="AF89" t="n">
        <v>9</v>
      </c>
      <c r="AG89" t="n">
        <v>20</v>
      </c>
      <c r="AH89" t="n">
        <v>4</v>
      </c>
      <c r="AI89" t="n">
        <v>7</v>
      </c>
      <c r="AJ89" t="n">
        <v>1</v>
      </c>
      <c r="AK89" t="n">
        <v>4</v>
      </c>
      <c r="AL89" t="n">
        <v>5</v>
      </c>
      <c r="AM89" t="n">
        <v>9</v>
      </c>
      <c r="AN89" t="n">
        <v>1</v>
      </c>
      <c r="AO89" t="n">
        <v>4</v>
      </c>
      <c r="AP89" t="n">
        <v>0</v>
      </c>
      <c r="AQ89" t="n">
        <v>0</v>
      </c>
      <c r="AR89" t="inlineStr">
        <is>
          <t>No</t>
        </is>
      </c>
      <c r="AS89" t="inlineStr">
        <is>
          <t>Yes</t>
        </is>
      </c>
      <c r="AT89">
        <f>HYPERLINK("http://catalog.hathitrust.org/Record/003578333","HathiTrust Record")</f>
        <v/>
      </c>
      <c r="AU89">
        <f>HYPERLINK("https://creighton-primo.hosted.exlibrisgroup.com/primo-explore/search?tab=default_tab&amp;search_scope=EVERYTHING&amp;vid=01CRU&amp;lang=en_US&amp;offset=0&amp;query=any,contains,991000298879702656","Catalog Record")</f>
        <v/>
      </c>
      <c r="AV89">
        <f>HYPERLINK("http://www.worldcat.org/oclc/45172933","WorldCat Record")</f>
        <v/>
      </c>
      <c r="AW89" t="inlineStr">
        <is>
          <t>42793:eng</t>
        </is>
      </c>
      <c r="AX89" t="inlineStr">
        <is>
          <t>45172933</t>
        </is>
      </c>
      <c r="AY89" t="inlineStr">
        <is>
          <t>991000298879702656</t>
        </is>
      </c>
      <c r="AZ89" t="inlineStr">
        <is>
          <t>991000298879702656</t>
        </is>
      </c>
      <c r="BA89" t="inlineStr">
        <is>
          <t>2258923230002656</t>
        </is>
      </c>
      <c r="BB89" t="inlineStr">
        <is>
          <t>BOOK</t>
        </is>
      </c>
      <c r="BD89" t="inlineStr">
        <is>
          <t>9780323013383</t>
        </is>
      </c>
      <c r="BE89" t="inlineStr">
        <is>
          <t>30001004560357</t>
        </is>
      </c>
      <c r="BF89" t="inlineStr">
        <is>
          <t>893827280</t>
        </is>
      </c>
    </row>
    <row r="90">
      <c r="B90" t="inlineStr">
        <is>
          <t>CUHSL</t>
        </is>
      </c>
      <c r="C90" t="inlineStr">
        <is>
          <t>SHELVES</t>
        </is>
      </c>
      <c r="D90" t="inlineStr">
        <is>
          <t>QT104 T427h 2005</t>
        </is>
      </c>
      <c r="E90" t="inlineStr">
        <is>
          <t>0                      QT 0104000T  427h        2005</t>
        </is>
      </c>
      <c r="F90" t="inlineStr">
        <is>
          <t>The human body in health &amp; disease / Gary A. Thibodeau, Kevin T. Patton.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Yes</t>
        </is>
      </c>
      <c r="L90" t="inlineStr">
        <is>
          <t>0</t>
        </is>
      </c>
      <c r="M90" t="inlineStr">
        <is>
          <t>Thibodeau, Gary A., 1938-</t>
        </is>
      </c>
      <c r="N90" t="inlineStr">
        <is>
          <t>St. Louis, Mo. : Elsevier Mosby, c2005.</t>
        </is>
      </c>
      <c r="O90" t="inlineStr">
        <is>
          <t>2005</t>
        </is>
      </c>
      <c r="P90" t="inlineStr">
        <is>
          <t>4th ed.</t>
        </is>
      </c>
      <c r="Q90" t="inlineStr">
        <is>
          <t>eng</t>
        </is>
      </c>
      <c r="R90" t="inlineStr">
        <is>
          <t>mou</t>
        </is>
      </c>
      <c r="T90" t="inlineStr">
        <is>
          <t xml:space="preserve">QT </t>
        </is>
      </c>
      <c r="U90" t="n">
        <v>2</v>
      </c>
      <c r="V90" t="n">
        <v>2</v>
      </c>
      <c r="W90" t="inlineStr">
        <is>
          <t>2007-04-24</t>
        </is>
      </c>
      <c r="X90" t="inlineStr">
        <is>
          <t>2007-04-24</t>
        </is>
      </c>
      <c r="Y90" t="inlineStr">
        <is>
          <t>2006-02-09</t>
        </is>
      </c>
      <c r="Z90" t="inlineStr">
        <is>
          <t>2006-02-09</t>
        </is>
      </c>
      <c r="AA90" t="n">
        <v>281</v>
      </c>
      <c r="AB90" t="n">
        <v>211</v>
      </c>
      <c r="AC90" t="n">
        <v>942</v>
      </c>
      <c r="AD90" t="n">
        <v>2</v>
      </c>
      <c r="AE90" t="n">
        <v>7</v>
      </c>
      <c r="AF90" t="n">
        <v>2</v>
      </c>
      <c r="AG90" t="n">
        <v>20</v>
      </c>
      <c r="AH90" t="n">
        <v>0</v>
      </c>
      <c r="AI90" t="n">
        <v>7</v>
      </c>
      <c r="AJ90" t="n">
        <v>1</v>
      </c>
      <c r="AK90" t="n">
        <v>4</v>
      </c>
      <c r="AL90" t="n">
        <v>1</v>
      </c>
      <c r="AM90" t="n">
        <v>9</v>
      </c>
      <c r="AN90" t="n">
        <v>1</v>
      </c>
      <c r="AO90" t="n">
        <v>4</v>
      </c>
      <c r="AP90" t="n">
        <v>0</v>
      </c>
      <c r="AQ90" t="n">
        <v>0</v>
      </c>
      <c r="AR90" t="inlineStr">
        <is>
          <t>No</t>
        </is>
      </c>
      <c r="AS90" t="inlineStr">
        <is>
          <t>Yes</t>
        </is>
      </c>
      <c r="AT90">
        <f>HYPERLINK("http://catalog.hathitrust.org/Record/005087996","HathiTrust Record")</f>
        <v/>
      </c>
      <c r="AU90">
        <f>HYPERLINK("https://creighton-primo.hosted.exlibrisgroup.com/primo-explore/search?tab=default_tab&amp;search_scope=EVERYTHING&amp;vid=01CRU&amp;lang=en_US&amp;offset=0&amp;query=any,contains,991000463959702656","Catalog Record")</f>
        <v/>
      </c>
      <c r="AV90">
        <f>HYPERLINK("http://www.worldcat.org/oclc/60792522","WorldCat Record")</f>
        <v/>
      </c>
      <c r="AW90" t="inlineStr">
        <is>
          <t>42793:eng</t>
        </is>
      </c>
      <c r="AX90" t="inlineStr">
        <is>
          <t>60792522</t>
        </is>
      </c>
      <c r="AY90" t="inlineStr">
        <is>
          <t>991000463959702656</t>
        </is>
      </c>
      <c r="AZ90" t="inlineStr">
        <is>
          <t>991000463959702656</t>
        </is>
      </c>
      <c r="BA90" t="inlineStr">
        <is>
          <t>2257688260002656</t>
        </is>
      </c>
      <c r="BB90" t="inlineStr">
        <is>
          <t>BOOK</t>
        </is>
      </c>
      <c r="BD90" t="inlineStr">
        <is>
          <t>9780323031615</t>
        </is>
      </c>
      <c r="BE90" t="inlineStr">
        <is>
          <t>30001004912731</t>
        </is>
      </c>
      <c r="BF90" t="inlineStr">
        <is>
          <t>893452148</t>
        </is>
      </c>
    </row>
    <row r="91">
      <c r="B91" t="inlineStr">
        <is>
          <t>CUHSL</t>
        </is>
      </c>
      <c r="C91" t="inlineStr">
        <is>
          <t>SHELVES</t>
        </is>
      </c>
      <c r="D91" t="inlineStr">
        <is>
          <t>QT 104 V228h 1994</t>
        </is>
      </c>
      <c r="E91" t="inlineStr">
        <is>
          <t>0                      QT 0104000V  228h        1994</t>
        </is>
      </c>
      <c r="F91" t="inlineStr">
        <is>
          <t>Human physiology : the mechanisms of body function / Arthur J. Vander, James H. Sherman, Dorothy S. Luciano.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M91" t="inlineStr">
        <is>
          <t>Vander, Arthur J., 1933-</t>
        </is>
      </c>
      <c r="N91" t="inlineStr">
        <is>
          <t>New York : McGraw-Hill, c1994.</t>
        </is>
      </c>
      <c r="O91" t="inlineStr">
        <is>
          <t>1994</t>
        </is>
      </c>
      <c r="P91" t="inlineStr">
        <is>
          <t>6th ed.</t>
        </is>
      </c>
      <c r="Q91" t="inlineStr">
        <is>
          <t>eng</t>
        </is>
      </c>
      <c r="R91" t="inlineStr">
        <is>
          <t>nyu</t>
        </is>
      </c>
      <c r="T91" t="inlineStr">
        <is>
          <t xml:space="preserve">QT </t>
        </is>
      </c>
      <c r="U91" t="n">
        <v>249</v>
      </c>
      <c r="V91" t="n">
        <v>249</v>
      </c>
      <c r="W91" t="inlineStr">
        <is>
          <t>2004-04-19</t>
        </is>
      </c>
      <c r="X91" t="inlineStr">
        <is>
          <t>2004-04-19</t>
        </is>
      </c>
      <c r="Y91" t="inlineStr">
        <is>
          <t>1995-01-05</t>
        </is>
      </c>
      <c r="Z91" t="inlineStr">
        <is>
          <t>1995-01-05</t>
        </is>
      </c>
      <c r="AA91" t="n">
        <v>311</v>
      </c>
      <c r="AB91" t="n">
        <v>188</v>
      </c>
      <c r="AC91" t="n">
        <v>833</v>
      </c>
      <c r="AD91" t="n">
        <v>1</v>
      </c>
      <c r="AE91" t="n">
        <v>5</v>
      </c>
      <c r="AF91" t="n">
        <v>6</v>
      </c>
      <c r="AG91" t="n">
        <v>25</v>
      </c>
      <c r="AH91" t="n">
        <v>1</v>
      </c>
      <c r="AI91" t="n">
        <v>8</v>
      </c>
      <c r="AJ91" t="n">
        <v>1</v>
      </c>
      <c r="AK91" t="n">
        <v>5</v>
      </c>
      <c r="AL91" t="n">
        <v>5</v>
      </c>
      <c r="AM91" t="n">
        <v>16</v>
      </c>
      <c r="AN91" t="n">
        <v>0</v>
      </c>
      <c r="AO91" t="n">
        <v>3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HYPERLINK("http://catalog.hathitrust.org/Record/002726557","HathiTrust Record")</f>
        <v/>
      </c>
      <c r="AU91">
        <f>HYPERLINK("https://creighton-primo.hosted.exlibrisgroup.com/primo-explore/search?tab=default_tab&amp;search_scope=EVERYTHING&amp;vid=01CRU&amp;lang=en_US&amp;offset=0&amp;query=any,contains,991000684179702656","Catalog Record")</f>
        <v/>
      </c>
      <c r="AV91">
        <f>HYPERLINK("http://www.worldcat.org/oclc/28063971","WorldCat Record")</f>
        <v/>
      </c>
      <c r="AW91" t="inlineStr">
        <is>
          <t>1233610:eng</t>
        </is>
      </c>
      <c r="AX91" t="inlineStr">
        <is>
          <t>28063971</t>
        </is>
      </c>
      <c r="AY91" t="inlineStr">
        <is>
          <t>991000684179702656</t>
        </is>
      </c>
      <c r="AZ91" t="inlineStr">
        <is>
          <t>991000684179702656</t>
        </is>
      </c>
      <c r="BA91" t="inlineStr">
        <is>
          <t>2255302710002656</t>
        </is>
      </c>
      <c r="BB91" t="inlineStr">
        <is>
          <t>BOOK</t>
        </is>
      </c>
      <c r="BD91" t="inlineStr">
        <is>
          <t>9780070669925</t>
        </is>
      </c>
      <c r="BE91" t="inlineStr">
        <is>
          <t>30001002698498</t>
        </is>
      </c>
      <c r="BF91" t="inlineStr">
        <is>
          <t>893739975</t>
        </is>
      </c>
    </row>
    <row r="92">
      <c r="B92" t="inlineStr">
        <is>
          <t>CUHSL</t>
        </is>
      </c>
      <c r="C92" t="inlineStr">
        <is>
          <t>SHELVES</t>
        </is>
      </c>
      <c r="D92" t="inlineStr">
        <is>
          <t>QT104 W641v 2004</t>
        </is>
      </c>
      <c r="E92" t="inlineStr">
        <is>
          <t>0                      QT 0104000W  641v        2004</t>
        </is>
      </c>
      <c r="F92" t="inlineStr">
        <is>
          <t>Vander, Sherman, &amp; Luciano's human physiology : the mechanisms of body function.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Yes</t>
        </is>
      </c>
      <c r="L92" t="inlineStr">
        <is>
          <t>0</t>
        </is>
      </c>
      <c r="M92" t="inlineStr">
        <is>
          <t>Widmaier, Eric P.</t>
        </is>
      </c>
      <c r="N92" t="inlineStr">
        <is>
          <t>Boston : McGraw-Hill Higher Education, c2004.</t>
        </is>
      </c>
      <c r="O92" t="inlineStr">
        <is>
          <t>2004</t>
        </is>
      </c>
      <c r="P92" t="inlineStr">
        <is>
          <t>9th ed. / Eric P. Widmaier, Hershel Raff, Kevin T. Strang ; contributions by Mary Erskine.</t>
        </is>
      </c>
      <c r="Q92" t="inlineStr">
        <is>
          <t>eng</t>
        </is>
      </c>
      <c r="R92" t="inlineStr">
        <is>
          <t>mau</t>
        </is>
      </c>
      <c r="T92" t="inlineStr">
        <is>
          <t xml:space="preserve">QT </t>
        </is>
      </c>
      <c r="U92" t="n">
        <v>179</v>
      </c>
      <c r="V92" t="n">
        <v>179</v>
      </c>
      <c r="W92" t="inlineStr">
        <is>
          <t>2008-05-14</t>
        </is>
      </c>
      <c r="X92" t="inlineStr">
        <is>
          <t>2008-05-14</t>
        </is>
      </c>
      <c r="Y92" t="inlineStr">
        <is>
          <t>2003-08-22</t>
        </is>
      </c>
      <c r="Z92" t="inlineStr">
        <is>
          <t>2003-08-22</t>
        </is>
      </c>
      <c r="AA92" t="n">
        <v>224</v>
      </c>
      <c r="AB92" t="n">
        <v>117</v>
      </c>
      <c r="AC92" t="n">
        <v>390</v>
      </c>
      <c r="AD92" t="n">
        <v>1</v>
      </c>
      <c r="AE92" t="n">
        <v>4</v>
      </c>
      <c r="AF92" t="n">
        <v>4</v>
      </c>
      <c r="AG92" t="n">
        <v>14</v>
      </c>
      <c r="AH92" t="n">
        <v>2</v>
      </c>
      <c r="AI92" t="n">
        <v>5</v>
      </c>
      <c r="AJ92" t="n">
        <v>1</v>
      </c>
      <c r="AK92" t="n">
        <v>3</v>
      </c>
      <c r="AL92" t="n">
        <v>2</v>
      </c>
      <c r="AM92" t="n">
        <v>7</v>
      </c>
      <c r="AN92" t="n">
        <v>0</v>
      </c>
      <c r="AO92" t="n">
        <v>2</v>
      </c>
      <c r="AP92" t="n">
        <v>0</v>
      </c>
      <c r="AQ92" t="n">
        <v>0</v>
      </c>
      <c r="AR92" t="inlineStr">
        <is>
          <t>No</t>
        </is>
      </c>
      <c r="AS92" t="inlineStr">
        <is>
          <t>Yes</t>
        </is>
      </c>
      <c r="AT92">
        <f>HYPERLINK("http://catalog.hathitrust.org/Record/003860263","HathiTrust Record")</f>
        <v/>
      </c>
      <c r="AU92">
        <f>HYPERLINK("https://creighton-primo.hosted.exlibrisgroup.com/primo-explore/search?tab=default_tab&amp;search_scope=EVERYTHING&amp;vid=01CRU&amp;lang=en_US&amp;offset=0&amp;query=any,contains,991001723949702656","Catalog Record")</f>
        <v/>
      </c>
      <c r="AV92">
        <f>HYPERLINK("http://www.worldcat.org/oclc/50447675","WorldCat Record")</f>
        <v/>
      </c>
      <c r="AW92" t="inlineStr">
        <is>
          <t>3798713733:eng</t>
        </is>
      </c>
      <c r="AX92" t="inlineStr">
        <is>
          <t>50447675</t>
        </is>
      </c>
      <c r="AY92" t="inlineStr">
        <is>
          <t>991001723949702656</t>
        </is>
      </c>
      <c r="AZ92" t="inlineStr">
        <is>
          <t>991001723949702656</t>
        </is>
      </c>
      <c r="BA92" t="inlineStr">
        <is>
          <t>2271447740002656</t>
        </is>
      </c>
      <c r="BB92" t="inlineStr">
        <is>
          <t>BOOK</t>
        </is>
      </c>
      <c r="BD92" t="inlineStr">
        <is>
          <t>9780072437935</t>
        </is>
      </c>
      <c r="BE92" t="inlineStr">
        <is>
          <t>30001004505675</t>
        </is>
      </c>
      <c r="BF92" t="inlineStr">
        <is>
          <t>893377524</t>
        </is>
      </c>
    </row>
    <row r="93">
      <c r="B93" t="inlineStr">
        <is>
          <t>CUHSL</t>
        </is>
      </c>
      <c r="C93" t="inlineStr">
        <is>
          <t>SHELVES</t>
        </is>
      </c>
      <c r="D93" t="inlineStr">
        <is>
          <t>QT 120 H377p 1988</t>
        </is>
      </c>
      <c r="E93" t="inlineStr">
        <is>
          <t>0                      QT 0120000H  377p        1988</t>
        </is>
      </c>
      <c r="F93" t="inlineStr">
        <is>
          <t>pH homeostasis : mechanisms and control / Dieter Häussinger.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M93" t="inlineStr">
        <is>
          <t>Häussinger, D. (Dieter), 1951-</t>
        </is>
      </c>
      <c r="N93" t="inlineStr">
        <is>
          <t>London : Academic, c1988.</t>
        </is>
      </c>
      <c r="O93" t="inlineStr">
        <is>
          <t>1988</t>
        </is>
      </c>
      <c r="Q93" t="inlineStr">
        <is>
          <t>eng</t>
        </is>
      </c>
      <c r="R93" t="inlineStr">
        <is>
          <t>enk</t>
        </is>
      </c>
      <c r="T93" t="inlineStr">
        <is>
          <t xml:space="preserve">QT </t>
        </is>
      </c>
      <c r="U93" t="n">
        <v>14</v>
      </c>
      <c r="V93" t="n">
        <v>14</v>
      </c>
      <c r="W93" t="inlineStr">
        <is>
          <t>1995-04-26</t>
        </is>
      </c>
      <c r="X93" t="inlineStr">
        <is>
          <t>1995-04-26</t>
        </is>
      </c>
      <c r="Y93" t="inlineStr">
        <is>
          <t>1988-05-17</t>
        </is>
      </c>
      <c r="Z93" t="inlineStr">
        <is>
          <t>1988-05-17</t>
        </is>
      </c>
      <c r="AA93" t="n">
        <v>170</v>
      </c>
      <c r="AB93" t="n">
        <v>113</v>
      </c>
      <c r="AC93" t="n">
        <v>115</v>
      </c>
      <c r="AD93" t="n">
        <v>1</v>
      </c>
      <c r="AE93" t="n">
        <v>1</v>
      </c>
      <c r="AF93" t="n">
        <v>2</v>
      </c>
      <c r="AG93" t="n">
        <v>2</v>
      </c>
      <c r="AH93" t="n">
        <v>0</v>
      </c>
      <c r="AI93" t="n">
        <v>0</v>
      </c>
      <c r="AJ93" t="n">
        <v>1</v>
      </c>
      <c r="AK93" t="n">
        <v>1</v>
      </c>
      <c r="AL93" t="n">
        <v>1</v>
      </c>
      <c r="AM93" t="n">
        <v>1</v>
      </c>
      <c r="AN93" t="n">
        <v>0</v>
      </c>
      <c r="AO93" t="n">
        <v>0</v>
      </c>
      <c r="AP93" t="n">
        <v>0</v>
      </c>
      <c r="AQ93" t="n">
        <v>0</v>
      </c>
      <c r="AR93" t="inlineStr">
        <is>
          <t>No</t>
        </is>
      </c>
      <c r="AS93" t="inlineStr">
        <is>
          <t>Yes</t>
        </is>
      </c>
      <c r="AT93">
        <f>HYPERLINK("http://catalog.hathitrust.org/Record/000917761","HathiTrust Record")</f>
        <v/>
      </c>
      <c r="AU93">
        <f>HYPERLINK("https://creighton-primo.hosted.exlibrisgroup.com/primo-explore/search?tab=default_tab&amp;search_scope=EVERYTHING&amp;vid=01CRU&amp;lang=en_US&amp;offset=0&amp;query=any,contains,991001191789702656","Catalog Record")</f>
        <v/>
      </c>
      <c r="AV93">
        <f>HYPERLINK("http://www.worldcat.org/oclc/21041118","WorldCat Record")</f>
        <v/>
      </c>
      <c r="AW93" t="inlineStr">
        <is>
          <t>836839984:eng</t>
        </is>
      </c>
      <c r="AX93" t="inlineStr">
        <is>
          <t>21041118</t>
        </is>
      </c>
      <c r="AY93" t="inlineStr">
        <is>
          <t>991001191789702656</t>
        </is>
      </c>
      <c r="AZ93" t="inlineStr">
        <is>
          <t>991001191789702656</t>
        </is>
      </c>
      <c r="BA93" t="inlineStr">
        <is>
          <t>2259309790002656</t>
        </is>
      </c>
      <c r="BB93" t="inlineStr">
        <is>
          <t>BOOK</t>
        </is>
      </c>
      <c r="BD93" t="inlineStr">
        <is>
          <t>9780123330659</t>
        </is>
      </c>
      <c r="BE93" t="inlineStr">
        <is>
          <t>30001000979478</t>
        </is>
      </c>
      <c r="BF93" t="inlineStr">
        <is>
          <t>893727327</t>
        </is>
      </c>
    </row>
    <row r="94">
      <c r="B94" t="inlineStr">
        <is>
          <t>CUHSL</t>
        </is>
      </c>
      <c r="C94" t="inlineStr">
        <is>
          <t>SHELVES</t>
        </is>
      </c>
      <c r="D94" t="inlineStr">
        <is>
          <t>QT 120 H7655 1984</t>
        </is>
      </c>
      <c r="E94" t="inlineStr">
        <is>
          <t>0                      QT 0120000H  7655        1984</t>
        </is>
      </c>
      <c r="F94" t="inlineStr">
        <is>
          <t>Homeostatic function and aging / editors, Bernard B. Davis, W. Gibson Wood.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N94" t="inlineStr">
        <is>
          <t>New York : Raven Press, c1985.</t>
        </is>
      </c>
      <c r="O94" t="inlineStr">
        <is>
          <t>1985</t>
        </is>
      </c>
      <c r="Q94" t="inlineStr">
        <is>
          <t>eng</t>
        </is>
      </c>
      <c r="R94" t="inlineStr">
        <is>
          <t>xxu</t>
        </is>
      </c>
      <c r="S94" t="inlineStr">
        <is>
          <t>Aging ; v. 30</t>
        </is>
      </c>
      <c r="T94" t="inlineStr">
        <is>
          <t xml:space="preserve">QT </t>
        </is>
      </c>
      <c r="U94" t="n">
        <v>8</v>
      </c>
      <c r="V94" t="n">
        <v>8</v>
      </c>
      <c r="W94" t="inlineStr">
        <is>
          <t>1994-10-02</t>
        </is>
      </c>
      <c r="X94" t="inlineStr">
        <is>
          <t>1994-10-02</t>
        </is>
      </c>
      <c r="Y94" t="inlineStr">
        <is>
          <t>1988-01-20</t>
        </is>
      </c>
      <c r="Z94" t="inlineStr">
        <is>
          <t>1988-01-20</t>
        </is>
      </c>
      <c r="AA94" t="n">
        <v>204</v>
      </c>
      <c r="AB94" t="n">
        <v>162</v>
      </c>
      <c r="AC94" t="n">
        <v>164</v>
      </c>
      <c r="AD94" t="n">
        <v>1</v>
      </c>
      <c r="AE94" t="n">
        <v>1</v>
      </c>
      <c r="AF94" t="n">
        <v>3</v>
      </c>
      <c r="AG94" t="n">
        <v>3</v>
      </c>
      <c r="AH94" t="n">
        <v>0</v>
      </c>
      <c r="AI94" t="n">
        <v>0</v>
      </c>
      <c r="AJ94" t="n">
        <v>2</v>
      </c>
      <c r="AK94" t="n">
        <v>2</v>
      </c>
      <c r="AL94" t="n">
        <v>2</v>
      </c>
      <c r="AM94" t="n">
        <v>2</v>
      </c>
      <c r="AN94" t="n">
        <v>0</v>
      </c>
      <c r="AO94" t="n">
        <v>0</v>
      </c>
      <c r="AP94" t="n">
        <v>0</v>
      </c>
      <c r="AQ94" t="n">
        <v>0</v>
      </c>
      <c r="AR94" t="inlineStr">
        <is>
          <t>No</t>
        </is>
      </c>
      <c r="AS94" t="inlineStr">
        <is>
          <t>Yes</t>
        </is>
      </c>
      <c r="AT94">
        <f>HYPERLINK("http://catalog.hathitrust.org/Record/000351793","HathiTrust Record")</f>
        <v/>
      </c>
      <c r="AU94">
        <f>HYPERLINK("https://creighton-primo.hosted.exlibrisgroup.com/primo-explore/search?tab=default_tab&amp;search_scope=EVERYTHING&amp;vid=01CRU&amp;lang=en_US&amp;offset=0&amp;query=any,contains,991000860759702656","Catalog Record")</f>
        <v/>
      </c>
      <c r="AV94">
        <f>HYPERLINK("http://www.worldcat.org/oclc/12419580","WorldCat Record")</f>
        <v/>
      </c>
      <c r="AW94" t="inlineStr">
        <is>
          <t>356081178:eng</t>
        </is>
      </c>
      <c r="AX94" t="inlineStr">
        <is>
          <t>12419580</t>
        </is>
      </c>
      <c r="AY94" t="inlineStr">
        <is>
          <t>991000860759702656</t>
        </is>
      </c>
      <c r="AZ94" t="inlineStr">
        <is>
          <t>991000860759702656</t>
        </is>
      </c>
      <c r="BA94" t="inlineStr">
        <is>
          <t>2261351730002656</t>
        </is>
      </c>
      <c r="BB94" t="inlineStr">
        <is>
          <t>BOOK</t>
        </is>
      </c>
      <c r="BD94" t="inlineStr">
        <is>
          <t>9780881671391</t>
        </is>
      </c>
      <c r="BE94" t="inlineStr">
        <is>
          <t>30001000138505</t>
        </is>
      </c>
      <c r="BF94" t="inlineStr">
        <is>
          <t>893637734</t>
        </is>
      </c>
    </row>
    <row r="95">
      <c r="B95" t="inlineStr">
        <is>
          <t>CUHSL</t>
        </is>
      </c>
      <c r="C95" t="inlineStr">
        <is>
          <t>SHELVES</t>
        </is>
      </c>
      <c r="D95" t="inlineStr">
        <is>
          <t>QT 150 A239p 1947</t>
        </is>
      </c>
      <c r="E95" t="inlineStr">
        <is>
          <t>0                      QT 0150000A  239p        1947</t>
        </is>
      </c>
      <c r="F95" t="inlineStr">
        <is>
          <t>Physiology of man in the desert / by E.F. Adolph and associates.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No</t>
        </is>
      </c>
      <c r="L95" t="inlineStr">
        <is>
          <t>0</t>
        </is>
      </c>
      <c r="M95" t="inlineStr">
        <is>
          <t>Adolph, Edward F. (Edward Frederick), 1895-1986.</t>
        </is>
      </c>
      <c r="N95" t="inlineStr">
        <is>
          <t>New York : Interscience Pub., c1947.</t>
        </is>
      </c>
      <c r="O95" t="inlineStr">
        <is>
          <t>1947</t>
        </is>
      </c>
      <c r="Q95" t="inlineStr">
        <is>
          <t>eng</t>
        </is>
      </c>
      <c r="R95" t="inlineStr">
        <is>
          <t>nyu</t>
        </is>
      </c>
      <c r="T95" t="inlineStr">
        <is>
          <t xml:space="preserve">QT </t>
        </is>
      </c>
      <c r="U95" t="n">
        <v>5</v>
      </c>
      <c r="V95" t="n">
        <v>5</v>
      </c>
      <c r="W95" t="inlineStr">
        <is>
          <t>1992-04-06</t>
        </is>
      </c>
      <c r="X95" t="inlineStr">
        <is>
          <t>1992-04-06</t>
        </is>
      </c>
      <c r="Y95" t="inlineStr">
        <is>
          <t>1988-01-20</t>
        </is>
      </c>
      <c r="Z95" t="inlineStr">
        <is>
          <t>1988-01-20</t>
        </is>
      </c>
      <c r="AA95" t="n">
        <v>250</v>
      </c>
      <c r="AB95" t="n">
        <v>180</v>
      </c>
      <c r="AC95" t="n">
        <v>296</v>
      </c>
      <c r="AD95" t="n">
        <v>2</v>
      </c>
      <c r="AE95" t="n">
        <v>2</v>
      </c>
      <c r="AF95" t="n">
        <v>7</v>
      </c>
      <c r="AG95" t="n">
        <v>8</v>
      </c>
      <c r="AH95" t="n">
        <v>2</v>
      </c>
      <c r="AI95" t="n">
        <v>2</v>
      </c>
      <c r="AJ95" t="n">
        <v>2</v>
      </c>
      <c r="AK95" t="n">
        <v>3</v>
      </c>
      <c r="AL95" t="n">
        <v>4</v>
      </c>
      <c r="AM95" t="n">
        <v>5</v>
      </c>
      <c r="AN95" t="n">
        <v>1</v>
      </c>
      <c r="AO95" t="n">
        <v>1</v>
      </c>
      <c r="AP95" t="n">
        <v>0</v>
      </c>
      <c r="AQ95" t="n">
        <v>0</v>
      </c>
      <c r="AR95" t="inlineStr">
        <is>
          <t>No</t>
        </is>
      </c>
      <c r="AS95" t="inlineStr">
        <is>
          <t>No</t>
        </is>
      </c>
      <c r="AT95">
        <f>HYPERLINK("http://catalog.hathitrust.org/Record/001553409","HathiTrust Record")</f>
        <v/>
      </c>
      <c r="AU95">
        <f>HYPERLINK("https://creighton-primo.hosted.exlibrisgroup.com/primo-explore/search?tab=default_tab&amp;search_scope=EVERYTHING&amp;vid=01CRU&amp;lang=en_US&amp;offset=0&amp;query=any,contains,991000860849702656","Catalog Record")</f>
        <v/>
      </c>
      <c r="AV95">
        <f>HYPERLINK("http://www.worldcat.org/oclc/14553759","WorldCat Record")</f>
        <v/>
      </c>
      <c r="AW95" t="inlineStr">
        <is>
          <t>1142351:eng</t>
        </is>
      </c>
      <c r="AX95" t="inlineStr">
        <is>
          <t>14553759</t>
        </is>
      </c>
      <c r="AY95" t="inlineStr">
        <is>
          <t>991000860849702656</t>
        </is>
      </c>
      <c r="AZ95" t="inlineStr">
        <is>
          <t>991000860849702656</t>
        </is>
      </c>
      <c r="BA95" t="inlineStr">
        <is>
          <t>2262727830002656</t>
        </is>
      </c>
      <c r="BB95" t="inlineStr">
        <is>
          <t>BOOK</t>
        </is>
      </c>
      <c r="BE95" t="inlineStr">
        <is>
          <t>30001000138554</t>
        </is>
      </c>
      <c r="BF95" t="inlineStr">
        <is>
          <t>893648619</t>
        </is>
      </c>
    </row>
    <row r="96">
      <c r="B96" t="inlineStr">
        <is>
          <t>CUHSL</t>
        </is>
      </c>
      <c r="C96" t="inlineStr">
        <is>
          <t>SHELVES</t>
        </is>
      </c>
      <c r="D96" t="inlineStr">
        <is>
          <t>QT 160 L793h 1986</t>
        </is>
      </c>
      <c r="E96" t="inlineStr">
        <is>
          <t>0                      QT 0160000L  793h        1986</t>
        </is>
      </c>
      <c r="F96" t="inlineStr">
        <is>
          <t>Hypothermia and cold stress / Evan H. Lloyd.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M96" t="inlineStr">
        <is>
          <t>Lloyd, Evan H., 1937-</t>
        </is>
      </c>
      <c r="N96" t="inlineStr">
        <is>
          <t>Rockville, Md. : Aspen Systems Corp., c1986.</t>
        </is>
      </c>
      <c r="O96" t="inlineStr">
        <is>
          <t>1986</t>
        </is>
      </c>
      <c r="Q96" t="inlineStr">
        <is>
          <t>eng</t>
        </is>
      </c>
      <c r="R96" t="inlineStr">
        <is>
          <t>mdu</t>
        </is>
      </c>
      <c r="T96" t="inlineStr">
        <is>
          <t xml:space="preserve">QT </t>
        </is>
      </c>
      <c r="U96" t="n">
        <v>7</v>
      </c>
      <c r="V96" t="n">
        <v>7</v>
      </c>
      <c r="W96" t="inlineStr">
        <is>
          <t>1994-03-12</t>
        </is>
      </c>
      <c r="X96" t="inlineStr">
        <is>
          <t>1994-03-12</t>
        </is>
      </c>
      <c r="Y96" t="inlineStr">
        <is>
          <t>1988-01-20</t>
        </is>
      </c>
      <c r="Z96" t="inlineStr">
        <is>
          <t>1988-01-20</t>
        </is>
      </c>
      <c r="AA96" t="n">
        <v>96</v>
      </c>
      <c r="AB96" t="n">
        <v>87</v>
      </c>
      <c r="AC96" t="n">
        <v>102</v>
      </c>
      <c r="AD96" t="n">
        <v>1</v>
      </c>
      <c r="AE96" t="n">
        <v>1</v>
      </c>
      <c r="AF96" t="n">
        <v>1</v>
      </c>
      <c r="AG96" t="n">
        <v>1</v>
      </c>
      <c r="AH96" t="n">
        <v>0</v>
      </c>
      <c r="AI96" t="n">
        <v>0</v>
      </c>
      <c r="AJ96" t="n">
        <v>0</v>
      </c>
      <c r="AK96" t="n">
        <v>0</v>
      </c>
      <c r="AL96" t="n">
        <v>1</v>
      </c>
      <c r="AM96" t="n">
        <v>1</v>
      </c>
      <c r="AN96" t="n">
        <v>0</v>
      </c>
      <c r="AO96" t="n">
        <v>0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HYPERLINK("http://catalog.hathitrust.org/Record/000627872","HathiTrust Record")</f>
        <v/>
      </c>
      <c r="AU96">
        <f>HYPERLINK("https://creighton-primo.hosted.exlibrisgroup.com/primo-explore/search?tab=default_tab&amp;search_scope=EVERYTHING&amp;vid=01CRU&amp;lang=en_US&amp;offset=0&amp;query=any,contains,991000860909702656","Catalog Record")</f>
        <v/>
      </c>
      <c r="AV96">
        <f>HYPERLINK("http://www.worldcat.org/oclc/12974052","WorldCat Record")</f>
        <v/>
      </c>
      <c r="AW96" t="inlineStr">
        <is>
          <t>5623551:eng</t>
        </is>
      </c>
      <c r="AX96" t="inlineStr">
        <is>
          <t>12974052</t>
        </is>
      </c>
      <c r="AY96" t="inlineStr">
        <is>
          <t>991000860909702656</t>
        </is>
      </c>
      <c r="AZ96" t="inlineStr">
        <is>
          <t>991000860909702656</t>
        </is>
      </c>
      <c r="BA96" t="inlineStr">
        <is>
          <t>2260859160002656</t>
        </is>
      </c>
      <c r="BB96" t="inlineStr">
        <is>
          <t>BOOK</t>
        </is>
      </c>
      <c r="BD96" t="inlineStr">
        <is>
          <t>9780871893017</t>
        </is>
      </c>
      <c r="BE96" t="inlineStr">
        <is>
          <t>30001000138588</t>
        </is>
      </c>
      <c r="BF96" t="inlineStr">
        <is>
          <t>893735955</t>
        </is>
      </c>
    </row>
    <row r="97">
      <c r="B97" t="inlineStr">
        <is>
          <t>CUHSL</t>
        </is>
      </c>
      <c r="C97" t="inlineStr">
        <is>
          <t>SHELVES</t>
        </is>
      </c>
      <c r="D97" t="inlineStr">
        <is>
          <t>QT 160 S795k 1960</t>
        </is>
      </c>
      <c r="E97" t="inlineStr">
        <is>
          <t>0                      QT 0160000S  795k        1960</t>
        </is>
      </c>
      <c r="F97" t="inlineStr">
        <is>
          <t>The problem of acute hypothermia / Translated from the Russian by R.E. Hammond. Edited by E. Neil.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0</t>
        </is>
      </c>
      <c r="M97" t="inlineStr">
        <is>
          <t>Starkov, P. M., editor.</t>
        </is>
      </c>
      <c r="N97" t="inlineStr">
        <is>
          <t>London : New York : Pergamon Press, 1960.</t>
        </is>
      </c>
      <c r="O97" t="inlineStr">
        <is>
          <t>1960</t>
        </is>
      </c>
      <c r="Q97" t="inlineStr">
        <is>
          <t>eng</t>
        </is>
      </c>
      <c r="R97" t="inlineStr">
        <is>
          <t>enk</t>
        </is>
      </c>
      <c r="T97" t="inlineStr">
        <is>
          <t xml:space="preserve">QT </t>
        </is>
      </c>
      <c r="U97" t="n">
        <v>3</v>
      </c>
      <c r="V97" t="n">
        <v>3</v>
      </c>
      <c r="W97" t="inlineStr">
        <is>
          <t>1994-03-12</t>
        </is>
      </c>
      <c r="X97" t="inlineStr">
        <is>
          <t>1994-03-12</t>
        </is>
      </c>
      <c r="Y97" t="inlineStr">
        <is>
          <t>1988-03-03</t>
        </is>
      </c>
      <c r="Z97" t="inlineStr">
        <is>
          <t>1988-03-03</t>
        </is>
      </c>
      <c r="AA97" t="n">
        <v>92</v>
      </c>
      <c r="AB97" t="n">
        <v>60</v>
      </c>
      <c r="AC97" t="n">
        <v>69</v>
      </c>
      <c r="AD97" t="n">
        <v>1</v>
      </c>
      <c r="AE97" t="n">
        <v>1</v>
      </c>
      <c r="AF97" t="n">
        <v>1</v>
      </c>
      <c r="AG97" t="n">
        <v>2</v>
      </c>
      <c r="AH97" t="n">
        <v>0</v>
      </c>
      <c r="AI97" t="n">
        <v>0</v>
      </c>
      <c r="AJ97" t="n">
        <v>1</v>
      </c>
      <c r="AK97" t="n">
        <v>2</v>
      </c>
      <c r="AL97" t="n">
        <v>0</v>
      </c>
      <c r="AM97" t="n">
        <v>1</v>
      </c>
      <c r="AN97" t="n">
        <v>0</v>
      </c>
      <c r="AO97" t="n">
        <v>0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HYPERLINK("http://catalog.hathitrust.org/Record/001553424","HathiTrust Record")</f>
        <v/>
      </c>
      <c r="AU97">
        <f>HYPERLINK("https://creighton-primo.hosted.exlibrisgroup.com/primo-explore/search?tab=default_tab&amp;search_scope=EVERYTHING&amp;vid=01CRU&amp;lang=en_US&amp;offset=0&amp;query=any,contains,991000860949702656","Catalog Record")</f>
        <v/>
      </c>
      <c r="AV97">
        <f>HYPERLINK("http://www.worldcat.org/oclc/336527","WorldCat Record")</f>
        <v/>
      </c>
      <c r="AW97" t="inlineStr">
        <is>
          <t>1457164:eng</t>
        </is>
      </c>
      <c r="AX97" t="inlineStr">
        <is>
          <t>336527</t>
        </is>
      </c>
      <c r="AY97" t="inlineStr">
        <is>
          <t>991000860949702656</t>
        </is>
      </c>
      <c r="AZ97" t="inlineStr">
        <is>
          <t>991000860949702656</t>
        </is>
      </c>
      <c r="BA97" t="inlineStr">
        <is>
          <t>2254980040002656</t>
        </is>
      </c>
      <c r="BB97" t="inlineStr">
        <is>
          <t>BOOK</t>
        </is>
      </c>
      <c r="BE97" t="inlineStr">
        <is>
          <t>30001000138596</t>
        </is>
      </c>
      <c r="BF97" t="inlineStr">
        <is>
          <t>893133902</t>
        </is>
      </c>
    </row>
    <row r="98">
      <c r="B98" t="inlineStr">
        <is>
          <t>CUHSL</t>
        </is>
      </c>
      <c r="C98" t="inlineStr">
        <is>
          <t>SHELVES</t>
        </is>
      </c>
      <c r="D98" t="inlineStr">
        <is>
          <t>QT 162.S8 S914 1999</t>
        </is>
      </c>
      <c r="E98" t="inlineStr">
        <is>
          <t>0                      QT 0162000S  8                  S  914         1999</t>
        </is>
      </c>
      <c r="F98" t="inlineStr">
        <is>
          <t>Stress adaptation, prophylaxis, and treatment / edited by Dipak K. Das.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N98" t="inlineStr">
        <is>
          <t>Dordrecht ; Boston : Kluwer Academic Publishers, c1999.</t>
        </is>
      </c>
      <c r="O98" t="inlineStr">
        <is>
          <t>1999</t>
        </is>
      </c>
      <c r="Q98" t="inlineStr">
        <is>
          <t>eng</t>
        </is>
      </c>
      <c r="R98" t="inlineStr">
        <is>
          <t xml:space="preserve">ne </t>
        </is>
      </c>
      <c r="S98" t="inlineStr">
        <is>
          <t>Developments in molecular and cellular biochemistry ; 32</t>
        </is>
      </c>
      <c r="T98" t="inlineStr">
        <is>
          <t xml:space="preserve">QT </t>
        </is>
      </c>
      <c r="U98" t="n">
        <v>3</v>
      </c>
      <c r="V98" t="n">
        <v>3</v>
      </c>
      <c r="W98" t="inlineStr">
        <is>
          <t>1999-11-23</t>
        </is>
      </c>
      <c r="X98" t="inlineStr">
        <is>
          <t>1999-11-23</t>
        </is>
      </c>
      <c r="Y98" t="inlineStr">
        <is>
          <t>1999-09-30</t>
        </is>
      </c>
      <c r="Z98" t="inlineStr">
        <is>
          <t>1999-09-30</t>
        </is>
      </c>
      <c r="AA98" t="n">
        <v>22</v>
      </c>
      <c r="AB98" t="n">
        <v>15</v>
      </c>
      <c r="AC98" t="n">
        <v>16</v>
      </c>
      <c r="AD98" t="n">
        <v>1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inlineStr">
        <is>
          <t>No</t>
        </is>
      </c>
      <c r="AS98" t="inlineStr">
        <is>
          <t>No</t>
        </is>
      </c>
      <c r="AU98">
        <f>HYPERLINK("https://creighton-primo.hosted.exlibrisgroup.com/primo-explore/search?tab=default_tab&amp;search_scope=EVERYTHING&amp;vid=01CRU&amp;lang=en_US&amp;offset=0&amp;query=any,contains,991001574139702656","Catalog Record")</f>
        <v/>
      </c>
      <c r="AV98">
        <f>HYPERLINK("http://www.worldcat.org/oclc/40543492","WorldCat Record")</f>
        <v/>
      </c>
      <c r="AW98" t="inlineStr">
        <is>
          <t>9657378239:eng</t>
        </is>
      </c>
      <c r="AX98" t="inlineStr">
        <is>
          <t>40543492</t>
        </is>
      </c>
      <c r="AY98" t="inlineStr">
        <is>
          <t>991001574139702656</t>
        </is>
      </c>
      <c r="AZ98" t="inlineStr">
        <is>
          <t>991001574139702656</t>
        </is>
      </c>
      <c r="BA98" t="inlineStr">
        <is>
          <t>2266645010002656</t>
        </is>
      </c>
      <c r="BB98" t="inlineStr">
        <is>
          <t>BOOK</t>
        </is>
      </c>
      <c r="BD98" t="inlineStr">
        <is>
          <t>9780792384069</t>
        </is>
      </c>
      <c r="BE98" t="inlineStr">
        <is>
          <t>30001004015022</t>
        </is>
      </c>
      <c r="BF98" t="inlineStr">
        <is>
          <t>893168279</t>
        </is>
      </c>
    </row>
    <row r="99">
      <c r="B99" t="inlineStr">
        <is>
          <t>CUHSL</t>
        </is>
      </c>
      <c r="C99" t="inlineStr">
        <is>
          <t>SHELVES</t>
        </is>
      </c>
      <c r="D99" t="inlineStr">
        <is>
          <t>QT 165 I62t 1991</t>
        </is>
      </c>
      <c r="E99" t="inlineStr">
        <is>
          <t>0                      QT 0165000I  62t         1991</t>
        </is>
      </c>
      <c r="F99" t="inlineStr">
        <is>
          <t>Thermoregulation : the pathophysiological basis of clinical disorders / 8th International Symposium on the Pharmacology of Thermoregulation, Kananaskis, Alta., August 26-30, 1991 ; editors, P. Lomax, E. Schönbaum.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M99" t="inlineStr">
        <is>
          <t>International Symposium on the Pharmacology of Thermoregulation (8th : 1991 : Kananaskis, Alta.)</t>
        </is>
      </c>
      <c r="N99" t="inlineStr">
        <is>
          <t>Basel ; New York : Karger, c1992.</t>
        </is>
      </c>
      <c r="O99" t="inlineStr">
        <is>
          <t>1992</t>
        </is>
      </c>
      <c r="Q99" t="inlineStr">
        <is>
          <t>eng</t>
        </is>
      </c>
      <c r="R99" t="inlineStr">
        <is>
          <t>xxu</t>
        </is>
      </c>
      <c r="T99" t="inlineStr">
        <is>
          <t xml:space="preserve">QT </t>
        </is>
      </c>
      <c r="U99" t="n">
        <v>6</v>
      </c>
      <c r="V99" t="n">
        <v>6</v>
      </c>
      <c r="W99" t="inlineStr">
        <is>
          <t>1993-02-09</t>
        </is>
      </c>
      <c r="X99" t="inlineStr">
        <is>
          <t>1993-02-09</t>
        </is>
      </c>
      <c r="Y99" t="inlineStr">
        <is>
          <t>1992-05-08</t>
        </is>
      </c>
      <c r="Z99" t="inlineStr">
        <is>
          <t>1992-05-08</t>
        </is>
      </c>
      <c r="AA99" t="n">
        <v>53</v>
      </c>
      <c r="AB99" t="n">
        <v>34</v>
      </c>
      <c r="AC99" t="n">
        <v>36</v>
      </c>
      <c r="AD99" t="n">
        <v>1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inlineStr">
        <is>
          <t>No</t>
        </is>
      </c>
      <c r="AS99" t="inlineStr">
        <is>
          <t>Yes</t>
        </is>
      </c>
      <c r="AT99">
        <f>HYPERLINK("http://catalog.hathitrust.org/Record/002546895","HathiTrust Record")</f>
        <v/>
      </c>
      <c r="AU99">
        <f>HYPERLINK("https://creighton-primo.hosted.exlibrisgroup.com/primo-explore/search?tab=default_tab&amp;search_scope=EVERYTHING&amp;vid=01CRU&amp;lang=en_US&amp;offset=0&amp;query=any,contains,991001304769702656","Catalog Record")</f>
        <v/>
      </c>
      <c r="AV99">
        <f>HYPERLINK("http://www.worldcat.org/oclc/24630521","WorldCat Record")</f>
        <v/>
      </c>
      <c r="AW99" t="inlineStr">
        <is>
          <t>3856669208:eng</t>
        </is>
      </c>
      <c r="AX99" t="inlineStr">
        <is>
          <t>24630521</t>
        </is>
      </c>
      <c r="AY99" t="inlineStr">
        <is>
          <t>991001304769702656</t>
        </is>
      </c>
      <c r="AZ99" t="inlineStr">
        <is>
          <t>991001304769702656</t>
        </is>
      </c>
      <c r="BA99" t="inlineStr">
        <is>
          <t>2263220810002656</t>
        </is>
      </c>
      <c r="BB99" t="inlineStr">
        <is>
          <t>BOOK</t>
        </is>
      </c>
      <c r="BD99" t="inlineStr">
        <is>
          <t>9783805555135</t>
        </is>
      </c>
      <c r="BE99" t="inlineStr">
        <is>
          <t>30001002413237</t>
        </is>
      </c>
      <c r="BF99" t="inlineStr">
        <is>
          <t>893451066</t>
        </is>
      </c>
    </row>
    <row r="100">
      <c r="B100" t="inlineStr">
        <is>
          <t>CUHSL</t>
        </is>
      </c>
      <c r="C100" t="inlineStr">
        <is>
          <t>SHELVES</t>
        </is>
      </c>
      <c r="D100" t="inlineStr">
        <is>
          <t>QT 167 B6148 1994</t>
        </is>
      </c>
      <c r="E100" t="inlineStr">
        <is>
          <t>0                      QT 0167000B  6148        1994</t>
        </is>
      </c>
      <c r="F100" t="inlineStr">
        <is>
          <t>Biologic rhythms in clinical and laboratory medicine / Y. Touitou, E. Haus (eds.).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N100" t="inlineStr">
        <is>
          <t>Berlin ; New York ; Paris : Springer-Verlag, second printing 1994, c1992.</t>
        </is>
      </c>
      <c r="O100" t="inlineStr">
        <is>
          <t>1994</t>
        </is>
      </c>
      <c r="P100" t="inlineStr">
        <is>
          <t>Second printing 1994.</t>
        </is>
      </c>
      <c r="Q100" t="inlineStr">
        <is>
          <t>eng</t>
        </is>
      </c>
      <c r="R100" t="inlineStr">
        <is>
          <t xml:space="preserve">gw </t>
        </is>
      </c>
      <c r="T100" t="inlineStr">
        <is>
          <t xml:space="preserve">QT </t>
        </is>
      </c>
      <c r="U100" t="n">
        <v>12</v>
      </c>
      <c r="V100" t="n">
        <v>12</v>
      </c>
      <c r="W100" t="inlineStr">
        <is>
          <t>1999-09-10</t>
        </is>
      </c>
      <c r="X100" t="inlineStr">
        <is>
          <t>1999-09-10</t>
        </is>
      </c>
      <c r="Y100" t="inlineStr">
        <is>
          <t>1994-11-29</t>
        </is>
      </c>
      <c r="Z100" t="inlineStr">
        <is>
          <t>1994-11-29</t>
        </is>
      </c>
      <c r="AA100" t="n">
        <v>32</v>
      </c>
      <c r="AB100" t="n">
        <v>10</v>
      </c>
      <c r="AC100" t="n">
        <v>96</v>
      </c>
      <c r="AD100" t="n">
        <v>1</v>
      </c>
      <c r="AE100" t="n">
        <v>1</v>
      </c>
      <c r="AF100" t="n">
        <v>0</v>
      </c>
      <c r="AG100" t="n">
        <v>2</v>
      </c>
      <c r="AH100" t="n">
        <v>0</v>
      </c>
      <c r="AI100" t="n">
        <v>2</v>
      </c>
      <c r="AJ100" t="n">
        <v>0</v>
      </c>
      <c r="AK100" t="n">
        <v>0</v>
      </c>
      <c r="AL100" t="n">
        <v>0</v>
      </c>
      <c r="AM100" t="n">
        <v>2</v>
      </c>
      <c r="AN100" t="n">
        <v>0</v>
      </c>
      <c r="AO100" t="n">
        <v>0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HYPERLINK("http://catalog.hathitrust.org/Record/002894265","HathiTrust Record")</f>
        <v/>
      </c>
      <c r="AU100">
        <f>HYPERLINK("https://creighton-primo.hosted.exlibrisgroup.com/primo-explore/search?tab=default_tab&amp;search_scope=EVERYTHING&amp;vid=01CRU&amp;lang=en_US&amp;offset=0&amp;query=any,contains,991001335189702656","Catalog Record")</f>
        <v/>
      </c>
      <c r="AV100">
        <f>HYPERLINK("http://www.worldcat.org/oclc/31313362","WorldCat Record")</f>
        <v/>
      </c>
      <c r="AW100" t="inlineStr">
        <is>
          <t>353930801:eng</t>
        </is>
      </c>
      <c r="AX100" t="inlineStr">
        <is>
          <t>31313362</t>
        </is>
      </c>
      <c r="AY100" t="inlineStr">
        <is>
          <t>991001335189702656</t>
        </is>
      </c>
      <c r="AZ100" t="inlineStr">
        <is>
          <t>991001335189702656</t>
        </is>
      </c>
      <c r="BA100" t="inlineStr">
        <is>
          <t>2254958090002656</t>
        </is>
      </c>
      <c r="BB100" t="inlineStr">
        <is>
          <t>BOOK</t>
        </is>
      </c>
      <c r="BD100" t="inlineStr">
        <is>
          <t>9780387575926</t>
        </is>
      </c>
      <c r="BE100" t="inlineStr">
        <is>
          <t>30001003110717</t>
        </is>
      </c>
      <c r="BF100" t="inlineStr">
        <is>
          <t>893284704</t>
        </is>
      </c>
    </row>
    <row r="101">
      <c r="B101" t="inlineStr">
        <is>
          <t>CUHSL</t>
        </is>
      </c>
      <c r="C101" t="inlineStr">
        <is>
          <t>SHELVES</t>
        </is>
      </c>
      <c r="D101" t="inlineStr">
        <is>
          <t>QT 180 A67h 1986</t>
        </is>
      </c>
      <c r="E101" t="inlineStr">
        <is>
          <t>0                      QT 0180000A  67h         1986</t>
        </is>
      </c>
      <c r="F101" t="inlineStr">
        <is>
          <t>High level wellness : an alternative to doctors, drugs, and disease / Donald B. Ardell.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M101" t="inlineStr">
        <is>
          <t>Ardell, Donald B.</t>
        </is>
      </c>
      <c r="N101" t="inlineStr">
        <is>
          <t>Berkeley, CA : Ten Speed Press, c1986.</t>
        </is>
      </c>
      <c r="O101" t="inlineStr">
        <is>
          <t>1986</t>
        </is>
      </c>
      <c r="P101" t="inlineStr">
        <is>
          <t>Tenth anniversary edition.</t>
        </is>
      </c>
      <c r="Q101" t="inlineStr">
        <is>
          <t>eng</t>
        </is>
      </c>
      <c r="R101" t="inlineStr">
        <is>
          <t>cau</t>
        </is>
      </c>
      <c r="T101" t="inlineStr">
        <is>
          <t xml:space="preserve">QT </t>
        </is>
      </c>
      <c r="U101" t="n">
        <v>18</v>
      </c>
      <c r="V101" t="n">
        <v>18</v>
      </c>
      <c r="W101" t="inlineStr">
        <is>
          <t>1997-09-23</t>
        </is>
      </c>
      <c r="X101" t="inlineStr">
        <is>
          <t>1997-09-23</t>
        </is>
      </c>
      <c r="Y101" t="inlineStr">
        <is>
          <t>1988-01-20</t>
        </is>
      </c>
      <c r="Z101" t="inlineStr">
        <is>
          <t>1988-01-20</t>
        </is>
      </c>
      <c r="AA101" t="n">
        <v>157</v>
      </c>
      <c r="AB101" t="n">
        <v>135</v>
      </c>
      <c r="AC101" t="n">
        <v>485</v>
      </c>
      <c r="AD101" t="n">
        <v>2</v>
      </c>
      <c r="AE101" t="n">
        <v>3</v>
      </c>
      <c r="AF101" t="n">
        <v>2</v>
      </c>
      <c r="AG101" t="n">
        <v>6</v>
      </c>
      <c r="AH101" t="n">
        <v>0</v>
      </c>
      <c r="AI101" t="n">
        <v>1</v>
      </c>
      <c r="AJ101" t="n">
        <v>1</v>
      </c>
      <c r="AK101" t="n">
        <v>2</v>
      </c>
      <c r="AL101" t="n">
        <v>0</v>
      </c>
      <c r="AM101" t="n">
        <v>4</v>
      </c>
      <c r="AN101" t="n">
        <v>1</v>
      </c>
      <c r="AO101" t="n">
        <v>1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HYPERLINK("http://catalog.hathitrust.org/Record/008161030","HathiTrust Record")</f>
        <v/>
      </c>
      <c r="AU101">
        <f>HYPERLINK("https://creighton-primo.hosted.exlibrisgroup.com/primo-explore/search?tab=default_tab&amp;search_scope=EVERYTHING&amp;vid=01CRU&amp;lang=en_US&amp;offset=0&amp;query=any,contains,991001267379702656","Catalog Record")</f>
        <v/>
      </c>
      <c r="AV101">
        <f>HYPERLINK("http://www.worldcat.org/oclc/13726240","WorldCat Record")</f>
        <v/>
      </c>
      <c r="AW101" t="inlineStr">
        <is>
          <t>2808097:eng</t>
        </is>
      </c>
      <c r="AX101" t="inlineStr">
        <is>
          <t>13726240</t>
        </is>
      </c>
      <c r="AY101" t="inlineStr">
        <is>
          <t>991001267379702656</t>
        </is>
      </c>
      <c r="AZ101" t="inlineStr">
        <is>
          <t>991001267379702656</t>
        </is>
      </c>
      <c r="BA101" t="inlineStr">
        <is>
          <t>2272673380002656</t>
        </is>
      </c>
      <c r="BB101" t="inlineStr">
        <is>
          <t>BOOK</t>
        </is>
      </c>
      <c r="BD101" t="inlineStr">
        <is>
          <t>9780898151626</t>
        </is>
      </c>
      <c r="BE101" t="inlineStr">
        <is>
          <t>30001000353799</t>
        </is>
      </c>
      <c r="BF101" t="inlineStr">
        <is>
          <t>893643377</t>
        </is>
      </c>
    </row>
    <row r="102">
      <c r="B102" t="inlineStr">
        <is>
          <t>CUHSL</t>
        </is>
      </c>
      <c r="C102" t="inlineStr">
        <is>
          <t>SHELVES</t>
        </is>
      </c>
      <c r="D102" t="inlineStr">
        <is>
          <t>QT 180 E23h 1988</t>
        </is>
      </c>
      <c r="E102" t="inlineStr">
        <is>
          <t>0                      QT 0180000E  23h         1988</t>
        </is>
      </c>
      <c r="F102" t="inlineStr">
        <is>
          <t>Health &amp; wellness : a holistic approach / Gordon Edlin and Eric Golanty.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Yes</t>
        </is>
      </c>
      <c r="L102" t="inlineStr">
        <is>
          <t>0</t>
        </is>
      </c>
      <c r="M102" t="inlineStr">
        <is>
          <t>Edlin, Gordon, 1932-</t>
        </is>
      </c>
      <c r="N102" t="inlineStr">
        <is>
          <t>Boston : Jones and Bartlett Publishers, c1988.</t>
        </is>
      </c>
      <c r="O102" t="inlineStr">
        <is>
          <t>1988</t>
        </is>
      </c>
      <c r="P102" t="inlineStr">
        <is>
          <t>3rd ed.</t>
        </is>
      </c>
      <c r="Q102" t="inlineStr">
        <is>
          <t>eng</t>
        </is>
      </c>
      <c r="R102" t="inlineStr">
        <is>
          <t>mau</t>
        </is>
      </c>
      <c r="T102" t="inlineStr">
        <is>
          <t xml:space="preserve">QT </t>
        </is>
      </c>
      <c r="U102" t="n">
        <v>12</v>
      </c>
      <c r="V102" t="n">
        <v>12</v>
      </c>
      <c r="W102" t="inlineStr">
        <is>
          <t>1990-11-21</t>
        </is>
      </c>
      <c r="X102" t="inlineStr">
        <is>
          <t>1990-11-21</t>
        </is>
      </c>
      <c r="Y102" t="inlineStr">
        <is>
          <t>1988-08-09</t>
        </is>
      </c>
      <c r="Z102" t="inlineStr">
        <is>
          <t>1988-08-09</t>
        </is>
      </c>
      <c r="AA102" t="n">
        <v>185</v>
      </c>
      <c r="AB102" t="n">
        <v>148</v>
      </c>
      <c r="AC102" t="n">
        <v>395</v>
      </c>
      <c r="AD102" t="n">
        <v>2</v>
      </c>
      <c r="AE102" t="n">
        <v>5</v>
      </c>
      <c r="AF102" t="n">
        <v>8</v>
      </c>
      <c r="AG102" t="n">
        <v>17</v>
      </c>
      <c r="AH102" t="n">
        <v>3</v>
      </c>
      <c r="AI102" t="n">
        <v>6</v>
      </c>
      <c r="AJ102" t="n">
        <v>1</v>
      </c>
      <c r="AK102" t="n">
        <v>3</v>
      </c>
      <c r="AL102" t="n">
        <v>4</v>
      </c>
      <c r="AM102" t="n">
        <v>8</v>
      </c>
      <c r="AN102" t="n">
        <v>1</v>
      </c>
      <c r="AO102" t="n">
        <v>3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HYPERLINK("https://creighton-primo.hosted.exlibrisgroup.com/primo-explore/search?tab=default_tab&amp;search_scope=EVERYTHING&amp;vid=01CRU&amp;lang=en_US&amp;offset=0&amp;query=any,contains,991001419739702656","Catalog Record")</f>
        <v/>
      </c>
      <c r="AV102">
        <f>HYPERLINK("http://www.worldcat.org/oclc/16983077","WorldCat Record")</f>
        <v/>
      </c>
      <c r="AW102" t="inlineStr">
        <is>
          <t>5090530420:eng</t>
        </is>
      </c>
      <c r="AX102" t="inlineStr">
        <is>
          <t>16983077</t>
        </is>
      </c>
      <c r="AY102" t="inlineStr">
        <is>
          <t>991001419739702656</t>
        </is>
      </c>
      <c r="AZ102" t="inlineStr">
        <is>
          <t>991001419739702656</t>
        </is>
      </c>
      <c r="BA102" t="inlineStr">
        <is>
          <t>2257239090002656</t>
        </is>
      </c>
      <c r="BB102" t="inlineStr">
        <is>
          <t>BOOK</t>
        </is>
      </c>
      <c r="BD102" t="inlineStr">
        <is>
          <t>9780867200911</t>
        </is>
      </c>
      <c r="BE102" t="inlineStr">
        <is>
          <t>30001001181868</t>
        </is>
      </c>
      <c r="BF102" t="inlineStr">
        <is>
          <t>893161974</t>
        </is>
      </c>
    </row>
    <row r="103">
      <c r="B103" t="inlineStr">
        <is>
          <t>CUHSL</t>
        </is>
      </c>
      <c r="C103" t="inlineStr">
        <is>
          <t>SHELVES</t>
        </is>
      </c>
      <c r="D103" t="inlineStr">
        <is>
          <t>QT 180 G812c 1984</t>
        </is>
      </c>
      <c r="E103" t="inlineStr">
        <is>
          <t>0                      QT 0180000G  812c        1984</t>
        </is>
      </c>
      <c r="F103" t="inlineStr">
        <is>
          <t>Cleanliness and the health revolution / V.W. Greene.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M103" t="inlineStr">
        <is>
          <t>Greene, V. W.</t>
        </is>
      </c>
      <c r="N103" t="inlineStr">
        <is>
          <t>New York, N.Y. : Soap and Detergent Association, c1984.</t>
        </is>
      </c>
      <c r="O103" t="inlineStr">
        <is>
          <t>1984</t>
        </is>
      </c>
      <c r="Q103" t="inlineStr">
        <is>
          <t>eng</t>
        </is>
      </c>
      <c r="R103" t="inlineStr">
        <is>
          <t>nyu</t>
        </is>
      </c>
      <c r="T103" t="inlineStr">
        <is>
          <t xml:space="preserve">QT </t>
        </is>
      </c>
      <c r="U103" t="n">
        <v>1</v>
      </c>
      <c r="V103" t="n">
        <v>1</v>
      </c>
      <c r="W103" t="inlineStr">
        <is>
          <t>1995-11-22</t>
        </is>
      </c>
      <c r="X103" t="inlineStr">
        <is>
          <t>1995-11-22</t>
        </is>
      </c>
      <c r="Y103" t="inlineStr">
        <is>
          <t>1988-01-20</t>
        </is>
      </c>
      <c r="Z103" t="inlineStr">
        <is>
          <t>1988-01-20</t>
        </is>
      </c>
      <c r="AA103" t="n">
        <v>35</v>
      </c>
      <c r="AB103" t="n">
        <v>32</v>
      </c>
      <c r="AC103" t="n">
        <v>33</v>
      </c>
      <c r="AD103" t="n">
        <v>1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t="n">
        <v>0</v>
      </c>
      <c r="AR103" t="inlineStr">
        <is>
          <t>No</t>
        </is>
      </c>
      <c r="AS103" t="inlineStr">
        <is>
          <t>Yes</t>
        </is>
      </c>
      <c r="AT103">
        <f>HYPERLINK("http://catalog.hathitrust.org/Record/000324635","HathiTrust Record")</f>
        <v/>
      </c>
      <c r="AU103">
        <f>HYPERLINK("https://creighton-primo.hosted.exlibrisgroup.com/primo-explore/search?tab=default_tab&amp;search_scope=EVERYTHING&amp;vid=01CRU&amp;lang=en_US&amp;offset=0&amp;query=any,contains,991000861049702656","Catalog Record")</f>
        <v/>
      </c>
      <c r="AV103">
        <f>HYPERLINK("http://www.worldcat.org/oclc/10881980","WorldCat Record")</f>
        <v/>
      </c>
      <c r="AW103" t="inlineStr">
        <is>
          <t>4159845357:eng</t>
        </is>
      </c>
      <c r="AX103" t="inlineStr">
        <is>
          <t>10881980</t>
        </is>
      </c>
      <c r="AY103" t="inlineStr">
        <is>
          <t>991000861049702656</t>
        </is>
      </c>
      <c r="AZ103" t="inlineStr">
        <is>
          <t>991000861049702656</t>
        </is>
      </c>
      <c r="BA103" t="inlineStr">
        <is>
          <t>2256232990002656</t>
        </is>
      </c>
      <c r="BB103" t="inlineStr">
        <is>
          <t>BOOK</t>
        </is>
      </c>
      <c r="BE103" t="inlineStr">
        <is>
          <t>30001000138703</t>
        </is>
      </c>
      <c r="BF103" t="inlineStr">
        <is>
          <t>893120607</t>
        </is>
      </c>
    </row>
    <row r="104">
      <c r="B104" t="inlineStr">
        <is>
          <t>CUHSL</t>
        </is>
      </c>
      <c r="C104" t="inlineStr">
        <is>
          <t>SHELVES</t>
        </is>
      </c>
      <c r="D104" t="inlineStr">
        <is>
          <t>QT 180 H167i 1992</t>
        </is>
      </c>
      <c r="E104" t="inlineStr">
        <is>
          <t>0                      QT 0180000H  167i        1992</t>
        </is>
      </c>
      <c r="F104" t="inlineStr">
        <is>
          <t>An invitation to health : taking charge of your life / Dianne Hales.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M104" t="inlineStr">
        <is>
          <t>Hales, Dianne, 1950-</t>
        </is>
      </c>
      <c r="N104" t="inlineStr">
        <is>
          <t>Redwood City, Calif. : Benjamin/Cummings Pub. Co., c1992.</t>
        </is>
      </c>
      <c r="O104" t="inlineStr">
        <is>
          <t>1992</t>
        </is>
      </c>
      <c r="P104" t="inlineStr">
        <is>
          <t>5th ed.</t>
        </is>
      </c>
      <c r="Q104" t="inlineStr">
        <is>
          <t>eng</t>
        </is>
      </c>
      <c r="R104" t="inlineStr">
        <is>
          <t>cau</t>
        </is>
      </c>
      <c r="T104" t="inlineStr">
        <is>
          <t xml:space="preserve">QT </t>
        </is>
      </c>
      <c r="U104" t="n">
        <v>10</v>
      </c>
      <c r="V104" t="n">
        <v>10</v>
      </c>
      <c r="W104" t="inlineStr">
        <is>
          <t>1999-11-06</t>
        </is>
      </c>
      <c r="X104" t="inlineStr">
        <is>
          <t>1999-11-06</t>
        </is>
      </c>
      <c r="Y104" t="inlineStr">
        <is>
          <t>1992-08-31</t>
        </is>
      </c>
      <c r="Z104" t="inlineStr">
        <is>
          <t>1992-08-31</t>
        </is>
      </c>
      <c r="AA104" t="n">
        <v>59</v>
      </c>
      <c r="AB104" t="n">
        <v>49</v>
      </c>
      <c r="AC104" t="n">
        <v>110</v>
      </c>
      <c r="AD104" t="n">
        <v>1</v>
      </c>
      <c r="AE104" t="n">
        <v>1</v>
      </c>
      <c r="AF104" t="n">
        <v>0</v>
      </c>
      <c r="AG104" t="n">
        <v>1</v>
      </c>
      <c r="AH104" t="n">
        <v>0</v>
      </c>
      <c r="AI104" t="n">
        <v>1</v>
      </c>
      <c r="AJ104" t="n">
        <v>0</v>
      </c>
      <c r="AK104" t="n">
        <v>0</v>
      </c>
      <c r="AL104" t="n">
        <v>0</v>
      </c>
      <c r="AM104" t="n">
        <v>1</v>
      </c>
      <c r="AN104" t="n">
        <v>0</v>
      </c>
      <c r="AO104" t="n">
        <v>0</v>
      </c>
      <c r="AP104" t="n">
        <v>0</v>
      </c>
      <c r="AQ104" t="n">
        <v>0</v>
      </c>
      <c r="AR104" t="inlineStr">
        <is>
          <t>No</t>
        </is>
      </c>
      <c r="AS104" t="inlineStr">
        <is>
          <t>No</t>
        </is>
      </c>
      <c r="AU104">
        <f>HYPERLINK("https://creighton-primo.hosted.exlibrisgroup.com/primo-explore/search?tab=default_tab&amp;search_scope=EVERYTHING&amp;vid=01CRU&amp;lang=en_US&amp;offset=0&amp;query=any,contains,991001341729702656","Catalog Record")</f>
        <v/>
      </c>
      <c r="AV104">
        <f>HYPERLINK("http://www.worldcat.org/oclc/24501696","WorldCat Record")</f>
        <v/>
      </c>
      <c r="AW104" t="inlineStr">
        <is>
          <t>3901215931:eng</t>
        </is>
      </c>
      <c r="AX104" t="inlineStr">
        <is>
          <t>24501696</t>
        </is>
      </c>
      <c r="AY104" t="inlineStr">
        <is>
          <t>991001341729702656</t>
        </is>
      </c>
      <c r="AZ104" t="inlineStr">
        <is>
          <t>991001341729702656</t>
        </is>
      </c>
      <c r="BA104" t="inlineStr">
        <is>
          <t>2268602120002656</t>
        </is>
      </c>
      <c r="BB104" t="inlineStr">
        <is>
          <t>BOOK</t>
        </is>
      </c>
      <c r="BD104" t="inlineStr">
        <is>
          <t>9780805328011</t>
        </is>
      </c>
      <c r="BE104" t="inlineStr">
        <is>
          <t>30001002456012</t>
        </is>
      </c>
      <c r="BF104" t="inlineStr">
        <is>
          <t>893560982</t>
        </is>
      </c>
    </row>
    <row r="105">
      <c r="B105" t="inlineStr">
        <is>
          <t>CUHSL</t>
        </is>
      </c>
      <c r="C105" t="inlineStr">
        <is>
          <t>SHELVES</t>
        </is>
      </c>
      <c r="D105" t="inlineStr">
        <is>
          <t>QT 180 S965h 1986</t>
        </is>
      </c>
      <c r="E105" t="inlineStr">
        <is>
          <t>0                      QT 0180000S  965h        1986</t>
        </is>
      </c>
      <c r="F105" t="inlineStr">
        <is>
          <t>Health psychophysiology : mind-body interactions in wellness and illness / Steve Suter.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M105" t="inlineStr">
        <is>
          <t>Suter, Steve.</t>
        </is>
      </c>
      <c r="N105" t="inlineStr">
        <is>
          <t>Hillsdale, N.J. : L. Erlbaum Associates, c1986.</t>
        </is>
      </c>
      <c r="O105" t="inlineStr">
        <is>
          <t>1986</t>
        </is>
      </c>
      <c r="Q105" t="inlineStr">
        <is>
          <t>eng</t>
        </is>
      </c>
      <c r="R105" t="inlineStr">
        <is>
          <t>nju</t>
        </is>
      </c>
      <c r="T105" t="inlineStr">
        <is>
          <t xml:space="preserve">QT </t>
        </is>
      </c>
      <c r="U105" t="n">
        <v>8</v>
      </c>
      <c r="V105" t="n">
        <v>8</v>
      </c>
      <c r="W105" t="inlineStr">
        <is>
          <t>2003-04-16</t>
        </is>
      </c>
      <c r="X105" t="inlineStr">
        <is>
          <t>2003-04-16</t>
        </is>
      </c>
      <c r="Y105" t="inlineStr">
        <is>
          <t>1988-01-20</t>
        </is>
      </c>
      <c r="Z105" t="inlineStr">
        <is>
          <t>1988-01-20</t>
        </is>
      </c>
      <c r="AA105" t="n">
        <v>326</v>
      </c>
      <c r="AB105" t="n">
        <v>279</v>
      </c>
      <c r="AC105" t="n">
        <v>305</v>
      </c>
      <c r="AD105" t="n">
        <v>3</v>
      </c>
      <c r="AE105" t="n">
        <v>3</v>
      </c>
      <c r="AF105" t="n">
        <v>11</v>
      </c>
      <c r="AG105" t="n">
        <v>11</v>
      </c>
      <c r="AH105" t="n">
        <v>3</v>
      </c>
      <c r="AI105" t="n">
        <v>3</v>
      </c>
      <c r="AJ105" t="n">
        <v>3</v>
      </c>
      <c r="AK105" t="n">
        <v>3</v>
      </c>
      <c r="AL105" t="n">
        <v>7</v>
      </c>
      <c r="AM105" t="n">
        <v>7</v>
      </c>
      <c r="AN105" t="n">
        <v>2</v>
      </c>
      <c r="AO105" t="n">
        <v>2</v>
      </c>
      <c r="AP105" t="n">
        <v>0</v>
      </c>
      <c r="AQ105" t="n">
        <v>0</v>
      </c>
      <c r="AR105" t="inlineStr">
        <is>
          <t>No</t>
        </is>
      </c>
      <c r="AS105" t="inlineStr">
        <is>
          <t>Yes</t>
        </is>
      </c>
      <c r="AT105">
        <f>HYPERLINK("http://catalog.hathitrust.org/Record/000438326","HathiTrust Record")</f>
        <v/>
      </c>
      <c r="AU105">
        <f>HYPERLINK("https://creighton-primo.hosted.exlibrisgroup.com/primo-explore/search?tab=default_tab&amp;search_scope=EVERYTHING&amp;vid=01CRU&amp;lang=en_US&amp;offset=0&amp;query=any,contains,991000759769702656","Catalog Record")</f>
        <v/>
      </c>
      <c r="AV105">
        <f>HYPERLINK("http://www.worldcat.org/oclc/12263224","WorldCat Record")</f>
        <v/>
      </c>
      <c r="AW105" t="inlineStr">
        <is>
          <t>4920422:eng</t>
        </is>
      </c>
      <c r="AX105" t="inlineStr">
        <is>
          <t>12263224</t>
        </is>
      </c>
      <c r="AY105" t="inlineStr">
        <is>
          <t>991000759769702656</t>
        </is>
      </c>
      <c r="AZ105" t="inlineStr">
        <is>
          <t>991000759769702656</t>
        </is>
      </c>
      <c r="BA105" t="inlineStr">
        <is>
          <t>2268920770002656</t>
        </is>
      </c>
      <c r="BB105" t="inlineStr">
        <is>
          <t>BOOK</t>
        </is>
      </c>
      <c r="BD105" t="inlineStr">
        <is>
          <t>9780898596724</t>
        </is>
      </c>
      <c r="BE105" t="inlineStr">
        <is>
          <t>30001000056079</t>
        </is>
      </c>
      <c r="BF105" t="inlineStr">
        <is>
          <t>893560562</t>
        </is>
      </c>
    </row>
    <row r="106">
      <c r="B106" t="inlineStr">
        <is>
          <t>CUHSL</t>
        </is>
      </c>
      <c r="C106" t="inlineStr">
        <is>
          <t>SHELVES</t>
        </is>
      </c>
      <c r="D106" t="inlineStr">
        <is>
          <t>QT 180 X5w 1993</t>
        </is>
      </c>
      <c r="E106" t="inlineStr">
        <is>
          <t>0                      QT 0180000X  5w          1993</t>
        </is>
      </c>
      <c r="F106" t="inlineStr">
        <is>
          <t>Why doesn't my funny bone make me laugh? : sneezes, hiccups, butterflies, and other funny feelings explained / Alan P. Xenakis.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Xenakis, Alan Perry.</t>
        </is>
      </c>
      <c r="N106" t="inlineStr">
        <is>
          <t>New York : Villard Books, c1993.</t>
        </is>
      </c>
      <c r="O106" t="inlineStr">
        <is>
          <t>1993</t>
        </is>
      </c>
      <c r="P106" t="inlineStr">
        <is>
          <t>1st ed.</t>
        </is>
      </c>
      <c r="Q106" t="inlineStr">
        <is>
          <t>eng</t>
        </is>
      </c>
      <c r="R106" t="inlineStr">
        <is>
          <t>nyu</t>
        </is>
      </c>
      <c r="T106" t="inlineStr">
        <is>
          <t xml:space="preserve">QT </t>
        </is>
      </c>
      <c r="U106" t="n">
        <v>3</v>
      </c>
      <c r="V106" t="n">
        <v>3</v>
      </c>
      <c r="W106" t="inlineStr">
        <is>
          <t>1995-02-14</t>
        </is>
      </c>
      <c r="X106" t="inlineStr">
        <is>
          <t>1995-02-14</t>
        </is>
      </c>
      <c r="Y106" t="inlineStr">
        <is>
          <t>1994-12-05</t>
        </is>
      </c>
      <c r="Z106" t="inlineStr">
        <is>
          <t>1994-12-05</t>
        </is>
      </c>
      <c r="AA106" t="n">
        <v>394</v>
      </c>
      <c r="AB106" t="n">
        <v>373</v>
      </c>
      <c r="AC106" t="n">
        <v>390</v>
      </c>
      <c r="AD106" t="n">
        <v>3</v>
      </c>
      <c r="AE106" t="n">
        <v>3</v>
      </c>
      <c r="AF106" t="n">
        <v>1</v>
      </c>
      <c r="AG106" t="n">
        <v>1</v>
      </c>
      <c r="AH106" t="n">
        <v>0</v>
      </c>
      <c r="AI106" t="n">
        <v>0</v>
      </c>
      <c r="AJ106" t="n">
        <v>0</v>
      </c>
      <c r="AK106" t="n">
        <v>0</v>
      </c>
      <c r="AL106" t="n">
        <v>1</v>
      </c>
      <c r="AM106" t="n">
        <v>1</v>
      </c>
      <c r="AN106" t="n">
        <v>0</v>
      </c>
      <c r="AO106" t="n">
        <v>0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HYPERLINK("http://catalog.hathitrust.org/Record/101946857","HathiTrust Record")</f>
        <v/>
      </c>
      <c r="AU106">
        <f>HYPERLINK("https://creighton-primo.hosted.exlibrisgroup.com/primo-explore/search?tab=default_tab&amp;search_scope=EVERYTHING&amp;vid=01CRU&amp;lang=en_US&amp;offset=0&amp;query=any,contains,991000682739702656","Catalog Record")</f>
        <v/>
      </c>
      <c r="AV106">
        <f>HYPERLINK("http://www.worldcat.org/oclc/27144249","WorldCat Record")</f>
        <v/>
      </c>
      <c r="AW106" t="inlineStr">
        <is>
          <t>34348434:eng</t>
        </is>
      </c>
      <c r="AX106" t="inlineStr">
        <is>
          <t>27144249</t>
        </is>
      </c>
      <c r="AY106" t="inlineStr">
        <is>
          <t>991000682739702656</t>
        </is>
      </c>
      <c r="AZ106" t="inlineStr">
        <is>
          <t>991000682739702656</t>
        </is>
      </c>
      <c r="BA106" t="inlineStr">
        <is>
          <t>2255041460002656</t>
        </is>
      </c>
      <c r="BB106" t="inlineStr">
        <is>
          <t>BOOK</t>
        </is>
      </c>
      <c r="BD106" t="inlineStr">
        <is>
          <t>9780394587158</t>
        </is>
      </c>
      <c r="BE106" t="inlineStr">
        <is>
          <t>30001002698035</t>
        </is>
      </c>
      <c r="BF106" t="inlineStr">
        <is>
          <t>893637225</t>
        </is>
      </c>
    </row>
    <row r="107">
      <c r="B107" t="inlineStr">
        <is>
          <t>CUHSL</t>
        </is>
      </c>
      <c r="C107" t="inlineStr">
        <is>
          <t>SHELVES</t>
        </is>
      </c>
      <c r="D107" t="inlineStr">
        <is>
          <t>QT 200 L786 1988</t>
        </is>
      </c>
      <c r="E107" t="inlineStr">
        <is>
          <t>0                      QT 0200000L  786         1988</t>
        </is>
      </c>
      <c r="F107" t="inlineStr">
        <is>
          <t>Living fit / Henry J. Montoye ... [et al.].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N107" t="inlineStr">
        <is>
          <t>Menlo Park, Calif. : Benjamin/Cummings Pub. Co., c1988.</t>
        </is>
      </c>
      <c r="O107" t="inlineStr">
        <is>
          <t>1988</t>
        </is>
      </c>
      <c r="Q107" t="inlineStr">
        <is>
          <t>eng</t>
        </is>
      </c>
      <c r="R107" t="inlineStr">
        <is>
          <t>cau</t>
        </is>
      </c>
      <c r="T107" t="inlineStr">
        <is>
          <t xml:space="preserve">QT </t>
        </is>
      </c>
      <c r="U107" t="n">
        <v>29</v>
      </c>
      <c r="V107" t="n">
        <v>29</v>
      </c>
      <c r="W107" t="inlineStr">
        <is>
          <t>2000-10-07</t>
        </is>
      </c>
      <c r="X107" t="inlineStr">
        <is>
          <t>2000-10-07</t>
        </is>
      </c>
      <c r="Y107" t="inlineStr">
        <is>
          <t>1988-10-08</t>
        </is>
      </c>
      <c r="Z107" t="inlineStr">
        <is>
          <t>1988-10-08</t>
        </is>
      </c>
      <c r="AA107" t="n">
        <v>72</v>
      </c>
      <c r="AB107" t="n">
        <v>62</v>
      </c>
      <c r="AC107" t="n">
        <v>62</v>
      </c>
      <c r="AD107" t="n">
        <v>1</v>
      </c>
      <c r="AE107" t="n">
        <v>1</v>
      </c>
      <c r="AF107" t="n">
        <v>1</v>
      </c>
      <c r="AG107" t="n">
        <v>1</v>
      </c>
      <c r="AH107" t="n">
        <v>0</v>
      </c>
      <c r="AI107" t="n">
        <v>0</v>
      </c>
      <c r="AJ107" t="n">
        <v>1</v>
      </c>
      <c r="AK107" t="n">
        <v>1</v>
      </c>
      <c r="AL107" t="n">
        <v>1</v>
      </c>
      <c r="AM107" t="n">
        <v>1</v>
      </c>
      <c r="AN107" t="n">
        <v>0</v>
      </c>
      <c r="AO107" t="n">
        <v>0</v>
      </c>
      <c r="AP107" t="n">
        <v>0</v>
      </c>
      <c r="AQ107" t="n">
        <v>0</v>
      </c>
      <c r="AR107" t="inlineStr">
        <is>
          <t>No</t>
        </is>
      </c>
      <c r="AS107" t="inlineStr">
        <is>
          <t>No</t>
        </is>
      </c>
      <c r="AU107">
        <f>HYPERLINK("https://creighton-primo.hosted.exlibrisgroup.com/primo-explore/search?tab=default_tab&amp;search_scope=EVERYTHING&amp;vid=01CRU&amp;lang=en_US&amp;offset=0&amp;query=any,contains,991001425069702656","Catalog Record")</f>
        <v/>
      </c>
      <c r="AV107">
        <f>HYPERLINK("http://www.worldcat.org/oclc/16801319","WorldCat Record")</f>
        <v/>
      </c>
      <c r="AW107" t="inlineStr">
        <is>
          <t>55014241:eng</t>
        </is>
      </c>
      <c r="AX107" t="inlineStr">
        <is>
          <t>16801319</t>
        </is>
      </c>
      <c r="AY107" t="inlineStr">
        <is>
          <t>991001425069702656</t>
        </is>
      </c>
      <c r="AZ107" t="inlineStr">
        <is>
          <t>991001425069702656</t>
        </is>
      </c>
      <c r="BA107" t="inlineStr">
        <is>
          <t>2269180820002656</t>
        </is>
      </c>
      <c r="BB107" t="inlineStr">
        <is>
          <t>BOOK</t>
        </is>
      </c>
      <c r="BD107" t="inlineStr">
        <is>
          <t>9780805381801</t>
        </is>
      </c>
      <c r="BE107" t="inlineStr">
        <is>
          <t>30001001183930</t>
        </is>
      </c>
      <c r="BF107" t="inlineStr">
        <is>
          <t>893546708</t>
        </is>
      </c>
    </row>
    <row r="108">
      <c r="B108" t="inlineStr">
        <is>
          <t>CUHSL</t>
        </is>
      </c>
      <c r="C108" t="inlineStr">
        <is>
          <t>SHELVES</t>
        </is>
      </c>
      <c r="D108" t="inlineStr">
        <is>
          <t>QT 200 M533h 1996</t>
        </is>
      </c>
      <c r="E108" t="inlineStr">
        <is>
          <t>0                      QT 0200000M  533h        1996</t>
        </is>
      </c>
      <c r="F108" t="inlineStr">
        <is>
          <t>The human body in health &amp; disease / Ruth L. Memmler, Barbara Janson Cohen, Dena Lin Wood, illustrated by Janice A. Schwegler and Anthony Ravielli.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M108" t="inlineStr">
        <is>
          <t>Memmler, Ruth Lundeen.</t>
        </is>
      </c>
      <c r="N108" t="inlineStr">
        <is>
          <t>Philadelphia : Lippincott, c1996.</t>
        </is>
      </c>
      <c r="O108" t="inlineStr">
        <is>
          <t>1996</t>
        </is>
      </c>
      <c r="P108" t="inlineStr">
        <is>
          <t>8th ed.</t>
        </is>
      </c>
      <c r="Q108" t="inlineStr">
        <is>
          <t>eng</t>
        </is>
      </c>
      <c r="R108" t="inlineStr">
        <is>
          <t>pau</t>
        </is>
      </c>
      <c r="T108" t="inlineStr">
        <is>
          <t xml:space="preserve">QT </t>
        </is>
      </c>
      <c r="U108" t="n">
        <v>4</v>
      </c>
      <c r="V108" t="n">
        <v>4</v>
      </c>
      <c r="W108" t="inlineStr">
        <is>
          <t>1997-04-18</t>
        </is>
      </c>
      <c r="X108" t="inlineStr">
        <is>
          <t>1997-04-18</t>
        </is>
      </c>
      <c r="Y108" t="inlineStr">
        <is>
          <t>1996-06-24</t>
        </is>
      </c>
      <c r="Z108" t="inlineStr">
        <is>
          <t>1996-06-24</t>
        </is>
      </c>
      <c r="AA108" t="n">
        <v>244</v>
      </c>
      <c r="AB108" t="n">
        <v>184</v>
      </c>
      <c r="AC108" t="n">
        <v>885</v>
      </c>
      <c r="AD108" t="n">
        <v>1</v>
      </c>
      <c r="AE108" t="n">
        <v>8</v>
      </c>
      <c r="AF108" t="n">
        <v>4</v>
      </c>
      <c r="AG108" t="n">
        <v>25</v>
      </c>
      <c r="AH108" t="n">
        <v>1</v>
      </c>
      <c r="AI108" t="n">
        <v>7</v>
      </c>
      <c r="AJ108" t="n">
        <v>2</v>
      </c>
      <c r="AK108" t="n">
        <v>7</v>
      </c>
      <c r="AL108" t="n">
        <v>2</v>
      </c>
      <c r="AM108" t="n">
        <v>8</v>
      </c>
      <c r="AN108" t="n">
        <v>0</v>
      </c>
      <c r="AO108" t="n">
        <v>3</v>
      </c>
      <c r="AP108" t="n">
        <v>0</v>
      </c>
      <c r="AQ108" t="n">
        <v>5</v>
      </c>
      <c r="AR108" t="inlineStr">
        <is>
          <t>No</t>
        </is>
      </c>
      <c r="AS108" t="inlineStr">
        <is>
          <t>No</t>
        </is>
      </c>
      <c r="AU108">
        <f>HYPERLINK("https://creighton-primo.hosted.exlibrisgroup.com/primo-explore/search?tab=default_tab&amp;search_scope=EVERYTHING&amp;vid=01CRU&amp;lang=en_US&amp;offset=0&amp;query=any,contains,991000832989702656","Catalog Record")</f>
        <v/>
      </c>
      <c r="AV108">
        <f>HYPERLINK("http://www.worldcat.org/oclc/32397553","WorldCat Record")</f>
        <v/>
      </c>
      <c r="AW108" t="inlineStr">
        <is>
          <t>3334543512:eng</t>
        </is>
      </c>
      <c r="AX108" t="inlineStr">
        <is>
          <t>32397553</t>
        </is>
      </c>
      <c r="AY108" t="inlineStr">
        <is>
          <t>991000832989702656</t>
        </is>
      </c>
      <c r="AZ108" t="inlineStr">
        <is>
          <t>991000832989702656</t>
        </is>
      </c>
      <c r="BA108" t="inlineStr">
        <is>
          <t>2255134410002656</t>
        </is>
      </c>
      <c r="BB108" t="inlineStr">
        <is>
          <t>BOOK</t>
        </is>
      </c>
      <c r="BD108" t="inlineStr">
        <is>
          <t>9780397551743</t>
        </is>
      </c>
      <c r="BE108" t="inlineStr">
        <is>
          <t>30001003440114</t>
        </is>
      </c>
      <c r="BF108" t="inlineStr">
        <is>
          <t>893551803</t>
        </is>
      </c>
    </row>
    <row r="109">
      <c r="B109" t="inlineStr">
        <is>
          <t>CUHSL</t>
        </is>
      </c>
      <c r="C109" t="inlineStr">
        <is>
          <t>SHELVES</t>
        </is>
      </c>
      <c r="D109" t="inlineStr">
        <is>
          <t>QT 235 D565 1981</t>
        </is>
      </c>
      <c r="E109" t="inlineStr">
        <is>
          <t>0                      QT 0235000D  565         1981</t>
        </is>
      </c>
      <c r="F109" t="inlineStr">
        <is>
          <t>Diet and exercise--synergism in health maintenance / editors, Philip L. White and Therese Mondeika.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N109" t="inlineStr">
        <is>
          <t>Chicago, Ill. : American Medical Association, c1982.</t>
        </is>
      </c>
      <c r="O109" t="inlineStr">
        <is>
          <t>1982</t>
        </is>
      </c>
      <c r="Q109" t="inlineStr">
        <is>
          <t>eng</t>
        </is>
      </c>
      <c r="R109" t="inlineStr">
        <is>
          <t>xxu</t>
        </is>
      </c>
      <c r="T109" t="inlineStr">
        <is>
          <t xml:space="preserve">QT </t>
        </is>
      </c>
      <c r="U109" t="n">
        <v>12</v>
      </c>
      <c r="V109" t="n">
        <v>12</v>
      </c>
      <c r="W109" t="inlineStr">
        <is>
          <t>2001-02-22</t>
        </is>
      </c>
      <c r="X109" t="inlineStr">
        <is>
          <t>2001-02-22</t>
        </is>
      </c>
      <c r="Y109" t="inlineStr">
        <is>
          <t>1988-01-20</t>
        </is>
      </c>
      <c r="Z109" t="inlineStr">
        <is>
          <t>1988-01-20</t>
        </is>
      </c>
      <c r="AA109" t="n">
        <v>227</v>
      </c>
      <c r="AB109" t="n">
        <v>198</v>
      </c>
      <c r="AC109" t="n">
        <v>200</v>
      </c>
      <c r="AD109" t="n">
        <v>1</v>
      </c>
      <c r="AE109" t="n">
        <v>1</v>
      </c>
      <c r="AF109" t="n">
        <v>3</v>
      </c>
      <c r="AG109" t="n">
        <v>3</v>
      </c>
      <c r="AH109" t="n">
        <v>2</v>
      </c>
      <c r="AI109" t="n">
        <v>2</v>
      </c>
      <c r="AJ109" t="n">
        <v>1</v>
      </c>
      <c r="AK109" t="n">
        <v>1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t="n">
        <v>0</v>
      </c>
      <c r="AR109" t="inlineStr">
        <is>
          <t>No</t>
        </is>
      </c>
      <c r="AS109" t="inlineStr">
        <is>
          <t>Yes</t>
        </is>
      </c>
      <c r="AT109">
        <f>HYPERLINK("http://catalog.hathitrust.org/Record/000109571","HathiTrust Record")</f>
        <v/>
      </c>
      <c r="AU109">
        <f>HYPERLINK("https://creighton-primo.hosted.exlibrisgroup.com/primo-explore/search?tab=default_tab&amp;search_scope=EVERYTHING&amp;vid=01CRU&amp;lang=en_US&amp;offset=0&amp;query=any,contains,991000861119702656","Catalog Record")</f>
        <v/>
      </c>
      <c r="AV109">
        <f>HYPERLINK("http://www.worldcat.org/oclc/9971947","WorldCat Record")</f>
        <v/>
      </c>
      <c r="AW109" t="inlineStr">
        <is>
          <t>43867328:eng</t>
        </is>
      </c>
      <c r="AX109" t="inlineStr">
        <is>
          <t>9971947</t>
        </is>
      </c>
      <c r="AY109" t="inlineStr">
        <is>
          <t>991000861119702656</t>
        </is>
      </c>
      <c r="AZ109" t="inlineStr">
        <is>
          <t>991000861119702656</t>
        </is>
      </c>
      <c r="BA109" t="inlineStr">
        <is>
          <t>2266691680002656</t>
        </is>
      </c>
      <c r="BB109" t="inlineStr">
        <is>
          <t>BOOK</t>
        </is>
      </c>
      <c r="BD109" t="inlineStr">
        <is>
          <t>9780899701530</t>
        </is>
      </c>
      <c r="BE109" t="inlineStr">
        <is>
          <t>30001000138786</t>
        </is>
      </c>
      <c r="BF109" t="inlineStr">
        <is>
          <t>893637735</t>
        </is>
      </c>
    </row>
    <row r="110">
      <c r="B110" t="inlineStr">
        <is>
          <t>CUHSL</t>
        </is>
      </c>
      <c r="C110" t="inlineStr">
        <is>
          <t>SHELVES</t>
        </is>
      </c>
      <c r="D110" t="inlineStr">
        <is>
          <t>QT 235 M879L 1958</t>
        </is>
      </c>
      <c r="E110" t="inlineStr">
        <is>
          <t>0                      QT 0235000M  879L        1958</t>
        </is>
      </c>
      <c r="F110" t="inlineStr">
        <is>
          <t>The low-fat way to health and longer life : the complete guide to better health through automatic weight control, modern nutritional supplements, and low-fat diet / [by] Lester M. Morrison.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Morrison, Lester M.</t>
        </is>
      </c>
      <c r="N110" t="inlineStr">
        <is>
          <t>Englewood Cliffs, N.J. : Prentic-Hall, 1958.</t>
        </is>
      </c>
      <c r="O110" t="inlineStr">
        <is>
          <t>1958</t>
        </is>
      </c>
      <c r="Q110" t="inlineStr">
        <is>
          <t>eng</t>
        </is>
      </c>
      <c r="R110" t="inlineStr">
        <is>
          <t>nju</t>
        </is>
      </c>
      <c r="T110" t="inlineStr">
        <is>
          <t xml:space="preserve">QT </t>
        </is>
      </c>
      <c r="U110" t="n">
        <v>2</v>
      </c>
      <c r="V110" t="n">
        <v>2</v>
      </c>
      <c r="W110" t="inlineStr">
        <is>
          <t>1992-05-29</t>
        </is>
      </c>
      <c r="X110" t="inlineStr">
        <is>
          <t>1992-05-29</t>
        </is>
      </c>
      <c r="Y110" t="inlineStr">
        <is>
          <t>1988-03-03</t>
        </is>
      </c>
      <c r="Z110" t="inlineStr">
        <is>
          <t>1988-03-03</t>
        </is>
      </c>
      <c r="AA110" t="n">
        <v>139</v>
      </c>
      <c r="AB110" t="n">
        <v>128</v>
      </c>
      <c r="AC110" t="n">
        <v>152</v>
      </c>
      <c r="AD110" t="n">
        <v>3</v>
      </c>
      <c r="AE110" t="n">
        <v>3</v>
      </c>
      <c r="AF110" t="n">
        <v>2</v>
      </c>
      <c r="AG110" t="n">
        <v>3</v>
      </c>
      <c r="AH110" t="n">
        <v>0</v>
      </c>
      <c r="AI110" t="n">
        <v>1</v>
      </c>
      <c r="AJ110" t="n">
        <v>0</v>
      </c>
      <c r="AK110" t="n">
        <v>1</v>
      </c>
      <c r="AL110" t="n">
        <v>0</v>
      </c>
      <c r="AM110" t="n">
        <v>0</v>
      </c>
      <c r="AN110" t="n">
        <v>2</v>
      </c>
      <c r="AO110" t="n">
        <v>2</v>
      </c>
      <c r="AP110" t="n">
        <v>0</v>
      </c>
      <c r="AQ110" t="n">
        <v>0</v>
      </c>
      <c r="AR110" t="inlineStr">
        <is>
          <t>No</t>
        </is>
      </c>
      <c r="AS110" t="inlineStr">
        <is>
          <t>No</t>
        </is>
      </c>
      <c r="AT110">
        <f>HYPERLINK("http://catalog.hathitrust.org/Record/009112744","HathiTrust Record")</f>
        <v/>
      </c>
      <c r="AU110">
        <f>HYPERLINK("https://creighton-primo.hosted.exlibrisgroup.com/primo-explore/search?tab=default_tab&amp;search_scope=EVERYTHING&amp;vid=01CRU&amp;lang=en_US&amp;offset=0&amp;query=any,contains,991001159889702656","Catalog Record")</f>
        <v/>
      </c>
      <c r="AV110">
        <f>HYPERLINK("http://www.worldcat.org/oclc/7885509","WorldCat Record")</f>
        <v/>
      </c>
      <c r="AW110" t="inlineStr">
        <is>
          <t>9621958920:eng</t>
        </is>
      </c>
      <c r="AX110" t="inlineStr">
        <is>
          <t>7885509</t>
        </is>
      </c>
      <c r="AY110" t="inlineStr">
        <is>
          <t>991001159889702656</t>
        </is>
      </c>
      <c r="AZ110" t="inlineStr">
        <is>
          <t>991001159889702656</t>
        </is>
      </c>
      <c r="BA110" t="inlineStr">
        <is>
          <t>2265027820002656</t>
        </is>
      </c>
      <c r="BB110" t="inlineStr">
        <is>
          <t>BOOK</t>
        </is>
      </c>
      <c r="BE110" t="inlineStr">
        <is>
          <t>30001000969842</t>
        </is>
      </c>
      <c r="BF110" t="inlineStr">
        <is>
          <t>893727302</t>
        </is>
      </c>
    </row>
    <row r="111">
      <c r="B111" t="inlineStr">
        <is>
          <t>CUHSL</t>
        </is>
      </c>
      <c r="C111" t="inlineStr">
        <is>
          <t>SHELVES</t>
        </is>
      </c>
      <c r="D111" t="inlineStr">
        <is>
          <t>QT250 J79t 2004</t>
        </is>
      </c>
      <c r="E111" t="inlineStr">
        <is>
          <t>0                      QT 0250000J  79t         2004</t>
        </is>
      </c>
      <c r="F111" t="inlineStr">
        <is>
          <t>Travelers' vaccines / Elaine C. Jong, Jane N. Zuckerman.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Jong, Elaine C.</t>
        </is>
      </c>
      <c r="N111" t="inlineStr">
        <is>
          <t>Hamilton, Ont. ; Lewiston, NY : BC Decker, 2004.</t>
        </is>
      </c>
      <c r="O111" t="inlineStr">
        <is>
          <t>2004</t>
        </is>
      </c>
      <c r="Q111" t="inlineStr">
        <is>
          <t>eng</t>
        </is>
      </c>
      <c r="R111" t="inlineStr">
        <is>
          <t>onc</t>
        </is>
      </c>
      <c r="T111" t="inlineStr">
        <is>
          <t xml:space="preserve">QT </t>
        </is>
      </c>
      <c r="U111" t="n">
        <v>0</v>
      </c>
      <c r="V111" t="n">
        <v>0</v>
      </c>
      <c r="W111" t="inlineStr">
        <is>
          <t>2004-10-26</t>
        </is>
      </c>
      <c r="X111" t="inlineStr">
        <is>
          <t>2004-10-26</t>
        </is>
      </c>
      <c r="Y111" t="inlineStr">
        <is>
          <t>2004-10-25</t>
        </is>
      </c>
      <c r="Z111" t="inlineStr">
        <is>
          <t>2004-10-25</t>
        </is>
      </c>
      <c r="AA111" t="n">
        <v>33</v>
      </c>
      <c r="AB111" t="n">
        <v>21</v>
      </c>
      <c r="AC111" t="n">
        <v>70</v>
      </c>
      <c r="AD111" t="n">
        <v>1</v>
      </c>
      <c r="AE111" t="n">
        <v>1</v>
      </c>
      <c r="AF111" t="n">
        <v>0</v>
      </c>
      <c r="AG111" t="n">
        <v>1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1</v>
      </c>
      <c r="AN111" t="n">
        <v>0</v>
      </c>
      <c r="AO111" t="n">
        <v>0</v>
      </c>
      <c r="AP111" t="n">
        <v>0</v>
      </c>
      <c r="AQ111" t="n">
        <v>0</v>
      </c>
      <c r="AR111" t="inlineStr">
        <is>
          <t>No</t>
        </is>
      </c>
      <c r="AS111" t="inlineStr">
        <is>
          <t>No</t>
        </is>
      </c>
      <c r="AU111">
        <f>HYPERLINK("https://creighton-primo.hosted.exlibrisgroup.com/primo-explore/search?tab=default_tab&amp;search_scope=EVERYTHING&amp;vid=01CRU&amp;lang=en_US&amp;offset=0&amp;query=any,contains,991000404169702656","Catalog Record")</f>
        <v/>
      </c>
      <c r="AV111">
        <f>HYPERLINK("http://www.worldcat.org/oclc/56527175","WorldCat Record")</f>
        <v/>
      </c>
      <c r="AW111" t="inlineStr">
        <is>
          <t>992739:eng</t>
        </is>
      </c>
      <c r="AX111" t="inlineStr">
        <is>
          <t>56527175</t>
        </is>
      </c>
      <c r="AY111" t="inlineStr">
        <is>
          <t>991000404169702656</t>
        </is>
      </c>
      <c r="AZ111" t="inlineStr">
        <is>
          <t>991000404169702656</t>
        </is>
      </c>
      <c r="BA111" t="inlineStr">
        <is>
          <t>2257593260002656</t>
        </is>
      </c>
      <c r="BB111" t="inlineStr">
        <is>
          <t>BOOK</t>
        </is>
      </c>
      <c r="BD111" t="inlineStr">
        <is>
          <t>9781550092257</t>
        </is>
      </c>
      <c r="BE111" t="inlineStr">
        <is>
          <t>30001004924108</t>
        </is>
      </c>
      <c r="BF111" t="inlineStr">
        <is>
          <t>893547798</t>
        </is>
      </c>
    </row>
    <row r="112">
      <c r="B112" t="inlineStr">
        <is>
          <t>CUHSL</t>
        </is>
      </c>
      <c r="C112" t="inlineStr">
        <is>
          <t>SHELVES</t>
        </is>
      </c>
      <c r="D112" t="inlineStr">
        <is>
          <t>QT 250 W673 2007</t>
        </is>
      </c>
      <c r="E112" t="inlineStr">
        <is>
          <t>0                      QT 0250000W  673         2007</t>
        </is>
      </c>
      <c r="F112" t="inlineStr">
        <is>
          <t>Wilderness medicine / [edited by] Paul S. Auerbach.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N112" t="inlineStr">
        <is>
          <t>Philadelphia : Mosby Elsevier, c2007.</t>
        </is>
      </c>
      <c r="O112" t="inlineStr">
        <is>
          <t>2007</t>
        </is>
      </c>
      <c r="P112" t="inlineStr">
        <is>
          <t>5th ed.</t>
        </is>
      </c>
      <c r="Q112" t="inlineStr">
        <is>
          <t>eng</t>
        </is>
      </c>
      <c r="R112" t="inlineStr">
        <is>
          <t>pau</t>
        </is>
      </c>
      <c r="T112" t="inlineStr">
        <is>
          <t xml:space="preserve">QT </t>
        </is>
      </c>
      <c r="U112" t="n">
        <v>1</v>
      </c>
      <c r="V112" t="n">
        <v>1</v>
      </c>
      <c r="W112" t="inlineStr">
        <is>
          <t>2008-04-16</t>
        </is>
      </c>
      <c r="X112" t="inlineStr">
        <is>
          <t>2008-04-16</t>
        </is>
      </c>
      <c r="Y112" t="inlineStr">
        <is>
          <t>2007-09-12</t>
        </is>
      </c>
      <c r="Z112" t="inlineStr">
        <is>
          <t>2007-09-12</t>
        </is>
      </c>
      <c r="AA112" t="n">
        <v>287</v>
      </c>
      <c r="AB112" t="n">
        <v>223</v>
      </c>
      <c r="AC112" t="n">
        <v>229</v>
      </c>
      <c r="AD112" t="n">
        <v>2</v>
      </c>
      <c r="AE112" t="n">
        <v>2</v>
      </c>
      <c r="AF112" t="n">
        <v>6</v>
      </c>
      <c r="AG112" t="n">
        <v>6</v>
      </c>
      <c r="AH112" t="n">
        <v>2</v>
      </c>
      <c r="AI112" t="n">
        <v>2</v>
      </c>
      <c r="AJ112" t="n">
        <v>2</v>
      </c>
      <c r="AK112" t="n">
        <v>2</v>
      </c>
      <c r="AL112" t="n">
        <v>1</v>
      </c>
      <c r="AM112" t="n">
        <v>1</v>
      </c>
      <c r="AN112" t="n">
        <v>1</v>
      </c>
      <c r="AO112" t="n">
        <v>1</v>
      </c>
      <c r="AP112" t="n">
        <v>0</v>
      </c>
      <c r="AQ112" t="n">
        <v>0</v>
      </c>
      <c r="AR112" t="inlineStr">
        <is>
          <t>No</t>
        </is>
      </c>
      <c r="AS112" t="inlineStr">
        <is>
          <t>No</t>
        </is>
      </c>
      <c r="AU112">
        <f>HYPERLINK("https://creighton-primo.hosted.exlibrisgroup.com/primo-explore/search?tab=default_tab&amp;search_scope=EVERYTHING&amp;vid=01CRU&amp;lang=en_US&amp;offset=0&amp;query=any,contains,991000647879702656","Catalog Record")</f>
        <v/>
      </c>
      <c r="AV112">
        <f>HYPERLINK("http://www.worldcat.org/oclc/65360961","WorldCat Record")</f>
        <v/>
      </c>
      <c r="AW112" t="inlineStr">
        <is>
          <t>3769337231:eng</t>
        </is>
      </c>
      <c r="AX112" t="inlineStr">
        <is>
          <t>65360961</t>
        </is>
      </c>
      <c r="AY112" t="inlineStr">
        <is>
          <t>991000647879702656</t>
        </is>
      </c>
      <c r="AZ112" t="inlineStr">
        <is>
          <t>991000647879702656</t>
        </is>
      </c>
      <c r="BA112" t="inlineStr">
        <is>
          <t>2268416180002656</t>
        </is>
      </c>
      <c r="BB112" t="inlineStr">
        <is>
          <t>BOOK</t>
        </is>
      </c>
      <c r="BD112" t="inlineStr">
        <is>
          <t>9780323032285</t>
        </is>
      </c>
      <c r="BE112" t="inlineStr">
        <is>
          <t>30001005230422</t>
        </is>
      </c>
      <c r="BF112" t="inlineStr">
        <is>
          <t>893730838</t>
        </is>
      </c>
    </row>
    <row r="113">
      <c r="B113" t="inlineStr">
        <is>
          <t>CUHSL</t>
        </is>
      </c>
      <c r="C113" t="inlineStr">
        <is>
          <t>SHELVES</t>
        </is>
      </c>
      <c r="D113" t="inlineStr">
        <is>
          <t>QT255 A187 2005</t>
        </is>
      </c>
      <c r="E113" t="inlineStr">
        <is>
          <t>0                      QT 0255000A  187         2005</t>
        </is>
      </c>
      <c r="F113" t="inlineStr">
        <is>
          <t>ACSM's health-related physical fitness assessment manual / American College of Sports Medicine ; editors, Gregory B. Dwyer and Shala E. Davis.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N113" t="inlineStr">
        <is>
          <t>Philadelphia : Lippincott Williams &amp; Wilkins, c2005 [i.e. 2004]</t>
        </is>
      </c>
      <c r="O113" t="inlineStr">
        <is>
          <t>2004</t>
        </is>
      </c>
      <c r="Q113" t="inlineStr">
        <is>
          <t>eng</t>
        </is>
      </c>
      <c r="R113" t="inlineStr">
        <is>
          <t>pau</t>
        </is>
      </c>
      <c r="T113" t="inlineStr">
        <is>
          <t xml:space="preserve">QT </t>
        </is>
      </c>
      <c r="U113" t="n">
        <v>1</v>
      </c>
      <c r="V113" t="n">
        <v>1</v>
      </c>
      <c r="W113" t="inlineStr">
        <is>
          <t>2005-11-17</t>
        </is>
      </c>
      <c r="X113" t="inlineStr">
        <is>
          <t>2005-11-17</t>
        </is>
      </c>
      <c r="Y113" t="inlineStr">
        <is>
          <t>2005-11-15</t>
        </is>
      </c>
      <c r="Z113" t="inlineStr">
        <is>
          <t>2005-11-15</t>
        </is>
      </c>
      <c r="AA113" t="n">
        <v>281</v>
      </c>
      <c r="AB113" t="n">
        <v>210</v>
      </c>
      <c r="AC113" t="n">
        <v>210</v>
      </c>
      <c r="AD113" t="n">
        <v>4</v>
      </c>
      <c r="AE113" t="n">
        <v>4</v>
      </c>
      <c r="AF113" t="n">
        <v>12</v>
      </c>
      <c r="AG113" t="n">
        <v>12</v>
      </c>
      <c r="AH113" t="n">
        <v>5</v>
      </c>
      <c r="AI113" t="n">
        <v>5</v>
      </c>
      <c r="AJ113" t="n">
        <v>4</v>
      </c>
      <c r="AK113" t="n">
        <v>4</v>
      </c>
      <c r="AL113" t="n">
        <v>2</v>
      </c>
      <c r="AM113" t="n">
        <v>2</v>
      </c>
      <c r="AN113" t="n">
        <v>3</v>
      </c>
      <c r="AO113" t="n">
        <v>3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HYPERLINK("https://creighton-primo.hosted.exlibrisgroup.com/primo-explore/search?tab=default_tab&amp;search_scope=EVERYTHING&amp;vid=01CRU&amp;lang=en_US&amp;offset=0&amp;query=any,contains,991000449269702656","Catalog Record")</f>
        <v/>
      </c>
      <c r="AV113">
        <f>HYPERLINK("http://www.worldcat.org/oclc/52970751","WorldCat Record")</f>
        <v/>
      </c>
      <c r="AW113" t="inlineStr">
        <is>
          <t>5615092005:eng</t>
        </is>
      </c>
      <c r="AX113" t="inlineStr">
        <is>
          <t>52970751</t>
        </is>
      </c>
      <c r="AY113" t="inlineStr">
        <is>
          <t>991000449269702656</t>
        </is>
      </c>
      <c r="AZ113" t="inlineStr">
        <is>
          <t>991000449269702656</t>
        </is>
      </c>
      <c r="BA113" t="inlineStr">
        <is>
          <t>2262805470002656</t>
        </is>
      </c>
      <c r="BB113" t="inlineStr">
        <is>
          <t>BOOK</t>
        </is>
      </c>
      <c r="BD113" t="inlineStr">
        <is>
          <t>9780781734714</t>
        </is>
      </c>
      <c r="BE113" t="inlineStr">
        <is>
          <t>30001004911238</t>
        </is>
      </c>
      <c r="BF113" t="inlineStr">
        <is>
          <t>893822185</t>
        </is>
      </c>
    </row>
    <row r="114">
      <c r="B114" t="inlineStr">
        <is>
          <t>CUHSL</t>
        </is>
      </c>
      <c r="C114" t="inlineStr">
        <is>
          <t>SHELVES</t>
        </is>
      </c>
      <c r="D114" t="inlineStr">
        <is>
          <t>QT 255 A188 1999</t>
        </is>
      </c>
      <c r="E114" t="inlineStr">
        <is>
          <t>0                      QT 0255000A  188         1999</t>
        </is>
      </c>
      <c r="F114" t="inlineStr">
        <is>
          <t>Active older adults : ideas for action / Lynn Allen, editor ; with support from the Sporting Goods Manufacturers Association (SGMA).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N114" t="inlineStr">
        <is>
          <t>Champaign, IL : Human Kinetics, c1999.</t>
        </is>
      </c>
      <c r="O114" t="inlineStr">
        <is>
          <t>1999</t>
        </is>
      </c>
      <c r="Q114" t="inlineStr">
        <is>
          <t>eng</t>
        </is>
      </c>
      <c r="R114" t="inlineStr">
        <is>
          <t>ilu</t>
        </is>
      </c>
      <c r="T114" t="inlineStr">
        <is>
          <t xml:space="preserve">QT </t>
        </is>
      </c>
      <c r="U114" t="n">
        <v>8</v>
      </c>
      <c r="V114" t="n">
        <v>8</v>
      </c>
      <c r="W114" t="inlineStr">
        <is>
          <t>2002-02-26</t>
        </is>
      </c>
      <c r="X114" t="inlineStr">
        <is>
          <t>2002-02-26</t>
        </is>
      </c>
      <c r="Y114" t="inlineStr">
        <is>
          <t>2000-04-13</t>
        </is>
      </c>
      <c r="Z114" t="inlineStr">
        <is>
          <t>2000-04-13</t>
        </is>
      </c>
      <c r="AA114" t="n">
        <v>349</v>
      </c>
      <c r="AB114" t="n">
        <v>264</v>
      </c>
      <c r="AC114" t="n">
        <v>264</v>
      </c>
      <c r="AD114" t="n">
        <v>3</v>
      </c>
      <c r="AE114" t="n">
        <v>3</v>
      </c>
      <c r="AF114" t="n">
        <v>3</v>
      </c>
      <c r="AG114" t="n">
        <v>3</v>
      </c>
      <c r="AH114" t="n">
        <v>1</v>
      </c>
      <c r="AI114" t="n">
        <v>1</v>
      </c>
      <c r="AJ114" t="n">
        <v>0</v>
      </c>
      <c r="AK114" t="n">
        <v>0</v>
      </c>
      <c r="AL114" t="n">
        <v>0</v>
      </c>
      <c r="AM114" t="n">
        <v>0</v>
      </c>
      <c r="AN114" t="n">
        <v>2</v>
      </c>
      <c r="AO114" t="n">
        <v>2</v>
      </c>
      <c r="AP114" t="n">
        <v>0</v>
      </c>
      <c r="AQ114" t="n">
        <v>0</v>
      </c>
      <c r="AR114" t="inlineStr">
        <is>
          <t>No</t>
        </is>
      </c>
      <c r="AS114" t="inlineStr">
        <is>
          <t>No</t>
        </is>
      </c>
      <c r="AU114">
        <f>HYPERLINK("https://creighton-primo.hosted.exlibrisgroup.com/primo-explore/search?tab=default_tab&amp;search_scope=EVERYTHING&amp;vid=01CRU&amp;lang=en_US&amp;offset=0&amp;query=any,contains,991001407429702656","Catalog Record")</f>
        <v/>
      </c>
      <c r="AV114">
        <f>HYPERLINK("http://www.worldcat.org/oclc/40510445","WorldCat Record")</f>
        <v/>
      </c>
      <c r="AW114" t="inlineStr">
        <is>
          <t>796417230:eng</t>
        </is>
      </c>
      <c r="AX114" t="inlineStr">
        <is>
          <t>40510445</t>
        </is>
      </c>
      <c r="AY114" t="inlineStr">
        <is>
          <t>991001407429702656</t>
        </is>
      </c>
      <c r="AZ114" t="inlineStr">
        <is>
          <t>991001407429702656</t>
        </is>
      </c>
      <c r="BA114" t="inlineStr">
        <is>
          <t>2272649060002656</t>
        </is>
      </c>
      <c r="BB114" t="inlineStr">
        <is>
          <t>BOOK</t>
        </is>
      </c>
      <c r="BD114" t="inlineStr">
        <is>
          <t>9780736001281</t>
        </is>
      </c>
      <c r="BE114" t="inlineStr">
        <is>
          <t>30001003824325</t>
        </is>
      </c>
      <c r="BF114" t="inlineStr">
        <is>
          <t>893736547</t>
        </is>
      </c>
    </row>
    <row r="115">
      <c r="B115" t="inlineStr">
        <is>
          <t>CUHSL</t>
        </is>
      </c>
      <c r="C115" t="inlineStr">
        <is>
          <t>SHELVES</t>
        </is>
      </c>
      <c r="D115" t="inlineStr">
        <is>
          <t>QT255 A871 2008</t>
        </is>
      </c>
      <c r="E115" t="inlineStr">
        <is>
          <t>0                      QT 0255000A  871         2008</t>
        </is>
      </c>
      <c r="F115" t="inlineStr">
        <is>
          <t>The athletic trainer's guide to psychosocial intervention and referral / [edited by] James Mensch, Gary M. Miller.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N115" t="inlineStr">
        <is>
          <t>Thorofare, NJ : SLACK, c2008.</t>
        </is>
      </c>
      <c r="O115" t="inlineStr">
        <is>
          <t>2008</t>
        </is>
      </c>
      <c r="Q115" t="inlineStr">
        <is>
          <t>eng</t>
        </is>
      </c>
      <c r="R115" t="inlineStr">
        <is>
          <t>nju</t>
        </is>
      </c>
      <c r="T115" t="inlineStr">
        <is>
          <t xml:space="preserve">QT </t>
        </is>
      </c>
      <c r="U115" t="n">
        <v>1</v>
      </c>
      <c r="V115" t="n">
        <v>1</v>
      </c>
      <c r="W115" t="inlineStr">
        <is>
          <t>2008-05-16</t>
        </is>
      </c>
      <c r="X115" t="inlineStr">
        <is>
          <t>2008-05-16</t>
        </is>
      </c>
      <c r="Y115" t="inlineStr">
        <is>
          <t>2008-04-15</t>
        </is>
      </c>
      <c r="Z115" t="inlineStr">
        <is>
          <t>2008-04-15</t>
        </is>
      </c>
      <c r="AA115" t="n">
        <v>212</v>
      </c>
      <c r="AB115" t="n">
        <v>181</v>
      </c>
      <c r="AC115" t="n">
        <v>192</v>
      </c>
      <c r="AD115" t="n">
        <v>2</v>
      </c>
      <c r="AE115" t="n">
        <v>2</v>
      </c>
      <c r="AF115" t="n">
        <v>10</v>
      </c>
      <c r="AG115" t="n">
        <v>10</v>
      </c>
      <c r="AH115" t="n">
        <v>4</v>
      </c>
      <c r="AI115" t="n">
        <v>4</v>
      </c>
      <c r="AJ115" t="n">
        <v>4</v>
      </c>
      <c r="AK115" t="n">
        <v>4</v>
      </c>
      <c r="AL115" t="n">
        <v>3</v>
      </c>
      <c r="AM115" t="n">
        <v>3</v>
      </c>
      <c r="AN115" t="n">
        <v>1</v>
      </c>
      <c r="AO115" t="n">
        <v>1</v>
      </c>
      <c r="AP115" t="n">
        <v>0</v>
      </c>
      <c r="AQ115" t="n">
        <v>0</v>
      </c>
      <c r="AR115" t="inlineStr">
        <is>
          <t>No</t>
        </is>
      </c>
      <c r="AS115" t="inlineStr">
        <is>
          <t>Yes</t>
        </is>
      </c>
      <c r="AT115">
        <f>HYPERLINK("http://catalog.hathitrust.org/Record/005848682","HathiTrust Record")</f>
        <v/>
      </c>
      <c r="AU115">
        <f>HYPERLINK("https://creighton-primo.hosted.exlibrisgroup.com/primo-explore/search?tab=default_tab&amp;search_scope=EVERYTHING&amp;vid=01CRU&amp;lang=en_US&amp;offset=0&amp;query=any,contains,991000690769702656","Catalog Record")</f>
        <v/>
      </c>
      <c r="AV115">
        <f>HYPERLINK("http://www.worldcat.org/oclc/157002745","WorldCat Record")</f>
        <v/>
      </c>
      <c r="AW115" t="inlineStr">
        <is>
          <t>350220414:eng</t>
        </is>
      </c>
      <c r="AX115" t="inlineStr">
        <is>
          <t>157002745</t>
        </is>
      </c>
      <c r="AY115" t="inlineStr">
        <is>
          <t>991000690769702656</t>
        </is>
      </c>
      <c r="AZ115" t="inlineStr">
        <is>
          <t>991000690769702656</t>
        </is>
      </c>
      <c r="BA115" t="inlineStr">
        <is>
          <t>2264660650002656</t>
        </is>
      </c>
      <c r="BB115" t="inlineStr">
        <is>
          <t>BOOK</t>
        </is>
      </c>
      <c r="BD115" t="inlineStr">
        <is>
          <t>9781556427336</t>
        </is>
      </c>
      <c r="BE115" t="inlineStr">
        <is>
          <t>30001005292083</t>
        </is>
      </c>
      <c r="BF115" t="inlineStr">
        <is>
          <t>893726573</t>
        </is>
      </c>
    </row>
    <row r="116">
      <c r="B116" t="inlineStr">
        <is>
          <t>CUHSL</t>
        </is>
      </c>
      <c r="C116" t="inlineStr">
        <is>
          <t>SHELVES</t>
        </is>
      </c>
      <c r="D116" t="inlineStr">
        <is>
          <t>QT 255 B282w 1988</t>
        </is>
      </c>
      <c r="E116" t="inlineStr">
        <is>
          <t>0                      QT 0255000B  282w        1988</t>
        </is>
      </c>
      <c r="F116" t="inlineStr">
        <is>
          <t>Worried sick : our troubled quest for wellness / Arthur J. Barsky.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M116" t="inlineStr">
        <is>
          <t>Barsky, Arthur J.</t>
        </is>
      </c>
      <c r="N116" t="inlineStr">
        <is>
          <t>Boston : Little, Brown, c1988.</t>
        </is>
      </c>
      <c r="O116" t="inlineStr">
        <is>
          <t>1988</t>
        </is>
      </c>
      <c r="P116" t="inlineStr">
        <is>
          <t>1st ed.</t>
        </is>
      </c>
      <c r="Q116" t="inlineStr">
        <is>
          <t>eng</t>
        </is>
      </c>
      <c r="R116" t="inlineStr">
        <is>
          <t>mau</t>
        </is>
      </c>
      <c r="T116" t="inlineStr">
        <is>
          <t xml:space="preserve">QT </t>
        </is>
      </c>
      <c r="U116" t="n">
        <v>10</v>
      </c>
      <c r="V116" t="n">
        <v>10</v>
      </c>
      <c r="W116" t="inlineStr">
        <is>
          <t>1991-03-09</t>
        </is>
      </c>
      <c r="X116" t="inlineStr">
        <is>
          <t>1991-03-09</t>
        </is>
      </c>
      <c r="Y116" t="inlineStr">
        <is>
          <t>1989-02-03</t>
        </is>
      </c>
      <c r="Z116" t="inlineStr">
        <is>
          <t>1989-02-03</t>
        </is>
      </c>
      <c r="AA116" t="n">
        <v>394</v>
      </c>
      <c r="AB116" t="n">
        <v>356</v>
      </c>
      <c r="AC116" t="n">
        <v>361</v>
      </c>
      <c r="AD116" t="n">
        <v>4</v>
      </c>
      <c r="AE116" t="n">
        <v>4</v>
      </c>
      <c r="AF116" t="n">
        <v>14</v>
      </c>
      <c r="AG116" t="n">
        <v>14</v>
      </c>
      <c r="AH116" t="n">
        <v>2</v>
      </c>
      <c r="AI116" t="n">
        <v>2</v>
      </c>
      <c r="AJ116" t="n">
        <v>2</v>
      </c>
      <c r="AK116" t="n">
        <v>2</v>
      </c>
      <c r="AL116" t="n">
        <v>10</v>
      </c>
      <c r="AM116" t="n">
        <v>10</v>
      </c>
      <c r="AN116" t="n">
        <v>3</v>
      </c>
      <c r="AO116" t="n">
        <v>3</v>
      </c>
      <c r="AP116" t="n">
        <v>0</v>
      </c>
      <c r="AQ116" t="n">
        <v>0</v>
      </c>
      <c r="AR116" t="inlineStr">
        <is>
          <t>No</t>
        </is>
      </c>
      <c r="AS116" t="inlineStr">
        <is>
          <t>No</t>
        </is>
      </c>
      <c r="AU116">
        <f>HYPERLINK("https://creighton-primo.hosted.exlibrisgroup.com/primo-explore/search?tab=default_tab&amp;search_scope=EVERYTHING&amp;vid=01CRU&amp;lang=en_US&amp;offset=0&amp;query=any,contains,991001116739702656","Catalog Record")</f>
        <v/>
      </c>
      <c r="AV116">
        <f>HYPERLINK("http://www.worldcat.org/oclc/17227372","WorldCat Record")</f>
        <v/>
      </c>
      <c r="AW116" t="inlineStr">
        <is>
          <t>15853784:eng</t>
        </is>
      </c>
      <c r="AX116" t="inlineStr">
        <is>
          <t>17227372</t>
        </is>
      </c>
      <c r="AY116" t="inlineStr">
        <is>
          <t>991001116739702656</t>
        </is>
      </c>
      <c r="AZ116" t="inlineStr">
        <is>
          <t>991001116739702656</t>
        </is>
      </c>
      <c r="BA116" t="inlineStr">
        <is>
          <t>2257669600002656</t>
        </is>
      </c>
      <c r="BB116" t="inlineStr">
        <is>
          <t>BOOK</t>
        </is>
      </c>
      <c r="BD116" t="inlineStr">
        <is>
          <t>9780316082556</t>
        </is>
      </c>
      <c r="BE116" t="inlineStr">
        <is>
          <t>30001001613480</t>
        </is>
      </c>
      <c r="BF116" t="inlineStr">
        <is>
          <t>893121175</t>
        </is>
      </c>
    </row>
    <row r="117">
      <c r="B117" t="inlineStr">
        <is>
          <t>CUHSL</t>
        </is>
      </c>
      <c r="C117" t="inlineStr">
        <is>
          <t>SHELVES</t>
        </is>
      </c>
      <c r="D117" t="inlineStr">
        <is>
          <t>QT 255 B9245e 1999</t>
        </is>
      </c>
      <c r="E117" t="inlineStr">
        <is>
          <t>0                      QT 0255000B  9245e       1999</t>
        </is>
      </c>
      <c r="F117" t="inlineStr">
        <is>
          <t>Exercise on prescription : cardiovascular activity for health / John Buckley, Jane Holmes, Gareth Mapp.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M117" t="inlineStr">
        <is>
          <t>Buckley, John (Exercise physiologist)</t>
        </is>
      </c>
      <c r="N117" t="inlineStr">
        <is>
          <t>Oxford [England] ; Boston : Butterworth-Heinemann, c1999.</t>
        </is>
      </c>
      <c r="O117" t="inlineStr">
        <is>
          <t>1999</t>
        </is>
      </c>
      <c r="Q117" t="inlineStr">
        <is>
          <t>eng</t>
        </is>
      </c>
      <c r="R117" t="inlineStr">
        <is>
          <t>enk</t>
        </is>
      </c>
      <c r="T117" t="inlineStr">
        <is>
          <t xml:space="preserve">QT </t>
        </is>
      </c>
      <c r="U117" t="n">
        <v>7</v>
      </c>
      <c r="V117" t="n">
        <v>7</v>
      </c>
      <c r="W117" t="inlineStr">
        <is>
          <t>2002-04-09</t>
        </is>
      </c>
      <c r="X117" t="inlineStr">
        <is>
          <t>2002-04-09</t>
        </is>
      </c>
      <c r="Y117" t="inlineStr">
        <is>
          <t>2000-03-22</t>
        </is>
      </c>
      <c r="Z117" t="inlineStr">
        <is>
          <t>2000-03-22</t>
        </is>
      </c>
      <c r="AA117" t="n">
        <v>153</v>
      </c>
      <c r="AB117" t="n">
        <v>83</v>
      </c>
      <c r="AC117" t="n">
        <v>83</v>
      </c>
      <c r="AD117" t="n">
        <v>1</v>
      </c>
      <c r="AE117" t="n">
        <v>1</v>
      </c>
      <c r="AF117" t="n">
        <v>3</v>
      </c>
      <c r="AG117" t="n">
        <v>3</v>
      </c>
      <c r="AH117" t="n">
        <v>2</v>
      </c>
      <c r="AI117" t="n">
        <v>2</v>
      </c>
      <c r="AJ117" t="n">
        <v>1</v>
      </c>
      <c r="AK117" t="n">
        <v>1</v>
      </c>
      <c r="AL117" t="n">
        <v>1</v>
      </c>
      <c r="AM117" t="n">
        <v>1</v>
      </c>
      <c r="AN117" t="n">
        <v>0</v>
      </c>
      <c r="AO117" t="n">
        <v>0</v>
      </c>
      <c r="AP117" t="n">
        <v>0</v>
      </c>
      <c r="AQ117" t="n">
        <v>0</v>
      </c>
      <c r="AR117" t="inlineStr">
        <is>
          <t>No</t>
        </is>
      </c>
      <c r="AS117" t="inlineStr">
        <is>
          <t>No</t>
        </is>
      </c>
      <c r="AU117">
        <f>HYPERLINK("https://creighton-primo.hosted.exlibrisgroup.com/primo-explore/search?tab=default_tab&amp;search_scope=EVERYTHING&amp;vid=01CRU&amp;lang=en_US&amp;offset=0&amp;query=any,contains,991001442699702656","Catalog Record")</f>
        <v/>
      </c>
      <c r="AV117">
        <f>HYPERLINK("http://www.worldcat.org/oclc/39275860","WorldCat Record")</f>
        <v/>
      </c>
      <c r="AW117" t="inlineStr">
        <is>
          <t>364719863:eng</t>
        </is>
      </c>
      <c r="AX117" t="inlineStr">
        <is>
          <t>39275860</t>
        </is>
      </c>
      <c r="AY117" t="inlineStr">
        <is>
          <t>991001442699702656</t>
        </is>
      </c>
      <c r="AZ117" t="inlineStr">
        <is>
          <t>991001442699702656</t>
        </is>
      </c>
      <c r="BA117" t="inlineStr">
        <is>
          <t>2264519880002656</t>
        </is>
      </c>
      <c r="BB117" t="inlineStr">
        <is>
          <t>BOOK</t>
        </is>
      </c>
      <c r="BD117" t="inlineStr">
        <is>
          <t>9780750632881</t>
        </is>
      </c>
      <c r="BE117" t="inlineStr">
        <is>
          <t>30001003883198</t>
        </is>
      </c>
      <c r="BF117" t="inlineStr">
        <is>
          <t>893832196</t>
        </is>
      </c>
    </row>
    <row r="118">
      <c r="B118" t="inlineStr">
        <is>
          <t>CUHSL</t>
        </is>
      </c>
      <c r="C118" t="inlineStr">
        <is>
          <t>SHELVES</t>
        </is>
      </c>
      <c r="D118" t="inlineStr">
        <is>
          <t>QT 255 C244t 1979</t>
        </is>
      </c>
      <c r="E118" t="inlineStr">
        <is>
          <t>0                      QT 0255000C  244t        1979</t>
        </is>
      </c>
      <c r="F118" t="inlineStr">
        <is>
          <t>Therapeutic dance/movement : expressive activities for older adults / Erna Caplow-Lindner, Leah Harpaz, Sonya Samberg.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Caplow-Lindner, Erna.</t>
        </is>
      </c>
      <c r="N118" t="inlineStr">
        <is>
          <t>New York : Human Sciences Press, c1979.</t>
        </is>
      </c>
      <c r="O118" t="inlineStr">
        <is>
          <t>1979</t>
        </is>
      </c>
      <c r="Q118" t="inlineStr">
        <is>
          <t>eng</t>
        </is>
      </c>
      <c r="R118" t="inlineStr">
        <is>
          <t xml:space="preserve">xx </t>
        </is>
      </c>
      <c r="T118" t="inlineStr">
        <is>
          <t xml:space="preserve">QT </t>
        </is>
      </c>
      <c r="U118" t="n">
        <v>2</v>
      </c>
      <c r="V118" t="n">
        <v>2</v>
      </c>
      <c r="W118" t="inlineStr">
        <is>
          <t>2000-10-27</t>
        </is>
      </c>
      <c r="X118" t="inlineStr">
        <is>
          <t>2000-10-27</t>
        </is>
      </c>
      <c r="Y118" t="inlineStr">
        <is>
          <t>1988-01-20</t>
        </is>
      </c>
      <c r="Z118" t="inlineStr">
        <is>
          <t>1988-01-20</t>
        </is>
      </c>
      <c r="AA118" t="n">
        <v>596</v>
      </c>
      <c r="AB118" t="n">
        <v>513</v>
      </c>
      <c r="AC118" t="n">
        <v>516</v>
      </c>
      <c r="AD118" t="n">
        <v>4</v>
      </c>
      <c r="AE118" t="n">
        <v>4</v>
      </c>
      <c r="AF118" t="n">
        <v>16</v>
      </c>
      <c r="AG118" t="n">
        <v>16</v>
      </c>
      <c r="AH118" t="n">
        <v>5</v>
      </c>
      <c r="AI118" t="n">
        <v>5</v>
      </c>
      <c r="AJ118" t="n">
        <v>3</v>
      </c>
      <c r="AK118" t="n">
        <v>3</v>
      </c>
      <c r="AL118" t="n">
        <v>7</v>
      </c>
      <c r="AM118" t="n">
        <v>7</v>
      </c>
      <c r="AN118" t="n">
        <v>3</v>
      </c>
      <c r="AO118" t="n">
        <v>3</v>
      </c>
      <c r="AP118" t="n">
        <v>0</v>
      </c>
      <c r="AQ118" t="n">
        <v>0</v>
      </c>
      <c r="AR118" t="inlineStr">
        <is>
          <t>No</t>
        </is>
      </c>
      <c r="AS118" t="inlineStr">
        <is>
          <t>Yes</t>
        </is>
      </c>
      <c r="AT118">
        <f>HYPERLINK("http://catalog.hathitrust.org/Record/000256251","HathiTrust Record")</f>
        <v/>
      </c>
      <c r="AU118">
        <f>HYPERLINK("https://creighton-primo.hosted.exlibrisgroup.com/primo-explore/search?tab=default_tab&amp;search_scope=EVERYTHING&amp;vid=01CRU&amp;lang=en_US&amp;offset=0&amp;query=any,contains,991000861199702656","Catalog Record")</f>
        <v/>
      </c>
      <c r="AV118">
        <f>HYPERLINK("http://www.worldcat.org/oclc/4495557","WorldCat Record")</f>
        <v/>
      </c>
      <c r="AW118" t="inlineStr">
        <is>
          <t>197878560:eng</t>
        </is>
      </c>
      <c r="AX118" t="inlineStr">
        <is>
          <t>4495557</t>
        </is>
      </c>
      <c r="AY118" t="inlineStr">
        <is>
          <t>991000861199702656</t>
        </is>
      </c>
      <c r="AZ118" t="inlineStr">
        <is>
          <t>991000861199702656</t>
        </is>
      </c>
      <c r="BA118" t="inlineStr">
        <is>
          <t>2267548420002656</t>
        </is>
      </c>
      <c r="BB118" t="inlineStr">
        <is>
          <t>BOOK</t>
        </is>
      </c>
      <c r="BD118" t="inlineStr">
        <is>
          <t>9780877053408</t>
        </is>
      </c>
      <c r="BE118" t="inlineStr">
        <is>
          <t>30001000138851</t>
        </is>
      </c>
      <c r="BF118" t="inlineStr">
        <is>
          <t>893735956</t>
        </is>
      </c>
    </row>
    <row r="119">
      <c r="B119" t="inlineStr">
        <is>
          <t>CUHSL</t>
        </is>
      </c>
      <c r="C119" t="inlineStr">
        <is>
          <t>SHELVES</t>
        </is>
      </c>
      <c r="D119" t="inlineStr">
        <is>
          <t>QT255 C791F 2005</t>
        </is>
      </c>
      <c r="E119" t="inlineStr">
        <is>
          <t>0                      QT 0255000C  791F        2005</t>
        </is>
      </c>
      <c r="F119" t="inlineStr">
        <is>
          <t>Fitness for life / Charles B. Corbin, Ruth Lindsey.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0</t>
        </is>
      </c>
      <c r="M119" t="inlineStr">
        <is>
          <t>Corbin, Charles B.</t>
        </is>
      </c>
      <c r="N119" t="inlineStr">
        <is>
          <t>Champaign, IL : Human Kinetics, c2005.</t>
        </is>
      </c>
      <c r="O119" t="inlineStr">
        <is>
          <t>2005</t>
        </is>
      </c>
      <c r="P119" t="inlineStr">
        <is>
          <t>5th ed.</t>
        </is>
      </c>
      <c r="Q119" t="inlineStr">
        <is>
          <t>eng</t>
        </is>
      </c>
      <c r="R119" t="inlineStr">
        <is>
          <t>ilu</t>
        </is>
      </c>
      <c r="T119" t="inlineStr">
        <is>
          <t xml:space="preserve">QT </t>
        </is>
      </c>
      <c r="U119" t="n">
        <v>5</v>
      </c>
      <c r="V119" t="n">
        <v>5</v>
      </c>
      <c r="W119" t="inlineStr">
        <is>
          <t>2009-02-14</t>
        </is>
      </c>
      <c r="X119" t="inlineStr">
        <is>
          <t>2009-02-14</t>
        </is>
      </c>
      <c r="Y119" t="inlineStr">
        <is>
          <t>2004-11-03</t>
        </is>
      </c>
      <c r="Z119" t="inlineStr">
        <is>
          <t>2004-11-03</t>
        </is>
      </c>
      <c r="AA119" t="n">
        <v>172</v>
      </c>
      <c r="AB119" t="n">
        <v>116</v>
      </c>
      <c r="AC119" t="n">
        <v>365</v>
      </c>
      <c r="AD119" t="n">
        <v>3</v>
      </c>
      <c r="AE119" t="n">
        <v>5</v>
      </c>
      <c r="AF119" t="n">
        <v>4</v>
      </c>
      <c r="AG119" t="n">
        <v>7</v>
      </c>
      <c r="AH119" t="n">
        <v>2</v>
      </c>
      <c r="AI119" t="n">
        <v>4</v>
      </c>
      <c r="AJ119" t="n">
        <v>0</v>
      </c>
      <c r="AK119" t="n">
        <v>0</v>
      </c>
      <c r="AL119" t="n">
        <v>1</v>
      </c>
      <c r="AM119" t="n">
        <v>2</v>
      </c>
      <c r="AN119" t="n">
        <v>2</v>
      </c>
      <c r="AO119" t="n">
        <v>3</v>
      </c>
      <c r="AP119" t="n">
        <v>0</v>
      </c>
      <c r="AQ119" t="n">
        <v>0</v>
      </c>
      <c r="AR119" t="inlineStr">
        <is>
          <t>No</t>
        </is>
      </c>
      <c r="AS119" t="inlineStr">
        <is>
          <t>No</t>
        </is>
      </c>
      <c r="AU119">
        <f>HYPERLINK("https://creighton-primo.hosted.exlibrisgroup.com/primo-explore/search?tab=default_tab&amp;search_scope=EVERYTHING&amp;vid=01CRU&amp;lang=en_US&amp;offset=0&amp;query=any,contains,991001730939702656","Catalog Record")</f>
        <v/>
      </c>
      <c r="AV119">
        <f>HYPERLINK("http://www.worldcat.org/oclc/53331624","WorldCat Record")</f>
        <v/>
      </c>
      <c r="AW119" t="inlineStr">
        <is>
          <t>492502:eng</t>
        </is>
      </c>
      <c r="AX119" t="inlineStr">
        <is>
          <t>53331624</t>
        </is>
      </c>
      <c r="AY119" t="inlineStr">
        <is>
          <t>991001730939702656</t>
        </is>
      </c>
      <c r="AZ119" t="inlineStr">
        <is>
          <t>991001730939702656</t>
        </is>
      </c>
      <c r="BA119" t="inlineStr">
        <is>
          <t>2255053480002656</t>
        </is>
      </c>
      <c r="BB119" t="inlineStr">
        <is>
          <t>BOOK</t>
        </is>
      </c>
      <c r="BD119" t="inlineStr">
        <is>
          <t>9780736046626</t>
        </is>
      </c>
      <c r="BE119" t="inlineStr">
        <is>
          <t>30001004924744</t>
        </is>
      </c>
      <c r="BF119" t="inlineStr">
        <is>
          <t>893649401</t>
        </is>
      </c>
    </row>
    <row r="120">
      <c r="B120" t="inlineStr">
        <is>
          <t>CUHSL</t>
        </is>
      </c>
      <c r="C120" t="inlineStr">
        <is>
          <t>SHELVES</t>
        </is>
      </c>
      <c r="D120" t="inlineStr">
        <is>
          <t>QT 255 G192 1982</t>
        </is>
      </c>
      <c r="E120" t="inlineStr">
        <is>
          <t>0                      QT 0255000G  192         1982</t>
        </is>
      </c>
      <c r="F120" t="inlineStr">
        <is>
          <t>Games, sports, and exercises for the physically handicapped.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N120" t="inlineStr">
        <is>
          <t>Philadelphia : Lea &amp; Febiger, c1982.</t>
        </is>
      </c>
      <c r="O120" t="inlineStr">
        <is>
          <t>1982</t>
        </is>
      </c>
      <c r="P120" t="inlineStr">
        <is>
          <t>3rd ed. / Ronald C. Adams ... [et al.].</t>
        </is>
      </c>
      <c r="Q120" t="inlineStr">
        <is>
          <t>eng</t>
        </is>
      </c>
      <c r="R120" t="inlineStr">
        <is>
          <t xml:space="preserve">xx </t>
        </is>
      </c>
      <c r="T120" t="inlineStr">
        <is>
          <t xml:space="preserve">QT </t>
        </is>
      </c>
      <c r="U120" t="n">
        <v>3</v>
      </c>
      <c r="V120" t="n">
        <v>3</v>
      </c>
      <c r="W120" t="inlineStr">
        <is>
          <t>1996-08-23</t>
        </is>
      </c>
      <c r="X120" t="inlineStr">
        <is>
          <t>1996-08-23</t>
        </is>
      </c>
      <c r="Y120" t="inlineStr">
        <is>
          <t>1988-01-20</t>
        </is>
      </c>
      <c r="Z120" t="inlineStr">
        <is>
          <t>1988-01-20</t>
        </is>
      </c>
      <c r="AA120" t="n">
        <v>352</v>
      </c>
      <c r="AB120" t="n">
        <v>289</v>
      </c>
      <c r="AC120" t="n">
        <v>584</v>
      </c>
      <c r="AD120" t="n">
        <v>3</v>
      </c>
      <c r="AE120" t="n">
        <v>6</v>
      </c>
      <c r="AF120" t="n">
        <v>5</v>
      </c>
      <c r="AG120" t="n">
        <v>11</v>
      </c>
      <c r="AH120" t="n">
        <v>4</v>
      </c>
      <c r="AI120" t="n">
        <v>5</v>
      </c>
      <c r="AJ120" t="n">
        <v>0</v>
      </c>
      <c r="AK120" t="n">
        <v>0</v>
      </c>
      <c r="AL120" t="n">
        <v>0</v>
      </c>
      <c r="AM120" t="n">
        <v>2</v>
      </c>
      <c r="AN120" t="n">
        <v>1</v>
      </c>
      <c r="AO120" t="n">
        <v>4</v>
      </c>
      <c r="AP120" t="n">
        <v>0</v>
      </c>
      <c r="AQ120" t="n">
        <v>0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HYPERLINK("http://catalog.hathitrust.org/Record/000278327","HathiTrust Record")</f>
        <v/>
      </c>
      <c r="AU120">
        <f>HYPERLINK("https://creighton-primo.hosted.exlibrisgroup.com/primo-explore/search?tab=default_tab&amp;search_scope=EVERYTHING&amp;vid=01CRU&amp;lang=en_US&amp;offset=0&amp;query=any,contains,991000861239702656","Catalog Record")</f>
        <v/>
      </c>
      <c r="AV120">
        <f>HYPERLINK("http://www.worldcat.org/oclc/7464690","WorldCat Record")</f>
        <v/>
      </c>
      <c r="AW120" t="inlineStr">
        <is>
          <t>1420930:eng</t>
        </is>
      </c>
      <c r="AX120" t="inlineStr">
        <is>
          <t>7464690</t>
        </is>
      </c>
      <c r="AY120" t="inlineStr">
        <is>
          <t>991000861239702656</t>
        </is>
      </c>
      <c r="AZ120" t="inlineStr">
        <is>
          <t>991000861239702656</t>
        </is>
      </c>
      <c r="BA120" t="inlineStr">
        <is>
          <t>2256378340002656</t>
        </is>
      </c>
      <c r="BB120" t="inlineStr">
        <is>
          <t>BOOK</t>
        </is>
      </c>
      <c r="BD120" t="inlineStr">
        <is>
          <t>9780812107852</t>
        </is>
      </c>
      <c r="BE120" t="inlineStr">
        <is>
          <t>30001000138869</t>
        </is>
      </c>
      <c r="BF120" t="inlineStr">
        <is>
          <t>893642910</t>
        </is>
      </c>
    </row>
    <row r="121">
      <c r="B121" t="inlineStr">
        <is>
          <t>CUHSL</t>
        </is>
      </c>
      <c r="C121" t="inlineStr">
        <is>
          <t>SHELVES</t>
        </is>
      </c>
      <c r="D121" t="inlineStr">
        <is>
          <t>QT255 H622a 2006</t>
        </is>
      </c>
      <c r="E121" t="inlineStr">
        <is>
          <t>0                      QT 0255000H  622a        2006</t>
        </is>
      </c>
      <c r="F121" t="inlineStr">
        <is>
          <t>Advanced fitness assessment and exercise prescription / Vivian H. Heyward.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Yes</t>
        </is>
      </c>
      <c r="L121" t="inlineStr">
        <is>
          <t>0</t>
        </is>
      </c>
      <c r="M121" t="inlineStr">
        <is>
          <t>Heyward, Vivian H.</t>
        </is>
      </c>
      <c r="N121" t="inlineStr">
        <is>
          <t>Champaign, IL : Human Kinetics, c2006.</t>
        </is>
      </c>
      <c r="O121" t="inlineStr">
        <is>
          <t>2006</t>
        </is>
      </c>
      <c r="P121" t="inlineStr">
        <is>
          <t>5th ed.</t>
        </is>
      </c>
      <c r="Q121" t="inlineStr">
        <is>
          <t>eng</t>
        </is>
      </c>
      <c r="R121" t="inlineStr">
        <is>
          <t>ilu</t>
        </is>
      </c>
      <c r="T121" t="inlineStr">
        <is>
          <t xml:space="preserve">QT </t>
        </is>
      </c>
      <c r="U121" t="n">
        <v>1</v>
      </c>
      <c r="V121" t="n">
        <v>1</v>
      </c>
      <c r="W121" t="inlineStr">
        <is>
          <t>2008-01-06</t>
        </is>
      </c>
      <c r="X121" t="inlineStr">
        <is>
          <t>2008-01-06</t>
        </is>
      </c>
      <c r="Y121" t="inlineStr">
        <is>
          <t>2007-04-11</t>
        </is>
      </c>
      <c r="Z121" t="inlineStr">
        <is>
          <t>2007-04-11</t>
        </is>
      </c>
      <c r="AA121" t="n">
        <v>327</v>
      </c>
      <c r="AB121" t="n">
        <v>209</v>
      </c>
      <c r="AC121" t="n">
        <v>917</v>
      </c>
      <c r="AD121" t="n">
        <v>1</v>
      </c>
      <c r="AE121" t="n">
        <v>6</v>
      </c>
      <c r="AF121" t="n">
        <v>7</v>
      </c>
      <c r="AG121" t="n">
        <v>34</v>
      </c>
      <c r="AH121" t="n">
        <v>5</v>
      </c>
      <c r="AI121" t="n">
        <v>21</v>
      </c>
      <c r="AJ121" t="n">
        <v>2</v>
      </c>
      <c r="AK121" t="n">
        <v>5</v>
      </c>
      <c r="AL121" t="n">
        <v>3</v>
      </c>
      <c r="AM121" t="n">
        <v>11</v>
      </c>
      <c r="AN121" t="n">
        <v>0</v>
      </c>
      <c r="AO121" t="n">
        <v>4</v>
      </c>
      <c r="AP121" t="n">
        <v>0</v>
      </c>
      <c r="AQ121" t="n">
        <v>0</v>
      </c>
      <c r="AR121" t="inlineStr">
        <is>
          <t>No</t>
        </is>
      </c>
      <c r="AS121" t="inlineStr">
        <is>
          <t>No</t>
        </is>
      </c>
      <c r="AU121">
        <f>HYPERLINK("https://creighton-primo.hosted.exlibrisgroup.com/primo-explore/search?tab=default_tab&amp;search_scope=EVERYTHING&amp;vid=01CRU&amp;lang=en_US&amp;offset=0&amp;query=any,contains,991000608309702656","Catalog Record")</f>
        <v/>
      </c>
      <c r="AV121">
        <f>HYPERLINK("http://www.worldcat.org/oclc/66527051","WorldCat Record")</f>
        <v/>
      </c>
      <c r="AW121" t="inlineStr">
        <is>
          <t>38193291:eng</t>
        </is>
      </c>
      <c r="AX121" t="inlineStr">
        <is>
          <t>66527051</t>
        </is>
      </c>
      <c r="AY121" t="inlineStr">
        <is>
          <t>991000608309702656</t>
        </is>
      </c>
      <c r="AZ121" t="inlineStr">
        <is>
          <t>991000608309702656</t>
        </is>
      </c>
      <c r="BA121" t="inlineStr">
        <is>
          <t>2269696730002656</t>
        </is>
      </c>
      <c r="BB121" t="inlineStr">
        <is>
          <t>BOOK</t>
        </is>
      </c>
      <c r="BD121" t="inlineStr">
        <is>
          <t>9780736057325</t>
        </is>
      </c>
      <c r="BE121" t="inlineStr">
        <is>
          <t>30001005212578</t>
        </is>
      </c>
      <c r="BF121" t="inlineStr">
        <is>
          <t>893539799</t>
        </is>
      </c>
    </row>
    <row r="122">
      <c r="B122" t="inlineStr">
        <is>
          <t>CUHSL</t>
        </is>
      </c>
      <c r="C122" t="inlineStr">
        <is>
          <t>SHELVES</t>
        </is>
      </c>
      <c r="D122" t="inlineStr">
        <is>
          <t>QT 255 K186n 1988</t>
        </is>
      </c>
      <c r="E122" t="inlineStr">
        <is>
          <t>0                      QT 0255000K  186n        1988</t>
        </is>
      </c>
      <c r="F122" t="inlineStr">
        <is>
          <t>Nutrition, weight control, and exercise / Frank I. Katch, William D. McArdle.</t>
        </is>
      </c>
      <c r="H122" t="inlineStr">
        <is>
          <t>No</t>
        </is>
      </c>
      <c r="I122" t="inlineStr">
        <is>
          <t>1</t>
        </is>
      </c>
      <c r="J122" t="inlineStr">
        <is>
          <t>Yes</t>
        </is>
      </c>
      <c r="K122" t="inlineStr">
        <is>
          <t>No</t>
        </is>
      </c>
      <c r="L122" t="inlineStr">
        <is>
          <t>0</t>
        </is>
      </c>
      <c r="M122" t="inlineStr">
        <is>
          <t>Katch, Frank I.</t>
        </is>
      </c>
      <c r="N122" t="inlineStr">
        <is>
          <t>Philadelphia : Lea &amp; Febiger, c1988.</t>
        </is>
      </c>
      <c r="O122" t="inlineStr">
        <is>
          <t>1988</t>
        </is>
      </c>
      <c r="P122" t="inlineStr">
        <is>
          <t>3rd ed.</t>
        </is>
      </c>
      <c r="Q122" t="inlineStr">
        <is>
          <t>eng</t>
        </is>
      </c>
      <c r="R122" t="inlineStr">
        <is>
          <t>xxu</t>
        </is>
      </c>
      <c r="T122" t="inlineStr">
        <is>
          <t xml:space="preserve">QT </t>
        </is>
      </c>
      <c r="U122" t="n">
        <v>37</v>
      </c>
      <c r="V122" t="n">
        <v>37</v>
      </c>
      <c r="W122" t="inlineStr">
        <is>
          <t>1998-08-16</t>
        </is>
      </c>
      <c r="X122" t="inlineStr">
        <is>
          <t>1998-08-16</t>
        </is>
      </c>
      <c r="Y122" t="inlineStr">
        <is>
          <t>1988-02-17</t>
        </is>
      </c>
      <c r="Z122" t="inlineStr">
        <is>
          <t>1988-02-17</t>
        </is>
      </c>
      <c r="AA122" t="n">
        <v>447</v>
      </c>
      <c r="AB122" t="n">
        <v>357</v>
      </c>
      <c r="AC122" t="n">
        <v>702</v>
      </c>
      <c r="AD122" t="n">
        <v>4</v>
      </c>
      <c r="AE122" t="n">
        <v>5</v>
      </c>
      <c r="AF122" t="n">
        <v>14</v>
      </c>
      <c r="AG122" t="n">
        <v>23</v>
      </c>
      <c r="AH122" t="n">
        <v>6</v>
      </c>
      <c r="AI122" t="n">
        <v>11</v>
      </c>
      <c r="AJ122" t="n">
        <v>2</v>
      </c>
      <c r="AK122" t="n">
        <v>3</v>
      </c>
      <c r="AL122" t="n">
        <v>8</v>
      </c>
      <c r="AM122" t="n">
        <v>11</v>
      </c>
      <c r="AN122" t="n">
        <v>2</v>
      </c>
      <c r="AO122" t="n">
        <v>3</v>
      </c>
      <c r="AP122" t="n">
        <v>0</v>
      </c>
      <c r="AQ122" t="n">
        <v>0</v>
      </c>
      <c r="AR122" t="inlineStr">
        <is>
          <t>No</t>
        </is>
      </c>
      <c r="AS122" t="inlineStr">
        <is>
          <t>No</t>
        </is>
      </c>
      <c r="AU122">
        <f>HYPERLINK("https://creighton-primo.hosted.exlibrisgroup.com/primo-explore/search?tab=default_tab&amp;search_scope=EVERYTHING&amp;vid=01CRU&amp;lang=en_US&amp;offset=0&amp;query=any,contains,991001539899702656","Catalog Record")</f>
        <v/>
      </c>
      <c r="AV122">
        <f>HYPERLINK("http://www.worldcat.org/oclc/15630303","WorldCat Record")</f>
        <v/>
      </c>
      <c r="AW122" t="inlineStr">
        <is>
          <t>6190478:eng</t>
        </is>
      </c>
      <c r="AX122" t="inlineStr">
        <is>
          <t>15630303</t>
        </is>
      </c>
      <c r="AY122" t="inlineStr">
        <is>
          <t>991001539899702656</t>
        </is>
      </c>
      <c r="AZ122" t="inlineStr">
        <is>
          <t>991001539899702656</t>
        </is>
      </c>
      <c r="BA122" t="inlineStr">
        <is>
          <t>2256664540002656</t>
        </is>
      </c>
      <c r="BB122" t="inlineStr">
        <is>
          <t>BOOK</t>
        </is>
      </c>
      <c r="BD122" t="inlineStr">
        <is>
          <t>9780812111149</t>
        </is>
      </c>
      <c r="BE122" t="inlineStr">
        <is>
          <t>30001000624660</t>
        </is>
      </c>
      <c r="BF122" t="inlineStr">
        <is>
          <t>893374699</t>
        </is>
      </c>
    </row>
    <row r="123">
      <c r="B123" t="inlineStr">
        <is>
          <t>CUHSL</t>
        </is>
      </c>
      <c r="C123" t="inlineStr">
        <is>
          <t>SHELVES</t>
        </is>
      </c>
      <c r="D123" t="inlineStr">
        <is>
          <t>QT 255 L764b 1954</t>
        </is>
      </c>
      <c r="E123" t="inlineStr">
        <is>
          <t>0                      QT 0255000L  764b        1954</t>
        </is>
      </c>
      <c r="F123" t="inlineStr">
        <is>
          <t>Basic physiology of exercise.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M123" t="inlineStr">
        <is>
          <t>Lipovetz, Ferdinand John.</t>
        </is>
      </c>
      <c r="N123" t="inlineStr">
        <is>
          <t>Minneapolis : Burgess Pub. Co., [1954]</t>
        </is>
      </c>
      <c r="O123" t="inlineStr">
        <is>
          <t>1954</t>
        </is>
      </c>
      <c r="Q123" t="inlineStr">
        <is>
          <t>eng</t>
        </is>
      </c>
      <c r="R123" t="inlineStr">
        <is>
          <t>mnu</t>
        </is>
      </c>
      <c r="T123" t="inlineStr">
        <is>
          <t xml:space="preserve">QT </t>
        </is>
      </c>
      <c r="U123" t="n">
        <v>5</v>
      </c>
      <c r="V123" t="n">
        <v>5</v>
      </c>
      <c r="W123" t="inlineStr">
        <is>
          <t>1992-03-30</t>
        </is>
      </c>
      <c r="X123" t="inlineStr">
        <is>
          <t>1992-03-30</t>
        </is>
      </c>
      <c r="Y123" t="inlineStr">
        <is>
          <t>1988-03-03</t>
        </is>
      </c>
      <c r="Z123" t="inlineStr">
        <is>
          <t>1988-03-03</t>
        </is>
      </c>
      <c r="AA123" t="n">
        <v>83</v>
      </c>
      <c r="AB123" t="n">
        <v>79</v>
      </c>
      <c r="AC123" t="n">
        <v>80</v>
      </c>
      <c r="AD123" t="n">
        <v>2</v>
      </c>
      <c r="AE123" t="n">
        <v>2</v>
      </c>
      <c r="AF123" t="n">
        <v>1</v>
      </c>
      <c r="AG123" t="n">
        <v>1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1</v>
      </c>
      <c r="AO123" t="n">
        <v>1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HYPERLINK("http://catalog.hathitrust.org/Record/001580738","HathiTrust Record")</f>
        <v/>
      </c>
      <c r="AU123">
        <f>HYPERLINK("https://creighton-primo.hosted.exlibrisgroup.com/primo-explore/search?tab=default_tab&amp;search_scope=EVERYTHING&amp;vid=01CRU&amp;lang=en_US&amp;offset=0&amp;query=any,contains,991000861269702656","Catalog Record")</f>
        <v/>
      </c>
      <c r="AV123">
        <f>HYPERLINK("http://www.worldcat.org/oclc/1843251","WorldCat Record")</f>
        <v/>
      </c>
      <c r="AW123" t="inlineStr">
        <is>
          <t>2962762:eng</t>
        </is>
      </c>
      <c r="AX123" t="inlineStr">
        <is>
          <t>1843251</t>
        </is>
      </c>
      <c r="AY123" t="inlineStr">
        <is>
          <t>991000861269702656</t>
        </is>
      </c>
      <c r="AZ123" t="inlineStr">
        <is>
          <t>991000861269702656</t>
        </is>
      </c>
      <c r="BA123" t="inlineStr">
        <is>
          <t>2263589110002656</t>
        </is>
      </c>
      <c r="BB123" t="inlineStr">
        <is>
          <t>BOOK</t>
        </is>
      </c>
      <c r="BE123" t="inlineStr">
        <is>
          <t>30001000138893</t>
        </is>
      </c>
      <c r="BF123" t="inlineStr">
        <is>
          <t>893167782</t>
        </is>
      </c>
    </row>
    <row r="124">
      <c r="B124" t="inlineStr">
        <is>
          <t>CUHSL</t>
        </is>
      </c>
      <c r="C124" t="inlineStr">
        <is>
          <t>SHELVES</t>
        </is>
      </c>
      <c r="D124" t="inlineStr">
        <is>
          <t>QT 255 P372 1998</t>
        </is>
      </c>
      <c r="E124" t="inlineStr">
        <is>
          <t>0                      QT 0255000P  372         1998</t>
        </is>
      </c>
      <c r="F124" t="inlineStr">
        <is>
          <t>Pediatric anaerobic performance / Emmanuel Van Praagh, editor.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N124" t="inlineStr">
        <is>
          <t>Champaign, IL : Human Kinetics, c1998.</t>
        </is>
      </c>
      <c r="O124" t="inlineStr">
        <is>
          <t>1998</t>
        </is>
      </c>
      <c r="Q124" t="inlineStr">
        <is>
          <t>eng</t>
        </is>
      </c>
      <c r="R124" t="inlineStr">
        <is>
          <t>ilu</t>
        </is>
      </c>
      <c r="T124" t="inlineStr">
        <is>
          <t xml:space="preserve">QT </t>
        </is>
      </c>
      <c r="U124" t="n">
        <v>4</v>
      </c>
      <c r="V124" t="n">
        <v>4</v>
      </c>
      <c r="W124" t="inlineStr">
        <is>
          <t>2003-12-04</t>
        </is>
      </c>
      <c r="X124" t="inlineStr">
        <is>
          <t>2003-12-04</t>
        </is>
      </c>
      <c r="Y124" t="inlineStr">
        <is>
          <t>1998-12-18</t>
        </is>
      </c>
      <c r="Z124" t="inlineStr">
        <is>
          <t>1998-12-18</t>
        </is>
      </c>
      <c r="AA124" t="n">
        <v>255</v>
      </c>
      <c r="AB124" t="n">
        <v>172</v>
      </c>
      <c r="AC124" t="n">
        <v>178</v>
      </c>
      <c r="AD124" t="n">
        <v>2</v>
      </c>
      <c r="AE124" t="n">
        <v>2</v>
      </c>
      <c r="AF124" t="n">
        <v>5</v>
      </c>
      <c r="AG124" t="n">
        <v>5</v>
      </c>
      <c r="AH124" t="n">
        <v>3</v>
      </c>
      <c r="AI124" t="n">
        <v>3</v>
      </c>
      <c r="AJ124" t="n">
        <v>1</v>
      </c>
      <c r="AK124" t="n">
        <v>1</v>
      </c>
      <c r="AL124" t="n">
        <v>2</v>
      </c>
      <c r="AM124" t="n">
        <v>2</v>
      </c>
      <c r="AN124" t="n">
        <v>1</v>
      </c>
      <c r="AO124" t="n">
        <v>1</v>
      </c>
      <c r="AP124" t="n">
        <v>0</v>
      </c>
      <c r="AQ124" t="n">
        <v>0</v>
      </c>
      <c r="AR124" t="inlineStr">
        <is>
          <t>No</t>
        </is>
      </c>
      <c r="AS124" t="inlineStr">
        <is>
          <t>Yes</t>
        </is>
      </c>
      <c r="AT124">
        <f>HYPERLINK("http://catalog.hathitrust.org/Record/003998826","HathiTrust Record")</f>
        <v/>
      </c>
      <c r="AU124">
        <f>HYPERLINK("https://creighton-primo.hosted.exlibrisgroup.com/primo-explore/search?tab=default_tab&amp;search_scope=EVERYTHING&amp;vid=01CRU&amp;lang=en_US&amp;offset=0&amp;query=any,contains,991001557409702656","Catalog Record")</f>
        <v/>
      </c>
      <c r="AV124">
        <f>HYPERLINK("http://www.worldcat.org/oclc/37712926","WorldCat Record")</f>
        <v/>
      </c>
      <c r="AW124" t="inlineStr">
        <is>
          <t>181287770:eng</t>
        </is>
      </c>
      <c r="AX124" t="inlineStr">
        <is>
          <t>37712926</t>
        </is>
      </c>
      <c r="AY124" t="inlineStr">
        <is>
          <t>991001557409702656</t>
        </is>
      </c>
      <c r="AZ124" t="inlineStr">
        <is>
          <t>991001557409702656</t>
        </is>
      </c>
      <c r="BA124" t="inlineStr">
        <is>
          <t>2256772690002656</t>
        </is>
      </c>
      <c r="BB124" t="inlineStr">
        <is>
          <t>BOOK</t>
        </is>
      </c>
      <c r="BD124" t="inlineStr">
        <is>
          <t>9780873229814</t>
        </is>
      </c>
      <c r="BE124" t="inlineStr">
        <is>
          <t>30001004037828</t>
        </is>
      </c>
      <c r="BF124" t="inlineStr">
        <is>
          <t>893121632</t>
        </is>
      </c>
    </row>
    <row r="125">
      <c r="B125" t="inlineStr">
        <is>
          <t>CUHSL</t>
        </is>
      </c>
      <c r="C125" t="inlineStr">
        <is>
          <t>SHELVES</t>
        </is>
      </c>
      <c r="D125" t="inlineStr">
        <is>
          <t>QT 255 S451h 1986</t>
        </is>
      </c>
      <c r="E125" t="inlineStr">
        <is>
          <t>0                      QT 0255000S  451h        1986</t>
        </is>
      </c>
      <c r="F125" t="inlineStr">
        <is>
          <t>Health : the foundations for achievement / David Seedhouse.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Yes</t>
        </is>
      </c>
      <c r="L125" t="inlineStr">
        <is>
          <t>0</t>
        </is>
      </c>
      <c r="M125" t="inlineStr">
        <is>
          <t>Seedhouse, David.</t>
        </is>
      </c>
      <c r="N125" t="inlineStr">
        <is>
          <t>Chichester ; New York : Wiley, c1986.</t>
        </is>
      </c>
      <c r="O125" t="inlineStr">
        <is>
          <t>1986</t>
        </is>
      </c>
      <c r="Q125" t="inlineStr">
        <is>
          <t>eng</t>
        </is>
      </c>
      <c r="R125" t="inlineStr">
        <is>
          <t>enk</t>
        </is>
      </c>
      <c r="S125" t="inlineStr">
        <is>
          <t>A Wiley medical publication</t>
        </is>
      </c>
      <c r="T125" t="inlineStr">
        <is>
          <t xml:space="preserve">QT </t>
        </is>
      </c>
      <c r="U125" t="n">
        <v>5</v>
      </c>
      <c r="V125" t="n">
        <v>5</v>
      </c>
      <c r="W125" t="inlineStr">
        <is>
          <t>1989-09-19</t>
        </is>
      </c>
      <c r="X125" t="inlineStr">
        <is>
          <t>1989-09-19</t>
        </is>
      </c>
      <c r="Y125" t="inlineStr">
        <is>
          <t>1989-06-29</t>
        </is>
      </c>
      <c r="Z125" t="inlineStr">
        <is>
          <t>1989-06-29</t>
        </is>
      </c>
      <c r="AA125" t="n">
        <v>197</v>
      </c>
      <c r="AB125" t="n">
        <v>86</v>
      </c>
      <c r="AC125" t="n">
        <v>143</v>
      </c>
      <c r="AD125" t="n">
        <v>1</v>
      </c>
      <c r="AE125" t="n">
        <v>1</v>
      </c>
      <c r="AF125" t="n">
        <v>4</v>
      </c>
      <c r="AG125" t="n">
        <v>4</v>
      </c>
      <c r="AH125" t="n">
        <v>1</v>
      </c>
      <c r="AI125" t="n">
        <v>1</v>
      </c>
      <c r="AJ125" t="n">
        <v>1</v>
      </c>
      <c r="AK125" t="n">
        <v>1</v>
      </c>
      <c r="AL125" t="n">
        <v>3</v>
      </c>
      <c r="AM125" t="n">
        <v>3</v>
      </c>
      <c r="AN125" t="n">
        <v>0</v>
      </c>
      <c r="AO125" t="n">
        <v>0</v>
      </c>
      <c r="AP125" t="n">
        <v>0</v>
      </c>
      <c r="AQ125" t="n">
        <v>0</v>
      </c>
      <c r="AR125" t="inlineStr">
        <is>
          <t>No</t>
        </is>
      </c>
      <c r="AS125" t="inlineStr">
        <is>
          <t>Yes</t>
        </is>
      </c>
      <c r="AT125">
        <f>HYPERLINK("http://catalog.hathitrust.org/Record/000447395","HathiTrust Record")</f>
        <v/>
      </c>
      <c r="AU125">
        <f>HYPERLINK("https://creighton-primo.hosted.exlibrisgroup.com/primo-explore/search?tab=default_tab&amp;search_scope=EVERYTHING&amp;vid=01CRU&amp;lang=en_US&amp;offset=0&amp;query=any,contains,991001252209702656","Catalog Record")</f>
        <v/>
      </c>
      <c r="AV125">
        <f>HYPERLINK("http://www.worldcat.org/oclc/13330498","WorldCat Record")</f>
        <v/>
      </c>
      <c r="AW125" t="inlineStr">
        <is>
          <t>293419542:eng</t>
        </is>
      </c>
      <c r="AX125" t="inlineStr">
        <is>
          <t>13330498</t>
        </is>
      </c>
      <c r="AY125" t="inlineStr">
        <is>
          <t>991001252209702656</t>
        </is>
      </c>
      <c r="AZ125" t="inlineStr">
        <is>
          <t>991001252209702656</t>
        </is>
      </c>
      <c r="BA125" t="inlineStr">
        <is>
          <t>2256676890002656</t>
        </is>
      </c>
      <c r="BB125" t="inlineStr">
        <is>
          <t>BOOK</t>
        </is>
      </c>
      <c r="BD125" t="inlineStr">
        <is>
          <t>9780471910350</t>
        </is>
      </c>
      <c r="BE125" t="inlineStr">
        <is>
          <t>30001001679242</t>
        </is>
      </c>
      <c r="BF125" t="inlineStr">
        <is>
          <t>893731780</t>
        </is>
      </c>
    </row>
    <row r="126">
      <c r="B126" t="inlineStr">
        <is>
          <t>CUHSL</t>
        </is>
      </c>
      <c r="C126" t="inlineStr">
        <is>
          <t>SHELVES</t>
        </is>
      </c>
      <c r="D126" t="inlineStr">
        <is>
          <t>QT 255 S678p 1992</t>
        </is>
      </c>
      <c r="E126" t="inlineStr">
        <is>
          <t>0                      QT 0255000S  678p        1992</t>
        </is>
      </c>
      <c r="F126" t="inlineStr">
        <is>
          <t>Physical activity and health : 34th Symposium volume of the Society for the Study of Human Biology / edited by N.G. Norgan.</t>
        </is>
      </c>
      <c r="H126" t="inlineStr">
        <is>
          <t>No</t>
        </is>
      </c>
      <c r="I126" t="inlineStr">
        <is>
          <t>1</t>
        </is>
      </c>
      <c r="J126" t="inlineStr">
        <is>
          <t>Yes</t>
        </is>
      </c>
      <c r="K126" t="inlineStr">
        <is>
          <t>No</t>
        </is>
      </c>
      <c r="L126" t="inlineStr">
        <is>
          <t>0</t>
        </is>
      </c>
      <c r="M126" t="inlineStr">
        <is>
          <t>Society for the Study of Human Biology. Symposium (34th : 1992 : Oxford University)</t>
        </is>
      </c>
      <c r="N126" t="inlineStr">
        <is>
          <t>Cambridge ; New York, NY : Cambridge University Press, c1992.</t>
        </is>
      </c>
      <c r="O126" t="inlineStr">
        <is>
          <t>1992</t>
        </is>
      </c>
      <c r="Q126" t="inlineStr">
        <is>
          <t>eng</t>
        </is>
      </c>
      <c r="R126" t="inlineStr">
        <is>
          <t>enk</t>
        </is>
      </c>
      <c r="S126" t="inlineStr">
        <is>
          <t>Society for the Study of Human Biology symposium series ; 34</t>
        </is>
      </c>
      <c r="T126" t="inlineStr">
        <is>
          <t xml:space="preserve">QT </t>
        </is>
      </c>
      <c r="U126" t="n">
        <v>9</v>
      </c>
      <c r="V126" t="n">
        <v>9</v>
      </c>
      <c r="W126" t="inlineStr">
        <is>
          <t>1998-11-04</t>
        </is>
      </c>
      <c r="X126" t="inlineStr">
        <is>
          <t>1998-11-04</t>
        </is>
      </c>
      <c r="Y126" t="inlineStr">
        <is>
          <t>1994-01-07</t>
        </is>
      </c>
      <c r="Z126" t="inlineStr">
        <is>
          <t>1994-01-07</t>
        </is>
      </c>
      <c r="AA126" t="n">
        <v>230</v>
      </c>
      <c r="AB126" t="n">
        <v>156</v>
      </c>
      <c r="AC126" t="n">
        <v>168</v>
      </c>
      <c r="AD126" t="n">
        <v>3</v>
      </c>
      <c r="AE126" t="n">
        <v>3</v>
      </c>
      <c r="AF126" t="n">
        <v>4</v>
      </c>
      <c r="AG126" t="n">
        <v>4</v>
      </c>
      <c r="AH126" t="n">
        <v>0</v>
      </c>
      <c r="AI126" t="n">
        <v>0</v>
      </c>
      <c r="AJ126" t="n">
        <v>2</v>
      </c>
      <c r="AK126" t="n">
        <v>2</v>
      </c>
      <c r="AL126" t="n">
        <v>1</v>
      </c>
      <c r="AM126" t="n">
        <v>1</v>
      </c>
      <c r="AN126" t="n">
        <v>1</v>
      </c>
      <c r="AO126" t="n">
        <v>1</v>
      </c>
      <c r="AP126" t="n">
        <v>0</v>
      </c>
      <c r="AQ126" t="n">
        <v>0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HYPERLINK("http://catalog.hathitrust.org/Record/002611943","HathiTrust Record")</f>
        <v/>
      </c>
      <c r="AU126">
        <f>HYPERLINK("https://creighton-primo.hosted.exlibrisgroup.com/primo-explore/search?tab=default_tab&amp;search_scope=EVERYTHING&amp;vid=01CRU&amp;lang=en_US&amp;offset=0&amp;query=any,contains,991000653639702656","Catalog Record")</f>
        <v/>
      </c>
      <c r="AV126">
        <f>HYPERLINK("http://www.worldcat.org/oclc/25510699","WorldCat Record")</f>
        <v/>
      </c>
      <c r="AW126" t="inlineStr">
        <is>
          <t>5091513933:eng</t>
        </is>
      </c>
      <c r="AX126" t="inlineStr">
        <is>
          <t>25510699</t>
        </is>
      </c>
      <c r="AY126" t="inlineStr">
        <is>
          <t>991000653639702656</t>
        </is>
      </c>
      <c r="AZ126" t="inlineStr">
        <is>
          <t>991000653639702656</t>
        </is>
      </c>
      <c r="BA126" t="inlineStr">
        <is>
          <t>2268347340002656</t>
        </is>
      </c>
      <c r="BB126" t="inlineStr">
        <is>
          <t>BOOK</t>
        </is>
      </c>
      <c r="BE126" t="inlineStr">
        <is>
          <t>30001002691428</t>
        </is>
      </c>
      <c r="BF126" t="inlineStr">
        <is>
          <t>893133173</t>
        </is>
      </c>
    </row>
    <row r="127">
      <c r="B127" t="inlineStr">
        <is>
          <t>CUHSL</t>
        </is>
      </c>
      <c r="C127" t="inlineStr">
        <is>
          <t>SHELVES</t>
        </is>
      </c>
      <c r="D127" t="inlineStr">
        <is>
          <t>QT 260 B319b 1988</t>
        </is>
      </c>
      <c r="E127" t="inlineStr">
        <is>
          <t>0                      QT 0260000B  319b        1988</t>
        </is>
      </c>
      <c r="F127" t="inlineStr">
        <is>
          <t>Basketball injuries and treatment / Frank H. Bassett III, H. Max Crowder.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Bassett, Frank H.</t>
        </is>
      </c>
      <c r="N127" t="inlineStr">
        <is>
          <t>Baltimore : Williams &amp; Wilkins, c1988.</t>
        </is>
      </c>
      <c r="O127" t="inlineStr">
        <is>
          <t>1988</t>
        </is>
      </c>
      <c r="Q127" t="inlineStr">
        <is>
          <t>eng</t>
        </is>
      </c>
      <c r="R127" t="inlineStr">
        <is>
          <t>mdu</t>
        </is>
      </c>
      <c r="S127" t="inlineStr">
        <is>
          <t>Sports injury management ; v. 1, no. 4 (Dec. 1988)</t>
        </is>
      </c>
      <c r="T127" t="inlineStr">
        <is>
          <t xml:space="preserve">QT </t>
        </is>
      </c>
      <c r="U127" t="n">
        <v>11</v>
      </c>
      <c r="V127" t="n">
        <v>11</v>
      </c>
      <c r="W127" t="inlineStr">
        <is>
          <t>2000-04-09</t>
        </is>
      </c>
      <c r="X127" t="inlineStr">
        <is>
          <t>2000-04-09</t>
        </is>
      </c>
      <c r="Y127" t="inlineStr">
        <is>
          <t>1992-04-07</t>
        </is>
      </c>
      <c r="Z127" t="inlineStr">
        <is>
          <t>1992-04-07</t>
        </is>
      </c>
      <c r="AA127" t="n">
        <v>107</v>
      </c>
      <c r="AB127" t="n">
        <v>87</v>
      </c>
      <c r="AC127" t="n">
        <v>87</v>
      </c>
      <c r="AD127" t="n">
        <v>3</v>
      </c>
      <c r="AE127" t="n">
        <v>3</v>
      </c>
      <c r="AF127" t="n">
        <v>5</v>
      </c>
      <c r="AG127" t="n">
        <v>5</v>
      </c>
      <c r="AH127" t="n">
        <v>2</v>
      </c>
      <c r="AI127" t="n">
        <v>2</v>
      </c>
      <c r="AJ127" t="n">
        <v>1</v>
      </c>
      <c r="AK127" t="n">
        <v>1</v>
      </c>
      <c r="AL127" t="n">
        <v>3</v>
      </c>
      <c r="AM127" t="n">
        <v>3</v>
      </c>
      <c r="AN127" t="n">
        <v>1</v>
      </c>
      <c r="AO127" t="n">
        <v>1</v>
      </c>
      <c r="AP127" t="n">
        <v>0</v>
      </c>
      <c r="AQ127" t="n">
        <v>0</v>
      </c>
      <c r="AR127" t="inlineStr">
        <is>
          <t>No</t>
        </is>
      </c>
      <c r="AS127" t="inlineStr">
        <is>
          <t>No</t>
        </is>
      </c>
      <c r="AU127">
        <f>HYPERLINK("https://creighton-primo.hosted.exlibrisgroup.com/primo-explore/search?tab=default_tab&amp;search_scope=EVERYTHING&amp;vid=01CRU&amp;lang=en_US&amp;offset=0&amp;query=any,contains,991001300249702656","Catalog Record")</f>
        <v/>
      </c>
      <c r="AV127">
        <f>HYPERLINK("http://www.worldcat.org/oclc/18947903","WorldCat Record")</f>
        <v/>
      </c>
      <c r="AW127" t="inlineStr">
        <is>
          <t>19404975:eng</t>
        </is>
      </c>
      <c r="AX127" t="inlineStr">
        <is>
          <t>18947903</t>
        </is>
      </c>
      <c r="AY127" t="inlineStr">
        <is>
          <t>991001300249702656</t>
        </is>
      </c>
      <c r="AZ127" t="inlineStr">
        <is>
          <t>991001300249702656</t>
        </is>
      </c>
      <c r="BA127" t="inlineStr">
        <is>
          <t>2272244050002656</t>
        </is>
      </c>
      <c r="BB127" t="inlineStr">
        <is>
          <t>BOOK</t>
        </is>
      </c>
      <c r="BD127" t="inlineStr">
        <is>
          <t>9780683078633</t>
        </is>
      </c>
      <c r="BE127" t="inlineStr">
        <is>
          <t>30001002411512</t>
        </is>
      </c>
      <c r="BF127" t="inlineStr">
        <is>
          <t>893821104</t>
        </is>
      </c>
    </row>
    <row r="128">
      <c r="B128" t="inlineStr">
        <is>
          <t>CUHSL</t>
        </is>
      </c>
      <c r="C128" t="inlineStr">
        <is>
          <t>SHELVES</t>
        </is>
      </c>
      <c r="D128" t="inlineStr">
        <is>
          <t>QT 260 B724a 1994</t>
        </is>
      </c>
      <c r="E128" t="inlineStr">
        <is>
          <t>0                      QT 0260000B  724a        1994</t>
        </is>
      </c>
      <c r="F128" t="inlineStr">
        <is>
          <t>Athletic injury assessment / James M. Booher, Gary A. Thibodeau.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Yes</t>
        </is>
      </c>
      <c r="L128" t="inlineStr">
        <is>
          <t>0</t>
        </is>
      </c>
      <c r="M128" t="inlineStr">
        <is>
          <t>Booher, James M.</t>
        </is>
      </c>
      <c r="N128" t="inlineStr">
        <is>
          <t>St. Louis : Times Mirror/Mosby College Pub., c1994.</t>
        </is>
      </c>
      <c r="O128" t="inlineStr">
        <is>
          <t>1994</t>
        </is>
      </c>
      <c r="P128" t="inlineStr">
        <is>
          <t>3rd ed.</t>
        </is>
      </c>
      <c r="Q128" t="inlineStr">
        <is>
          <t>eng</t>
        </is>
      </c>
      <c r="R128" t="inlineStr">
        <is>
          <t>mou</t>
        </is>
      </c>
      <c r="T128" t="inlineStr">
        <is>
          <t xml:space="preserve">QT </t>
        </is>
      </c>
      <c r="U128" t="n">
        <v>17</v>
      </c>
      <c r="V128" t="n">
        <v>17</v>
      </c>
      <c r="W128" t="inlineStr">
        <is>
          <t>1999-12-05</t>
        </is>
      </c>
      <c r="X128" t="inlineStr">
        <is>
          <t>1999-12-05</t>
        </is>
      </c>
      <c r="Y128" t="inlineStr">
        <is>
          <t>1994-01-25</t>
        </is>
      </c>
      <c r="Z128" t="inlineStr">
        <is>
          <t>1994-01-25</t>
        </is>
      </c>
      <c r="AA128" t="n">
        <v>249</v>
      </c>
      <c r="AB128" t="n">
        <v>181</v>
      </c>
      <c r="AC128" t="n">
        <v>569</v>
      </c>
      <c r="AD128" t="n">
        <v>2</v>
      </c>
      <c r="AE128" t="n">
        <v>6</v>
      </c>
      <c r="AF128" t="n">
        <v>7</v>
      </c>
      <c r="AG128" t="n">
        <v>17</v>
      </c>
      <c r="AH128" t="n">
        <v>5</v>
      </c>
      <c r="AI128" t="n">
        <v>9</v>
      </c>
      <c r="AJ128" t="n">
        <v>1</v>
      </c>
      <c r="AK128" t="n">
        <v>4</v>
      </c>
      <c r="AL128" t="n">
        <v>2</v>
      </c>
      <c r="AM128" t="n">
        <v>5</v>
      </c>
      <c r="AN128" t="n">
        <v>1</v>
      </c>
      <c r="AO128" t="n">
        <v>4</v>
      </c>
      <c r="AP128" t="n">
        <v>0</v>
      </c>
      <c r="AQ128" t="n">
        <v>0</v>
      </c>
      <c r="AR128" t="inlineStr">
        <is>
          <t>No</t>
        </is>
      </c>
      <c r="AS128" t="inlineStr">
        <is>
          <t>Yes</t>
        </is>
      </c>
      <c r="AT128">
        <f>HYPERLINK("http://catalog.hathitrust.org/Record/101973199","HathiTrust Record")</f>
        <v/>
      </c>
      <c r="AU128">
        <f>HYPERLINK("https://creighton-primo.hosted.exlibrisgroup.com/primo-explore/search?tab=default_tab&amp;search_scope=EVERYTHING&amp;vid=01CRU&amp;lang=en_US&amp;offset=0&amp;query=any,contains,991000649939702656","Catalog Record")</f>
        <v/>
      </c>
      <c r="AV128">
        <f>HYPERLINK("http://www.worldcat.org/oclc/28748882","WorldCat Record")</f>
        <v/>
      </c>
      <c r="AW128" t="inlineStr">
        <is>
          <t>3470959:eng</t>
        </is>
      </c>
      <c r="AX128" t="inlineStr">
        <is>
          <t>28748882</t>
        </is>
      </c>
      <c r="AY128" t="inlineStr">
        <is>
          <t>991000649939702656</t>
        </is>
      </c>
      <c r="AZ128" t="inlineStr">
        <is>
          <t>991000649939702656</t>
        </is>
      </c>
      <c r="BA128" t="inlineStr">
        <is>
          <t>2268996700002656</t>
        </is>
      </c>
      <c r="BB128" t="inlineStr">
        <is>
          <t>BOOK</t>
        </is>
      </c>
      <c r="BD128" t="inlineStr">
        <is>
          <t>9780801676741</t>
        </is>
      </c>
      <c r="BE128" t="inlineStr">
        <is>
          <t>30001002690933</t>
        </is>
      </c>
      <c r="BF128" t="inlineStr">
        <is>
          <t>893540117</t>
        </is>
      </c>
    </row>
    <row r="129">
      <c r="B129" t="inlineStr">
        <is>
          <t>CUHSL</t>
        </is>
      </c>
      <c r="C129" t="inlineStr">
        <is>
          <t>SHELVES</t>
        </is>
      </c>
      <c r="D129" t="inlineStr">
        <is>
          <t>QT 260 B89p  2007</t>
        </is>
      </c>
      <c r="E129" t="inlineStr">
        <is>
          <t>0                      QT 0260000B  89p         2007</t>
        </is>
      </c>
      <c r="F129" t="inlineStr">
        <is>
          <t>Practical sports nutrition / Louise Burke.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M129" t="inlineStr">
        <is>
          <t>Burke, Louise.</t>
        </is>
      </c>
      <c r="N129" t="inlineStr">
        <is>
          <t>Champaign, IL : Human Kinetics, c2007.</t>
        </is>
      </c>
      <c r="O129" t="inlineStr">
        <is>
          <t>2007</t>
        </is>
      </c>
      <c r="Q129" t="inlineStr">
        <is>
          <t>eng</t>
        </is>
      </c>
      <c r="R129" t="inlineStr">
        <is>
          <t>ilu</t>
        </is>
      </c>
      <c r="T129" t="inlineStr">
        <is>
          <t xml:space="preserve">QT </t>
        </is>
      </c>
      <c r="U129" t="n">
        <v>1</v>
      </c>
      <c r="V129" t="n">
        <v>1</v>
      </c>
      <c r="W129" t="inlineStr">
        <is>
          <t>2008-08-20</t>
        </is>
      </c>
      <c r="X129" t="inlineStr">
        <is>
          <t>2008-08-20</t>
        </is>
      </c>
      <c r="Y129" t="inlineStr">
        <is>
          <t>2008-08-18</t>
        </is>
      </c>
      <c r="Z129" t="inlineStr">
        <is>
          <t>2008-08-18</t>
        </is>
      </c>
      <c r="AA129" t="n">
        <v>425</v>
      </c>
      <c r="AB129" t="n">
        <v>292</v>
      </c>
      <c r="AC129" t="n">
        <v>296</v>
      </c>
      <c r="AD129" t="n">
        <v>4</v>
      </c>
      <c r="AE129" t="n">
        <v>4</v>
      </c>
      <c r="AF129" t="n">
        <v>12</v>
      </c>
      <c r="AG129" t="n">
        <v>12</v>
      </c>
      <c r="AH129" t="n">
        <v>7</v>
      </c>
      <c r="AI129" t="n">
        <v>7</v>
      </c>
      <c r="AJ129" t="n">
        <v>2</v>
      </c>
      <c r="AK129" t="n">
        <v>2</v>
      </c>
      <c r="AL129" t="n">
        <v>4</v>
      </c>
      <c r="AM129" t="n">
        <v>4</v>
      </c>
      <c r="AN129" t="n">
        <v>3</v>
      </c>
      <c r="AO129" t="n">
        <v>3</v>
      </c>
      <c r="AP129" t="n">
        <v>0</v>
      </c>
      <c r="AQ129" t="n">
        <v>0</v>
      </c>
      <c r="AR129" t="inlineStr">
        <is>
          <t>No</t>
        </is>
      </c>
      <c r="AS129" t="inlineStr">
        <is>
          <t>No</t>
        </is>
      </c>
      <c r="AU129">
        <f>HYPERLINK("https://creighton-primo.hosted.exlibrisgroup.com/primo-explore/search?tab=default_tab&amp;search_scope=EVERYTHING&amp;vid=01CRU&amp;lang=en_US&amp;offset=0&amp;query=any,contains,991000909799702656","Catalog Record")</f>
        <v/>
      </c>
      <c r="AV129">
        <f>HYPERLINK("http://www.worldcat.org/oclc/76262158","WorldCat Record")</f>
        <v/>
      </c>
      <c r="AW129" t="inlineStr">
        <is>
          <t>62140291:eng</t>
        </is>
      </c>
      <c r="AX129" t="inlineStr">
        <is>
          <t>76262158</t>
        </is>
      </c>
      <c r="AY129" t="inlineStr">
        <is>
          <t>991000909799702656</t>
        </is>
      </c>
      <c r="AZ129" t="inlineStr">
        <is>
          <t>991000909799702656</t>
        </is>
      </c>
      <c r="BA129" t="inlineStr">
        <is>
          <t>2265011240002656</t>
        </is>
      </c>
      <c r="BB129" t="inlineStr">
        <is>
          <t>BOOK</t>
        </is>
      </c>
      <c r="BD129" t="inlineStr">
        <is>
          <t>9780736046954</t>
        </is>
      </c>
      <c r="BE129" t="inlineStr">
        <is>
          <t>30001005302155</t>
        </is>
      </c>
      <c r="BF129" t="inlineStr">
        <is>
          <t>893727085</t>
        </is>
      </c>
    </row>
    <row r="130">
      <c r="B130" t="inlineStr">
        <is>
          <t>CUHSL</t>
        </is>
      </c>
      <c r="C130" t="inlineStr">
        <is>
          <t>SHELVES</t>
        </is>
      </c>
      <c r="D130" t="inlineStr">
        <is>
          <t>QT260 D346 2003 V.1-2</t>
        </is>
      </c>
      <c r="E130" t="inlineStr">
        <is>
          <t>0                      QT 0260000D  346         2003                                        V.1-2</t>
        </is>
      </c>
      <c r="F130" t="inlineStr">
        <is>
          <t>DeLee &amp; Drez's orthopaedic sports medicine : principles and practice / [edited by] Jesse C. DeLee, David Drez, Jr. ; associate editor, Mark D. Miller.</t>
        </is>
      </c>
      <c r="G130" t="inlineStr">
        <is>
          <t>V.2</t>
        </is>
      </c>
      <c r="H130" t="inlineStr">
        <is>
          <t>Yes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1</t>
        </is>
      </c>
      <c r="N130" t="inlineStr">
        <is>
          <t>Philadelphia, PA : Saunders, c2003.</t>
        </is>
      </c>
      <c r="O130" t="inlineStr">
        <is>
          <t>2003</t>
        </is>
      </c>
      <c r="P130" t="inlineStr">
        <is>
          <t>2nd ed.</t>
        </is>
      </c>
      <c r="Q130" t="inlineStr">
        <is>
          <t>eng</t>
        </is>
      </c>
      <c r="R130" t="inlineStr">
        <is>
          <t>pau</t>
        </is>
      </c>
      <c r="T130" t="inlineStr">
        <is>
          <t xml:space="preserve">QT </t>
        </is>
      </c>
      <c r="U130" t="n">
        <v>0</v>
      </c>
      <c r="V130" t="n">
        <v>1</v>
      </c>
      <c r="W130" t="inlineStr">
        <is>
          <t>2005-07-18</t>
        </is>
      </c>
      <c r="X130" t="inlineStr">
        <is>
          <t>2005-07-18</t>
        </is>
      </c>
      <c r="Y130" t="inlineStr">
        <is>
          <t>2005-02-16</t>
        </is>
      </c>
      <c r="Z130" t="inlineStr">
        <is>
          <t>2005-02-16</t>
        </is>
      </c>
      <c r="AA130" t="n">
        <v>235</v>
      </c>
      <c r="AB130" t="n">
        <v>177</v>
      </c>
      <c r="AC130" t="n">
        <v>439</v>
      </c>
      <c r="AD130" t="n">
        <v>2</v>
      </c>
      <c r="AE130" t="n">
        <v>4</v>
      </c>
      <c r="AF130" t="n">
        <v>4</v>
      </c>
      <c r="AG130" t="n">
        <v>14</v>
      </c>
      <c r="AH130" t="n">
        <v>3</v>
      </c>
      <c r="AI130" t="n">
        <v>6</v>
      </c>
      <c r="AJ130" t="n">
        <v>0</v>
      </c>
      <c r="AK130" t="n">
        <v>3</v>
      </c>
      <c r="AL130" t="n">
        <v>0</v>
      </c>
      <c r="AM130" t="n">
        <v>4</v>
      </c>
      <c r="AN130" t="n">
        <v>1</v>
      </c>
      <c r="AO130" t="n">
        <v>3</v>
      </c>
      <c r="AP130" t="n">
        <v>0</v>
      </c>
      <c r="AQ130" t="n">
        <v>0</v>
      </c>
      <c r="AR130" t="inlineStr">
        <is>
          <t>No</t>
        </is>
      </c>
      <c r="AS130" t="inlineStr">
        <is>
          <t>No</t>
        </is>
      </c>
      <c r="AU130">
        <f>HYPERLINK("https://creighton-primo.hosted.exlibrisgroup.com/primo-explore/search?tab=default_tab&amp;search_scope=EVERYTHING&amp;vid=01CRU&amp;lang=en_US&amp;offset=0&amp;query=any,contains,991000428409702656","Catalog Record")</f>
        <v/>
      </c>
      <c r="AV130">
        <f>HYPERLINK("http://www.worldcat.org/oclc/46829377","WorldCat Record")</f>
        <v/>
      </c>
      <c r="AW130" t="inlineStr">
        <is>
          <t>836142191:eng</t>
        </is>
      </c>
      <c r="AX130" t="inlineStr">
        <is>
          <t>46829377</t>
        </is>
      </c>
      <c r="AY130" t="inlineStr">
        <is>
          <t>991000428409702656</t>
        </is>
      </c>
      <c r="AZ130" t="inlineStr">
        <is>
          <t>991000428409702656</t>
        </is>
      </c>
      <c r="BA130" t="inlineStr">
        <is>
          <t>2256683640002656</t>
        </is>
      </c>
      <c r="BB130" t="inlineStr">
        <is>
          <t>BOOK</t>
        </is>
      </c>
      <c r="BD130" t="inlineStr">
        <is>
          <t>9780721688459</t>
        </is>
      </c>
      <c r="BE130" t="inlineStr">
        <is>
          <t>30001004927705</t>
        </is>
      </c>
      <c r="BF130" t="inlineStr">
        <is>
          <t>893264225</t>
        </is>
      </c>
    </row>
    <row r="131">
      <c r="B131" t="inlineStr">
        <is>
          <t>CUHSL</t>
        </is>
      </c>
      <c r="C131" t="inlineStr">
        <is>
          <t>SHELVES</t>
        </is>
      </c>
      <c r="D131" t="inlineStr">
        <is>
          <t>QT260 D346 2003 V.1-2</t>
        </is>
      </c>
      <c r="E131" t="inlineStr">
        <is>
          <t>0                      QT 0260000D  346         2003                                        V.1-2</t>
        </is>
      </c>
      <c r="F131" t="inlineStr">
        <is>
          <t>DeLee &amp; Drez's orthopaedic sports medicine : principles and practice / [edited by] Jesse C. DeLee, David Drez, Jr. ; associate editor, Mark D. Miller.</t>
        </is>
      </c>
      <c r="G131" t="inlineStr">
        <is>
          <t>V.1</t>
        </is>
      </c>
      <c r="H131" t="inlineStr">
        <is>
          <t>Yes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1</t>
        </is>
      </c>
      <c r="N131" t="inlineStr">
        <is>
          <t>Philadelphia, PA : Saunders, c2003.</t>
        </is>
      </c>
      <c r="O131" t="inlineStr">
        <is>
          <t>2003</t>
        </is>
      </c>
      <c r="P131" t="inlineStr">
        <is>
          <t>2nd ed.</t>
        </is>
      </c>
      <c r="Q131" t="inlineStr">
        <is>
          <t>eng</t>
        </is>
      </c>
      <c r="R131" t="inlineStr">
        <is>
          <t>pau</t>
        </is>
      </c>
      <c r="T131" t="inlineStr">
        <is>
          <t xml:space="preserve">QT </t>
        </is>
      </c>
      <c r="U131" t="n">
        <v>1</v>
      </c>
      <c r="V131" t="n">
        <v>1</v>
      </c>
      <c r="W131" t="inlineStr">
        <is>
          <t>2005-05-02</t>
        </is>
      </c>
      <c r="X131" t="inlineStr">
        <is>
          <t>2005-07-18</t>
        </is>
      </c>
      <c r="Y131" t="inlineStr">
        <is>
          <t>2005-02-16</t>
        </is>
      </c>
      <c r="Z131" t="inlineStr">
        <is>
          <t>2005-02-16</t>
        </is>
      </c>
      <c r="AA131" t="n">
        <v>235</v>
      </c>
      <c r="AB131" t="n">
        <v>177</v>
      </c>
      <c r="AC131" t="n">
        <v>439</v>
      </c>
      <c r="AD131" t="n">
        <v>2</v>
      </c>
      <c r="AE131" t="n">
        <v>4</v>
      </c>
      <c r="AF131" t="n">
        <v>4</v>
      </c>
      <c r="AG131" t="n">
        <v>14</v>
      </c>
      <c r="AH131" t="n">
        <v>3</v>
      </c>
      <c r="AI131" t="n">
        <v>6</v>
      </c>
      <c r="AJ131" t="n">
        <v>0</v>
      </c>
      <c r="AK131" t="n">
        <v>3</v>
      </c>
      <c r="AL131" t="n">
        <v>0</v>
      </c>
      <c r="AM131" t="n">
        <v>4</v>
      </c>
      <c r="AN131" t="n">
        <v>1</v>
      </c>
      <c r="AO131" t="n">
        <v>3</v>
      </c>
      <c r="AP131" t="n">
        <v>0</v>
      </c>
      <c r="AQ131" t="n">
        <v>0</v>
      </c>
      <c r="AR131" t="inlineStr">
        <is>
          <t>No</t>
        </is>
      </c>
      <c r="AS131" t="inlineStr">
        <is>
          <t>No</t>
        </is>
      </c>
      <c r="AU131">
        <f>HYPERLINK("https://creighton-primo.hosted.exlibrisgroup.com/primo-explore/search?tab=default_tab&amp;search_scope=EVERYTHING&amp;vid=01CRU&amp;lang=en_US&amp;offset=0&amp;query=any,contains,991000428409702656","Catalog Record")</f>
        <v/>
      </c>
      <c r="AV131">
        <f>HYPERLINK("http://www.worldcat.org/oclc/46829377","WorldCat Record")</f>
        <v/>
      </c>
      <c r="AW131" t="inlineStr">
        <is>
          <t>836142191:eng</t>
        </is>
      </c>
      <c r="AX131" t="inlineStr">
        <is>
          <t>46829377</t>
        </is>
      </c>
      <c r="AY131" t="inlineStr">
        <is>
          <t>991000428409702656</t>
        </is>
      </c>
      <c r="AZ131" t="inlineStr">
        <is>
          <t>991000428409702656</t>
        </is>
      </c>
      <c r="BA131" t="inlineStr">
        <is>
          <t>2256683640002656</t>
        </is>
      </c>
      <c r="BB131" t="inlineStr">
        <is>
          <t>BOOK</t>
        </is>
      </c>
      <c r="BD131" t="inlineStr">
        <is>
          <t>9780721688459</t>
        </is>
      </c>
      <c r="BE131" t="inlineStr">
        <is>
          <t>30001004927697</t>
        </is>
      </c>
      <c r="BF131" t="inlineStr">
        <is>
          <t>893269453</t>
        </is>
      </c>
    </row>
    <row r="132">
      <c r="B132" t="inlineStr">
        <is>
          <t>CUHSL</t>
        </is>
      </c>
      <c r="C132" t="inlineStr">
        <is>
          <t>SHELVES</t>
        </is>
      </c>
      <c r="D132" t="inlineStr">
        <is>
          <t>QT 260 F329 1997</t>
        </is>
      </c>
      <c r="E132" t="inlineStr">
        <is>
          <t>0                      QT 0260000F  329         1997</t>
        </is>
      </c>
      <c r="F132" t="inlineStr">
        <is>
          <t>The female athlete / edited by Carol C. Teitz ; contributors, Elizabeth K. Arendt ... [et al.].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N132" t="inlineStr">
        <is>
          <t>Rosemont, Ill. : American Academy of Orthopaedic Surgeons, c1997.</t>
        </is>
      </c>
      <c r="O132" t="inlineStr">
        <is>
          <t>1997</t>
        </is>
      </c>
      <c r="P132" t="inlineStr">
        <is>
          <t>1st ed.</t>
        </is>
      </c>
      <c r="Q132" t="inlineStr">
        <is>
          <t>eng</t>
        </is>
      </c>
      <c r="R132" t="inlineStr">
        <is>
          <t>ilu</t>
        </is>
      </c>
      <c r="S132" t="inlineStr">
        <is>
          <t>American Academy of Orthopaedic Surgeons monograph series</t>
        </is>
      </c>
      <c r="T132" t="inlineStr">
        <is>
          <t xml:space="preserve">QT </t>
        </is>
      </c>
      <c r="U132" t="n">
        <v>3</v>
      </c>
      <c r="V132" t="n">
        <v>3</v>
      </c>
      <c r="W132" t="inlineStr">
        <is>
          <t>2000-10-07</t>
        </is>
      </c>
      <c r="X132" t="inlineStr">
        <is>
          <t>2000-10-07</t>
        </is>
      </c>
      <c r="Y132" t="inlineStr">
        <is>
          <t>1997-12-18</t>
        </is>
      </c>
      <c r="Z132" t="inlineStr">
        <is>
          <t>1997-12-18</t>
        </is>
      </c>
      <c r="AA132" t="n">
        <v>106</v>
      </c>
      <c r="AB132" t="n">
        <v>82</v>
      </c>
      <c r="AC132" t="n">
        <v>90</v>
      </c>
      <c r="AD132" t="n">
        <v>1</v>
      </c>
      <c r="AE132" t="n">
        <v>1</v>
      </c>
      <c r="AF132" t="n">
        <v>3</v>
      </c>
      <c r="AG132" t="n">
        <v>3</v>
      </c>
      <c r="AH132" t="n">
        <v>2</v>
      </c>
      <c r="AI132" t="n">
        <v>2</v>
      </c>
      <c r="AJ132" t="n">
        <v>1</v>
      </c>
      <c r="AK132" t="n">
        <v>1</v>
      </c>
      <c r="AL132" t="n">
        <v>1</v>
      </c>
      <c r="AM132" t="n">
        <v>1</v>
      </c>
      <c r="AN132" t="n">
        <v>0</v>
      </c>
      <c r="AO132" t="n">
        <v>0</v>
      </c>
      <c r="AP132" t="n">
        <v>0</v>
      </c>
      <c r="AQ132" t="n">
        <v>0</v>
      </c>
      <c r="AR132" t="inlineStr">
        <is>
          <t>No</t>
        </is>
      </c>
      <c r="AS132" t="inlineStr">
        <is>
          <t>Yes</t>
        </is>
      </c>
      <c r="AT132">
        <f>HYPERLINK("http://catalog.hathitrust.org/Record/003176326","HathiTrust Record")</f>
        <v/>
      </c>
      <c r="AU132">
        <f>HYPERLINK("https://creighton-primo.hosted.exlibrisgroup.com/primo-explore/search?tab=default_tab&amp;search_scope=EVERYTHING&amp;vid=01CRU&amp;lang=en_US&amp;offset=0&amp;query=any,contains,991001267459702656","Catalog Record")</f>
        <v/>
      </c>
      <c r="AV132">
        <f>HYPERLINK("http://www.worldcat.org/oclc/38862806","WorldCat Record")</f>
        <v/>
      </c>
      <c r="AW132" t="inlineStr">
        <is>
          <t>56278322:eng</t>
        </is>
      </c>
      <c r="AX132" t="inlineStr">
        <is>
          <t>38862806</t>
        </is>
      </c>
      <c r="AY132" t="inlineStr">
        <is>
          <t>991001267459702656</t>
        </is>
      </c>
      <c r="AZ132" t="inlineStr">
        <is>
          <t>991001267459702656</t>
        </is>
      </c>
      <c r="BA132" t="inlineStr">
        <is>
          <t>2262846680002656</t>
        </is>
      </c>
      <c r="BB132" t="inlineStr">
        <is>
          <t>BOOK</t>
        </is>
      </c>
      <c r="BD132" t="inlineStr">
        <is>
          <t>9780892031528</t>
        </is>
      </c>
      <c r="BE132" t="inlineStr">
        <is>
          <t>30001003693787</t>
        </is>
      </c>
      <c r="BF132" t="inlineStr">
        <is>
          <t>893363921</t>
        </is>
      </c>
    </row>
    <row r="133">
      <c r="B133" t="inlineStr">
        <is>
          <t>CUHSL</t>
        </is>
      </c>
      <c r="C133" t="inlineStr">
        <is>
          <t>SHELVES</t>
        </is>
      </c>
      <c r="D133" t="inlineStr">
        <is>
          <t>QT 260 F751f 1998</t>
        </is>
      </c>
      <c r="E133" t="inlineStr">
        <is>
          <t>0                      QT 0260000F  751f        1998</t>
        </is>
      </c>
      <c r="F133" t="inlineStr">
        <is>
          <t>Fox's physiological basis for exercise and sport.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M133" t="inlineStr">
        <is>
          <t>Foss, Merle L., 1936-</t>
        </is>
      </c>
      <c r="N133" t="inlineStr">
        <is>
          <t>Boston, Mass. : WCB/McGraw-Hill, c1998.</t>
        </is>
      </c>
      <c r="O133" t="inlineStr">
        <is>
          <t>1998</t>
        </is>
      </c>
      <c r="P133" t="inlineStr">
        <is>
          <t>6th ed. / Merle L. Foss, Steven J. Keteyian.</t>
        </is>
      </c>
      <c r="Q133" t="inlineStr">
        <is>
          <t>eng</t>
        </is>
      </c>
      <c r="R133" t="inlineStr">
        <is>
          <t>mau</t>
        </is>
      </c>
      <c r="T133" t="inlineStr">
        <is>
          <t xml:space="preserve">QT </t>
        </is>
      </c>
      <c r="U133" t="n">
        <v>12</v>
      </c>
      <c r="V133" t="n">
        <v>12</v>
      </c>
      <c r="W133" t="inlineStr">
        <is>
          <t>2008-01-03</t>
        </is>
      </c>
      <c r="X133" t="inlineStr">
        <is>
          <t>2008-01-03</t>
        </is>
      </c>
      <c r="Y133" t="inlineStr">
        <is>
          <t>1998-10-29</t>
        </is>
      </c>
      <c r="Z133" t="inlineStr">
        <is>
          <t>1998-10-29</t>
        </is>
      </c>
      <c r="AA133" t="n">
        <v>401</v>
      </c>
      <c r="AB133" t="n">
        <v>286</v>
      </c>
      <c r="AC133" t="n">
        <v>288</v>
      </c>
      <c r="AD133" t="n">
        <v>2</v>
      </c>
      <c r="AE133" t="n">
        <v>2</v>
      </c>
      <c r="AF133" t="n">
        <v>11</v>
      </c>
      <c r="AG133" t="n">
        <v>11</v>
      </c>
      <c r="AH133" t="n">
        <v>7</v>
      </c>
      <c r="AI133" t="n">
        <v>7</v>
      </c>
      <c r="AJ133" t="n">
        <v>2</v>
      </c>
      <c r="AK133" t="n">
        <v>2</v>
      </c>
      <c r="AL133" t="n">
        <v>6</v>
      </c>
      <c r="AM133" t="n">
        <v>6</v>
      </c>
      <c r="AN133" t="n">
        <v>1</v>
      </c>
      <c r="AO133" t="n">
        <v>1</v>
      </c>
      <c r="AP133" t="n">
        <v>0</v>
      </c>
      <c r="AQ133" t="n">
        <v>0</v>
      </c>
      <c r="AR133" t="inlineStr">
        <is>
          <t>No</t>
        </is>
      </c>
      <c r="AS133" t="inlineStr">
        <is>
          <t>Yes</t>
        </is>
      </c>
      <c r="AT133">
        <f>HYPERLINK("http://catalog.hathitrust.org/Record/004026896","HathiTrust Record")</f>
        <v/>
      </c>
      <c r="AU133">
        <f>HYPERLINK("https://creighton-primo.hosted.exlibrisgroup.com/primo-explore/search?tab=default_tab&amp;search_scope=EVERYTHING&amp;vid=01CRU&amp;lang=en_US&amp;offset=0&amp;query=any,contains,991001569469702656","Catalog Record")</f>
        <v/>
      </c>
      <c r="AV133">
        <f>HYPERLINK("http://www.worldcat.org/oclc/36807704","WorldCat Record")</f>
        <v/>
      </c>
      <c r="AW133" t="inlineStr">
        <is>
          <t>40489633:eng</t>
        </is>
      </c>
      <c r="AX133" t="inlineStr">
        <is>
          <t>36807704</t>
        </is>
      </c>
      <c r="AY133" t="inlineStr">
        <is>
          <t>991001569469702656</t>
        </is>
      </c>
      <c r="AZ133" t="inlineStr">
        <is>
          <t>991001569469702656</t>
        </is>
      </c>
      <c r="BA133" t="inlineStr">
        <is>
          <t>2261187630002656</t>
        </is>
      </c>
      <c r="BB133" t="inlineStr">
        <is>
          <t>BOOK</t>
        </is>
      </c>
      <c r="BD133" t="inlineStr">
        <is>
          <t>9780697259042</t>
        </is>
      </c>
      <c r="BE133" t="inlineStr">
        <is>
          <t>30001004092252</t>
        </is>
      </c>
      <c r="BF133" t="inlineStr">
        <is>
          <t>893732163</t>
        </is>
      </c>
    </row>
    <row r="134">
      <c r="B134" t="inlineStr">
        <is>
          <t>CUHSL</t>
        </is>
      </c>
      <c r="C134" t="inlineStr">
        <is>
          <t>SHELVES</t>
        </is>
      </c>
      <c r="D134" t="inlineStr">
        <is>
          <t>QT 260 G241s 1999</t>
        </is>
      </c>
      <c r="E134" t="inlineStr">
        <is>
          <t>0                      QT 0260000G  241s        1999</t>
        </is>
      </c>
      <c r="F134" t="inlineStr">
        <is>
          <t>Sports injuries : diagnosis and management / James G. Garrick, David R. Webb.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M134" t="inlineStr">
        <is>
          <t>Garrick, James G.</t>
        </is>
      </c>
      <c r="N134" t="inlineStr">
        <is>
          <t>Philadelphia : W.B. Saunders, c1999.</t>
        </is>
      </c>
      <c r="O134" t="inlineStr">
        <is>
          <t>1999</t>
        </is>
      </c>
      <c r="P134" t="inlineStr">
        <is>
          <t>2nd ed.</t>
        </is>
      </c>
      <c r="Q134" t="inlineStr">
        <is>
          <t>eng</t>
        </is>
      </c>
      <c r="R134" t="inlineStr">
        <is>
          <t>pau</t>
        </is>
      </c>
      <c r="T134" t="inlineStr">
        <is>
          <t xml:space="preserve">QT </t>
        </is>
      </c>
      <c r="U134" t="n">
        <v>8</v>
      </c>
      <c r="V134" t="n">
        <v>8</v>
      </c>
      <c r="W134" t="inlineStr">
        <is>
          <t>2007-07-03</t>
        </is>
      </c>
      <c r="X134" t="inlineStr">
        <is>
          <t>2007-07-03</t>
        </is>
      </c>
      <c r="Y134" t="inlineStr">
        <is>
          <t>2000-04-25</t>
        </is>
      </c>
      <c r="Z134" t="inlineStr">
        <is>
          <t>2000-04-25</t>
        </is>
      </c>
      <c r="AA134" t="n">
        <v>263</v>
      </c>
      <c r="AB134" t="n">
        <v>193</v>
      </c>
      <c r="AC134" t="n">
        <v>336</v>
      </c>
      <c r="AD134" t="n">
        <v>1</v>
      </c>
      <c r="AE134" t="n">
        <v>3</v>
      </c>
      <c r="AF134" t="n">
        <v>6</v>
      </c>
      <c r="AG134" t="n">
        <v>10</v>
      </c>
      <c r="AH134" t="n">
        <v>3</v>
      </c>
      <c r="AI134" t="n">
        <v>5</v>
      </c>
      <c r="AJ134" t="n">
        <v>2</v>
      </c>
      <c r="AK134" t="n">
        <v>2</v>
      </c>
      <c r="AL134" t="n">
        <v>2</v>
      </c>
      <c r="AM134" t="n">
        <v>5</v>
      </c>
      <c r="AN134" t="n">
        <v>0</v>
      </c>
      <c r="AO134" t="n">
        <v>1</v>
      </c>
      <c r="AP134" t="n">
        <v>0</v>
      </c>
      <c r="AQ134" t="n">
        <v>0</v>
      </c>
      <c r="AR134" t="inlineStr">
        <is>
          <t>No</t>
        </is>
      </c>
      <c r="AS134" t="inlineStr">
        <is>
          <t>Yes</t>
        </is>
      </c>
      <c r="AT134">
        <f>HYPERLINK("http://catalog.hathitrust.org/Record/004028031","HathiTrust Record")</f>
        <v/>
      </c>
      <c r="AU134">
        <f>HYPERLINK("https://creighton-primo.hosted.exlibrisgroup.com/primo-explore/search?tab=default_tab&amp;search_scope=EVERYTHING&amp;vid=01CRU&amp;lang=en_US&amp;offset=0&amp;query=any,contains,991001445059702656","Catalog Record")</f>
        <v/>
      </c>
      <c r="AV134">
        <f>HYPERLINK("http://www.worldcat.org/oclc/39298986","WorldCat Record")</f>
        <v/>
      </c>
      <c r="AW134" t="inlineStr">
        <is>
          <t>21461722:eng</t>
        </is>
      </c>
      <c r="AX134" t="inlineStr">
        <is>
          <t>39298986</t>
        </is>
      </c>
      <c r="AY134" t="inlineStr">
        <is>
          <t>991001445059702656</t>
        </is>
      </c>
      <c r="AZ134" t="inlineStr">
        <is>
          <t>991001445059702656</t>
        </is>
      </c>
      <c r="BA134" t="inlineStr">
        <is>
          <t>2264831860002656</t>
        </is>
      </c>
      <c r="BB134" t="inlineStr">
        <is>
          <t>BOOK</t>
        </is>
      </c>
      <c r="BD134" t="inlineStr">
        <is>
          <t>9780721644349</t>
        </is>
      </c>
      <c r="BE134" t="inlineStr">
        <is>
          <t>30001003884238</t>
        </is>
      </c>
      <c r="BF134" t="inlineStr">
        <is>
          <t>893736594</t>
        </is>
      </c>
    </row>
    <row r="135">
      <c r="B135" t="inlineStr">
        <is>
          <t>CUHSL</t>
        </is>
      </c>
      <c r="C135" t="inlineStr">
        <is>
          <t>SHELVES</t>
        </is>
      </c>
      <c r="D135" t="inlineStr">
        <is>
          <t>QT 260 H8945 1995</t>
        </is>
      </c>
      <c r="E135" t="inlineStr">
        <is>
          <t>0                      QT 0260000H  8945        1995</t>
        </is>
      </c>
      <c r="F135" t="inlineStr">
        <is>
          <t>The Hughston Clinic sports medicine book / Champ L. Baker, editor-in-chief ; Fred Flandry, section editor, John M. Henderson, section editor.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N135" t="inlineStr">
        <is>
          <t>Baltimore : Williams &amp; Wilkins, c1995.</t>
        </is>
      </c>
      <c r="O135" t="inlineStr">
        <is>
          <t>1995</t>
        </is>
      </c>
      <c r="Q135" t="inlineStr">
        <is>
          <t>eng</t>
        </is>
      </c>
      <c r="R135" t="inlineStr">
        <is>
          <t>mdu</t>
        </is>
      </c>
      <c r="T135" t="inlineStr">
        <is>
          <t xml:space="preserve">QT </t>
        </is>
      </c>
      <c r="U135" t="n">
        <v>16</v>
      </c>
      <c r="V135" t="n">
        <v>16</v>
      </c>
      <c r="W135" t="inlineStr">
        <is>
          <t>2004-10-09</t>
        </is>
      </c>
      <c r="X135" t="inlineStr">
        <is>
          <t>2004-10-09</t>
        </is>
      </c>
      <c r="Y135" t="inlineStr">
        <is>
          <t>1996-01-23</t>
        </is>
      </c>
      <c r="Z135" t="inlineStr">
        <is>
          <t>1996-01-23</t>
        </is>
      </c>
      <c r="AA135" t="n">
        <v>144</v>
      </c>
      <c r="AB135" t="n">
        <v>106</v>
      </c>
      <c r="AC135" t="n">
        <v>113</v>
      </c>
      <c r="AD135" t="n">
        <v>2</v>
      </c>
      <c r="AE135" t="n">
        <v>2</v>
      </c>
      <c r="AF135" t="n">
        <v>4</v>
      </c>
      <c r="AG135" t="n">
        <v>4</v>
      </c>
      <c r="AH135" t="n">
        <v>2</v>
      </c>
      <c r="AI135" t="n">
        <v>2</v>
      </c>
      <c r="AJ135" t="n">
        <v>1</v>
      </c>
      <c r="AK135" t="n">
        <v>1</v>
      </c>
      <c r="AL135" t="n">
        <v>2</v>
      </c>
      <c r="AM135" t="n">
        <v>2</v>
      </c>
      <c r="AN135" t="n">
        <v>1</v>
      </c>
      <c r="AO135" t="n">
        <v>1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HYPERLINK("http://catalog.hathitrust.org/Record/002997501","HathiTrust Record")</f>
        <v/>
      </c>
      <c r="AU135">
        <f>HYPERLINK("https://creighton-primo.hosted.exlibrisgroup.com/primo-explore/search?tab=default_tab&amp;search_scope=EVERYTHING&amp;vid=01CRU&amp;lang=en_US&amp;offset=0&amp;query=any,contains,991001503319702656","Catalog Record")</f>
        <v/>
      </c>
      <c r="AV135">
        <f>HYPERLINK("http://www.worldcat.org/oclc/31077239","WorldCat Record")</f>
        <v/>
      </c>
      <c r="AW135" t="inlineStr">
        <is>
          <t>502229646:eng</t>
        </is>
      </c>
      <c r="AX135" t="inlineStr">
        <is>
          <t>31077239</t>
        </is>
      </c>
      <c r="AY135" t="inlineStr">
        <is>
          <t>991001503319702656</t>
        </is>
      </c>
      <c r="AZ135" t="inlineStr">
        <is>
          <t>991001503319702656</t>
        </is>
      </c>
      <c r="BA135" t="inlineStr">
        <is>
          <t>2272151840002656</t>
        </is>
      </c>
      <c r="BB135" t="inlineStr">
        <is>
          <t>BOOK</t>
        </is>
      </c>
      <c r="BD135" t="inlineStr">
        <is>
          <t>9780683003970</t>
        </is>
      </c>
      <c r="BE135" t="inlineStr">
        <is>
          <t>30001003263235</t>
        </is>
      </c>
      <c r="BF135" t="inlineStr">
        <is>
          <t>893638397</t>
        </is>
      </c>
    </row>
    <row r="136">
      <c r="B136" t="inlineStr">
        <is>
          <t>CUHSL</t>
        </is>
      </c>
      <c r="C136" t="inlineStr">
        <is>
          <t>SHELVES</t>
        </is>
      </c>
      <c r="D136" t="inlineStr">
        <is>
          <t>QT 260 L138s 1988</t>
        </is>
      </c>
      <c r="E136" t="inlineStr">
        <is>
          <t>0                      QT 0260000L  138s        1988</t>
        </is>
      </c>
      <c r="F136" t="inlineStr">
        <is>
          <t>Soft tissue injuries in sport / Sylvia Lachmann.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M136" t="inlineStr">
        <is>
          <t>Lachmann, Sylvia.</t>
        </is>
      </c>
      <c r="N136" t="inlineStr">
        <is>
          <t>Oxford ; London ; Blackwell Scientific, c1988.</t>
        </is>
      </c>
      <c r="O136" t="inlineStr">
        <is>
          <t>1988</t>
        </is>
      </c>
      <c r="Q136" t="inlineStr">
        <is>
          <t>eng</t>
        </is>
      </c>
      <c r="R136" t="inlineStr">
        <is>
          <t>enk</t>
        </is>
      </c>
      <c r="T136" t="inlineStr">
        <is>
          <t xml:space="preserve">QT </t>
        </is>
      </c>
      <c r="U136" t="n">
        <v>4</v>
      </c>
      <c r="V136" t="n">
        <v>4</v>
      </c>
      <c r="W136" t="inlineStr">
        <is>
          <t>1993-05-17</t>
        </is>
      </c>
      <c r="X136" t="inlineStr">
        <is>
          <t>1993-05-17</t>
        </is>
      </c>
      <c r="Y136" t="inlineStr">
        <is>
          <t>1989-02-18</t>
        </is>
      </c>
      <c r="Z136" t="inlineStr">
        <is>
          <t>1989-02-18</t>
        </is>
      </c>
      <c r="AA136" t="n">
        <v>165</v>
      </c>
      <c r="AB136" t="n">
        <v>99</v>
      </c>
      <c r="AC136" t="n">
        <v>200</v>
      </c>
      <c r="AD136" t="n">
        <v>1</v>
      </c>
      <c r="AE136" t="n">
        <v>1</v>
      </c>
      <c r="AF136" t="n">
        <v>2</v>
      </c>
      <c r="AG136" t="n">
        <v>5</v>
      </c>
      <c r="AH136" t="n">
        <v>0</v>
      </c>
      <c r="AI136" t="n">
        <v>2</v>
      </c>
      <c r="AJ136" t="n">
        <v>1</v>
      </c>
      <c r="AK136" t="n">
        <v>2</v>
      </c>
      <c r="AL136" t="n">
        <v>2</v>
      </c>
      <c r="AM136" t="n">
        <v>2</v>
      </c>
      <c r="AN136" t="n">
        <v>0</v>
      </c>
      <c r="AO136" t="n">
        <v>0</v>
      </c>
      <c r="AP136" t="n">
        <v>0</v>
      </c>
      <c r="AQ136" t="n">
        <v>0</v>
      </c>
      <c r="AR136" t="inlineStr">
        <is>
          <t>No</t>
        </is>
      </c>
      <c r="AS136" t="inlineStr">
        <is>
          <t>No</t>
        </is>
      </c>
      <c r="AU136">
        <f>HYPERLINK("https://creighton-primo.hosted.exlibrisgroup.com/primo-explore/search?tab=default_tab&amp;search_scope=EVERYTHING&amp;vid=01CRU&amp;lang=en_US&amp;offset=0&amp;query=any,contains,991001121089702656","Catalog Record")</f>
        <v/>
      </c>
      <c r="AV136">
        <f>HYPERLINK("http://www.worldcat.org/oclc/19399147","WorldCat Record")</f>
        <v/>
      </c>
      <c r="AW136" t="inlineStr">
        <is>
          <t>21981743:eng</t>
        </is>
      </c>
      <c r="AX136" t="inlineStr">
        <is>
          <t>19399147</t>
        </is>
      </c>
      <c r="AY136" t="inlineStr">
        <is>
          <t>991001121089702656</t>
        </is>
      </c>
      <c r="AZ136" t="inlineStr">
        <is>
          <t>991001121089702656</t>
        </is>
      </c>
      <c r="BA136" t="inlineStr">
        <is>
          <t>2269488020002656</t>
        </is>
      </c>
      <c r="BB136" t="inlineStr">
        <is>
          <t>BOOK</t>
        </is>
      </c>
      <c r="BD136" t="inlineStr">
        <is>
          <t>9780632019649</t>
        </is>
      </c>
      <c r="BE136" t="inlineStr">
        <is>
          <t>30001001614504</t>
        </is>
      </c>
      <c r="BF136" t="inlineStr">
        <is>
          <t>893736228</t>
        </is>
      </c>
    </row>
    <row r="137">
      <c r="B137" t="inlineStr">
        <is>
          <t>CUHSL</t>
        </is>
      </c>
      <c r="C137" t="inlineStr">
        <is>
          <t>SHELVES</t>
        </is>
      </c>
      <c r="D137" t="inlineStr">
        <is>
          <t>QT 260 M115e 1994</t>
        </is>
      </c>
      <c r="E137" t="inlineStr">
        <is>
          <t>0                      QT 0260000M  115e        1994</t>
        </is>
      </c>
      <c r="F137" t="inlineStr">
        <is>
          <t>Essentials of exercise physiology / William D. McArdle, Frank I. Katch, Victor L. Katch.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Yes</t>
        </is>
      </c>
      <c r="L137" t="inlineStr">
        <is>
          <t>0</t>
        </is>
      </c>
      <c r="M137" t="inlineStr">
        <is>
          <t>McArdle, William D.</t>
        </is>
      </c>
      <c r="N137" t="inlineStr">
        <is>
          <t>Philadelphia : Lea &amp; Febiger, c1994.</t>
        </is>
      </c>
      <c r="O137" t="inlineStr">
        <is>
          <t>1994</t>
        </is>
      </c>
      <c r="Q137" t="inlineStr">
        <is>
          <t>eng</t>
        </is>
      </c>
      <c r="R137" t="inlineStr">
        <is>
          <t>pau</t>
        </is>
      </c>
      <c r="T137" t="inlineStr">
        <is>
          <t xml:space="preserve">QT </t>
        </is>
      </c>
      <c r="U137" t="n">
        <v>23</v>
      </c>
      <c r="V137" t="n">
        <v>23</v>
      </c>
      <c r="W137" t="inlineStr">
        <is>
          <t>2003-11-19</t>
        </is>
      </c>
      <c r="X137" t="inlineStr">
        <is>
          <t>2003-11-19</t>
        </is>
      </c>
      <c r="Y137" t="inlineStr">
        <is>
          <t>1995-08-16</t>
        </is>
      </c>
      <c r="Z137" t="inlineStr">
        <is>
          <t>1995-08-16</t>
        </is>
      </c>
      <c r="AA137" t="n">
        <v>283</v>
      </c>
      <c r="AB137" t="n">
        <v>190</v>
      </c>
      <c r="AC137" t="n">
        <v>586</v>
      </c>
      <c r="AD137" t="n">
        <v>1</v>
      </c>
      <c r="AE137" t="n">
        <v>8</v>
      </c>
      <c r="AF137" t="n">
        <v>5</v>
      </c>
      <c r="AG137" t="n">
        <v>22</v>
      </c>
      <c r="AH137" t="n">
        <v>3</v>
      </c>
      <c r="AI137" t="n">
        <v>13</v>
      </c>
      <c r="AJ137" t="n">
        <v>2</v>
      </c>
      <c r="AK137" t="n">
        <v>2</v>
      </c>
      <c r="AL137" t="n">
        <v>3</v>
      </c>
      <c r="AM137" t="n">
        <v>5</v>
      </c>
      <c r="AN137" t="n">
        <v>0</v>
      </c>
      <c r="AO137" t="n">
        <v>6</v>
      </c>
      <c r="AP137" t="n">
        <v>0</v>
      </c>
      <c r="AQ137" t="n">
        <v>0</v>
      </c>
      <c r="AR137" t="inlineStr">
        <is>
          <t>No</t>
        </is>
      </c>
      <c r="AS137" t="inlineStr">
        <is>
          <t>Yes</t>
        </is>
      </c>
      <c r="AT137">
        <f>HYPERLINK("http://catalog.hathitrust.org/Record/002889504","HathiTrust Record")</f>
        <v/>
      </c>
      <c r="AU137">
        <f>HYPERLINK("https://creighton-primo.hosted.exlibrisgroup.com/primo-explore/search?tab=default_tab&amp;search_scope=EVERYTHING&amp;vid=01CRU&amp;lang=en_US&amp;offset=0&amp;query=any,contains,991001404309702656","Catalog Record")</f>
        <v/>
      </c>
      <c r="AV137">
        <f>HYPERLINK("http://www.worldcat.org/oclc/29549095","WorldCat Record")</f>
        <v/>
      </c>
      <c r="AW137" t="inlineStr">
        <is>
          <t>4923507575:eng</t>
        </is>
      </c>
      <c r="AX137" t="inlineStr">
        <is>
          <t>29549095</t>
        </is>
      </c>
      <c r="AY137" t="inlineStr">
        <is>
          <t>991001404309702656</t>
        </is>
      </c>
      <c r="AZ137" t="inlineStr">
        <is>
          <t>991001404309702656</t>
        </is>
      </c>
      <c r="BA137" t="inlineStr">
        <is>
          <t>2270573320002656</t>
        </is>
      </c>
      <c r="BB137" t="inlineStr">
        <is>
          <t>BOOK</t>
        </is>
      </c>
      <c r="BD137" t="inlineStr">
        <is>
          <t>9780812117240</t>
        </is>
      </c>
      <c r="BE137" t="inlineStr">
        <is>
          <t>30001003149459</t>
        </is>
      </c>
      <c r="BF137" t="inlineStr">
        <is>
          <t>893268462</t>
        </is>
      </c>
    </row>
    <row r="138">
      <c r="B138" t="inlineStr">
        <is>
          <t>CUHSL</t>
        </is>
      </c>
      <c r="C138" t="inlineStr">
        <is>
          <t>SHELVES</t>
        </is>
      </c>
      <c r="D138" t="inlineStr">
        <is>
          <t>QT 260 M294 1987</t>
        </is>
      </c>
      <c r="E138" t="inlineStr">
        <is>
          <t>0                      QT 0260000M  294         1987</t>
        </is>
      </c>
      <c r="F138" t="inlineStr">
        <is>
          <t>Manual of sports surgery / edited by Clarence L. Shields, Jr. ; with contributions by Clive Brewster ... [et al.] ; illustrated by Robin Markovits Jensen.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N138" t="inlineStr">
        <is>
          <t>New York : Springer-Verlag, c1987.</t>
        </is>
      </c>
      <c r="O138" t="inlineStr">
        <is>
          <t>1987</t>
        </is>
      </c>
      <c r="Q138" t="inlineStr">
        <is>
          <t>eng</t>
        </is>
      </c>
      <c r="R138" t="inlineStr">
        <is>
          <t>xxu</t>
        </is>
      </c>
      <c r="S138" t="inlineStr">
        <is>
          <t>Comprehensive manuals of surgical specialties</t>
        </is>
      </c>
      <c r="T138" t="inlineStr">
        <is>
          <t xml:space="preserve">QT </t>
        </is>
      </c>
      <c r="U138" t="n">
        <v>8</v>
      </c>
      <c r="V138" t="n">
        <v>8</v>
      </c>
      <c r="W138" t="inlineStr">
        <is>
          <t>1996-04-16</t>
        </is>
      </c>
      <c r="X138" t="inlineStr">
        <is>
          <t>1996-04-16</t>
        </is>
      </c>
      <c r="Y138" t="inlineStr">
        <is>
          <t>1988-01-20</t>
        </is>
      </c>
      <c r="Z138" t="inlineStr">
        <is>
          <t>1988-01-20</t>
        </is>
      </c>
      <c r="AA138" t="n">
        <v>126</v>
      </c>
      <c r="AB138" t="n">
        <v>99</v>
      </c>
      <c r="AC138" t="n">
        <v>119</v>
      </c>
      <c r="AD138" t="n">
        <v>1</v>
      </c>
      <c r="AE138" t="n">
        <v>1</v>
      </c>
      <c r="AF138" t="n">
        <v>1</v>
      </c>
      <c r="AG138" t="n">
        <v>1</v>
      </c>
      <c r="AH138" t="n">
        <v>0</v>
      </c>
      <c r="AI138" t="n">
        <v>0</v>
      </c>
      <c r="AJ138" t="n">
        <v>1</v>
      </c>
      <c r="AK138" t="n">
        <v>1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inlineStr">
        <is>
          <t>No</t>
        </is>
      </c>
      <c r="AS138" t="inlineStr">
        <is>
          <t>No</t>
        </is>
      </c>
      <c r="AU138">
        <f>HYPERLINK("https://creighton-primo.hosted.exlibrisgroup.com/primo-explore/search?tab=default_tab&amp;search_scope=EVERYTHING&amp;vid=01CRU&amp;lang=en_US&amp;offset=0&amp;query=any,contains,991000861349702656","Catalog Record")</f>
        <v/>
      </c>
      <c r="AV138">
        <f>HYPERLINK("http://www.worldcat.org/oclc/14213506","WorldCat Record")</f>
        <v/>
      </c>
      <c r="AW138" t="inlineStr">
        <is>
          <t>8207898:eng</t>
        </is>
      </c>
      <c r="AX138" t="inlineStr">
        <is>
          <t>14213506</t>
        </is>
      </c>
      <c r="AY138" t="inlineStr">
        <is>
          <t>991000861349702656</t>
        </is>
      </c>
      <c r="AZ138" t="inlineStr">
        <is>
          <t>991000861349702656</t>
        </is>
      </c>
      <c r="BA138" t="inlineStr">
        <is>
          <t>2267207960002656</t>
        </is>
      </c>
      <c r="BB138" t="inlineStr">
        <is>
          <t>BOOK</t>
        </is>
      </c>
      <c r="BD138" t="inlineStr">
        <is>
          <t>9780387964157</t>
        </is>
      </c>
      <c r="BE138" t="inlineStr">
        <is>
          <t>30001000138992</t>
        </is>
      </c>
      <c r="BF138" t="inlineStr">
        <is>
          <t>893546146</t>
        </is>
      </c>
    </row>
    <row r="139">
      <c r="B139" t="inlineStr">
        <is>
          <t>CUHSL</t>
        </is>
      </c>
      <c r="C139" t="inlineStr">
        <is>
          <t>SHELVES</t>
        </is>
      </c>
      <c r="D139" t="inlineStr">
        <is>
          <t>QT260 M478e 2001</t>
        </is>
      </c>
      <c r="E139" t="inlineStr">
        <is>
          <t>0                      QT 0260000M  478e        2001</t>
        </is>
      </c>
      <c r="F139" t="inlineStr">
        <is>
          <t>Exercise physiology : energy, nutrition, and human performance / William D. McArdle, Frank I. Katch, Victor L. Katch.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Yes</t>
        </is>
      </c>
      <c r="L139" t="inlineStr">
        <is>
          <t>0</t>
        </is>
      </c>
      <c r="M139" t="inlineStr">
        <is>
          <t>McArdle, William D.</t>
        </is>
      </c>
      <c r="N139" t="inlineStr">
        <is>
          <t>Philadelphia : Lippincott Williams &amp; Wilkins, c2001.</t>
        </is>
      </c>
      <c r="O139" t="inlineStr">
        <is>
          <t>2001</t>
        </is>
      </c>
      <c r="P139" t="inlineStr">
        <is>
          <t>5th ed.</t>
        </is>
      </c>
      <c r="Q139" t="inlineStr">
        <is>
          <t>eng</t>
        </is>
      </c>
      <c r="R139" t="inlineStr">
        <is>
          <t>pau</t>
        </is>
      </c>
      <c r="T139" t="inlineStr">
        <is>
          <t xml:space="preserve">QT </t>
        </is>
      </c>
      <c r="U139" t="n">
        <v>1</v>
      </c>
      <c r="V139" t="n">
        <v>1</v>
      </c>
      <c r="W139" t="inlineStr">
        <is>
          <t>2002-06-10</t>
        </is>
      </c>
      <c r="X139" t="inlineStr">
        <is>
          <t>2002-06-10</t>
        </is>
      </c>
      <c r="Y139" t="inlineStr">
        <is>
          <t>2001-12-13</t>
        </is>
      </c>
      <c r="Z139" t="inlineStr">
        <is>
          <t>2001-12-13</t>
        </is>
      </c>
      <c r="AA139" t="n">
        <v>555</v>
      </c>
      <c r="AB139" t="n">
        <v>383</v>
      </c>
      <c r="AC139" t="n">
        <v>1474</v>
      </c>
      <c r="AD139" t="n">
        <v>3</v>
      </c>
      <c r="AE139" t="n">
        <v>11</v>
      </c>
      <c r="AF139" t="n">
        <v>13</v>
      </c>
      <c r="AG139" t="n">
        <v>44</v>
      </c>
      <c r="AH139" t="n">
        <v>4</v>
      </c>
      <c r="AI139" t="n">
        <v>23</v>
      </c>
      <c r="AJ139" t="n">
        <v>4</v>
      </c>
      <c r="AK139" t="n">
        <v>6</v>
      </c>
      <c r="AL139" t="n">
        <v>4</v>
      </c>
      <c r="AM139" t="n">
        <v>15</v>
      </c>
      <c r="AN139" t="n">
        <v>2</v>
      </c>
      <c r="AO139" t="n">
        <v>8</v>
      </c>
      <c r="AP139" t="n">
        <v>0</v>
      </c>
      <c r="AQ139" t="n">
        <v>0</v>
      </c>
      <c r="AR139" t="inlineStr">
        <is>
          <t>No</t>
        </is>
      </c>
      <c r="AS139" t="inlineStr">
        <is>
          <t>No</t>
        </is>
      </c>
      <c r="AU139">
        <f>HYPERLINK("https://creighton-primo.hosted.exlibrisgroup.com/primo-explore/search?tab=default_tab&amp;search_scope=EVERYTHING&amp;vid=01CRU&amp;lang=en_US&amp;offset=0&amp;query=any,contains,991000295319702656","Catalog Record")</f>
        <v/>
      </c>
      <c r="AV139">
        <f>HYPERLINK("http://www.worldcat.org/oclc/46566007","WorldCat Record")</f>
        <v/>
      </c>
      <c r="AW139" t="inlineStr">
        <is>
          <t>951478:eng</t>
        </is>
      </c>
      <c r="AX139" t="inlineStr">
        <is>
          <t>46566007</t>
        </is>
      </c>
      <c r="AY139" t="inlineStr">
        <is>
          <t>991000295319702656</t>
        </is>
      </c>
      <c r="AZ139" t="inlineStr">
        <is>
          <t>991000295319702656</t>
        </is>
      </c>
      <c r="BA139" t="inlineStr">
        <is>
          <t>2261964210002656</t>
        </is>
      </c>
      <c r="BB139" t="inlineStr">
        <is>
          <t>BOOK</t>
        </is>
      </c>
      <c r="BD139" t="inlineStr">
        <is>
          <t>9780781725446</t>
        </is>
      </c>
      <c r="BE139" t="inlineStr">
        <is>
          <t>30001004236099</t>
        </is>
      </c>
      <c r="BF139" t="inlineStr">
        <is>
          <t>893269331</t>
        </is>
      </c>
    </row>
    <row r="140">
      <c r="B140" t="inlineStr">
        <is>
          <t>CUHSL</t>
        </is>
      </c>
      <c r="C140" t="inlineStr">
        <is>
          <t>SHELVES</t>
        </is>
      </c>
      <c r="D140" t="inlineStr">
        <is>
          <t>QT 260 N854s 1993</t>
        </is>
      </c>
      <c r="E140" t="inlineStr">
        <is>
          <t>0                      QT 0260000N  854s        1993</t>
        </is>
      </c>
      <c r="F140" t="inlineStr">
        <is>
          <t>Sports injuries : diagnosis and management for physiotherapists / Christopher M. Norris.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M140" t="inlineStr">
        <is>
          <t>Norris, Christopher M.</t>
        </is>
      </c>
      <c r="N140" t="inlineStr">
        <is>
          <t>Oxford ; Boston : Butterworth-Heinemann, c1993.</t>
        </is>
      </c>
      <c r="O140" t="inlineStr">
        <is>
          <t>1993</t>
        </is>
      </c>
      <c r="Q140" t="inlineStr">
        <is>
          <t>eng</t>
        </is>
      </c>
      <c r="R140" t="inlineStr">
        <is>
          <t>enk</t>
        </is>
      </c>
      <c r="T140" t="inlineStr">
        <is>
          <t xml:space="preserve">QT </t>
        </is>
      </c>
      <c r="U140" t="n">
        <v>60</v>
      </c>
      <c r="V140" t="n">
        <v>60</v>
      </c>
      <c r="W140" t="inlineStr">
        <is>
          <t>2001-06-30</t>
        </is>
      </c>
      <c r="X140" t="inlineStr">
        <is>
          <t>2001-06-30</t>
        </is>
      </c>
      <c r="Y140" t="inlineStr">
        <is>
          <t>1993-09-02</t>
        </is>
      </c>
      <c r="Z140" t="inlineStr">
        <is>
          <t>1993-09-02</t>
        </is>
      </c>
      <c r="AA140" t="n">
        <v>179</v>
      </c>
      <c r="AB140" t="n">
        <v>100</v>
      </c>
      <c r="AC140" t="n">
        <v>351</v>
      </c>
      <c r="AD140" t="n">
        <v>1</v>
      </c>
      <c r="AE140" t="n">
        <v>1</v>
      </c>
      <c r="AF140" t="n">
        <v>2</v>
      </c>
      <c r="AG140" t="n">
        <v>12</v>
      </c>
      <c r="AH140" t="n">
        <v>1</v>
      </c>
      <c r="AI140" t="n">
        <v>8</v>
      </c>
      <c r="AJ140" t="n">
        <v>1</v>
      </c>
      <c r="AK140" t="n">
        <v>2</v>
      </c>
      <c r="AL140" t="n">
        <v>1</v>
      </c>
      <c r="AM140" t="n">
        <v>5</v>
      </c>
      <c r="AN140" t="n">
        <v>0</v>
      </c>
      <c r="AO140" t="n">
        <v>0</v>
      </c>
      <c r="AP140" t="n">
        <v>0</v>
      </c>
      <c r="AQ140" t="n">
        <v>0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HYPERLINK("http://catalog.hathitrust.org/Record/002643292","HathiTrust Record")</f>
        <v/>
      </c>
      <c r="AU140">
        <f>HYPERLINK("https://creighton-primo.hosted.exlibrisgroup.com/primo-explore/search?tab=default_tab&amp;search_scope=EVERYTHING&amp;vid=01CRU&amp;lang=en_US&amp;offset=0&amp;query=any,contains,991001513069702656","Catalog Record")</f>
        <v/>
      </c>
      <c r="AV140">
        <f>HYPERLINK("http://www.worldcat.org/oclc/26096378","WorldCat Record")</f>
        <v/>
      </c>
      <c r="AW140" t="inlineStr">
        <is>
          <t>746444:eng</t>
        </is>
      </c>
      <c r="AX140" t="inlineStr">
        <is>
          <t>26096378</t>
        </is>
      </c>
      <c r="AY140" t="inlineStr">
        <is>
          <t>991001513069702656</t>
        </is>
      </c>
      <c r="AZ140" t="inlineStr">
        <is>
          <t>991001513069702656</t>
        </is>
      </c>
      <c r="BA140" t="inlineStr">
        <is>
          <t>2268203560002656</t>
        </is>
      </c>
      <c r="BB140" t="inlineStr">
        <is>
          <t>BOOK</t>
        </is>
      </c>
      <c r="BD140" t="inlineStr">
        <is>
          <t>9780750601566</t>
        </is>
      </c>
      <c r="BE140" t="inlineStr">
        <is>
          <t>30001002601203</t>
        </is>
      </c>
      <c r="BF140" t="inlineStr">
        <is>
          <t>893649287</t>
        </is>
      </c>
    </row>
    <row r="141">
      <c r="B141" t="inlineStr">
        <is>
          <t>CUHSL</t>
        </is>
      </c>
      <c r="C141" t="inlineStr">
        <is>
          <t>SHELVES</t>
        </is>
      </c>
      <c r="D141" t="inlineStr">
        <is>
          <t>QT 260 O77 1994</t>
        </is>
      </c>
      <c r="E141" t="inlineStr">
        <is>
          <t>0                      QT 0260000O  77          1994</t>
        </is>
      </c>
      <c r="F141" t="inlineStr">
        <is>
          <t>Orthopaedic sports medicine : principles and practice / [edited by] Jesse C. DeLee, David Drez, Jr.</t>
        </is>
      </c>
      <c r="G141" t="inlineStr">
        <is>
          <t>V. 1</t>
        </is>
      </c>
      <c r="H141" t="inlineStr">
        <is>
          <t>Yes</t>
        </is>
      </c>
      <c r="I141" t="inlineStr">
        <is>
          <t>1</t>
        </is>
      </c>
      <c r="J141" t="inlineStr">
        <is>
          <t>No</t>
        </is>
      </c>
      <c r="K141" t="inlineStr">
        <is>
          <t>No</t>
        </is>
      </c>
      <c r="L141" t="inlineStr">
        <is>
          <t>0</t>
        </is>
      </c>
      <c r="N141" t="inlineStr">
        <is>
          <t>Philadelphia : W.B. Saunders, c1994.</t>
        </is>
      </c>
      <c r="O141" t="inlineStr">
        <is>
          <t>1994</t>
        </is>
      </c>
      <c r="Q141" t="inlineStr">
        <is>
          <t>eng</t>
        </is>
      </c>
      <c r="R141" t="inlineStr">
        <is>
          <t>pau</t>
        </is>
      </c>
      <c r="T141" t="inlineStr">
        <is>
          <t xml:space="preserve">QT </t>
        </is>
      </c>
      <c r="U141" t="n">
        <v>11</v>
      </c>
      <c r="V141" t="n">
        <v>24</v>
      </c>
      <c r="W141" t="inlineStr">
        <is>
          <t>2000-11-10</t>
        </is>
      </c>
      <c r="X141" t="inlineStr">
        <is>
          <t>2000-11-10</t>
        </is>
      </c>
      <c r="Y141" t="inlineStr">
        <is>
          <t>1995-08-21</t>
        </is>
      </c>
      <c r="Z141" t="inlineStr">
        <is>
          <t>1995-08-21</t>
        </is>
      </c>
      <c r="AA141" t="n">
        <v>232</v>
      </c>
      <c r="AB141" t="n">
        <v>166</v>
      </c>
      <c r="AC141" t="n">
        <v>168</v>
      </c>
      <c r="AD141" t="n">
        <v>1</v>
      </c>
      <c r="AE141" t="n">
        <v>1</v>
      </c>
      <c r="AF141" t="n">
        <v>4</v>
      </c>
      <c r="AG141" t="n">
        <v>4</v>
      </c>
      <c r="AH141" t="n">
        <v>4</v>
      </c>
      <c r="AI141" t="n">
        <v>4</v>
      </c>
      <c r="AJ141" t="n">
        <v>0</v>
      </c>
      <c r="AK141" t="n">
        <v>0</v>
      </c>
      <c r="AL141" t="n">
        <v>1</v>
      </c>
      <c r="AM141" t="n">
        <v>1</v>
      </c>
      <c r="AN141" t="n">
        <v>0</v>
      </c>
      <c r="AO141" t="n">
        <v>0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HYPERLINK("http://catalog.hathitrust.org/Record/002795480","HathiTrust Record")</f>
        <v/>
      </c>
      <c r="AU141">
        <f>HYPERLINK("https://creighton-primo.hosted.exlibrisgroup.com/primo-explore/search?tab=default_tab&amp;search_scope=EVERYTHING&amp;vid=01CRU&amp;lang=en_US&amp;offset=0&amp;query=any,contains,991001404519702656","Catalog Record")</f>
        <v/>
      </c>
      <c r="AV141">
        <f>HYPERLINK("http://www.worldcat.org/oclc/28548818","WorldCat Record")</f>
        <v/>
      </c>
      <c r="AW141" t="inlineStr">
        <is>
          <t>4417525309:eng</t>
        </is>
      </c>
      <c r="AX141" t="inlineStr">
        <is>
          <t>28548818</t>
        </is>
      </c>
      <c r="AY141" t="inlineStr">
        <is>
          <t>991001404519702656</t>
        </is>
      </c>
      <c r="AZ141" t="inlineStr">
        <is>
          <t>991001404519702656</t>
        </is>
      </c>
      <c r="BA141" t="inlineStr">
        <is>
          <t>2259359600002656</t>
        </is>
      </c>
      <c r="BB141" t="inlineStr">
        <is>
          <t>BOOK</t>
        </is>
      </c>
      <c r="BD141" t="inlineStr">
        <is>
          <t>9780721628349</t>
        </is>
      </c>
      <c r="BE141" t="inlineStr">
        <is>
          <t>30001003149533</t>
        </is>
      </c>
      <c r="BF141" t="inlineStr">
        <is>
          <t>893832140</t>
        </is>
      </c>
    </row>
    <row r="142">
      <c r="B142" t="inlineStr">
        <is>
          <t>CUHSL</t>
        </is>
      </c>
      <c r="C142" t="inlineStr">
        <is>
          <t>SHELVES</t>
        </is>
      </c>
      <c r="D142" t="inlineStr">
        <is>
          <t>QT 260 O77 1994</t>
        </is>
      </c>
      <c r="E142" t="inlineStr">
        <is>
          <t>0                      QT 0260000O  77          1994</t>
        </is>
      </c>
      <c r="F142" t="inlineStr">
        <is>
          <t>Orthopaedic sports medicine : principles and practice / [edited by] Jesse C. DeLee, David Drez, Jr.</t>
        </is>
      </c>
      <c r="G142" t="inlineStr">
        <is>
          <t>V. 2</t>
        </is>
      </c>
      <c r="H142" t="inlineStr">
        <is>
          <t>Yes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N142" t="inlineStr">
        <is>
          <t>Philadelphia : W.B. Saunders, c1994.</t>
        </is>
      </c>
      <c r="O142" t="inlineStr">
        <is>
          <t>1994</t>
        </is>
      </c>
      <c r="Q142" t="inlineStr">
        <is>
          <t>eng</t>
        </is>
      </c>
      <c r="R142" t="inlineStr">
        <is>
          <t>pau</t>
        </is>
      </c>
      <c r="T142" t="inlineStr">
        <is>
          <t xml:space="preserve">QT </t>
        </is>
      </c>
      <c r="U142" t="n">
        <v>11</v>
      </c>
      <c r="V142" t="n">
        <v>24</v>
      </c>
      <c r="W142" t="inlineStr">
        <is>
          <t>1998-06-17</t>
        </is>
      </c>
      <c r="X142" t="inlineStr">
        <is>
          <t>2000-11-10</t>
        </is>
      </c>
      <c r="Y142" t="inlineStr">
        <is>
          <t>1995-08-21</t>
        </is>
      </c>
      <c r="Z142" t="inlineStr">
        <is>
          <t>1995-08-21</t>
        </is>
      </c>
      <c r="AA142" t="n">
        <v>232</v>
      </c>
      <c r="AB142" t="n">
        <v>166</v>
      </c>
      <c r="AC142" t="n">
        <v>168</v>
      </c>
      <c r="AD142" t="n">
        <v>1</v>
      </c>
      <c r="AE142" t="n">
        <v>1</v>
      </c>
      <c r="AF142" t="n">
        <v>4</v>
      </c>
      <c r="AG142" t="n">
        <v>4</v>
      </c>
      <c r="AH142" t="n">
        <v>4</v>
      </c>
      <c r="AI142" t="n">
        <v>4</v>
      </c>
      <c r="AJ142" t="n">
        <v>0</v>
      </c>
      <c r="AK142" t="n">
        <v>0</v>
      </c>
      <c r="AL142" t="n">
        <v>1</v>
      </c>
      <c r="AM142" t="n">
        <v>1</v>
      </c>
      <c r="AN142" t="n">
        <v>0</v>
      </c>
      <c r="AO142" t="n">
        <v>0</v>
      </c>
      <c r="AP142" t="n">
        <v>0</v>
      </c>
      <c r="AQ142" t="n">
        <v>0</v>
      </c>
      <c r="AR142" t="inlineStr">
        <is>
          <t>No</t>
        </is>
      </c>
      <c r="AS142" t="inlineStr">
        <is>
          <t>Yes</t>
        </is>
      </c>
      <c r="AT142">
        <f>HYPERLINK("http://catalog.hathitrust.org/Record/002795480","HathiTrust Record")</f>
        <v/>
      </c>
      <c r="AU142">
        <f>HYPERLINK("https://creighton-primo.hosted.exlibrisgroup.com/primo-explore/search?tab=default_tab&amp;search_scope=EVERYTHING&amp;vid=01CRU&amp;lang=en_US&amp;offset=0&amp;query=any,contains,991001404519702656","Catalog Record")</f>
        <v/>
      </c>
      <c r="AV142">
        <f>HYPERLINK("http://www.worldcat.org/oclc/28548818","WorldCat Record")</f>
        <v/>
      </c>
      <c r="AW142" t="inlineStr">
        <is>
          <t>4417525309:eng</t>
        </is>
      </c>
      <c r="AX142" t="inlineStr">
        <is>
          <t>28548818</t>
        </is>
      </c>
      <c r="AY142" t="inlineStr">
        <is>
          <t>991001404519702656</t>
        </is>
      </c>
      <c r="AZ142" t="inlineStr">
        <is>
          <t>991001404519702656</t>
        </is>
      </c>
      <c r="BA142" t="inlineStr">
        <is>
          <t>2259359600002656</t>
        </is>
      </c>
      <c r="BB142" t="inlineStr">
        <is>
          <t>BOOK</t>
        </is>
      </c>
      <c r="BD142" t="inlineStr">
        <is>
          <t>9780721628349</t>
        </is>
      </c>
      <c r="BE142" t="inlineStr">
        <is>
          <t>30001003149541</t>
        </is>
      </c>
      <c r="BF142" t="inlineStr">
        <is>
          <t>893826714</t>
        </is>
      </c>
    </row>
    <row r="143">
      <c r="B143" t="inlineStr">
        <is>
          <t>CUHSL</t>
        </is>
      </c>
      <c r="C143" t="inlineStr">
        <is>
          <t>SHELVES</t>
        </is>
      </c>
      <c r="D143" t="inlineStr">
        <is>
          <t>QT 260 O77 1994</t>
        </is>
      </c>
      <c r="E143" t="inlineStr">
        <is>
          <t>0                      QT 0260000O  77          1994</t>
        </is>
      </c>
      <c r="F143" t="inlineStr">
        <is>
          <t>Orthopaedic sports medicine : principles and practice / [edited by] Jesse C. DeLee, David Drez, Jr.</t>
        </is>
      </c>
      <c r="G143" t="inlineStr">
        <is>
          <t>V. 3</t>
        </is>
      </c>
      <c r="H143" t="inlineStr">
        <is>
          <t>Yes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N143" t="inlineStr">
        <is>
          <t>Philadelphia : W.B. Saunders, c1994.</t>
        </is>
      </c>
      <c r="O143" t="inlineStr">
        <is>
          <t>1994</t>
        </is>
      </c>
      <c r="Q143" t="inlineStr">
        <is>
          <t>eng</t>
        </is>
      </c>
      <c r="R143" t="inlineStr">
        <is>
          <t>pau</t>
        </is>
      </c>
      <c r="T143" t="inlineStr">
        <is>
          <t xml:space="preserve">QT </t>
        </is>
      </c>
      <c r="U143" t="n">
        <v>2</v>
      </c>
      <c r="V143" t="n">
        <v>24</v>
      </c>
      <c r="W143" t="inlineStr">
        <is>
          <t>1995-09-12</t>
        </is>
      </c>
      <c r="X143" t="inlineStr">
        <is>
          <t>2000-11-10</t>
        </is>
      </c>
      <c r="Y143" t="inlineStr">
        <is>
          <t>1995-08-21</t>
        </is>
      </c>
      <c r="Z143" t="inlineStr">
        <is>
          <t>1995-08-21</t>
        </is>
      </c>
      <c r="AA143" t="n">
        <v>232</v>
      </c>
      <c r="AB143" t="n">
        <v>166</v>
      </c>
      <c r="AC143" t="n">
        <v>168</v>
      </c>
      <c r="AD143" t="n">
        <v>1</v>
      </c>
      <c r="AE143" t="n">
        <v>1</v>
      </c>
      <c r="AF143" t="n">
        <v>4</v>
      </c>
      <c r="AG143" t="n">
        <v>4</v>
      </c>
      <c r="AH143" t="n">
        <v>4</v>
      </c>
      <c r="AI143" t="n">
        <v>4</v>
      </c>
      <c r="AJ143" t="n">
        <v>0</v>
      </c>
      <c r="AK143" t="n">
        <v>0</v>
      </c>
      <c r="AL143" t="n">
        <v>1</v>
      </c>
      <c r="AM143" t="n">
        <v>1</v>
      </c>
      <c r="AN143" t="n">
        <v>0</v>
      </c>
      <c r="AO143" t="n">
        <v>0</v>
      </c>
      <c r="AP143" t="n">
        <v>0</v>
      </c>
      <c r="AQ143" t="n">
        <v>0</v>
      </c>
      <c r="AR143" t="inlineStr">
        <is>
          <t>No</t>
        </is>
      </c>
      <c r="AS143" t="inlineStr">
        <is>
          <t>Yes</t>
        </is>
      </c>
      <c r="AT143">
        <f>HYPERLINK("http://catalog.hathitrust.org/Record/002795480","HathiTrust Record")</f>
        <v/>
      </c>
      <c r="AU143">
        <f>HYPERLINK("https://creighton-primo.hosted.exlibrisgroup.com/primo-explore/search?tab=default_tab&amp;search_scope=EVERYTHING&amp;vid=01CRU&amp;lang=en_US&amp;offset=0&amp;query=any,contains,991001404519702656","Catalog Record")</f>
        <v/>
      </c>
      <c r="AV143">
        <f>HYPERLINK("http://www.worldcat.org/oclc/28548818","WorldCat Record")</f>
        <v/>
      </c>
      <c r="AW143" t="inlineStr">
        <is>
          <t>4417525309:eng</t>
        </is>
      </c>
      <c r="AX143" t="inlineStr">
        <is>
          <t>28548818</t>
        </is>
      </c>
      <c r="AY143" t="inlineStr">
        <is>
          <t>991001404519702656</t>
        </is>
      </c>
      <c r="AZ143" t="inlineStr">
        <is>
          <t>991001404519702656</t>
        </is>
      </c>
      <c r="BA143" t="inlineStr">
        <is>
          <t>2259359600002656</t>
        </is>
      </c>
      <c r="BB143" t="inlineStr">
        <is>
          <t>BOOK</t>
        </is>
      </c>
      <c r="BD143" t="inlineStr">
        <is>
          <t>9780721628349</t>
        </is>
      </c>
      <c r="BE143" t="inlineStr">
        <is>
          <t>30001003149558</t>
        </is>
      </c>
      <c r="BF143" t="inlineStr">
        <is>
          <t>893826713</t>
        </is>
      </c>
    </row>
    <row r="144">
      <c r="B144" t="inlineStr">
        <is>
          <t>CUHSL</t>
        </is>
      </c>
      <c r="C144" t="inlineStr">
        <is>
          <t>SHELVES</t>
        </is>
      </c>
      <c r="D144" t="inlineStr">
        <is>
          <t>QT 260 P467 1999 v.11</t>
        </is>
      </c>
      <c r="E144" t="inlineStr">
        <is>
          <t>0                      QT 0260000P  467         1999                                        v.11</t>
        </is>
      </c>
      <c r="F144" t="inlineStr">
        <is>
          <t>Exercise, nutrition, and weight control / edited by David R. Lamb, Robert Murray.</t>
        </is>
      </c>
      <c r="G144" t="inlineStr">
        <is>
          <t>V.11</t>
        </is>
      </c>
      <c r="H144" t="inlineStr">
        <is>
          <t>No</t>
        </is>
      </c>
      <c r="I144" t="inlineStr">
        <is>
          <t>1</t>
        </is>
      </c>
      <c r="J144" t="inlineStr">
        <is>
          <t>No</t>
        </is>
      </c>
      <c r="K144" t="inlineStr">
        <is>
          <t>No</t>
        </is>
      </c>
      <c r="L144" t="inlineStr">
        <is>
          <t>0</t>
        </is>
      </c>
      <c r="N144" t="inlineStr">
        <is>
          <t>Carmel, IN : Cooper Pub. Group, c1998.</t>
        </is>
      </c>
      <c r="O144" t="inlineStr">
        <is>
          <t>1998</t>
        </is>
      </c>
      <c r="Q144" t="inlineStr">
        <is>
          <t>eng</t>
        </is>
      </c>
      <c r="R144" t="inlineStr">
        <is>
          <t>inu</t>
        </is>
      </c>
      <c r="S144" t="inlineStr">
        <is>
          <t>Perspectives in exercise science and sports medicine ; v. 11</t>
        </is>
      </c>
      <c r="T144" t="inlineStr">
        <is>
          <t xml:space="preserve">QT </t>
        </is>
      </c>
      <c r="U144" t="n">
        <v>5</v>
      </c>
      <c r="V144" t="n">
        <v>5</v>
      </c>
      <c r="W144" t="inlineStr">
        <is>
          <t>2006-04-18</t>
        </is>
      </c>
      <c r="X144" t="inlineStr">
        <is>
          <t>2006-04-18</t>
        </is>
      </c>
      <c r="Y144" t="inlineStr">
        <is>
          <t>1999-10-28</t>
        </is>
      </c>
      <c r="Z144" t="inlineStr">
        <is>
          <t>1999-10-28</t>
        </is>
      </c>
      <c r="AA144" t="n">
        <v>88</v>
      </c>
      <c r="AB144" t="n">
        <v>69</v>
      </c>
      <c r="AC144" t="n">
        <v>90</v>
      </c>
      <c r="AD144" t="n">
        <v>1</v>
      </c>
      <c r="AE144" t="n">
        <v>1</v>
      </c>
      <c r="AF144" t="n">
        <v>1</v>
      </c>
      <c r="AG144" t="n">
        <v>2</v>
      </c>
      <c r="AH144" t="n">
        <v>1</v>
      </c>
      <c r="AI144" t="n">
        <v>1</v>
      </c>
      <c r="AJ144" t="n">
        <v>0</v>
      </c>
      <c r="AK144" t="n">
        <v>1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t="n">
        <v>0</v>
      </c>
      <c r="AR144" t="inlineStr">
        <is>
          <t>No</t>
        </is>
      </c>
      <c r="AS144" t="inlineStr">
        <is>
          <t>No</t>
        </is>
      </c>
      <c r="AU144">
        <f>HYPERLINK("https://creighton-primo.hosted.exlibrisgroup.com/primo-explore/search?tab=default_tab&amp;search_scope=EVERYTHING&amp;vid=01CRU&amp;lang=en_US&amp;offset=0&amp;query=any,contains,991000797939702656","Catalog Record")</f>
        <v/>
      </c>
      <c r="AV144">
        <f>HYPERLINK("http://www.worldcat.org/oclc/39297302","WorldCat Record")</f>
        <v/>
      </c>
      <c r="AW144" t="inlineStr">
        <is>
          <t>476662532:eng</t>
        </is>
      </c>
      <c r="AX144" t="inlineStr">
        <is>
          <t>39297302</t>
        </is>
      </c>
      <c r="AY144" t="inlineStr">
        <is>
          <t>991000797939702656</t>
        </is>
      </c>
      <c r="AZ144" t="inlineStr">
        <is>
          <t>991000797939702656</t>
        </is>
      </c>
      <c r="BA144" t="inlineStr">
        <is>
          <t>2262741940002656</t>
        </is>
      </c>
      <c r="BB144" t="inlineStr">
        <is>
          <t>BOOK</t>
        </is>
      </c>
      <c r="BE144" t="inlineStr">
        <is>
          <t>30001004080265</t>
        </is>
      </c>
      <c r="BF144" t="inlineStr">
        <is>
          <t>893632172</t>
        </is>
      </c>
    </row>
    <row r="145">
      <c r="B145" t="inlineStr">
        <is>
          <t>CUHSL</t>
        </is>
      </c>
      <c r="C145" t="inlineStr">
        <is>
          <t>SHELVES</t>
        </is>
      </c>
      <c r="D145" t="inlineStr">
        <is>
          <t>QT 260 P5786 1991</t>
        </is>
      </c>
      <c r="E145" t="inlineStr">
        <is>
          <t>0                      QT 0260000P  5786        1991</t>
        </is>
      </c>
      <c r="F145" t="inlineStr">
        <is>
          <t>Physical rehabilitation of the injured athlete / [edited by] James R. Andrews, Gary L. Harrelson.</t>
        </is>
      </c>
      <c r="H145" t="inlineStr">
        <is>
          <t>No</t>
        </is>
      </c>
      <c r="I145" t="inlineStr">
        <is>
          <t>1</t>
        </is>
      </c>
      <c r="J145" t="inlineStr">
        <is>
          <t>No</t>
        </is>
      </c>
      <c r="K145" t="inlineStr">
        <is>
          <t>Yes</t>
        </is>
      </c>
      <c r="L145" t="inlineStr">
        <is>
          <t>1</t>
        </is>
      </c>
      <c r="N145" t="inlineStr">
        <is>
          <t>Philadelphia : Saunders, c1991.</t>
        </is>
      </c>
      <c r="O145" t="inlineStr">
        <is>
          <t>1991</t>
        </is>
      </c>
      <c r="Q145" t="inlineStr">
        <is>
          <t>eng</t>
        </is>
      </c>
      <c r="R145" t="inlineStr">
        <is>
          <t>pau</t>
        </is>
      </c>
      <c r="T145" t="inlineStr">
        <is>
          <t xml:space="preserve">QT </t>
        </is>
      </c>
      <c r="U145" t="n">
        <v>26</v>
      </c>
      <c r="V145" t="n">
        <v>26</v>
      </c>
      <c r="W145" t="inlineStr">
        <is>
          <t>2004-06-28</t>
        </is>
      </c>
      <c r="X145" t="inlineStr">
        <is>
          <t>2004-06-28</t>
        </is>
      </c>
      <c r="Y145" t="inlineStr">
        <is>
          <t>1993-08-05</t>
        </is>
      </c>
      <c r="Z145" t="inlineStr">
        <is>
          <t>1993-08-05</t>
        </is>
      </c>
      <c r="AA145" t="n">
        <v>233</v>
      </c>
      <c r="AB145" t="n">
        <v>183</v>
      </c>
      <c r="AC145" t="n">
        <v>780</v>
      </c>
      <c r="AD145" t="n">
        <v>4</v>
      </c>
      <c r="AE145" t="n">
        <v>9</v>
      </c>
      <c r="AF145" t="n">
        <v>7</v>
      </c>
      <c r="AG145" t="n">
        <v>32</v>
      </c>
      <c r="AH145" t="n">
        <v>1</v>
      </c>
      <c r="AI145" t="n">
        <v>15</v>
      </c>
      <c r="AJ145" t="n">
        <v>2</v>
      </c>
      <c r="AK145" t="n">
        <v>6</v>
      </c>
      <c r="AL145" t="n">
        <v>5</v>
      </c>
      <c r="AM145" t="n">
        <v>11</v>
      </c>
      <c r="AN145" t="n">
        <v>2</v>
      </c>
      <c r="AO145" t="n">
        <v>7</v>
      </c>
      <c r="AP145" t="n">
        <v>0</v>
      </c>
      <c r="AQ145" t="n">
        <v>0</v>
      </c>
      <c r="AR145" t="inlineStr">
        <is>
          <t>No</t>
        </is>
      </c>
      <c r="AS145" t="inlineStr">
        <is>
          <t>Yes</t>
        </is>
      </c>
      <c r="AT145">
        <f>HYPERLINK("http://catalog.hathitrust.org/Record/002492984","HathiTrust Record")</f>
        <v/>
      </c>
      <c r="AU145">
        <f>HYPERLINK("https://creighton-primo.hosted.exlibrisgroup.com/primo-explore/search?tab=default_tab&amp;search_scope=EVERYTHING&amp;vid=01CRU&amp;lang=en_US&amp;offset=0&amp;query=any,contains,991001348909702656","Catalog Record")</f>
        <v/>
      </c>
      <c r="AV145">
        <f>HYPERLINK("http://www.worldcat.org/oclc/22859483","WorldCat Record")</f>
        <v/>
      </c>
      <c r="AW145" t="inlineStr">
        <is>
          <t>502628655:eng</t>
        </is>
      </c>
      <c r="AX145" t="inlineStr">
        <is>
          <t>22859483</t>
        </is>
      </c>
      <c r="AY145" t="inlineStr">
        <is>
          <t>991001348909702656</t>
        </is>
      </c>
      <c r="AZ145" t="inlineStr">
        <is>
          <t>991001348909702656</t>
        </is>
      </c>
      <c r="BA145" t="inlineStr">
        <is>
          <t>2259249960002656</t>
        </is>
      </c>
      <c r="BB145" t="inlineStr">
        <is>
          <t>BOOK</t>
        </is>
      </c>
      <c r="BD145" t="inlineStr">
        <is>
          <t>9780721626895</t>
        </is>
      </c>
      <c r="BE145" t="inlineStr">
        <is>
          <t>30001002458547</t>
        </is>
      </c>
      <c r="BF145" t="inlineStr">
        <is>
          <t>893546606</t>
        </is>
      </c>
    </row>
    <row r="146">
      <c r="B146" t="inlineStr">
        <is>
          <t>CUHSL</t>
        </is>
      </c>
      <c r="C146" t="inlineStr">
        <is>
          <t>SHELVES</t>
        </is>
      </c>
      <c r="D146" t="inlineStr">
        <is>
          <t>QT 260 P957 1984</t>
        </is>
      </c>
      <c r="E146" t="inlineStr">
        <is>
          <t>0                      QT 0260000P  957         1984</t>
        </is>
      </c>
      <c r="F146" t="inlineStr">
        <is>
          <t>Principles of sports medicine / edited by W. Norman Scott, Barton Nisonson, James A. Nicholas.</t>
        </is>
      </c>
      <c r="H146" t="inlineStr">
        <is>
          <t>No</t>
        </is>
      </c>
      <c r="I146" t="inlineStr">
        <is>
          <t>1</t>
        </is>
      </c>
      <c r="J146" t="inlineStr">
        <is>
          <t>No</t>
        </is>
      </c>
      <c r="K146" t="inlineStr">
        <is>
          <t>No</t>
        </is>
      </c>
      <c r="L146" t="inlineStr">
        <is>
          <t>0</t>
        </is>
      </c>
      <c r="N146" t="inlineStr">
        <is>
          <t>Baltimore : Williams &amp; Wilkins, c1984.</t>
        </is>
      </c>
      <c r="O146" t="inlineStr">
        <is>
          <t>1984</t>
        </is>
      </c>
      <c r="Q146" t="inlineStr">
        <is>
          <t>eng</t>
        </is>
      </c>
      <c r="R146" t="inlineStr">
        <is>
          <t>mdu</t>
        </is>
      </c>
      <c r="T146" t="inlineStr">
        <is>
          <t xml:space="preserve">QT </t>
        </is>
      </c>
      <c r="U146" t="n">
        <v>7</v>
      </c>
      <c r="V146" t="n">
        <v>7</v>
      </c>
      <c r="W146" t="inlineStr">
        <is>
          <t>2008-02-21</t>
        </is>
      </c>
      <c r="X146" t="inlineStr">
        <is>
          <t>2008-02-21</t>
        </is>
      </c>
      <c r="Y146" t="inlineStr">
        <is>
          <t>1988-01-20</t>
        </is>
      </c>
      <c r="Z146" t="inlineStr">
        <is>
          <t>1988-01-20</t>
        </is>
      </c>
      <c r="AA146" t="n">
        <v>318</v>
      </c>
      <c r="AB146" t="n">
        <v>253</v>
      </c>
      <c r="AC146" t="n">
        <v>255</v>
      </c>
      <c r="AD146" t="n">
        <v>3</v>
      </c>
      <c r="AE146" t="n">
        <v>3</v>
      </c>
      <c r="AF146" t="n">
        <v>4</v>
      </c>
      <c r="AG146" t="n">
        <v>4</v>
      </c>
      <c r="AH146" t="n">
        <v>1</v>
      </c>
      <c r="AI146" t="n">
        <v>1</v>
      </c>
      <c r="AJ146" t="n">
        <v>1</v>
      </c>
      <c r="AK146" t="n">
        <v>1</v>
      </c>
      <c r="AL146" t="n">
        <v>0</v>
      </c>
      <c r="AM146" t="n">
        <v>0</v>
      </c>
      <c r="AN146" t="n">
        <v>2</v>
      </c>
      <c r="AO146" t="n">
        <v>2</v>
      </c>
      <c r="AP146" t="n">
        <v>0</v>
      </c>
      <c r="AQ146" t="n">
        <v>0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HYPERLINK("http://catalog.hathitrust.org/Record/000206949","HathiTrust Record")</f>
        <v/>
      </c>
      <c r="AU146">
        <f>HYPERLINK("https://creighton-primo.hosted.exlibrisgroup.com/primo-explore/search?tab=default_tab&amp;search_scope=EVERYTHING&amp;vid=01CRU&amp;lang=en_US&amp;offset=0&amp;query=any,contains,991000861429702656","Catalog Record")</f>
        <v/>
      </c>
      <c r="AV146">
        <f>HYPERLINK("http://www.worldcat.org/oclc/9370965","WorldCat Record")</f>
        <v/>
      </c>
      <c r="AW146" t="inlineStr">
        <is>
          <t>356147237:eng</t>
        </is>
      </c>
      <c r="AX146" t="inlineStr">
        <is>
          <t>9370965</t>
        </is>
      </c>
      <c r="AY146" t="inlineStr">
        <is>
          <t>991000861429702656</t>
        </is>
      </c>
      <c r="AZ146" t="inlineStr">
        <is>
          <t>991000861429702656</t>
        </is>
      </c>
      <c r="BA146" t="inlineStr">
        <is>
          <t>2267607250002656</t>
        </is>
      </c>
      <c r="BB146" t="inlineStr">
        <is>
          <t>BOOK</t>
        </is>
      </c>
      <c r="BD146" t="inlineStr">
        <is>
          <t>9780683076158</t>
        </is>
      </c>
      <c r="BE146" t="inlineStr">
        <is>
          <t>30001000139040</t>
        </is>
      </c>
      <c r="BF146" t="inlineStr">
        <is>
          <t>893287076</t>
        </is>
      </c>
    </row>
    <row r="147">
      <c r="B147" t="inlineStr">
        <is>
          <t>CUHSL</t>
        </is>
      </c>
      <c r="C147" t="inlineStr">
        <is>
          <t>SHELVES</t>
        </is>
      </c>
      <c r="D147" t="inlineStr">
        <is>
          <t>QT 260 S681 1993</t>
        </is>
      </c>
      <c r="E147" t="inlineStr">
        <is>
          <t>0                      QT 0260000S  681         1993</t>
        </is>
      </c>
      <c r="F147" t="inlineStr">
        <is>
          <t>The Soft tissues : trauma and sports injuries / edited by G.R. McLatchie, C.M.E. Lennox ; assistant editors, E.C. Percy and J. Davies.</t>
        </is>
      </c>
      <c r="H147" t="inlineStr">
        <is>
          <t>No</t>
        </is>
      </c>
      <c r="I147" t="inlineStr">
        <is>
          <t>1</t>
        </is>
      </c>
      <c r="J147" t="inlineStr">
        <is>
          <t>No</t>
        </is>
      </c>
      <c r="K147" t="inlineStr">
        <is>
          <t>No</t>
        </is>
      </c>
      <c r="L147" t="inlineStr">
        <is>
          <t>0</t>
        </is>
      </c>
      <c r="N147" t="inlineStr">
        <is>
          <t>Oxford ; Boston : Butterworth Heinemann, c1993.</t>
        </is>
      </c>
      <c r="O147" t="inlineStr">
        <is>
          <t>1993</t>
        </is>
      </c>
      <c r="Q147" t="inlineStr">
        <is>
          <t>eng</t>
        </is>
      </c>
      <c r="R147" t="inlineStr">
        <is>
          <t>enk</t>
        </is>
      </c>
      <c r="T147" t="inlineStr">
        <is>
          <t xml:space="preserve">QT </t>
        </is>
      </c>
      <c r="U147" t="n">
        <v>19</v>
      </c>
      <c r="V147" t="n">
        <v>19</v>
      </c>
      <c r="W147" t="inlineStr">
        <is>
          <t>2002-08-10</t>
        </is>
      </c>
      <c r="X147" t="inlineStr">
        <is>
          <t>2002-08-10</t>
        </is>
      </c>
      <c r="Y147" t="inlineStr">
        <is>
          <t>1994-01-11</t>
        </is>
      </c>
      <c r="Z147" t="inlineStr">
        <is>
          <t>1994-01-11</t>
        </is>
      </c>
      <c r="AA147" t="n">
        <v>173</v>
      </c>
      <c r="AB147" t="n">
        <v>90</v>
      </c>
      <c r="AC147" t="n">
        <v>148</v>
      </c>
      <c r="AD147" t="n">
        <v>1</v>
      </c>
      <c r="AE147" t="n">
        <v>1</v>
      </c>
      <c r="AF147" t="n">
        <v>1</v>
      </c>
      <c r="AG147" t="n">
        <v>5</v>
      </c>
      <c r="AH147" t="n">
        <v>0</v>
      </c>
      <c r="AI147" t="n">
        <v>2</v>
      </c>
      <c r="AJ147" t="n">
        <v>1</v>
      </c>
      <c r="AK147" t="n">
        <v>4</v>
      </c>
      <c r="AL147" t="n">
        <v>0</v>
      </c>
      <c r="AM147" t="n">
        <v>1</v>
      </c>
      <c r="AN147" t="n">
        <v>0</v>
      </c>
      <c r="AO147" t="n">
        <v>0</v>
      </c>
      <c r="AP147" t="n">
        <v>0</v>
      </c>
      <c r="AQ147" t="n">
        <v>0</v>
      </c>
      <c r="AR147" t="inlineStr">
        <is>
          <t>No</t>
        </is>
      </c>
      <c r="AS147" t="inlineStr">
        <is>
          <t>Yes</t>
        </is>
      </c>
      <c r="AT147">
        <f>HYPERLINK("http://catalog.hathitrust.org/Record/002732747","HathiTrust Record")</f>
        <v/>
      </c>
      <c r="AU147">
        <f>HYPERLINK("https://creighton-primo.hosted.exlibrisgroup.com/primo-explore/search?tab=default_tab&amp;search_scope=EVERYTHING&amp;vid=01CRU&amp;lang=en_US&amp;offset=0&amp;query=any,contains,991000652119702656","Catalog Record")</f>
        <v/>
      </c>
      <c r="AV147">
        <f>HYPERLINK("http://www.worldcat.org/oclc/29320531","WorldCat Record")</f>
        <v/>
      </c>
      <c r="AW147" t="inlineStr">
        <is>
          <t>836952250:eng</t>
        </is>
      </c>
      <c r="AX147" t="inlineStr">
        <is>
          <t>29320531</t>
        </is>
      </c>
      <c r="AY147" t="inlineStr">
        <is>
          <t>991000652119702656</t>
        </is>
      </c>
      <c r="AZ147" t="inlineStr">
        <is>
          <t>991000652119702656</t>
        </is>
      </c>
      <c r="BA147" t="inlineStr">
        <is>
          <t>2263334520002656</t>
        </is>
      </c>
      <c r="BB147" t="inlineStr">
        <is>
          <t>BOOK</t>
        </is>
      </c>
      <c r="BD147" t="inlineStr">
        <is>
          <t>9780750601702</t>
        </is>
      </c>
      <c r="BE147" t="inlineStr">
        <is>
          <t>30001002691246</t>
        </is>
      </c>
      <c r="BF147" t="inlineStr">
        <is>
          <t>893133170</t>
        </is>
      </c>
    </row>
    <row r="148">
      <c r="B148" t="inlineStr">
        <is>
          <t>CUHSL</t>
        </is>
      </c>
      <c r="C148" t="inlineStr">
        <is>
          <t>SHELVES</t>
        </is>
      </c>
      <c r="D148" t="inlineStr">
        <is>
          <t>QT 260 S763 1991</t>
        </is>
      </c>
      <c r="E148" t="inlineStr">
        <is>
          <t>0                      QT 0260000S  763         1991</t>
        </is>
      </c>
      <c r="F148" t="inlineStr">
        <is>
          <t>Sports medicine / Richard H. Strauss, editor.</t>
        </is>
      </c>
      <c r="H148" t="inlineStr">
        <is>
          <t>No</t>
        </is>
      </c>
      <c r="I148" t="inlineStr">
        <is>
          <t>1</t>
        </is>
      </c>
      <c r="J148" t="inlineStr">
        <is>
          <t>No</t>
        </is>
      </c>
      <c r="K148" t="inlineStr">
        <is>
          <t>No</t>
        </is>
      </c>
      <c r="L148" t="inlineStr">
        <is>
          <t>0</t>
        </is>
      </c>
      <c r="N148" t="inlineStr">
        <is>
          <t>Philadelphia : Saunders, c1991.</t>
        </is>
      </c>
      <c r="O148" t="inlineStr">
        <is>
          <t>1991</t>
        </is>
      </c>
      <c r="P148" t="inlineStr">
        <is>
          <t>2nd ed.</t>
        </is>
      </c>
      <c r="Q148" t="inlineStr">
        <is>
          <t>eng</t>
        </is>
      </c>
      <c r="R148" t="inlineStr">
        <is>
          <t>pau</t>
        </is>
      </c>
      <c r="T148" t="inlineStr">
        <is>
          <t xml:space="preserve">QT </t>
        </is>
      </c>
      <c r="U148" t="n">
        <v>8</v>
      </c>
      <c r="V148" t="n">
        <v>8</v>
      </c>
      <c r="W148" t="inlineStr">
        <is>
          <t>1993-03-16</t>
        </is>
      </c>
      <c r="X148" t="inlineStr">
        <is>
          <t>1993-03-16</t>
        </is>
      </c>
      <c r="Y148" t="inlineStr">
        <is>
          <t>1993-02-23</t>
        </is>
      </c>
      <c r="Z148" t="inlineStr">
        <is>
          <t>1993-02-23</t>
        </is>
      </c>
      <c r="AA148" t="n">
        <v>385</v>
      </c>
      <c r="AB148" t="n">
        <v>312</v>
      </c>
      <c r="AC148" t="n">
        <v>473</v>
      </c>
      <c r="AD148" t="n">
        <v>1</v>
      </c>
      <c r="AE148" t="n">
        <v>1</v>
      </c>
      <c r="AF148" t="n">
        <v>5</v>
      </c>
      <c r="AG148" t="n">
        <v>11</v>
      </c>
      <c r="AH148" t="n">
        <v>3</v>
      </c>
      <c r="AI148" t="n">
        <v>7</v>
      </c>
      <c r="AJ148" t="n">
        <v>1</v>
      </c>
      <c r="AK148" t="n">
        <v>2</v>
      </c>
      <c r="AL148" t="n">
        <v>2</v>
      </c>
      <c r="AM148" t="n">
        <v>6</v>
      </c>
      <c r="AN148" t="n">
        <v>0</v>
      </c>
      <c r="AO148" t="n">
        <v>0</v>
      </c>
      <c r="AP148" t="n">
        <v>0</v>
      </c>
      <c r="AQ148" t="n">
        <v>0</v>
      </c>
      <c r="AR148" t="inlineStr">
        <is>
          <t>No</t>
        </is>
      </c>
      <c r="AS148" t="inlineStr">
        <is>
          <t>Yes</t>
        </is>
      </c>
      <c r="AT148">
        <f>HYPERLINK("http://catalog.hathitrust.org/Record/002477324","HathiTrust Record")</f>
        <v/>
      </c>
      <c r="AU148">
        <f>HYPERLINK("https://creighton-primo.hosted.exlibrisgroup.com/primo-explore/search?tab=default_tab&amp;search_scope=EVERYTHING&amp;vid=01CRU&amp;lang=en_US&amp;offset=0&amp;query=any,contains,991001431049702656","Catalog Record")</f>
        <v/>
      </c>
      <c r="AV148">
        <f>HYPERLINK("http://www.worldcat.org/oclc/23583056","WorldCat Record")</f>
        <v/>
      </c>
      <c r="AW148" t="inlineStr">
        <is>
          <t>54561753:eng</t>
        </is>
      </c>
      <c r="AX148" t="inlineStr">
        <is>
          <t>23583056</t>
        </is>
      </c>
      <c r="AY148" t="inlineStr">
        <is>
          <t>991001431049702656</t>
        </is>
      </c>
      <c r="AZ148" t="inlineStr">
        <is>
          <t>991001431049702656</t>
        </is>
      </c>
      <c r="BA148" t="inlineStr">
        <is>
          <t>2257062200002656</t>
        </is>
      </c>
      <c r="BB148" t="inlineStr">
        <is>
          <t>BOOK</t>
        </is>
      </c>
      <c r="BD148" t="inlineStr">
        <is>
          <t>9780721637341</t>
        </is>
      </c>
      <c r="BE148" t="inlineStr">
        <is>
          <t>30001002529123</t>
        </is>
      </c>
      <c r="BF148" t="inlineStr">
        <is>
          <t>893149198</t>
        </is>
      </c>
    </row>
    <row r="149">
      <c r="B149" t="inlineStr">
        <is>
          <t>CUHSL</t>
        </is>
      </c>
      <c r="C149" t="inlineStr">
        <is>
          <t>SHELVES</t>
        </is>
      </c>
      <c r="D149" t="inlineStr">
        <is>
          <t>QT 260 S764 1986</t>
        </is>
      </c>
      <c r="E149" t="inlineStr">
        <is>
          <t>0                      QT 0260000S  764         1986</t>
        </is>
      </c>
      <c r="F149" t="inlineStr">
        <is>
          <t>Sports injuries and their treatment / edited by Basil Helal, John King and William Grange.</t>
        </is>
      </c>
      <c r="H149" t="inlineStr">
        <is>
          <t>No</t>
        </is>
      </c>
      <c r="I149" t="inlineStr">
        <is>
          <t>1</t>
        </is>
      </c>
      <c r="J149" t="inlineStr">
        <is>
          <t>No</t>
        </is>
      </c>
      <c r="K149" t="inlineStr">
        <is>
          <t>No</t>
        </is>
      </c>
      <c r="L149" t="inlineStr">
        <is>
          <t>0</t>
        </is>
      </c>
      <c r="N149" t="inlineStr">
        <is>
          <t>London : Chapman and Hall, c1986.</t>
        </is>
      </c>
      <c r="O149" t="inlineStr">
        <is>
          <t>1986</t>
        </is>
      </c>
      <c r="Q149" t="inlineStr">
        <is>
          <t>eng</t>
        </is>
      </c>
      <c r="R149" t="inlineStr">
        <is>
          <t>enk</t>
        </is>
      </c>
      <c r="T149" t="inlineStr">
        <is>
          <t xml:space="preserve">QT </t>
        </is>
      </c>
      <c r="U149" t="n">
        <v>18</v>
      </c>
      <c r="V149" t="n">
        <v>18</v>
      </c>
      <c r="W149" t="inlineStr">
        <is>
          <t>1996-07-27</t>
        </is>
      </c>
      <c r="X149" t="inlineStr">
        <is>
          <t>1996-07-27</t>
        </is>
      </c>
      <c r="Y149" t="inlineStr">
        <is>
          <t>1988-05-13</t>
        </is>
      </c>
      <c r="Z149" t="inlineStr">
        <is>
          <t>1988-05-13</t>
        </is>
      </c>
      <c r="AA149" t="n">
        <v>267</v>
      </c>
      <c r="AB149" t="n">
        <v>169</v>
      </c>
      <c r="AC149" t="n">
        <v>169</v>
      </c>
      <c r="AD149" t="n">
        <v>2</v>
      </c>
      <c r="AE149" t="n">
        <v>2</v>
      </c>
      <c r="AF149" t="n">
        <v>4</v>
      </c>
      <c r="AG149" t="n">
        <v>4</v>
      </c>
      <c r="AH149" t="n">
        <v>0</v>
      </c>
      <c r="AI149" t="n">
        <v>0</v>
      </c>
      <c r="AJ149" t="n">
        <v>1</v>
      </c>
      <c r="AK149" t="n">
        <v>1</v>
      </c>
      <c r="AL149" t="n">
        <v>2</v>
      </c>
      <c r="AM149" t="n">
        <v>2</v>
      </c>
      <c r="AN149" t="n">
        <v>1</v>
      </c>
      <c r="AO149" t="n">
        <v>1</v>
      </c>
      <c r="AP149" t="n">
        <v>0</v>
      </c>
      <c r="AQ149" t="n">
        <v>0</v>
      </c>
      <c r="AR149" t="inlineStr">
        <is>
          <t>No</t>
        </is>
      </c>
      <c r="AS149" t="inlineStr">
        <is>
          <t>No</t>
        </is>
      </c>
      <c r="AU149">
        <f>HYPERLINK("https://creighton-primo.hosted.exlibrisgroup.com/primo-explore/search?tab=default_tab&amp;search_scope=EVERYTHING&amp;vid=01CRU&amp;lang=en_US&amp;offset=0&amp;query=any,contains,991001326519702656","Catalog Record")</f>
        <v/>
      </c>
      <c r="AV149">
        <f>HYPERLINK("http://www.worldcat.org/oclc/20897267","WorldCat Record")</f>
        <v/>
      </c>
      <c r="AW149" t="inlineStr">
        <is>
          <t>355437640:eng</t>
        </is>
      </c>
      <c r="AX149" t="inlineStr">
        <is>
          <t>20897267</t>
        </is>
      </c>
      <c r="AY149" t="inlineStr">
        <is>
          <t>991001326519702656</t>
        </is>
      </c>
      <c r="AZ149" t="inlineStr">
        <is>
          <t>991001326519702656</t>
        </is>
      </c>
      <c r="BA149" t="inlineStr">
        <is>
          <t>2254783090002656</t>
        </is>
      </c>
      <c r="BB149" t="inlineStr">
        <is>
          <t>BOOK</t>
        </is>
      </c>
      <c r="BD149" t="inlineStr">
        <is>
          <t>9780412239502</t>
        </is>
      </c>
      <c r="BE149" t="inlineStr">
        <is>
          <t>30001001087263</t>
        </is>
      </c>
      <c r="BF149" t="inlineStr">
        <is>
          <t>893274022</t>
        </is>
      </c>
    </row>
    <row r="150">
      <c r="B150" t="inlineStr">
        <is>
          <t>CUHSL</t>
        </is>
      </c>
      <c r="C150" t="inlineStr">
        <is>
          <t>SHELVES</t>
        </is>
      </c>
      <c r="D150" t="inlineStr">
        <is>
          <t>QT 260 S77017 1985</t>
        </is>
      </c>
      <c r="E150" t="inlineStr">
        <is>
          <t>0                      QT 0260000S  77017       1985</t>
        </is>
      </c>
      <c r="F150" t="inlineStr">
        <is>
          <t>Sports injuries : mechanisms, prevention, and treatment / editors, Richard C. Schneider, John C. Kennedy, Marcus L. Plant ; associate editors, Peter J. Fowler, Julian T. Hoff, Larry S. Matthews.</t>
        </is>
      </c>
      <c r="H150" t="inlineStr">
        <is>
          <t>No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N150" t="inlineStr">
        <is>
          <t>Baltimore : Williams &amp; Wilkins, c1985.</t>
        </is>
      </c>
      <c r="O150" t="inlineStr">
        <is>
          <t>1985</t>
        </is>
      </c>
      <c r="Q150" t="inlineStr">
        <is>
          <t>eng</t>
        </is>
      </c>
      <c r="R150" t="inlineStr">
        <is>
          <t>xxu</t>
        </is>
      </c>
      <c r="T150" t="inlineStr">
        <is>
          <t xml:space="preserve">QT </t>
        </is>
      </c>
      <c r="U150" t="n">
        <v>25</v>
      </c>
      <c r="V150" t="n">
        <v>25</v>
      </c>
      <c r="W150" t="inlineStr">
        <is>
          <t>1998-04-26</t>
        </is>
      </c>
      <c r="X150" t="inlineStr">
        <is>
          <t>1998-04-26</t>
        </is>
      </c>
      <c r="Y150" t="inlineStr">
        <is>
          <t>1988-01-20</t>
        </is>
      </c>
      <c r="Z150" t="inlineStr">
        <is>
          <t>1988-01-20</t>
        </is>
      </c>
      <c r="AA150" t="n">
        <v>260</v>
      </c>
      <c r="AB150" t="n">
        <v>205</v>
      </c>
      <c r="AC150" t="n">
        <v>208</v>
      </c>
      <c r="AD150" t="n">
        <v>1</v>
      </c>
      <c r="AE150" t="n">
        <v>1</v>
      </c>
      <c r="AF150" t="n">
        <v>4</v>
      </c>
      <c r="AG150" t="n">
        <v>4</v>
      </c>
      <c r="AH150" t="n">
        <v>1</v>
      </c>
      <c r="AI150" t="n">
        <v>1</v>
      </c>
      <c r="AJ150" t="n">
        <v>2</v>
      </c>
      <c r="AK150" t="n">
        <v>2</v>
      </c>
      <c r="AL150" t="n">
        <v>3</v>
      </c>
      <c r="AM150" t="n">
        <v>3</v>
      </c>
      <c r="AN150" t="n">
        <v>0</v>
      </c>
      <c r="AO150" t="n">
        <v>0</v>
      </c>
      <c r="AP150" t="n">
        <v>0</v>
      </c>
      <c r="AQ150" t="n">
        <v>0</v>
      </c>
      <c r="AR150" t="inlineStr">
        <is>
          <t>No</t>
        </is>
      </c>
      <c r="AS150" t="inlineStr">
        <is>
          <t>Yes</t>
        </is>
      </c>
      <c r="AT150">
        <f>HYPERLINK("http://catalog.hathitrust.org/Record/000346517","HathiTrust Record")</f>
        <v/>
      </c>
      <c r="AU150">
        <f>HYPERLINK("https://creighton-primo.hosted.exlibrisgroup.com/primo-explore/search?tab=default_tab&amp;search_scope=EVERYTHING&amp;vid=01CRU&amp;lang=en_US&amp;offset=0&amp;query=any,contains,991000861509702656","Catalog Record")</f>
        <v/>
      </c>
      <c r="AV150">
        <f>HYPERLINK("http://www.worldcat.org/oclc/10779683","WorldCat Record")</f>
        <v/>
      </c>
      <c r="AW150" t="inlineStr">
        <is>
          <t>987514040:eng</t>
        </is>
      </c>
      <c r="AX150" t="inlineStr">
        <is>
          <t>10779683</t>
        </is>
      </c>
      <c r="AY150" t="inlineStr">
        <is>
          <t>991000861509702656</t>
        </is>
      </c>
      <c r="AZ150" t="inlineStr">
        <is>
          <t>991000861509702656</t>
        </is>
      </c>
      <c r="BA150" t="inlineStr">
        <is>
          <t>2255186590002656</t>
        </is>
      </c>
      <c r="BB150" t="inlineStr">
        <is>
          <t>BOOK</t>
        </is>
      </c>
      <c r="BD150" t="inlineStr">
        <is>
          <t>9780683076097</t>
        </is>
      </c>
      <c r="BE150" t="inlineStr">
        <is>
          <t>30001000139099</t>
        </is>
      </c>
      <c r="BF150" t="inlineStr">
        <is>
          <t>893740510</t>
        </is>
      </c>
    </row>
    <row r="151">
      <c r="B151" t="inlineStr">
        <is>
          <t>CUHSL</t>
        </is>
      </c>
      <c r="C151" t="inlineStr">
        <is>
          <t>SHELVES</t>
        </is>
      </c>
      <c r="D151" t="inlineStr">
        <is>
          <t>QT 260 S7702 1981</t>
        </is>
      </c>
      <c r="E151" t="inlineStr">
        <is>
          <t>0                      QT 0260000S  7702        1981</t>
        </is>
      </c>
      <c r="F151" t="inlineStr">
        <is>
          <t>Sports injuries : the unthwarted epidemic / edited by Paul F. Vinger and Earl F. Hoerner.</t>
        </is>
      </c>
      <c r="H151" t="inlineStr">
        <is>
          <t>No</t>
        </is>
      </c>
      <c r="I151" t="inlineStr">
        <is>
          <t>1</t>
        </is>
      </c>
      <c r="J151" t="inlineStr">
        <is>
          <t>Yes</t>
        </is>
      </c>
      <c r="K151" t="inlineStr">
        <is>
          <t>No</t>
        </is>
      </c>
      <c r="L151" t="inlineStr">
        <is>
          <t>0</t>
        </is>
      </c>
      <c r="N151" t="inlineStr">
        <is>
          <t>Littleton, Mass. : PSG Pub. Co., c1981.</t>
        </is>
      </c>
      <c r="O151" t="inlineStr">
        <is>
          <t>1981</t>
        </is>
      </c>
      <c r="Q151" t="inlineStr">
        <is>
          <t>eng</t>
        </is>
      </c>
      <c r="R151" t="inlineStr">
        <is>
          <t>xxu</t>
        </is>
      </c>
      <c r="T151" t="inlineStr">
        <is>
          <t xml:space="preserve">QT </t>
        </is>
      </c>
      <c r="U151" t="n">
        <v>18</v>
      </c>
      <c r="V151" t="n">
        <v>18</v>
      </c>
      <c r="W151" t="inlineStr">
        <is>
          <t>2000-12-12</t>
        </is>
      </c>
      <c r="X151" t="inlineStr">
        <is>
          <t>2000-12-12</t>
        </is>
      </c>
      <c r="Y151" t="inlineStr">
        <is>
          <t>1988-01-20</t>
        </is>
      </c>
      <c r="Z151" t="inlineStr">
        <is>
          <t>1988-01-20</t>
        </is>
      </c>
      <c r="AA151" t="n">
        <v>233</v>
      </c>
      <c r="AB151" t="n">
        <v>199</v>
      </c>
      <c r="AC151" t="n">
        <v>309</v>
      </c>
      <c r="AD151" t="n">
        <v>3</v>
      </c>
      <c r="AE151" t="n">
        <v>3</v>
      </c>
      <c r="AF151" t="n">
        <v>8</v>
      </c>
      <c r="AG151" t="n">
        <v>8</v>
      </c>
      <c r="AH151" t="n">
        <v>4</v>
      </c>
      <c r="AI151" t="n">
        <v>4</v>
      </c>
      <c r="AJ151" t="n">
        <v>2</v>
      </c>
      <c r="AK151" t="n">
        <v>2</v>
      </c>
      <c r="AL151" t="n">
        <v>3</v>
      </c>
      <c r="AM151" t="n">
        <v>3</v>
      </c>
      <c r="AN151" t="n">
        <v>1</v>
      </c>
      <c r="AO151" t="n">
        <v>1</v>
      </c>
      <c r="AP151" t="n">
        <v>0</v>
      </c>
      <c r="AQ151" t="n">
        <v>0</v>
      </c>
      <c r="AR151" t="inlineStr">
        <is>
          <t>No</t>
        </is>
      </c>
      <c r="AS151" t="inlineStr">
        <is>
          <t>Yes</t>
        </is>
      </c>
      <c r="AT151">
        <f>HYPERLINK("http://catalog.hathitrust.org/Record/101966244","HathiTrust Record")</f>
        <v/>
      </c>
      <c r="AU151">
        <f>HYPERLINK("https://creighton-primo.hosted.exlibrisgroup.com/primo-explore/search?tab=default_tab&amp;search_scope=EVERYTHING&amp;vid=01CRU&amp;lang=en_US&amp;offset=0&amp;query=any,contains,991000861469702656","Catalog Record")</f>
        <v/>
      </c>
      <c r="AV151">
        <f>HYPERLINK("http://www.worldcat.org/oclc/5494116","WorldCat Record")</f>
        <v/>
      </c>
      <c r="AW151" t="inlineStr">
        <is>
          <t>950254713:eng</t>
        </is>
      </c>
      <c r="AX151" t="inlineStr">
        <is>
          <t>5494116</t>
        </is>
      </c>
      <c r="AY151" t="inlineStr">
        <is>
          <t>991000861469702656</t>
        </is>
      </c>
      <c r="AZ151" t="inlineStr">
        <is>
          <t>991000861469702656</t>
        </is>
      </c>
      <c r="BA151" t="inlineStr">
        <is>
          <t>2270674790002656</t>
        </is>
      </c>
      <c r="BB151" t="inlineStr">
        <is>
          <t>BOOK</t>
        </is>
      </c>
      <c r="BD151" t="inlineStr">
        <is>
          <t>9780884162605</t>
        </is>
      </c>
      <c r="BE151" t="inlineStr">
        <is>
          <t>30001000139073</t>
        </is>
      </c>
      <c r="BF151" t="inlineStr">
        <is>
          <t>893731480</t>
        </is>
      </c>
    </row>
    <row r="152">
      <c r="B152" t="inlineStr">
        <is>
          <t>CUHSL</t>
        </is>
      </c>
      <c r="C152" t="inlineStr">
        <is>
          <t>SHELVES</t>
        </is>
      </c>
      <c r="D152" t="inlineStr">
        <is>
          <t>QT 260 S7703 1988</t>
        </is>
      </c>
      <c r="E152" t="inlineStr">
        <is>
          <t>0                      QT 0260000S  7703        1988</t>
        </is>
      </c>
      <c r="F152" t="inlineStr">
        <is>
          <t>Sports medicine : fitness, training, injuries / edited by Otto Appenzeller.</t>
        </is>
      </c>
      <c r="H152" t="inlineStr">
        <is>
          <t>No</t>
        </is>
      </c>
      <c r="I152" t="inlineStr">
        <is>
          <t>1</t>
        </is>
      </c>
      <c r="J152" t="inlineStr">
        <is>
          <t>Yes</t>
        </is>
      </c>
      <c r="K152" t="inlineStr">
        <is>
          <t>Yes</t>
        </is>
      </c>
      <c r="L152" t="inlineStr">
        <is>
          <t>0</t>
        </is>
      </c>
      <c r="N152" t="inlineStr">
        <is>
          <t>Baltimore : Urban &amp; Schwarzenberg, c1988.</t>
        </is>
      </c>
      <c r="O152" t="inlineStr">
        <is>
          <t>1988</t>
        </is>
      </c>
      <c r="P152" t="inlineStr">
        <is>
          <t>3rd ed.</t>
        </is>
      </c>
      <c r="Q152" t="inlineStr">
        <is>
          <t>eng</t>
        </is>
      </c>
      <c r="R152" t="inlineStr">
        <is>
          <t>xxu</t>
        </is>
      </c>
      <c r="T152" t="inlineStr">
        <is>
          <t xml:space="preserve">QT </t>
        </is>
      </c>
      <c r="U152" t="n">
        <v>24</v>
      </c>
      <c r="V152" t="n">
        <v>24</v>
      </c>
      <c r="W152" t="inlineStr">
        <is>
          <t>1998-01-20</t>
        </is>
      </c>
      <c r="X152" t="inlineStr">
        <is>
          <t>1998-01-20</t>
        </is>
      </c>
      <c r="Y152" t="inlineStr">
        <is>
          <t>1989-02-08</t>
        </is>
      </c>
      <c r="Z152" t="inlineStr">
        <is>
          <t>1989-02-08</t>
        </is>
      </c>
      <c r="AA152" t="n">
        <v>411</v>
      </c>
      <c r="AB152" t="n">
        <v>326</v>
      </c>
      <c r="AC152" t="n">
        <v>581</v>
      </c>
      <c r="AD152" t="n">
        <v>3</v>
      </c>
      <c r="AE152" t="n">
        <v>6</v>
      </c>
      <c r="AF152" t="n">
        <v>7</v>
      </c>
      <c r="AG152" t="n">
        <v>16</v>
      </c>
      <c r="AH152" t="n">
        <v>4</v>
      </c>
      <c r="AI152" t="n">
        <v>8</v>
      </c>
      <c r="AJ152" t="n">
        <v>1</v>
      </c>
      <c r="AK152" t="n">
        <v>3</v>
      </c>
      <c r="AL152" t="n">
        <v>4</v>
      </c>
      <c r="AM152" t="n">
        <v>5</v>
      </c>
      <c r="AN152" t="n">
        <v>1</v>
      </c>
      <c r="AO152" t="n">
        <v>4</v>
      </c>
      <c r="AP152" t="n">
        <v>0</v>
      </c>
      <c r="AQ152" t="n">
        <v>0</v>
      </c>
      <c r="AR152" t="inlineStr">
        <is>
          <t>No</t>
        </is>
      </c>
      <c r="AS152" t="inlineStr">
        <is>
          <t>Yes</t>
        </is>
      </c>
      <c r="AT152">
        <f>HYPERLINK("http://catalog.hathitrust.org/Record/000917800","HathiTrust Record")</f>
        <v/>
      </c>
      <c r="AU152">
        <f>HYPERLINK("https://creighton-primo.hosted.exlibrisgroup.com/primo-explore/search?tab=default_tab&amp;search_scope=EVERYTHING&amp;vid=01CRU&amp;lang=en_US&amp;offset=0&amp;query=any,contains,991001118379702656","Catalog Record")</f>
        <v/>
      </c>
      <c r="AV152">
        <f>HYPERLINK("http://www.worldcat.org/oclc/17806126","WorldCat Record")</f>
        <v/>
      </c>
      <c r="AW152" t="inlineStr">
        <is>
          <t>889964939:eng</t>
        </is>
      </c>
      <c r="AX152" t="inlineStr">
        <is>
          <t>17806126</t>
        </is>
      </c>
      <c r="AY152" t="inlineStr">
        <is>
          <t>991001118379702656</t>
        </is>
      </c>
      <c r="AZ152" t="inlineStr">
        <is>
          <t>991001118379702656</t>
        </is>
      </c>
      <c r="BA152" t="inlineStr">
        <is>
          <t>2265045460002656</t>
        </is>
      </c>
      <c r="BB152" t="inlineStr">
        <is>
          <t>BOOK</t>
        </is>
      </c>
      <c r="BD152" t="inlineStr">
        <is>
          <t>9780806701332</t>
        </is>
      </c>
      <c r="BE152" t="inlineStr">
        <is>
          <t>30001001613902</t>
        </is>
      </c>
      <c r="BF152" t="inlineStr">
        <is>
          <t>893546386</t>
        </is>
      </c>
    </row>
    <row r="153">
      <c r="B153" t="inlineStr">
        <is>
          <t>CUHSL</t>
        </is>
      </c>
      <c r="C153" t="inlineStr">
        <is>
          <t>SHELVES</t>
        </is>
      </c>
      <c r="D153" t="inlineStr">
        <is>
          <t>QT 260 S77045 1984</t>
        </is>
      </c>
      <c r="E153" t="inlineStr">
        <is>
          <t>0                      QT 0260000S  77045       1984</t>
        </is>
      </c>
      <c r="F153" t="inlineStr">
        <is>
          <t>Sports medicine for the primary care physician / editor, Richard B. Birrer.</t>
        </is>
      </c>
      <c r="H153" t="inlineStr">
        <is>
          <t>No</t>
        </is>
      </c>
      <c r="I153" t="inlineStr">
        <is>
          <t>1</t>
        </is>
      </c>
      <c r="J153" t="inlineStr">
        <is>
          <t>No</t>
        </is>
      </c>
      <c r="K153" t="inlineStr">
        <is>
          <t>No</t>
        </is>
      </c>
      <c r="L153" t="inlineStr">
        <is>
          <t>0</t>
        </is>
      </c>
      <c r="N153" t="inlineStr">
        <is>
          <t>Norwalk, Conn. : Appleton-Century-Crofts, c1984.</t>
        </is>
      </c>
      <c r="O153" t="inlineStr">
        <is>
          <t>1984</t>
        </is>
      </c>
      <c r="Q153" t="inlineStr">
        <is>
          <t>eng</t>
        </is>
      </c>
      <c r="R153" t="inlineStr">
        <is>
          <t>xxu</t>
        </is>
      </c>
      <c r="T153" t="inlineStr">
        <is>
          <t xml:space="preserve">QT </t>
        </is>
      </c>
      <c r="U153" t="n">
        <v>11</v>
      </c>
      <c r="V153" t="n">
        <v>11</v>
      </c>
      <c r="W153" t="inlineStr">
        <is>
          <t>1990-07-17</t>
        </is>
      </c>
      <c r="X153" t="inlineStr">
        <is>
          <t>1990-07-17</t>
        </is>
      </c>
      <c r="Y153" t="inlineStr">
        <is>
          <t>1988-01-20</t>
        </is>
      </c>
      <c r="Z153" t="inlineStr">
        <is>
          <t>1988-01-20</t>
        </is>
      </c>
      <c r="AA153" t="n">
        <v>199</v>
      </c>
      <c r="AB153" t="n">
        <v>159</v>
      </c>
      <c r="AC153" t="n">
        <v>432</v>
      </c>
      <c r="AD153" t="n">
        <v>1</v>
      </c>
      <c r="AE153" t="n">
        <v>1</v>
      </c>
      <c r="AF153" t="n">
        <v>1</v>
      </c>
      <c r="AG153" t="n">
        <v>11</v>
      </c>
      <c r="AH153" t="n">
        <v>1</v>
      </c>
      <c r="AI153" t="n">
        <v>7</v>
      </c>
      <c r="AJ153" t="n">
        <v>0</v>
      </c>
      <c r="AK153" t="n">
        <v>3</v>
      </c>
      <c r="AL153" t="n">
        <v>0</v>
      </c>
      <c r="AM153" t="n">
        <v>4</v>
      </c>
      <c r="AN153" t="n">
        <v>0</v>
      </c>
      <c r="AO153" t="n">
        <v>0</v>
      </c>
      <c r="AP153" t="n">
        <v>0</v>
      </c>
      <c r="AQ153" t="n">
        <v>0</v>
      </c>
      <c r="AR153" t="inlineStr">
        <is>
          <t>No</t>
        </is>
      </c>
      <c r="AS153" t="inlineStr">
        <is>
          <t>Yes</t>
        </is>
      </c>
      <c r="AT153">
        <f>HYPERLINK("http://catalog.hathitrust.org/Record/000325811","HathiTrust Record")</f>
        <v/>
      </c>
      <c r="AU153">
        <f>HYPERLINK("https://creighton-primo.hosted.exlibrisgroup.com/primo-explore/search?tab=default_tab&amp;search_scope=EVERYTHING&amp;vid=01CRU&amp;lang=en_US&amp;offset=0&amp;query=any,contains,991000861569702656","Catalog Record")</f>
        <v/>
      </c>
      <c r="AV153">
        <f>HYPERLINK("http://www.worldcat.org/oclc/9622343","WorldCat Record")</f>
        <v/>
      </c>
      <c r="AW153" t="inlineStr">
        <is>
          <t>766869421:eng</t>
        </is>
      </c>
      <c r="AX153" t="inlineStr">
        <is>
          <t>9622343</t>
        </is>
      </c>
      <c r="AY153" t="inlineStr">
        <is>
          <t>991000861569702656</t>
        </is>
      </c>
      <c r="AZ153" t="inlineStr">
        <is>
          <t>991000861569702656</t>
        </is>
      </c>
      <c r="BA153" t="inlineStr">
        <is>
          <t>2269433430002656</t>
        </is>
      </c>
      <c r="BB153" t="inlineStr">
        <is>
          <t>BOOK</t>
        </is>
      </c>
      <c r="BD153" t="inlineStr">
        <is>
          <t>9780838586518</t>
        </is>
      </c>
      <c r="BE153" t="inlineStr">
        <is>
          <t>30001000139107</t>
        </is>
      </c>
      <c r="BF153" t="inlineStr">
        <is>
          <t>893450559</t>
        </is>
      </c>
    </row>
    <row r="154">
      <c r="B154" t="inlineStr">
        <is>
          <t>CUHSL</t>
        </is>
      </c>
      <c r="C154" t="inlineStr">
        <is>
          <t>SHELVES</t>
        </is>
      </c>
      <c r="D154" t="inlineStr">
        <is>
          <t>QT 260 S78576 1987</t>
        </is>
      </c>
      <c r="E154" t="inlineStr">
        <is>
          <t>0                      QT 0260000S  78576       1987</t>
        </is>
      </c>
      <c r="F154" t="inlineStr">
        <is>
          <t>Sports ophthalmology / edited by Louis D. Pizzarello and Barrett G. Haik.</t>
        </is>
      </c>
      <c r="H154" t="inlineStr">
        <is>
          <t>No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N154" t="inlineStr">
        <is>
          <t>Springfield, Ill. Thomas, c1987.</t>
        </is>
      </c>
      <c r="O154" t="inlineStr">
        <is>
          <t>1987</t>
        </is>
      </c>
      <c r="Q154" t="inlineStr">
        <is>
          <t>eng</t>
        </is>
      </c>
      <c r="R154" t="inlineStr">
        <is>
          <t>xxu</t>
        </is>
      </c>
      <c r="T154" t="inlineStr">
        <is>
          <t xml:space="preserve">QT </t>
        </is>
      </c>
      <c r="U154" t="n">
        <v>4</v>
      </c>
      <c r="V154" t="n">
        <v>4</v>
      </c>
      <c r="W154" t="inlineStr">
        <is>
          <t>1988-06-14</t>
        </is>
      </c>
      <c r="X154" t="inlineStr">
        <is>
          <t>1988-06-14</t>
        </is>
      </c>
      <c r="Y154" t="inlineStr">
        <is>
          <t>1988-05-24</t>
        </is>
      </c>
      <c r="Z154" t="inlineStr">
        <is>
          <t>1988-05-24</t>
        </is>
      </c>
      <c r="AA154" t="n">
        <v>141</v>
      </c>
      <c r="AB154" t="n">
        <v>111</v>
      </c>
      <c r="AC154" t="n">
        <v>113</v>
      </c>
      <c r="AD154" t="n">
        <v>1</v>
      </c>
      <c r="AE154" t="n">
        <v>1</v>
      </c>
      <c r="AF154" t="n">
        <v>3</v>
      </c>
      <c r="AG154" t="n">
        <v>3</v>
      </c>
      <c r="AH154" t="n">
        <v>1</v>
      </c>
      <c r="AI154" t="n">
        <v>1</v>
      </c>
      <c r="AJ154" t="n">
        <v>2</v>
      </c>
      <c r="AK154" t="n">
        <v>2</v>
      </c>
      <c r="AL154" t="n">
        <v>2</v>
      </c>
      <c r="AM154" t="n">
        <v>2</v>
      </c>
      <c r="AN154" t="n">
        <v>0</v>
      </c>
      <c r="AO154" t="n">
        <v>0</v>
      </c>
      <c r="AP154" t="n">
        <v>0</v>
      </c>
      <c r="AQ154" t="n">
        <v>0</v>
      </c>
      <c r="AR154" t="inlineStr">
        <is>
          <t>No</t>
        </is>
      </c>
      <c r="AS154" t="inlineStr">
        <is>
          <t>Yes</t>
        </is>
      </c>
      <c r="AT154">
        <f>HYPERLINK("http://catalog.hathitrust.org/Record/000858562","HathiTrust Record")</f>
        <v/>
      </c>
      <c r="AU154">
        <f>HYPERLINK("https://creighton-primo.hosted.exlibrisgroup.com/primo-explore/search?tab=default_tab&amp;search_scope=EVERYTHING&amp;vid=01CRU&amp;lang=en_US&amp;offset=0&amp;query=any,contains,991001192499702656","Catalog Record")</f>
        <v/>
      </c>
      <c r="AV154">
        <f>HYPERLINK("http://www.worldcat.org/oclc/14819509","WorldCat Record")</f>
        <v/>
      </c>
      <c r="AW154" t="inlineStr">
        <is>
          <t>1910238248:eng</t>
        </is>
      </c>
      <c r="AX154" t="inlineStr">
        <is>
          <t>14819509</t>
        </is>
      </c>
      <c r="AY154" t="inlineStr">
        <is>
          <t>991001192499702656</t>
        </is>
      </c>
      <c r="AZ154" t="inlineStr">
        <is>
          <t>991001192499702656</t>
        </is>
      </c>
      <c r="BA154" t="inlineStr">
        <is>
          <t>2265430740002656</t>
        </is>
      </c>
      <c r="BB154" t="inlineStr">
        <is>
          <t>BOOK</t>
        </is>
      </c>
      <c r="BD154" t="inlineStr">
        <is>
          <t>9780398053093</t>
        </is>
      </c>
      <c r="BE154" t="inlineStr">
        <is>
          <t>30001000979700</t>
        </is>
      </c>
      <c r="BF154" t="inlineStr">
        <is>
          <t>893358316</t>
        </is>
      </c>
    </row>
    <row r="155">
      <c r="B155" t="inlineStr">
        <is>
          <t>CUHSL</t>
        </is>
      </c>
      <c r="C155" t="inlineStr">
        <is>
          <t>SHELVES</t>
        </is>
      </c>
      <c r="D155" t="inlineStr">
        <is>
          <t>QT 260 S7857651 1990</t>
        </is>
      </c>
      <c r="E155" t="inlineStr">
        <is>
          <t>0                      QT 0260000S  7857651     1990</t>
        </is>
      </c>
      <c r="F155" t="inlineStr">
        <is>
          <t>Sports physical therapy / [edited by] Barbara Sanders.</t>
        </is>
      </c>
      <c r="H155" t="inlineStr">
        <is>
          <t>No</t>
        </is>
      </c>
      <c r="I155" t="inlineStr">
        <is>
          <t>1</t>
        </is>
      </c>
      <c r="J155" t="inlineStr">
        <is>
          <t>No</t>
        </is>
      </c>
      <c r="K155" t="inlineStr">
        <is>
          <t>No</t>
        </is>
      </c>
      <c r="L155" t="inlineStr">
        <is>
          <t>0</t>
        </is>
      </c>
      <c r="N155" t="inlineStr">
        <is>
          <t>Norwalk, Conn. : Appleton &amp; Lange, c1990.</t>
        </is>
      </c>
      <c r="O155" t="inlineStr">
        <is>
          <t>1990</t>
        </is>
      </c>
      <c r="Q155" t="inlineStr">
        <is>
          <t>eng</t>
        </is>
      </c>
      <c r="R155" t="inlineStr">
        <is>
          <t>xxu</t>
        </is>
      </c>
      <c r="T155" t="inlineStr">
        <is>
          <t xml:space="preserve">QT </t>
        </is>
      </c>
      <c r="U155" t="n">
        <v>36</v>
      </c>
      <c r="V155" t="n">
        <v>36</v>
      </c>
      <c r="W155" t="inlineStr">
        <is>
          <t>1998-12-03</t>
        </is>
      </c>
      <c r="X155" t="inlineStr">
        <is>
          <t>1998-12-03</t>
        </is>
      </c>
      <c r="Y155" t="inlineStr">
        <is>
          <t>1990-11-30</t>
        </is>
      </c>
      <c r="Z155" t="inlineStr">
        <is>
          <t>1990-11-30</t>
        </is>
      </c>
      <c r="AA155" t="n">
        <v>233</v>
      </c>
      <c r="AB155" t="n">
        <v>182</v>
      </c>
      <c r="AC155" t="n">
        <v>189</v>
      </c>
      <c r="AD155" t="n">
        <v>2</v>
      </c>
      <c r="AE155" t="n">
        <v>2</v>
      </c>
      <c r="AF155" t="n">
        <v>9</v>
      </c>
      <c r="AG155" t="n">
        <v>9</v>
      </c>
      <c r="AH155" t="n">
        <v>5</v>
      </c>
      <c r="AI155" t="n">
        <v>5</v>
      </c>
      <c r="AJ155" t="n">
        <v>3</v>
      </c>
      <c r="AK155" t="n">
        <v>3</v>
      </c>
      <c r="AL155" t="n">
        <v>4</v>
      </c>
      <c r="AM155" t="n">
        <v>4</v>
      </c>
      <c r="AN155" t="n">
        <v>1</v>
      </c>
      <c r="AO155" t="n">
        <v>1</v>
      </c>
      <c r="AP155" t="n">
        <v>0</v>
      </c>
      <c r="AQ155" t="n">
        <v>0</v>
      </c>
      <c r="AR155" t="inlineStr">
        <is>
          <t>No</t>
        </is>
      </c>
      <c r="AS155" t="inlineStr">
        <is>
          <t>Yes</t>
        </is>
      </c>
      <c r="AT155">
        <f>HYPERLINK("http://catalog.hathitrust.org/Record/002469353","HathiTrust Record")</f>
        <v/>
      </c>
      <c r="AU155">
        <f>HYPERLINK("https://creighton-primo.hosted.exlibrisgroup.com/primo-explore/search?tab=default_tab&amp;search_scope=EVERYTHING&amp;vid=01CRU&amp;lang=en_US&amp;offset=0&amp;query=any,contains,991000781469702656","Catalog Record")</f>
        <v/>
      </c>
      <c r="AV155">
        <f>HYPERLINK("http://www.worldcat.org/oclc/20934293","WorldCat Record")</f>
        <v/>
      </c>
      <c r="AW155" t="inlineStr">
        <is>
          <t>9463465330:eng</t>
        </is>
      </c>
      <c r="AX155" t="inlineStr">
        <is>
          <t>20934293</t>
        </is>
      </c>
      <c r="AY155" t="inlineStr">
        <is>
          <t>991000781469702656</t>
        </is>
      </c>
      <c r="AZ155" t="inlineStr">
        <is>
          <t>991000781469702656</t>
        </is>
      </c>
      <c r="BA155" t="inlineStr">
        <is>
          <t>2268311450002656</t>
        </is>
      </c>
      <c r="BB155" t="inlineStr">
        <is>
          <t>BOOK</t>
        </is>
      </c>
      <c r="BD155" t="inlineStr">
        <is>
          <t>9780838586525</t>
        </is>
      </c>
      <c r="BE155" t="inlineStr">
        <is>
          <t>30001002064857</t>
        </is>
      </c>
      <c r="BF155" t="inlineStr">
        <is>
          <t>893454855</t>
        </is>
      </c>
    </row>
    <row r="156">
      <c r="B156" t="inlineStr">
        <is>
          <t>CUHSL</t>
        </is>
      </c>
      <c r="C156" t="inlineStr">
        <is>
          <t>SHELVES</t>
        </is>
      </c>
      <c r="D156" t="inlineStr">
        <is>
          <t>QT 260 T398 1999</t>
        </is>
      </c>
      <c r="E156" t="inlineStr">
        <is>
          <t>0                      QT 0260000T  398         1999</t>
        </is>
      </c>
      <c r="F156" t="inlineStr">
        <is>
          <t>Therapeutic modalities in sports medicine / [edited by] William E. Prentice.</t>
        </is>
      </c>
      <c r="H156" t="inlineStr">
        <is>
          <t>No</t>
        </is>
      </c>
      <c r="I156" t="inlineStr">
        <is>
          <t>1</t>
        </is>
      </c>
      <c r="J156" t="inlineStr">
        <is>
          <t>No</t>
        </is>
      </c>
      <c r="K156" t="inlineStr">
        <is>
          <t>Yes</t>
        </is>
      </c>
      <c r="L156" t="inlineStr">
        <is>
          <t>0</t>
        </is>
      </c>
      <c r="N156" t="inlineStr">
        <is>
          <t>Boston : WCB/McGraw-Hill, c1999.</t>
        </is>
      </c>
      <c r="O156" t="inlineStr">
        <is>
          <t>1999</t>
        </is>
      </c>
      <c r="P156" t="inlineStr">
        <is>
          <t>4th ed.</t>
        </is>
      </c>
      <c r="Q156" t="inlineStr">
        <is>
          <t>eng</t>
        </is>
      </c>
      <c r="R156" t="inlineStr">
        <is>
          <t>mau</t>
        </is>
      </c>
      <c r="T156" t="inlineStr">
        <is>
          <t xml:space="preserve">QT </t>
        </is>
      </c>
      <c r="U156" t="n">
        <v>13</v>
      </c>
      <c r="V156" t="n">
        <v>13</v>
      </c>
      <c r="W156" t="inlineStr">
        <is>
          <t>2003-03-31</t>
        </is>
      </c>
      <c r="X156" t="inlineStr">
        <is>
          <t>2003-03-31</t>
        </is>
      </c>
      <c r="Y156" t="inlineStr">
        <is>
          <t>1998-09-10</t>
        </is>
      </c>
      <c r="Z156" t="inlineStr">
        <is>
          <t>1998-09-10</t>
        </is>
      </c>
      <c r="AA156" t="n">
        <v>242</v>
      </c>
      <c r="AB156" t="n">
        <v>204</v>
      </c>
      <c r="AC156" t="n">
        <v>687</v>
      </c>
      <c r="AD156" t="n">
        <v>2</v>
      </c>
      <c r="AE156" t="n">
        <v>8</v>
      </c>
      <c r="AF156" t="n">
        <v>7</v>
      </c>
      <c r="AG156" t="n">
        <v>25</v>
      </c>
      <c r="AH156" t="n">
        <v>3</v>
      </c>
      <c r="AI156" t="n">
        <v>12</v>
      </c>
      <c r="AJ156" t="n">
        <v>3</v>
      </c>
      <c r="AK156" t="n">
        <v>5</v>
      </c>
      <c r="AL156" t="n">
        <v>2</v>
      </c>
      <c r="AM156" t="n">
        <v>7</v>
      </c>
      <c r="AN156" t="n">
        <v>1</v>
      </c>
      <c r="AO156" t="n">
        <v>6</v>
      </c>
      <c r="AP156" t="n">
        <v>0</v>
      </c>
      <c r="AQ156" t="n">
        <v>0</v>
      </c>
      <c r="AR156" t="inlineStr">
        <is>
          <t>No</t>
        </is>
      </c>
      <c r="AS156" t="inlineStr">
        <is>
          <t>Yes</t>
        </is>
      </c>
      <c r="AT156">
        <f>HYPERLINK("http://catalog.hathitrust.org/Record/003270983","HathiTrust Record")</f>
        <v/>
      </c>
      <c r="AU156">
        <f>HYPERLINK("https://creighton-primo.hosted.exlibrisgroup.com/primo-explore/search?tab=default_tab&amp;search_scope=EVERYTHING&amp;vid=01CRU&amp;lang=en_US&amp;offset=0&amp;query=any,contains,991001569039702656","Catalog Record")</f>
        <v/>
      </c>
      <c r="AV156">
        <f>HYPERLINK("http://www.worldcat.org/oclc/38311519","WorldCat Record")</f>
        <v/>
      </c>
      <c r="AW156" t="inlineStr">
        <is>
          <t>55221641:eng</t>
        </is>
      </c>
      <c r="AX156" t="inlineStr">
        <is>
          <t>38311519</t>
        </is>
      </c>
      <c r="AY156" t="inlineStr">
        <is>
          <t>991001569039702656</t>
        </is>
      </c>
      <c r="AZ156" t="inlineStr">
        <is>
          <t>991001569039702656</t>
        </is>
      </c>
      <c r="BA156" t="inlineStr">
        <is>
          <t>2271092380002656</t>
        </is>
      </c>
      <c r="BB156" t="inlineStr">
        <is>
          <t>BOOK</t>
        </is>
      </c>
      <c r="BD156" t="inlineStr">
        <is>
          <t>9780070920668</t>
        </is>
      </c>
      <c r="BE156" t="inlineStr">
        <is>
          <t>30001004092567</t>
        </is>
      </c>
      <c r="BF156" t="inlineStr">
        <is>
          <t>893162159</t>
        </is>
      </c>
    </row>
    <row r="157">
      <c r="B157" t="inlineStr">
        <is>
          <t>CUHSL</t>
        </is>
      </c>
      <c r="C157" t="inlineStr">
        <is>
          <t>SHELVES</t>
        </is>
      </c>
      <c r="D157" t="inlineStr">
        <is>
          <t>QT 260 V782h 1999</t>
        </is>
      </c>
      <c r="E157" t="inlineStr">
        <is>
          <t>0                      QT 0260000V  782h        1999</t>
        </is>
      </c>
      <c r="F157" t="inlineStr">
        <is>
          <t>High angle rescue techniques / Tom Vines, Steve Hudson.</t>
        </is>
      </c>
      <c r="H157" t="inlineStr">
        <is>
          <t>No</t>
        </is>
      </c>
      <c r="I157" t="inlineStr">
        <is>
          <t>1</t>
        </is>
      </c>
      <c r="J157" t="inlineStr">
        <is>
          <t>No</t>
        </is>
      </c>
      <c r="K157" t="inlineStr">
        <is>
          <t>No</t>
        </is>
      </c>
      <c r="L157" t="inlineStr">
        <is>
          <t>0</t>
        </is>
      </c>
      <c r="M157" t="inlineStr">
        <is>
          <t>Vines, Tom.</t>
        </is>
      </c>
      <c r="N157" t="inlineStr">
        <is>
          <t>St. Louis : Mosby, c1999.</t>
        </is>
      </c>
      <c r="O157" t="inlineStr">
        <is>
          <t>1999</t>
        </is>
      </c>
      <c r="P157" t="inlineStr">
        <is>
          <t>2nd ed.</t>
        </is>
      </c>
      <c r="Q157" t="inlineStr">
        <is>
          <t>eng</t>
        </is>
      </c>
      <c r="R157" t="inlineStr">
        <is>
          <t>mou</t>
        </is>
      </c>
      <c r="T157" t="inlineStr">
        <is>
          <t xml:space="preserve">QT </t>
        </is>
      </c>
      <c r="U157" t="n">
        <v>4</v>
      </c>
      <c r="V157" t="n">
        <v>4</v>
      </c>
      <c r="W157" t="inlineStr">
        <is>
          <t>1999-05-03</t>
        </is>
      </c>
      <c r="X157" t="inlineStr">
        <is>
          <t>1999-05-03</t>
        </is>
      </c>
      <c r="Y157" t="inlineStr">
        <is>
          <t>1999-03-18</t>
        </is>
      </c>
      <c r="Z157" t="inlineStr">
        <is>
          <t>1999-03-18</t>
        </is>
      </c>
      <c r="AA157" t="n">
        <v>78</v>
      </c>
      <c r="AB157" t="n">
        <v>62</v>
      </c>
      <c r="AC157" t="n">
        <v>132</v>
      </c>
      <c r="AD157" t="n">
        <v>2</v>
      </c>
      <c r="AE157" t="n">
        <v>2</v>
      </c>
      <c r="AF157" t="n">
        <v>1</v>
      </c>
      <c r="AG157" t="n">
        <v>1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1</v>
      </c>
      <c r="AO157" t="n">
        <v>1</v>
      </c>
      <c r="AP157" t="n">
        <v>0</v>
      </c>
      <c r="AQ157" t="n">
        <v>0</v>
      </c>
      <c r="AR157" t="inlineStr">
        <is>
          <t>No</t>
        </is>
      </c>
      <c r="AS157" t="inlineStr">
        <is>
          <t>No</t>
        </is>
      </c>
      <c r="AU157">
        <f>HYPERLINK("https://creighton-primo.hosted.exlibrisgroup.com/primo-explore/search?tab=default_tab&amp;search_scope=EVERYTHING&amp;vid=01CRU&amp;lang=en_US&amp;offset=0&amp;query=any,contains,991001560079702656","Catalog Record")</f>
        <v/>
      </c>
      <c r="AV157">
        <f>HYPERLINK("http://www.worldcat.org/oclc/40043501","WorldCat Record")</f>
        <v/>
      </c>
      <c r="AW157" t="inlineStr">
        <is>
          <t>679539:eng</t>
        </is>
      </c>
      <c r="AX157" t="inlineStr">
        <is>
          <t>40043501</t>
        </is>
      </c>
      <c r="AY157" t="inlineStr">
        <is>
          <t>991001560079702656</t>
        </is>
      </c>
      <c r="AZ157" t="inlineStr">
        <is>
          <t>991001560079702656</t>
        </is>
      </c>
      <c r="BA157" t="inlineStr">
        <is>
          <t>2268068750002656</t>
        </is>
      </c>
      <c r="BB157" t="inlineStr">
        <is>
          <t>BOOK</t>
        </is>
      </c>
      <c r="BE157" t="inlineStr">
        <is>
          <t>30001004159903</t>
        </is>
      </c>
      <c r="BF157" t="inlineStr">
        <is>
          <t>893451331</t>
        </is>
      </c>
    </row>
    <row r="158">
      <c r="B158" t="inlineStr">
        <is>
          <t>CUHSL</t>
        </is>
      </c>
      <c r="C158" t="inlineStr">
        <is>
          <t>SHELVES</t>
        </is>
      </c>
      <c r="D158" t="inlineStr">
        <is>
          <t>QT260 W744p 2004</t>
        </is>
      </c>
      <c r="E158" t="inlineStr">
        <is>
          <t>0                      QT 0260000W  744p        2004</t>
        </is>
      </c>
      <c r="F158" t="inlineStr">
        <is>
          <t>Physiology of sport and exercise / Jack H. Wilmore, David L. Costill.</t>
        </is>
      </c>
      <c r="H158" t="inlineStr">
        <is>
          <t>No</t>
        </is>
      </c>
      <c r="I158" t="inlineStr">
        <is>
          <t>1</t>
        </is>
      </c>
      <c r="J158" t="inlineStr">
        <is>
          <t>No</t>
        </is>
      </c>
      <c r="K158" t="inlineStr">
        <is>
          <t>Yes</t>
        </is>
      </c>
      <c r="L158" t="inlineStr">
        <is>
          <t>0</t>
        </is>
      </c>
      <c r="M158" t="inlineStr">
        <is>
          <t>Wilmore, Jack H., 1938-2014.</t>
        </is>
      </c>
      <c r="N158" t="inlineStr">
        <is>
          <t>Champaign, IL : Human Kinetics, c2004.</t>
        </is>
      </c>
      <c r="O158" t="inlineStr">
        <is>
          <t>2004</t>
        </is>
      </c>
      <c r="P158" t="inlineStr">
        <is>
          <t>3rd ed.</t>
        </is>
      </c>
      <c r="Q158" t="inlineStr">
        <is>
          <t>eng</t>
        </is>
      </c>
      <c r="R158" t="inlineStr">
        <is>
          <t>ilu</t>
        </is>
      </c>
      <c r="T158" t="inlineStr">
        <is>
          <t xml:space="preserve">QT </t>
        </is>
      </c>
      <c r="U158" t="n">
        <v>4</v>
      </c>
      <c r="V158" t="n">
        <v>4</v>
      </c>
      <c r="W158" t="inlineStr">
        <is>
          <t>2009-10-26</t>
        </is>
      </c>
      <c r="X158" t="inlineStr">
        <is>
          <t>2009-10-26</t>
        </is>
      </c>
      <c r="Y158" t="inlineStr">
        <is>
          <t>2007-01-26</t>
        </is>
      </c>
      <c r="Z158" t="inlineStr">
        <is>
          <t>2007-01-26</t>
        </is>
      </c>
      <c r="AA158" t="n">
        <v>464</v>
      </c>
      <c r="AB158" t="n">
        <v>298</v>
      </c>
      <c r="AC158" t="n">
        <v>999</v>
      </c>
      <c r="AD158" t="n">
        <v>4</v>
      </c>
      <c r="AE158" t="n">
        <v>11</v>
      </c>
      <c r="AF158" t="n">
        <v>10</v>
      </c>
      <c r="AG158" t="n">
        <v>34</v>
      </c>
      <c r="AH158" t="n">
        <v>6</v>
      </c>
      <c r="AI158" t="n">
        <v>16</v>
      </c>
      <c r="AJ158" t="n">
        <v>1</v>
      </c>
      <c r="AK158" t="n">
        <v>6</v>
      </c>
      <c r="AL158" t="n">
        <v>1</v>
      </c>
      <c r="AM158" t="n">
        <v>10</v>
      </c>
      <c r="AN158" t="n">
        <v>3</v>
      </c>
      <c r="AO158" t="n">
        <v>9</v>
      </c>
      <c r="AP158" t="n">
        <v>0</v>
      </c>
      <c r="AQ158" t="n">
        <v>0</v>
      </c>
      <c r="AR158" t="inlineStr">
        <is>
          <t>No</t>
        </is>
      </c>
      <c r="AS158" t="inlineStr">
        <is>
          <t>Yes</t>
        </is>
      </c>
      <c r="AT158">
        <f>HYPERLINK("http://catalog.hathitrust.org/Record/004363578","HathiTrust Record")</f>
        <v/>
      </c>
      <c r="AU158">
        <f>HYPERLINK("https://creighton-primo.hosted.exlibrisgroup.com/primo-explore/search?tab=default_tab&amp;search_scope=EVERYTHING&amp;vid=01CRU&amp;lang=en_US&amp;offset=0&amp;query=any,contains,991000588069702656","Catalog Record")</f>
        <v/>
      </c>
      <c r="AV158">
        <f>HYPERLINK("http://www.worldcat.org/oclc/52334699","WorldCat Record")</f>
        <v/>
      </c>
      <c r="AW158" t="inlineStr">
        <is>
          <t>733557:eng</t>
        </is>
      </c>
      <c r="AX158" t="inlineStr">
        <is>
          <t>52334699</t>
        </is>
      </c>
      <c r="AY158" t="inlineStr">
        <is>
          <t>991000588069702656</t>
        </is>
      </c>
      <c r="AZ158" t="inlineStr">
        <is>
          <t>991000588069702656</t>
        </is>
      </c>
      <c r="BA158" t="inlineStr">
        <is>
          <t>2256874360002656</t>
        </is>
      </c>
      <c r="BB158" t="inlineStr">
        <is>
          <t>BOOK</t>
        </is>
      </c>
      <c r="BD158" t="inlineStr">
        <is>
          <t>9780736044899</t>
        </is>
      </c>
      <c r="BE158" t="inlineStr">
        <is>
          <t>30001005193307</t>
        </is>
      </c>
      <c r="BF158" t="inlineStr">
        <is>
          <t>893830340</t>
        </is>
      </c>
    </row>
    <row r="159">
      <c r="B159" t="inlineStr">
        <is>
          <t>CUHSL</t>
        </is>
      </c>
      <c r="C159" t="inlineStr">
        <is>
          <t>SHELVES</t>
        </is>
      </c>
      <c r="D159" t="inlineStr">
        <is>
          <t>QT 260 W787 1990</t>
        </is>
      </c>
      <c r="E159" t="inlineStr">
        <is>
          <t>0                      QT 0260000W  787         1990</t>
        </is>
      </c>
      <c r="F159" t="inlineStr">
        <is>
          <t>Winter sports medicine / Murray Joseph Casey, editor-in-chief ; Carl Foster, associate editor, Edward G. Hixson, associate editor.</t>
        </is>
      </c>
      <c r="H159" t="inlineStr">
        <is>
          <t>No</t>
        </is>
      </c>
      <c r="I159" t="inlineStr">
        <is>
          <t>1</t>
        </is>
      </c>
      <c r="J159" t="inlineStr">
        <is>
          <t>No</t>
        </is>
      </c>
      <c r="K159" t="inlineStr">
        <is>
          <t>No</t>
        </is>
      </c>
      <c r="L159" t="inlineStr">
        <is>
          <t>0</t>
        </is>
      </c>
      <c r="N159" t="inlineStr">
        <is>
          <t>Philadelphia : F.A. Davis, c1990.</t>
        </is>
      </c>
      <c r="O159" t="inlineStr">
        <is>
          <t>1990</t>
        </is>
      </c>
      <c r="Q159" t="inlineStr">
        <is>
          <t>eng</t>
        </is>
      </c>
      <c r="R159" t="inlineStr">
        <is>
          <t>xxu</t>
        </is>
      </c>
      <c r="S159" t="inlineStr">
        <is>
          <t>Contemporary exercise and sports medicine series</t>
        </is>
      </c>
      <c r="T159" t="inlineStr">
        <is>
          <t xml:space="preserve">QT </t>
        </is>
      </c>
      <c r="U159" t="n">
        <v>10</v>
      </c>
      <c r="V159" t="n">
        <v>10</v>
      </c>
      <c r="W159" t="inlineStr">
        <is>
          <t>2003-03-04</t>
        </is>
      </c>
      <c r="X159" t="inlineStr">
        <is>
          <t>2003-03-04</t>
        </is>
      </c>
      <c r="Y159" t="inlineStr">
        <is>
          <t>1990-09-12</t>
        </is>
      </c>
      <c r="Z159" t="inlineStr">
        <is>
          <t>1990-09-12</t>
        </is>
      </c>
      <c r="AA159" t="n">
        <v>190</v>
      </c>
      <c r="AB159" t="n">
        <v>152</v>
      </c>
      <c r="AC159" t="n">
        <v>154</v>
      </c>
      <c r="AD159" t="n">
        <v>1</v>
      </c>
      <c r="AE159" t="n">
        <v>1</v>
      </c>
      <c r="AF159" t="n">
        <v>3</v>
      </c>
      <c r="AG159" t="n">
        <v>3</v>
      </c>
      <c r="AH159" t="n">
        <v>1</v>
      </c>
      <c r="AI159" t="n">
        <v>1</v>
      </c>
      <c r="AJ159" t="n">
        <v>2</v>
      </c>
      <c r="AK159" t="n">
        <v>2</v>
      </c>
      <c r="AL159" t="n">
        <v>2</v>
      </c>
      <c r="AM159" t="n">
        <v>2</v>
      </c>
      <c r="AN159" t="n">
        <v>0</v>
      </c>
      <c r="AO159" t="n">
        <v>0</v>
      </c>
      <c r="AP159" t="n">
        <v>0</v>
      </c>
      <c r="AQ159" t="n">
        <v>0</v>
      </c>
      <c r="AR159" t="inlineStr">
        <is>
          <t>No</t>
        </is>
      </c>
      <c r="AS159" t="inlineStr">
        <is>
          <t>Yes</t>
        </is>
      </c>
      <c r="AT159">
        <f>HYPERLINK("http://catalog.hathitrust.org/Record/002059633","HathiTrust Record")</f>
        <v/>
      </c>
      <c r="AU159">
        <f>HYPERLINK("https://creighton-primo.hosted.exlibrisgroup.com/primo-explore/search?tab=default_tab&amp;search_scope=EVERYTHING&amp;vid=01CRU&amp;lang=en_US&amp;offset=0&amp;query=any,contains,991001454099702656","Catalog Record")</f>
        <v/>
      </c>
      <c r="AV159">
        <f>HYPERLINK("http://www.worldcat.org/oclc/19741975","WorldCat Record")</f>
        <v/>
      </c>
      <c r="AW159" t="inlineStr">
        <is>
          <t>350112531:eng</t>
        </is>
      </c>
      <c r="AX159" t="inlineStr">
        <is>
          <t>19741975</t>
        </is>
      </c>
      <c r="AY159" t="inlineStr">
        <is>
          <t>991001454099702656</t>
        </is>
      </c>
      <c r="AZ159" t="inlineStr">
        <is>
          <t>991001454099702656</t>
        </is>
      </c>
      <c r="BA159" t="inlineStr">
        <is>
          <t>2259842270002656</t>
        </is>
      </c>
      <c r="BB159" t="inlineStr">
        <is>
          <t>BOOK</t>
        </is>
      </c>
      <c r="BD159" t="inlineStr">
        <is>
          <t>9780803616837</t>
        </is>
      </c>
      <c r="BE159" t="inlineStr">
        <is>
          <t>30001001884313</t>
        </is>
      </c>
      <c r="BF159" t="inlineStr">
        <is>
          <t>893134585</t>
        </is>
      </c>
    </row>
    <row r="160">
      <c r="B160" t="inlineStr">
        <is>
          <t>CUHSL</t>
        </is>
      </c>
      <c r="C160" t="inlineStr">
        <is>
          <t>SHELVES</t>
        </is>
      </c>
      <c r="D160" t="inlineStr">
        <is>
          <t>QT260 W787 2004</t>
        </is>
      </c>
      <c r="E160" t="inlineStr">
        <is>
          <t>0                      QT 0260000W  787         2004</t>
        </is>
      </c>
      <c r="F160" t="inlineStr">
        <is>
          <t>Winter sports medicine : handbook / [edited by] James L. Moeller, Sami F. Rifat.</t>
        </is>
      </c>
      <c r="H160" t="inlineStr">
        <is>
          <t>No</t>
        </is>
      </c>
      <c r="I160" t="inlineStr">
        <is>
          <t>1</t>
        </is>
      </c>
      <c r="J160" t="inlineStr">
        <is>
          <t>No</t>
        </is>
      </c>
      <c r="K160" t="inlineStr">
        <is>
          <t>No</t>
        </is>
      </c>
      <c r="L160" t="inlineStr">
        <is>
          <t>0</t>
        </is>
      </c>
      <c r="N160" t="inlineStr">
        <is>
          <t>New York : McGraw-Hill, Medical Pub. Division, c2004.</t>
        </is>
      </c>
      <c r="O160" t="inlineStr">
        <is>
          <t>2004</t>
        </is>
      </c>
      <c r="Q160" t="inlineStr">
        <is>
          <t>eng</t>
        </is>
      </c>
      <c r="R160" t="inlineStr">
        <is>
          <t>nyu</t>
        </is>
      </c>
      <c r="T160" t="inlineStr">
        <is>
          <t xml:space="preserve">QT </t>
        </is>
      </c>
      <c r="U160" t="n">
        <v>2</v>
      </c>
      <c r="V160" t="n">
        <v>2</v>
      </c>
      <c r="W160" t="inlineStr">
        <is>
          <t>2005-10-28</t>
        </is>
      </c>
      <c r="X160" t="inlineStr">
        <is>
          <t>2005-10-28</t>
        </is>
      </c>
      <c r="Y160" t="inlineStr">
        <is>
          <t>2004-08-27</t>
        </is>
      </c>
      <c r="Z160" t="inlineStr">
        <is>
          <t>2004-08-27</t>
        </is>
      </c>
      <c r="AA160" t="n">
        <v>150</v>
      </c>
      <c r="AB160" t="n">
        <v>106</v>
      </c>
      <c r="AC160" t="n">
        <v>108</v>
      </c>
      <c r="AD160" t="n">
        <v>1</v>
      </c>
      <c r="AE160" t="n">
        <v>1</v>
      </c>
      <c r="AF160" t="n">
        <v>7</v>
      </c>
      <c r="AG160" t="n">
        <v>7</v>
      </c>
      <c r="AH160" t="n">
        <v>4</v>
      </c>
      <c r="AI160" t="n">
        <v>4</v>
      </c>
      <c r="AJ160" t="n">
        <v>3</v>
      </c>
      <c r="AK160" t="n">
        <v>3</v>
      </c>
      <c r="AL160" t="n">
        <v>2</v>
      </c>
      <c r="AM160" t="n">
        <v>2</v>
      </c>
      <c r="AN160" t="n">
        <v>0</v>
      </c>
      <c r="AO160" t="n">
        <v>0</v>
      </c>
      <c r="AP160" t="n">
        <v>0</v>
      </c>
      <c r="AQ160" t="n">
        <v>0</v>
      </c>
      <c r="AR160" t="inlineStr">
        <is>
          <t>No</t>
        </is>
      </c>
      <c r="AS160" t="inlineStr">
        <is>
          <t>Yes</t>
        </is>
      </c>
      <c r="AT160">
        <f>HYPERLINK("http://catalog.hathitrust.org/Record/004725716","HathiTrust Record")</f>
        <v/>
      </c>
      <c r="AU160">
        <f>HYPERLINK("https://creighton-primo.hosted.exlibrisgroup.com/primo-explore/search?tab=default_tab&amp;search_scope=EVERYTHING&amp;vid=01CRU&amp;lang=en_US&amp;offset=0&amp;query=any,contains,991000380639702656","Catalog Record")</f>
        <v/>
      </c>
      <c r="AV160">
        <f>HYPERLINK("http://www.worldcat.org/oclc/53083898","WorldCat Record")</f>
        <v/>
      </c>
      <c r="AW160" t="inlineStr">
        <is>
          <t>1218433812:eng</t>
        </is>
      </c>
      <c r="AX160" t="inlineStr">
        <is>
          <t>53083898</t>
        </is>
      </c>
      <c r="AY160" t="inlineStr">
        <is>
          <t>991000380639702656</t>
        </is>
      </c>
      <c r="AZ160" t="inlineStr">
        <is>
          <t>991000380639702656</t>
        </is>
      </c>
      <c r="BA160" t="inlineStr">
        <is>
          <t>2271473890002656</t>
        </is>
      </c>
      <c r="BB160" t="inlineStr">
        <is>
          <t>BOOK</t>
        </is>
      </c>
      <c r="BD160" t="inlineStr">
        <is>
          <t>9780071412094</t>
        </is>
      </c>
      <c r="BE160" t="inlineStr">
        <is>
          <t>30001004921963</t>
        </is>
      </c>
      <c r="BF160" t="inlineStr">
        <is>
          <t>893269417</t>
        </is>
      </c>
    </row>
    <row r="161">
      <c r="B161" t="inlineStr">
        <is>
          <t>CUHSL</t>
        </is>
      </c>
      <c r="C161" t="inlineStr">
        <is>
          <t>SHELVES</t>
        </is>
      </c>
      <c r="D161" t="inlineStr">
        <is>
          <t>QT260.5.S7 F687 2003</t>
        </is>
      </c>
      <c r="E161" t="inlineStr">
        <is>
          <t>0                      QT 0260500S  7                  F  687         2003</t>
        </is>
      </c>
      <c r="F161" t="inlineStr">
        <is>
          <t>Football medicine / edited by Jan Ekstrand, Jon Karlsson, Alan Hodson.</t>
        </is>
      </c>
      <c r="H161" t="inlineStr">
        <is>
          <t>No</t>
        </is>
      </c>
      <c r="I161" t="inlineStr">
        <is>
          <t>1</t>
        </is>
      </c>
      <c r="J161" t="inlineStr">
        <is>
          <t>No</t>
        </is>
      </c>
      <c r="K161" t="inlineStr">
        <is>
          <t>No</t>
        </is>
      </c>
      <c r="L161" t="inlineStr">
        <is>
          <t>0</t>
        </is>
      </c>
      <c r="N161" t="inlineStr">
        <is>
          <t>London : Martin Dunitz ; Independence, KY : Distributed by Fulfillment Center, Taylor &amp; Francis, 2003.</t>
        </is>
      </c>
      <c r="O161" t="inlineStr">
        <is>
          <t>2003</t>
        </is>
      </c>
      <c r="P161" t="inlineStr">
        <is>
          <t>Rev. ed.</t>
        </is>
      </c>
      <c r="Q161" t="inlineStr">
        <is>
          <t>eng</t>
        </is>
      </c>
      <c r="R161" t="inlineStr">
        <is>
          <t>enk</t>
        </is>
      </c>
      <c r="T161" t="inlineStr">
        <is>
          <t xml:space="preserve">QT </t>
        </is>
      </c>
      <c r="U161" t="n">
        <v>0</v>
      </c>
      <c r="V161" t="n">
        <v>0</v>
      </c>
      <c r="W161" t="inlineStr">
        <is>
          <t>2005-11-11</t>
        </is>
      </c>
      <c r="X161" t="inlineStr">
        <is>
          <t>2005-11-11</t>
        </is>
      </c>
      <c r="Y161" t="inlineStr">
        <is>
          <t>2005-11-04</t>
        </is>
      </c>
      <c r="Z161" t="inlineStr">
        <is>
          <t>2005-11-04</t>
        </is>
      </c>
      <c r="AA161" t="n">
        <v>97</v>
      </c>
      <c r="AB161" t="n">
        <v>55</v>
      </c>
      <c r="AC161" t="n">
        <v>62</v>
      </c>
      <c r="AD161" t="n">
        <v>1</v>
      </c>
      <c r="AE161" t="n">
        <v>1</v>
      </c>
      <c r="AF161" t="n">
        <v>2</v>
      </c>
      <c r="AG161" t="n">
        <v>2</v>
      </c>
      <c r="AH161" t="n">
        <v>0</v>
      </c>
      <c r="AI161" t="n">
        <v>0</v>
      </c>
      <c r="AJ161" t="n">
        <v>1</v>
      </c>
      <c r="AK161" t="n">
        <v>1</v>
      </c>
      <c r="AL161" t="n">
        <v>2</v>
      </c>
      <c r="AM161" t="n">
        <v>2</v>
      </c>
      <c r="AN161" t="n">
        <v>0</v>
      </c>
      <c r="AO161" t="n">
        <v>0</v>
      </c>
      <c r="AP161" t="n">
        <v>0</v>
      </c>
      <c r="AQ161" t="n">
        <v>0</v>
      </c>
      <c r="AR161" t="inlineStr">
        <is>
          <t>No</t>
        </is>
      </c>
      <c r="AS161" t="inlineStr">
        <is>
          <t>No</t>
        </is>
      </c>
      <c r="AU161">
        <f>HYPERLINK("https://creighton-primo.hosted.exlibrisgroup.com/primo-explore/search?tab=default_tab&amp;search_scope=EVERYTHING&amp;vid=01CRU&amp;lang=en_US&amp;offset=0&amp;query=any,contains,991000447489702656","Catalog Record")</f>
        <v/>
      </c>
      <c r="AV161">
        <f>HYPERLINK("http://www.worldcat.org/oclc/52896048","WorldCat Record")</f>
        <v/>
      </c>
      <c r="AW161" t="inlineStr">
        <is>
          <t>351103049:eng</t>
        </is>
      </c>
      <c r="AX161" t="inlineStr">
        <is>
          <t>52896048</t>
        </is>
      </c>
      <c r="AY161" t="inlineStr">
        <is>
          <t>991000447489702656</t>
        </is>
      </c>
      <c r="AZ161" t="inlineStr">
        <is>
          <t>991000447489702656</t>
        </is>
      </c>
      <c r="BA161" t="inlineStr">
        <is>
          <t>2257697180002656</t>
        </is>
      </c>
      <c r="BB161" t="inlineStr">
        <is>
          <t>BOOK</t>
        </is>
      </c>
      <c r="BD161" t="inlineStr">
        <is>
          <t>9781841841649</t>
        </is>
      </c>
      <c r="BE161" t="inlineStr">
        <is>
          <t>30001004913200</t>
        </is>
      </c>
      <c r="BF161" t="inlineStr">
        <is>
          <t>893639230</t>
        </is>
      </c>
    </row>
    <row r="162">
      <c r="B162" t="inlineStr">
        <is>
          <t>CUHSL</t>
        </is>
      </c>
      <c r="C162" t="inlineStr">
        <is>
          <t>SHELVES</t>
        </is>
      </c>
      <c r="D162" t="inlineStr">
        <is>
          <t>QT260.5.W4 2005</t>
        </is>
      </c>
      <c r="E162" t="inlineStr">
        <is>
          <t>0                      QT 0260500W  4           2005</t>
        </is>
      </c>
      <c r="F162" t="inlineStr">
        <is>
          <t>Fitness weight training / Thomas R. Baechle, Roger W. Earle.</t>
        </is>
      </c>
      <c r="H162" t="inlineStr">
        <is>
          <t>No</t>
        </is>
      </c>
      <c r="I162" t="inlineStr">
        <is>
          <t>1</t>
        </is>
      </c>
      <c r="J162" t="inlineStr">
        <is>
          <t>No</t>
        </is>
      </c>
      <c r="K162" t="inlineStr">
        <is>
          <t>Yes</t>
        </is>
      </c>
      <c r="L162" t="inlineStr">
        <is>
          <t>0</t>
        </is>
      </c>
      <c r="M162" t="inlineStr">
        <is>
          <t>Baechle, Thomas R., 1943-</t>
        </is>
      </c>
      <c r="N162" t="inlineStr">
        <is>
          <t>Champaign, IL : Human Kinetics, c2005.</t>
        </is>
      </c>
      <c r="O162" t="inlineStr">
        <is>
          <t>2005</t>
        </is>
      </c>
      <c r="P162" t="inlineStr">
        <is>
          <t>2nd ed.</t>
        </is>
      </c>
      <c r="Q162" t="inlineStr">
        <is>
          <t>eng</t>
        </is>
      </c>
      <c r="R162" t="inlineStr">
        <is>
          <t>ilu</t>
        </is>
      </c>
      <c r="T162" t="inlineStr">
        <is>
          <t xml:space="preserve">QT </t>
        </is>
      </c>
      <c r="U162" t="n">
        <v>1</v>
      </c>
      <c r="V162" t="n">
        <v>1</v>
      </c>
      <c r="W162" t="inlineStr">
        <is>
          <t>2005-07-08</t>
        </is>
      </c>
      <c r="X162" t="inlineStr">
        <is>
          <t>2005-07-08</t>
        </is>
      </c>
      <c r="Y162" t="inlineStr">
        <is>
          <t>2005-04-20</t>
        </is>
      </c>
      <c r="Z162" t="inlineStr">
        <is>
          <t>2005-04-20</t>
        </is>
      </c>
      <c r="AA162" t="n">
        <v>500</v>
      </c>
      <c r="AB162" t="n">
        <v>390</v>
      </c>
      <c r="AC162" t="n">
        <v>1393</v>
      </c>
      <c r="AD162" t="n">
        <v>1</v>
      </c>
      <c r="AE162" t="n">
        <v>9</v>
      </c>
      <c r="AF162" t="n">
        <v>1</v>
      </c>
      <c r="AG162" t="n">
        <v>15</v>
      </c>
      <c r="AH162" t="n">
        <v>1</v>
      </c>
      <c r="AI162" t="n">
        <v>8</v>
      </c>
      <c r="AJ162" t="n">
        <v>0</v>
      </c>
      <c r="AK162" t="n">
        <v>1</v>
      </c>
      <c r="AL162" t="n">
        <v>1</v>
      </c>
      <c r="AM162" t="n">
        <v>3</v>
      </c>
      <c r="AN162" t="n">
        <v>0</v>
      </c>
      <c r="AO162" t="n">
        <v>6</v>
      </c>
      <c r="AP162" t="n">
        <v>0</v>
      </c>
      <c r="AQ162" t="n">
        <v>0</v>
      </c>
      <c r="AR162" t="inlineStr">
        <is>
          <t>No</t>
        </is>
      </c>
      <c r="AS162" t="inlineStr">
        <is>
          <t>No</t>
        </is>
      </c>
      <c r="AU162">
        <f>HYPERLINK("https://creighton-primo.hosted.exlibrisgroup.com/primo-explore/search?tab=default_tab&amp;search_scope=EVERYTHING&amp;vid=01CRU&amp;lang=en_US&amp;offset=0&amp;query=any,contains,991000437029702656","Catalog Record")</f>
        <v/>
      </c>
      <c r="AV162">
        <f>HYPERLINK("http://www.worldcat.org/oclc/56840520","WorldCat Record")</f>
        <v/>
      </c>
      <c r="AW162" t="inlineStr">
        <is>
          <t>3855281704:eng</t>
        </is>
      </c>
      <c r="AX162" t="inlineStr">
        <is>
          <t>56840520</t>
        </is>
      </c>
      <c r="AY162" t="inlineStr">
        <is>
          <t>991000437029702656</t>
        </is>
      </c>
      <c r="AZ162" t="inlineStr">
        <is>
          <t>991000437029702656</t>
        </is>
      </c>
      <c r="BA162" t="inlineStr">
        <is>
          <t>2256243060002656</t>
        </is>
      </c>
      <c r="BB162" t="inlineStr">
        <is>
          <t>BOOK</t>
        </is>
      </c>
      <c r="BD162" t="inlineStr">
        <is>
          <t>9780736052559</t>
        </is>
      </c>
      <c r="BE162" t="inlineStr">
        <is>
          <t>30001004929511</t>
        </is>
      </c>
      <c r="BF162" t="inlineStr">
        <is>
          <t>893447300</t>
        </is>
      </c>
    </row>
    <row r="163">
      <c r="B163" t="inlineStr">
        <is>
          <t>CUHSL</t>
        </is>
      </c>
      <c r="C163" t="inlineStr">
        <is>
          <t>SHELVES</t>
        </is>
      </c>
      <c r="D163" t="inlineStr">
        <is>
          <t>QT261 A8718 2006</t>
        </is>
      </c>
      <c r="E163" t="inlineStr">
        <is>
          <t>0                      QT 0261000A  8718        2006</t>
        </is>
      </c>
      <c r="F163" t="inlineStr">
        <is>
          <t>Athletic training and sports medicine / Chad Starkey, Glen Johnson, editors ; American Academy of Orthopedic Surgeons.</t>
        </is>
      </c>
      <c r="H163" t="inlineStr">
        <is>
          <t>No</t>
        </is>
      </c>
      <c r="I163" t="inlineStr">
        <is>
          <t>1</t>
        </is>
      </c>
      <c r="J163" t="inlineStr">
        <is>
          <t>No</t>
        </is>
      </c>
      <c r="K163" t="inlineStr">
        <is>
          <t>No</t>
        </is>
      </c>
      <c r="L163" t="inlineStr">
        <is>
          <t>0</t>
        </is>
      </c>
      <c r="N163" t="inlineStr">
        <is>
          <t>Sudbury, Mass. : Jones and Bartlett Publishers, c2006.</t>
        </is>
      </c>
      <c r="O163" t="inlineStr">
        <is>
          <t>2006</t>
        </is>
      </c>
      <c r="P163" t="inlineStr">
        <is>
          <t>4th ed.</t>
        </is>
      </c>
      <c r="Q163" t="inlineStr">
        <is>
          <t>eng</t>
        </is>
      </c>
      <c r="R163" t="inlineStr">
        <is>
          <t>mau</t>
        </is>
      </c>
      <c r="T163" t="inlineStr">
        <is>
          <t xml:space="preserve">QT </t>
        </is>
      </c>
      <c r="U163" t="n">
        <v>4</v>
      </c>
      <c r="V163" t="n">
        <v>4</v>
      </c>
      <c r="W163" t="inlineStr">
        <is>
          <t>2009-03-07</t>
        </is>
      </c>
      <c r="X163" t="inlineStr">
        <is>
          <t>2009-03-07</t>
        </is>
      </c>
      <c r="Y163" t="inlineStr">
        <is>
          <t>2007-04-26</t>
        </is>
      </c>
      <c r="Z163" t="inlineStr">
        <is>
          <t>2007-04-26</t>
        </is>
      </c>
      <c r="AA163" t="n">
        <v>315</v>
      </c>
      <c r="AB163" t="n">
        <v>244</v>
      </c>
      <c r="AC163" t="n">
        <v>645</v>
      </c>
      <c r="AD163" t="n">
        <v>2</v>
      </c>
      <c r="AE163" t="n">
        <v>9</v>
      </c>
      <c r="AF163" t="n">
        <v>8</v>
      </c>
      <c r="AG163" t="n">
        <v>23</v>
      </c>
      <c r="AH163" t="n">
        <v>5</v>
      </c>
      <c r="AI163" t="n">
        <v>11</v>
      </c>
      <c r="AJ163" t="n">
        <v>2</v>
      </c>
      <c r="AK163" t="n">
        <v>4</v>
      </c>
      <c r="AL163" t="n">
        <v>3</v>
      </c>
      <c r="AM163" t="n">
        <v>5</v>
      </c>
      <c r="AN163" t="n">
        <v>1</v>
      </c>
      <c r="AO163" t="n">
        <v>8</v>
      </c>
      <c r="AP163" t="n">
        <v>0</v>
      </c>
      <c r="AQ163" t="n">
        <v>0</v>
      </c>
      <c r="AR163" t="inlineStr">
        <is>
          <t>No</t>
        </is>
      </c>
      <c r="AS163" t="inlineStr">
        <is>
          <t>Yes</t>
        </is>
      </c>
      <c r="AT163">
        <f>HYPERLINK("http://catalog.hathitrust.org/Record/005035083","HathiTrust Record")</f>
        <v/>
      </c>
      <c r="AU163">
        <f>HYPERLINK("https://creighton-primo.hosted.exlibrisgroup.com/primo-explore/search?tab=default_tab&amp;search_scope=EVERYTHING&amp;vid=01CRU&amp;lang=en_US&amp;offset=0&amp;query=any,contains,991000616659702656","Catalog Record")</f>
        <v/>
      </c>
      <c r="AV163">
        <f>HYPERLINK("http://www.worldcat.org/oclc/58431689","WorldCat Record")</f>
        <v/>
      </c>
      <c r="AW163" t="inlineStr">
        <is>
          <t>350394944:eng</t>
        </is>
      </c>
      <c r="AX163" t="inlineStr">
        <is>
          <t>58431689</t>
        </is>
      </c>
      <c r="AY163" t="inlineStr">
        <is>
          <t>991000616659702656</t>
        </is>
      </c>
      <c r="AZ163" t="inlineStr">
        <is>
          <t>991000616659702656</t>
        </is>
      </c>
      <c r="BA163" t="inlineStr">
        <is>
          <t>2258309700002656</t>
        </is>
      </c>
      <c r="BB163" t="inlineStr">
        <is>
          <t>BOOK</t>
        </is>
      </c>
      <c r="BD163" t="inlineStr">
        <is>
          <t>9780763705367</t>
        </is>
      </c>
      <c r="BE163" t="inlineStr">
        <is>
          <t>30001005212750</t>
        </is>
      </c>
      <c r="BF163" t="inlineStr">
        <is>
          <t>893277746</t>
        </is>
      </c>
    </row>
    <row r="164">
      <c r="B164" t="inlineStr">
        <is>
          <t>CUHSL</t>
        </is>
      </c>
      <c r="C164" t="inlineStr">
        <is>
          <t>SHELVES</t>
        </is>
      </c>
      <c r="D164" t="inlineStr">
        <is>
          <t>QT261 F3291 2002</t>
        </is>
      </c>
      <c r="E164" t="inlineStr">
        <is>
          <t>0                      QT 0261000F  3291        2002</t>
        </is>
      </c>
      <c r="F164" t="inlineStr">
        <is>
          <t>The female athlete / [edited by] Mary Lloyd Ireland, Aurelia Nattiv.</t>
        </is>
      </c>
      <c r="H164" t="inlineStr">
        <is>
          <t>No</t>
        </is>
      </c>
      <c r="I164" t="inlineStr">
        <is>
          <t>1</t>
        </is>
      </c>
      <c r="J164" t="inlineStr">
        <is>
          <t>No</t>
        </is>
      </c>
      <c r="K164" t="inlineStr">
        <is>
          <t>No</t>
        </is>
      </c>
      <c r="L164" t="inlineStr">
        <is>
          <t>0</t>
        </is>
      </c>
      <c r="N164" t="inlineStr">
        <is>
          <t>Philadelphia : W.B. Saunders, c2002.</t>
        </is>
      </c>
      <c r="O164" t="inlineStr">
        <is>
          <t>2002</t>
        </is>
      </c>
      <c r="Q164" t="inlineStr">
        <is>
          <t>eng</t>
        </is>
      </c>
      <c r="R164" t="inlineStr">
        <is>
          <t>pau</t>
        </is>
      </c>
      <c r="T164" t="inlineStr">
        <is>
          <t xml:space="preserve">QT </t>
        </is>
      </c>
      <c r="U164" t="n">
        <v>4</v>
      </c>
      <c r="V164" t="n">
        <v>4</v>
      </c>
      <c r="W164" t="inlineStr">
        <is>
          <t>2006-02-17</t>
        </is>
      </c>
      <c r="X164" t="inlineStr">
        <is>
          <t>2006-02-17</t>
        </is>
      </c>
      <c r="Y164" t="inlineStr">
        <is>
          <t>2005-12-14</t>
        </is>
      </c>
      <c r="Z164" t="inlineStr">
        <is>
          <t>2005-12-14</t>
        </is>
      </c>
      <c r="AA164" t="n">
        <v>327</v>
      </c>
      <c r="AB164" t="n">
        <v>253</v>
      </c>
      <c r="AC164" t="n">
        <v>255</v>
      </c>
      <c r="AD164" t="n">
        <v>3</v>
      </c>
      <c r="AE164" t="n">
        <v>3</v>
      </c>
      <c r="AF164" t="n">
        <v>8</v>
      </c>
      <c r="AG164" t="n">
        <v>8</v>
      </c>
      <c r="AH164" t="n">
        <v>3</v>
      </c>
      <c r="AI164" t="n">
        <v>3</v>
      </c>
      <c r="AJ164" t="n">
        <v>3</v>
      </c>
      <c r="AK164" t="n">
        <v>3</v>
      </c>
      <c r="AL164" t="n">
        <v>3</v>
      </c>
      <c r="AM164" t="n">
        <v>3</v>
      </c>
      <c r="AN164" t="n">
        <v>2</v>
      </c>
      <c r="AO164" t="n">
        <v>2</v>
      </c>
      <c r="AP164" t="n">
        <v>0</v>
      </c>
      <c r="AQ164" t="n">
        <v>0</v>
      </c>
      <c r="AR164" t="inlineStr">
        <is>
          <t>No</t>
        </is>
      </c>
      <c r="AS164" t="inlineStr">
        <is>
          <t>Yes</t>
        </is>
      </c>
      <c r="AT164">
        <f>HYPERLINK("http://catalog.hathitrust.org/Record/004302994","HathiTrust Record")</f>
        <v/>
      </c>
      <c r="AU164">
        <f>HYPERLINK("https://creighton-primo.hosted.exlibrisgroup.com/primo-explore/search?tab=default_tab&amp;search_scope=EVERYTHING&amp;vid=01CRU&amp;lang=en_US&amp;offset=0&amp;query=any,contains,991000453969702656","Catalog Record")</f>
        <v/>
      </c>
      <c r="AV164">
        <f>HYPERLINK("http://www.worldcat.org/oclc/50002716","WorldCat Record")</f>
        <v/>
      </c>
      <c r="AW164" t="inlineStr">
        <is>
          <t>364507264:eng</t>
        </is>
      </c>
      <c r="AX164" t="inlineStr">
        <is>
          <t>50002716</t>
        </is>
      </c>
      <c r="AY164" t="inlineStr">
        <is>
          <t>991000453969702656</t>
        </is>
      </c>
      <c r="AZ164" t="inlineStr">
        <is>
          <t>991000453969702656</t>
        </is>
      </c>
      <c r="BA164" t="inlineStr">
        <is>
          <t>2270741370002656</t>
        </is>
      </c>
      <c r="BB164" t="inlineStr">
        <is>
          <t>BOOK</t>
        </is>
      </c>
      <c r="BD164" t="inlineStr">
        <is>
          <t>9780721680293</t>
        </is>
      </c>
      <c r="BE164" t="inlineStr">
        <is>
          <t>30001004910719</t>
        </is>
      </c>
      <c r="BF164" t="inlineStr">
        <is>
          <t>893280011</t>
        </is>
      </c>
    </row>
    <row r="165">
      <c r="B165" t="inlineStr">
        <is>
          <t>CUHSL</t>
        </is>
      </c>
      <c r="C165" t="inlineStr">
        <is>
          <t>SHELVES</t>
        </is>
      </c>
      <c r="D165" t="inlineStr">
        <is>
          <t>QT 261 H236 1999</t>
        </is>
      </c>
      <c r="E165" t="inlineStr">
        <is>
          <t>0                      QT 0261000H  236         1999</t>
        </is>
      </c>
      <c r="F165" t="inlineStr">
        <is>
          <t>Handbook of sports injuries / editor, R. Charles Bull.</t>
        </is>
      </c>
      <c r="H165" t="inlineStr">
        <is>
          <t>No</t>
        </is>
      </c>
      <c r="I165" t="inlineStr">
        <is>
          <t>1</t>
        </is>
      </c>
      <c r="J165" t="inlineStr">
        <is>
          <t>No</t>
        </is>
      </c>
      <c r="K165" t="inlineStr">
        <is>
          <t>No</t>
        </is>
      </c>
      <c r="L165" t="inlineStr">
        <is>
          <t>0</t>
        </is>
      </c>
      <c r="N165" t="inlineStr">
        <is>
          <t>New York : McGraw-Hill, Health Professions Division, c1999.</t>
        </is>
      </c>
      <c r="O165" t="inlineStr">
        <is>
          <t>1999</t>
        </is>
      </c>
      <c r="P165" t="inlineStr">
        <is>
          <t>1st ed.</t>
        </is>
      </c>
      <c r="Q165" t="inlineStr">
        <is>
          <t>eng</t>
        </is>
      </c>
      <c r="R165" t="inlineStr">
        <is>
          <t>nyu</t>
        </is>
      </c>
      <c r="T165" t="inlineStr">
        <is>
          <t xml:space="preserve">QT </t>
        </is>
      </c>
      <c r="U165" t="n">
        <v>8</v>
      </c>
      <c r="V165" t="n">
        <v>8</v>
      </c>
      <c r="W165" t="inlineStr">
        <is>
          <t>2007-10-11</t>
        </is>
      </c>
      <c r="X165" t="inlineStr">
        <is>
          <t>2007-10-11</t>
        </is>
      </c>
      <c r="Y165" t="inlineStr">
        <is>
          <t>1999-07-09</t>
        </is>
      </c>
      <c r="Z165" t="inlineStr">
        <is>
          <t>1999-07-09</t>
        </is>
      </c>
      <c r="AA165" t="n">
        <v>212</v>
      </c>
      <c r="AB165" t="n">
        <v>132</v>
      </c>
      <c r="AC165" t="n">
        <v>134</v>
      </c>
      <c r="AD165" t="n">
        <v>2</v>
      </c>
      <c r="AE165" t="n">
        <v>2</v>
      </c>
      <c r="AF165" t="n">
        <v>6</v>
      </c>
      <c r="AG165" t="n">
        <v>6</v>
      </c>
      <c r="AH165" t="n">
        <v>4</v>
      </c>
      <c r="AI165" t="n">
        <v>4</v>
      </c>
      <c r="AJ165" t="n">
        <v>0</v>
      </c>
      <c r="AK165" t="n">
        <v>0</v>
      </c>
      <c r="AL165" t="n">
        <v>3</v>
      </c>
      <c r="AM165" t="n">
        <v>3</v>
      </c>
      <c r="AN165" t="n">
        <v>1</v>
      </c>
      <c r="AO165" t="n">
        <v>1</v>
      </c>
      <c r="AP165" t="n">
        <v>0</v>
      </c>
      <c r="AQ165" t="n">
        <v>0</v>
      </c>
      <c r="AR165" t="inlineStr">
        <is>
          <t>No</t>
        </is>
      </c>
      <c r="AS165" t="inlineStr">
        <is>
          <t>No</t>
        </is>
      </c>
      <c r="AU165">
        <f>HYPERLINK("https://creighton-primo.hosted.exlibrisgroup.com/primo-explore/search?tab=default_tab&amp;search_scope=EVERYTHING&amp;vid=01CRU&amp;lang=en_US&amp;offset=0&amp;query=any,contains,991001567819702656","Catalog Record")</f>
        <v/>
      </c>
      <c r="AV165">
        <f>HYPERLINK("http://www.worldcat.org/oclc/39533443","WorldCat Record")</f>
        <v/>
      </c>
      <c r="AW165" t="inlineStr">
        <is>
          <t>56307349:eng</t>
        </is>
      </c>
      <c r="AX165" t="inlineStr">
        <is>
          <t>39533443</t>
        </is>
      </c>
      <c r="AY165" t="inlineStr">
        <is>
          <t>991001567819702656</t>
        </is>
      </c>
      <c r="AZ165" t="inlineStr">
        <is>
          <t>991001567819702656</t>
        </is>
      </c>
      <c r="BA165" t="inlineStr">
        <is>
          <t>2258807160002656</t>
        </is>
      </c>
      <c r="BB165" t="inlineStr">
        <is>
          <t>BOOK</t>
        </is>
      </c>
      <c r="BD165" t="inlineStr">
        <is>
          <t>9780070089938</t>
        </is>
      </c>
      <c r="BE165" t="inlineStr">
        <is>
          <t>30001004077840</t>
        </is>
      </c>
      <c r="BF165" t="inlineStr">
        <is>
          <t>893558099</t>
        </is>
      </c>
    </row>
    <row r="166">
      <c r="B166" t="inlineStr">
        <is>
          <t>CUHSL</t>
        </is>
      </c>
      <c r="C166" t="inlineStr">
        <is>
          <t>SHELVES</t>
        </is>
      </c>
      <c r="D166" t="inlineStr">
        <is>
          <t>QT 261 I21 2004a</t>
        </is>
      </c>
      <c r="E166" t="inlineStr">
        <is>
          <t>0                      QT 0261000I  21          2004a</t>
        </is>
      </c>
      <c r="F166" t="inlineStr">
        <is>
          <t>Clinical guide to sports injuries / Roald Bahr, Sverre Mæhlum, editors ; Tommy Bolic, medical illustrator.</t>
        </is>
      </c>
      <c r="H166" t="inlineStr">
        <is>
          <t>No</t>
        </is>
      </c>
      <c r="I166" t="inlineStr">
        <is>
          <t>1</t>
        </is>
      </c>
      <c r="J166" t="inlineStr">
        <is>
          <t>No</t>
        </is>
      </c>
      <c r="K166" t="inlineStr">
        <is>
          <t>No</t>
        </is>
      </c>
      <c r="L166" t="inlineStr">
        <is>
          <t>0</t>
        </is>
      </c>
      <c r="M166" t="inlineStr">
        <is>
          <t>Idrettsskader. English.</t>
        </is>
      </c>
      <c r="N166" t="inlineStr">
        <is>
          <t>Champaign, IL : Human Kinetics, c2004.</t>
        </is>
      </c>
      <c r="O166" t="inlineStr">
        <is>
          <t>2004</t>
        </is>
      </c>
      <c r="Q166" t="inlineStr">
        <is>
          <t>eng</t>
        </is>
      </c>
      <c r="R166" t="inlineStr">
        <is>
          <t>ilu</t>
        </is>
      </c>
      <c r="T166" t="inlineStr">
        <is>
          <t xml:space="preserve">QT </t>
        </is>
      </c>
      <c r="U166" t="n">
        <v>3</v>
      </c>
      <c r="V166" t="n">
        <v>3</v>
      </c>
      <c r="W166" t="inlineStr">
        <is>
          <t>2008-02-21</t>
        </is>
      </c>
      <c r="X166" t="inlineStr">
        <is>
          <t>2008-02-21</t>
        </is>
      </c>
      <c r="Y166" t="inlineStr">
        <is>
          <t>2004-09-22</t>
        </is>
      </c>
      <c r="Z166" t="inlineStr">
        <is>
          <t>2004-09-22</t>
        </is>
      </c>
      <c r="AA166" t="n">
        <v>315</v>
      </c>
      <c r="AB166" t="n">
        <v>216</v>
      </c>
      <c r="AC166" t="n">
        <v>225</v>
      </c>
      <c r="AD166" t="n">
        <v>3</v>
      </c>
      <c r="AE166" t="n">
        <v>3</v>
      </c>
      <c r="AF166" t="n">
        <v>10</v>
      </c>
      <c r="AG166" t="n">
        <v>10</v>
      </c>
      <c r="AH166" t="n">
        <v>5</v>
      </c>
      <c r="AI166" t="n">
        <v>5</v>
      </c>
      <c r="AJ166" t="n">
        <v>3</v>
      </c>
      <c r="AK166" t="n">
        <v>3</v>
      </c>
      <c r="AL166" t="n">
        <v>2</v>
      </c>
      <c r="AM166" t="n">
        <v>2</v>
      </c>
      <c r="AN166" t="n">
        <v>2</v>
      </c>
      <c r="AO166" t="n">
        <v>2</v>
      </c>
      <c r="AP166" t="n">
        <v>0</v>
      </c>
      <c r="AQ166" t="n">
        <v>0</v>
      </c>
      <c r="AR166" t="inlineStr">
        <is>
          <t>No</t>
        </is>
      </c>
      <c r="AS166" t="inlineStr">
        <is>
          <t>Yes</t>
        </is>
      </c>
      <c r="AT166">
        <f>HYPERLINK("http://catalog.hathitrust.org/Record/003885237","HathiTrust Record")</f>
        <v/>
      </c>
      <c r="AU166">
        <f>HYPERLINK("https://creighton-primo.hosted.exlibrisgroup.com/primo-explore/search?tab=default_tab&amp;search_scope=EVERYTHING&amp;vid=01CRU&amp;lang=en_US&amp;offset=0&amp;query=any,contains,991000395059702656","Catalog Record")</f>
        <v/>
      </c>
      <c r="AV166">
        <f>HYPERLINK("http://www.worldcat.org/oclc/52424637","WorldCat Record")</f>
        <v/>
      </c>
      <c r="AW166" t="inlineStr">
        <is>
          <t>364539833:eng</t>
        </is>
      </c>
      <c r="AX166" t="inlineStr">
        <is>
          <t>52424637</t>
        </is>
      </c>
      <c r="AY166" t="inlineStr">
        <is>
          <t>991000395059702656</t>
        </is>
      </c>
      <c r="AZ166" t="inlineStr">
        <is>
          <t>991000395059702656</t>
        </is>
      </c>
      <c r="BA166" t="inlineStr">
        <is>
          <t>2265296460002656</t>
        </is>
      </c>
      <c r="BB166" t="inlineStr">
        <is>
          <t>BOOK</t>
        </is>
      </c>
      <c r="BD166" t="inlineStr">
        <is>
          <t>9780736041171</t>
        </is>
      </c>
      <c r="BE166" t="inlineStr">
        <is>
          <t>30001004978575</t>
        </is>
      </c>
      <c r="BF166" t="inlineStr">
        <is>
          <t>893269433</t>
        </is>
      </c>
    </row>
    <row r="167">
      <c r="B167" t="inlineStr">
        <is>
          <t>CUHSL</t>
        </is>
      </c>
      <c r="C167" t="inlineStr">
        <is>
          <t>SHELVES</t>
        </is>
      </c>
      <c r="D167" t="inlineStr">
        <is>
          <t>QT261 K18p 2005</t>
        </is>
      </c>
      <c r="E167" t="inlineStr">
        <is>
          <t>0                      QT 0261000K  18p         2005</t>
        </is>
      </c>
      <c r="F167" t="inlineStr">
        <is>
          <t>Principles of manual sports medicine / Steven J. Karageanes.</t>
        </is>
      </c>
      <c r="H167" t="inlineStr">
        <is>
          <t>No</t>
        </is>
      </c>
      <c r="I167" t="inlineStr">
        <is>
          <t>1</t>
        </is>
      </c>
      <c r="J167" t="inlineStr">
        <is>
          <t>No</t>
        </is>
      </c>
      <c r="K167" t="inlineStr">
        <is>
          <t>No</t>
        </is>
      </c>
      <c r="L167" t="inlineStr">
        <is>
          <t>0</t>
        </is>
      </c>
      <c r="M167" t="inlineStr">
        <is>
          <t>Karageanes, Steven J.</t>
        </is>
      </c>
      <c r="N167" t="inlineStr">
        <is>
          <t>Philadelphia : Lippincott Williams &amp; Wilkins, c2005.</t>
        </is>
      </c>
      <c r="O167" t="inlineStr">
        <is>
          <t>2005</t>
        </is>
      </c>
      <c r="Q167" t="inlineStr">
        <is>
          <t>eng</t>
        </is>
      </c>
      <c r="R167" t="inlineStr">
        <is>
          <t>pau</t>
        </is>
      </c>
      <c r="T167" t="inlineStr">
        <is>
          <t xml:space="preserve">QT </t>
        </is>
      </c>
      <c r="U167" t="n">
        <v>3</v>
      </c>
      <c r="V167" t="n">
        <v>3</v>
      </c>
      <c r="W167" t="inlineStr">
        <is>
          <t>2008-02-20</t>
        </is>
      </c>
      <c r="X167" t="inlineStr">
        <is>
          <t>2008-02-20</t>
        </is>
      </c>
      <c r="Y167" t="inlineStr">
        <is>
          <t>2006-02-02</t>
        </is>
      </c>
      <c r="Z167" t="inlineStr">
        <is>
          <t>2006-02-02</t>
        </is>
      </c>
      <c r="AA167" t="n">
        <v>244</v>
      </c>
      <c r="AB167" t="n">
        <v>167</v>
      </c>
      <c r="AC167" t="n">
        <v>551</v>
      </c>
      <c r="AD167" t="n">
        <v>1</v>
      </c>
      <c r="AE167" t="n">
        <v>5</v>
      </c>
      <c r="AF167" t="n">
        <v>4</v>
      </c>
      <c r="AG167" t="n">
        <v>24</v>
      </c>
      <c r="AH167" t="n">
        <v>0</v>
      </c>
      <c r="AI167" t="n">
        <v>7</v>
      </c>
      <c r="AJ167" t="n">
        <v>3</v>
      </c>
      <c r="AK167" t="n">
        <v>8</v>
      </c>
      <c r="AL167" t="n">
        <v>2</v>
      </c>
      <c r="AM167" t="n">
        <v>7</v>
      </c>
      <c r="AN167" t="n">
        <v>0</v>
      </c>
      <c r="AO167" t="n">
        <v>4</v>
      </c>
      <c r="AP167" t="n">
        <v>0</v>
      </c>
      <c r="AQ167" t="n">
        <v>1</v>
      </c>
      <c r="AR167" t="inlineStr">
        <is>
          <t>No</t>
        </is>
      </c>
      <c r="AS167" t="inlineStr">
        <is>
          <t>No</t>
        </is>
      </c>
      <c r="AU167">
        <f>HYPERLINK("https://creighton-primo.hosted.exlibrisgroup.com/primo-explore/search?tab=default_tab&amp;search_scope=EVERYTHING&amp;vid=01CRU&amp;lang=en_US&amp;offset=0&amp;query=any,contains,991000462169702656","Catalog Record")</f>
        <v/>
      </c>
      <c r="AV167">
        <f>HYPERLINK("http://www.worldcat.org/oclc/56324214","WorldCat Record")</f>
        <v/>
      </c>
      <c r="AW167" t="inlineStr">
        <is>
          <t>16220:eng</t>
        </is>
      </c>
      <c r="AX167" t="inlineStr">
        <is>
          <t>56324214</t>
        </is>
      </c>
      <c r="AY167" t="inlineStr">
        <is>
          <t>991000462169702656</t>
        </is>
      </c>
      <c r="AZ167" t="inlineStr">
        <is>
          <t>991000462169702656</t>
        </is>
      </c>
      <c r="BA167" t="inlineStr">
        <is>
          <t>2272806450002656</t>
        </is>
      </c>
      <c r="BB167" t="inlineStr">
        <is>
          <t>BOOK</t>
        </is>
      </c>
      <c r="BD167" t="inlineStr">
        <is>
          <t>9780781741897</t>
        </is>
      </c>
      <c r="BE167" t="inlineStr">
        <is>
          <t>30001004911865</t>
        </is>
      </c>
      <c r="BF167" t="inlineStr">
        <is>
          <t>893461512</t>
        </is>
      </c>
    </row>
    <row r="168">
      <c r="B168" t="inlineStr">
        <is>
          <t>CUHSL</t>
        </is>
      </c>
      <c r="C168" t="inlineStr">
        <is>
          <t>SHELVES</t>
        </is>
      </c>
      <c r="D168" t="inlineStr">
        <is>
          <t>QT 261 M596s 2008</t>
        </is>
      </c>
      <c r="E168" t="inlineStr">
        <is>
          <t>0                      QT 0261000M  596s        2008</t>
        </is>
      </c>
      <c r="F168" t="inlineStr">
        <is>
          <t>Sports medicine in the pediatric office : a multimedia case-based text with video / Jordan D. Metzl with David Bernhardt ... [et al.] ; with foreword by Lewis R. First.</t>
        </is>
      </c>
      <c r="H168" t="inlineStr">
        <is>
          <t>No</t>
        </is>
      </c>
      <c r="I168" t="inlineStr">
        <is>
          <t>1</t>
        </is>
      </c>
      <c r="J168" t="inlineStr">
        <is>
          <t>No</t>
        </is>
      </c>
      <c r="K168" t="inlineStr">
        <is>
          <t>No</t>
        </is>
      </c>
      <c r="L168" t="inlineStr">
        <is>
          <t>2</t>
        </is>
      </c>
      <c r="M168" t="inlineStr">
        <is>
          <t>Metzl, Jordan D., 1966-</t>
        </is>
      </c>
      <c r="N168" t="inlineStr">
        <is>
          <t>Elk Grove Village, IL : American Academy of Pediatrics, c2008.</t>
        </is>
      </c>
      <c r="O168" t="inlineStr">
        <is>
          <t>2008</t>
        </is>
      </c>
      <c r="Q168" t="inlineStr">
        <is>
          <t>eng</t>
        </is>
      </c>
      <c r="R168" t="inlineStr">
        <is>
          <t>ilu</t>
        </is>
      </c>
      <c r="T168" t="inlineStr">
        <is>
          <t xml:space="preserve">QT </t>
        </is>
      </c>
      <c r="U168" t="n">
        <v>0</v>
      </c>
      <c r="V168" t="n">
        <v>0</v>
      </c>
      <c r="W168" t="inlineStr">
        <is>
          <t>2009-10-08</t>
        </is>
      </c>
      <c r="X168" t="inlineStr">
        <is>
          <t>2009-10-08</t>
        </is>
      </c>
      <c r="Y168" t="inlineStr">
        <is>
          <t>2009-10-08</t>
        </is>
      </c>
      <c r="Z168" t="inlineStr">
        <is>
          <t>2009-10-08</t>
        </is>
      </c>
      <c r="AA168" t="n">
        <v>87</v>
      </c>
      <c r="AB168" t="n">
        <v>63</v>
      </c>
      <c r="AC168" t="n">
        <v>825</v>
      </c>
      <c r="AD168" t="n">
        <v>1</v>
      </c>
      <c r="AE168" t="n">
        <v>13</v>
      </c>
      <c r="AF168" t="n">
        <v>2</v>
      </c>
      <c r="AG168" t="n">
        <v>40</v>
      </c>
      <c r="AH168" t="n">
        <v>1</v>
      </c>
      <c r="AI168" t="n">
        <v>13</v>
      </c>
      <c r="AJ168" t="n">
        <v>1</v>
      </c>
      <c r="AK168" t="n">
        <v>10</v>
      </c>
      <c r="AL168" t="n">
        <v>0</v>
      </c>
      <c r="AM168" t="n">
        <v>11</v>
      </c>
      <c r="AN168" t="n">
        <v>0</v>
      </c>
      <c r="AO168" t="n">
        <v>11</v>
      </c>
      <c r="AP168" t="n">
        <v>0</v>
      </c>
      <c r="AQ168" t="n">
        <v>1</v>
      </c>
      <c r="AR168" t="inlineStr">
        <is>
          <t>No</t>
        </is>
      </c>
      <c r="AS168" t="inlineStr">
        <is>
          <t>No</t>
        </is>
      </c>
      <c r="AU168">
        <f>HYPERLINK("https://creighton-primo.hosted.exlibrisgroup.com/primo-explore/search?tab=default_tab&amp;search_scope=EVERYTHING&amp;vid=01CRU&amp;lang=en_US&amp;offset=0&amp;query=any,contains,991001497919702656","Catalog Record")</f>
        <v/>
      </c>
      <c r="AV168">
        <f>HYPERLINK("http://www.worldcat.org/oclc/275856893","WorldCat Record")</f>
        <v/>
      </c>
      <c r="AW168" t="inlineStr">
        <is>
          <t>907083407:eng</t>
        </is>
      </c>
      <c r="AX168" t="inlineStr">
        <is>
          <t>275856893</t>
        </is>
      </c>
      <c r="AY168" t="inlineStr">
        <is>
          <t>991001497919702656</t>
        </is>
      </c>
      <c r="AZ168" t="inlineStr">
        <is>
          <t>991001497919702656</t>
        </is>
      </c>
      <c r="BA168" t="inlineStr">
        <is>
          <t>2256432160002656</t>
        </is>
      </c>
      <c r="BB168" t="inlineStr">
        <is>
          <t>BOOK</t>
        </is>
      </c>
      <c r="BD168" t="inlineStr">
        <is>
          <t>9781581102468</t>
        </is>
      </c>
      <c r="BE168" t="inlineStr">
        <is>
          <t>30001005414349</t>
        </is>
      </c>
      <c r="BF168" t="inlineStr">
        <is>
          <t>893736659</t>
        </is>
      </c>
    </row>
    <row r="169">
      <c r="B169" t="inlineStr">
        <is>
          <t>CUHSL</t>
        </is>
      </c>
      <c r="C169" t="inlineStr">
        <is>
          <t>SHELVES</t>
        </is>
      </c>
      <c r="D169" t="inlineStr">
        <is>
          <t>QT261 O77 2004</t>
        </is>
      </c>
      <c r="E169" t="inlineStr">
        <is>
          <t>0                      QT 0261000O  77          2004</t>
        </is>
      </c>
      <c r="F169" t="inlineStr">
        <is>
          <t>OKU orthopaedic knowledge update. Sports medicine 3 / edited by James G. Garrick.</t>
        </is>
      </c>
      <c r="H169" t="inlineStr">
        <is>
          <t>No</t>
        </is>
      </c>
      <c r="I169" t="inlineStr">
        <is>
          <t>1</t>
        </is>
      </c>
      <c r="J169" t="inlineStr">
        <is>
          <t>No</t>
        </is>
      </c>
      <c r="K169" t="inlineStr">
        <is>
          <t>No</t>
        </is>
      </c>
      <c r="L169" t="inlineStr">
        <is>
          <t>0</t>
        </is>
      </c>
      <c r="N169" t="inlineStr">
        <is>
          <t>Rosemont, IL : American Academy of Orthopaedic Surgeons, 2004.</t>
        </is>
      </c>
      <c r="O169" t="inlineStr">
        <is>
          <t>2004</t>
        </is>
      </c>
      <c r="P169" t="inlineStr">
        <is>
          <t>3rd ed.</t>
        </is>
      </c>
      <c r="Q169" t="inlineStr">
        <is>
          <t>eng</t>
        </is>
      </c>
      <c r="R169" t="inlineStr">
        <is>
          <t>ilu</t>
        </is>
      </c>
      <c r="T169" t="inlineStr">
        <is>
          <t xml:space="preserve">QT </t>
        </is>
      </c>
      <c r="U169" t="n">
        <v>0</v>
      </c>
      <c r="V169" t="n">
        <v>0</v>
      </c>
      <c r="W169" t="inlineStr">
        <is>
          <t>2007-08-15</t>
        </is>
      </c>
      <c r="X169" t="inlineStr">
        <is>
          <t>2007-08-15</t>
        </is>
      </c>
      <c r="Y169" t="inlineStr">
        <is>
          <t>2007-04-26</t>
        </is>
      </c>
      <c r="Z169" t="inlineStr">
        <is>
          <t>2007-04-26</t>
        </is>
      </c>
      <c r="AA169" t="n">
        <v>69</v>
      </c>
      <c r="AB169" t="n">
        <v>59</v>
      </c>
      <c r="AC169" t="n">
        <v>62</v>
      </c>
      <c r="AD169" t="n">
        <v>1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t="n">
        <v>0</v>
      </c>
      <c r="AR169" t="inlineStr">
        <is>
          <t>No</t>
        </is>
      </c>
      <c r="AS169" t="inlineStr">
        <is>
          <t>Yes</t>
        </is>
      </c>
      <c r="AT169">
        <f>HYPERLINK("http://catalog.hathitrust.org/Record/004768052","HathiTrust Record")</f>
        <v/>
      </c>
      <c r="AU169">
        <f>HYPERLINK("https://creighton-primo.hosted.exlibrisgroup.com/primo-explore/search?tab=default_tab&amp;search_scope=EVERYTHING&amp;vid=01CRU&amp;lang=en_US&amp;offset=0&amp;query=any,contains,991000616699702656","Catalog Record")</f>
        <v/>
      </c>
      <c r="AV169">
        <f>HYPERLINK("http://www.worldcat.org/oclc/56672473","WorldCat Record")</f>
        <v/>
      </c>
      <c r="AW169" t="inlineStr">
        <is>
          <t>2866121121:eng</t>
        </is>
      </c>
      <c r="AX169" t="inlineStr">
        <is>
          <t>56672473</t>
        </is>
      </c>
      <c r="AY169" t="inlineStr">
        <is>
          <t>991000616699702656</t>
        </is>
      </c>
      <c r="AZ169" t="inlineStr">
        <is>
          <t>991000616699702656</t>
        </is>
      </c>
      <c r="BA169" t="inlineStr">
        <is>
          <t>2269182300002656</t>
        </is>
      </c>
      <c r="BB169" t="inlineStr">
        <is>
          <t>BOOK</t>
        </is>
      </c>
      <c r="BD169" t="inlineStr">
        <is>
          <t>9780892033324</t>
        </is>
      </c>
      <c r="BE169" t="inlineStr">
        <is>
          <t>30001005212818</t>
        </is>
      </c>
      <c r="BF169" t="inlineStr">
        <is>
          <t>893373204</t>
        </is>
      </c>
    </row>
    <row r="170">
      <c r="B170" t="inlineStr">
        <is>
          <t>CUHSL</t>
        </is>
      </c>
      <c r="C170" t="inlineStr">
        <is>
          <t>SHELVES</t>
        </is>
      </c>
      <c r="D170" t="inlineStr">
        <is>
          <t>QT 261 P528c 2008</t>
        </is>
      </c>
      <c r="E170" t="inlineStr">
        <is>
          <t>0                      QT 0261000P  528c        2008</t>
        </is>
      </c>
      <c r="F170" t="inlineStr">
        <is>
          <t>Concepts of athletic training / Ronald P. Pfeiffer, Brent C. Mangus.</t>
        </is>
      </c>
      <c r="H170" t="inlineStr">
        <is>
          <t>No</t>
        </is>
      </c>
      <c r="I170" t="inlineStr">
        <is>
          <t>1</t>
        </is>
      </c>
      <c r="J170" t="inlineStr">
        <is>
          <t>No</t>
        </is>
      </c>
      <c r="K170" t="inlineStr">
        <is>
          <t>Yes</t>
        </is>
      </c>
      <c r="L170" t="inlineStr">
        <is>
          <t>0</t>
        </is>
      </c>
      <c r="M170" t="inlineStr">
        <is>
          <t>Pfeiffer, Ronald P.</t>
        </is>
      </c>
      <c r="N170" t="inlineStr">
        <is>
          <t>Sudbury, Mass. : Jones and Bartlett Publishers, c2008.</t>
        </is>
      </c>
      <c r="O170" t="inlineStr">
        <is>
          <t>2008</t>
        </is>
      </c>
      <c r="P170" t="inlineStr">
        <is>
          <t>5th ed.</t>
        </is>
      </c>
      <c r="Q170" t="inlineStr">
        <is>
          <t>eng</t>
        </is>
      </c>
      <c r="R170" t="inlineStr">
        <is>
          <t>mau</t>
        </is>
      </c>
      <c r="T170" t="inlineStr">
        <is>
          <t xml:space="preserve">QT </t>
        </is>
      </c>
      <c r="U170" t="n">
        <v>1</v>
      </c>
      <c r="V170" t="n">
        <v>1</v>
      </c>
      <c r="W170" t="inlineStr">
        <is>
          <t>2009-07-21</t>
        </is>
      </c>
      <c r="X170" t="inlineStr">
        <is>
          <t>2009-07-21</t>
        </is>
      </c>
      <c r="Y170" t="inlineStr">
        <is>
          <t>2008-08-20</t>
        </is>
      </c>
      <c r="Z170" t="inlineStr">
        <is>
          <t>2008-08-20</t>
        </is>
      </c>
      <c r="AA170" t="n">
        <v>192</v>
      </c>
      <c r="AB170" t="n">
        <v>154</v>
      </c>
      <c r="AC170" t="n">
        <v>1285</v>
      </c>
      <c r="AD170" t="n">
        <v>2</v>
      </c>
      <c r="AE170" t="n">
        <v>10</v>
      </c>
      <c r="AF170" t="n">
        <v>8</v>
      </c>
      <c r="AG170" t="n">
        <v>35</v>
      </c>
      <c r="AH170" t="n">
        <v>3</v>
      </c>
      <c r="AI170" t="n">
        <v>19</v>
      </c>
      <c r="AJ170" t="n">
        <v>2</v>
      </c>
      <c r="AK170" t="n">
        <v>7</v>
      </c>
      <c r="AL170" t="n">
        <v>4</v>
      </c>
      <c r="AM170" t="n">
        <v>11</v>
      </c>
      <c r="AN170" t="n">
        <v>1</v>
      </c>
      <c r="AO170" t="n">
        <v>7</v>
      </c>
      <c r="AP170" t="n">
        <v>0</v>
      </c>
      <c r="AQ170" t="n">
        <v>0</v>
      </c>
      <c r="AR170" t="inlineStr">
        <is>
          <t>No</t>
        </is>
      </c>
      <c r="AS170" t="inlineStr">
        <is>
          <t>No</t>
        </is>
      </c>
      <c r="AU170">
        <f>HYPERLINK("https://creighton-primo.hosted.exlibrisgroup.com/primo-explore/search?tab=default_tab&amp;search_scope=EVERYTHING&amp;vid=01CRU&amp;lang=en_US&amp;offset=0&amp;query=any,contains,991000911139702656","Catalog Record")</f>
        <v/>
      </c>
      <c r="AV170">
        <f>HYPERLINK("http://www.worldcat.org/oclc/86109933","WorldCat Record")</f>
        <v/>
      </c>
      <c r="AW170" t="inlineStr">
        <is>
          <t>12507872:eng</t>
        </is>
      </c>
      <c r="AX170" t="inlineStr">
        <is>
          <t>86109933</t>
        </is>
      </c>
      <c r="AY170" t="inlineStr">
        <is>
          <t>991000911139702656</t>
        </is>
      </c>
      <c r="AZ170" t="inlineStr">
        <is>
          <t>991000911139702656</t>
        </is>
      </c>
      <c r="BA170" t="inlineStr">
        <is>
          <t>2269111960002656</t>
        </is>
      </c>
      <c r="BB170" t="inlineStr">
        <is>
          <t>BOOK</t>
        </is>
      </c>
      <c r="BD170" t="inlineStr">
        <is>
          <t>9780763749491</t>
        </is>
      </c>
      <c r="BE170" t="inlineStr">
        <is>
          <t>30001005302791</t>
        </is>
      </c>
      <c r="BF170" t="inlineStr">
        <is>
          <t>893368890</t>
        </is>
      </c>
    </row>
    <row r="171">
      <c r="B171" t="inlineStr">
        <is>
          <t>CUHSL</t>
        </is>
      </c>
      <c r="C171" t="inlineStr">
        <is>
          <t>SHELVES</t>
        </is>
      </c>
      <c r="D171" t="inlineStr">
        <is>
          <t>QT261 P578 2004</t>
        </is>
      </c>
      <c r="E171" t="inlineStr">
        <is>
          <t>0                      QT 0261000P  578         2004</t>
        </is>
      </c>
      <c r="F171" t="inlineStr">
        <is>
          <t>Physical rehabilitation of the injured athlete / [edited by] James R. Andrews, Gary L. Harrelson, Kevin E. Wilk.</t>
        </is>
      </c>
      <c r="H171" t="inlineStr">
        <is>
          <t>No</t>
        </is>
      </c>
      <c r="I171" t="inlineStr">
        <is>
          <t>1</t>
        </is>
      </c>
      <c r="J171" t="inlineStr">
        <is>
          <t>No</t>
        </is>
      </c>
      <c r="K171" t="inlineStr">
        <is>
          <t>Yes</t>
        </is>
      </c>
      <c r="L171" t="inlineStr">
        <is>
          <t>1</t>
        </is>
      </c>
      <c r="N171" t="inlineStr">
        <is>
          <t>Philadelphia, PA : Saunders, c2004.</t>
        </is>
      </c>
      <c r="O171" t="inlineStr">
        <is>
          <t>2004</t>
        </is>
      </c>
      <c r="P171" t="inlineStr">
        <is>
          <t>3rd ed.</t>
        </is>
      </c>
      <c r="Q171" t="inlineStr">
        <is>
          <t>eng</t>
        </is>
      </c>
      <c r="R171" t="inlineStr">
        <is>
          <t>pau</t>
        </is>
      </c>
      <c r="T171" t="inlineStr">
        <is>
          <t xml:space="preserve">QT </t>
        </is>
      </c>
      <c r="U171" t="n">
        <v>2</v>
      </c>
      <c r="V171" t="n">
        <v>2</v>
      </c>
      <c r="W171" t="inlineStr">
        <is>
          <t>2008-11-12</t>
        </is>
      </c>
      <c r="X171" t="inlineStr">
        <is>
          <t>2008-11-12</t>
        </is>
      </c>
      <c r="Y171" t="inlineStr">
        <is>
          <t>2004-10-25</t>
        </is>
      </c>
      <c r="Z171" t="inlineStr">
        <is>
          <t>2004-10-25</t>
        </is>
      </c>
      <c r="AA171" t="n">
        <v>371</v>
      </c>
      <c r="AB171" t="n">
        <v>270</v>
      </c>
      <c r="AC171" t="n">
        <v>780</v>
      </c>
      <c r="AD171" t="n">
        <v>2</v>
      </c>
      <c r="AE171" t="n">
        <v>9</v>
      </c>
      <c r="AF171" t="n">
        <v>7</v>
      </c>
      <c r="AG171" t="n">
        <v>32</v>
      </c>
      <c r="AH171" t="n">
        <v>3</v>
      </c>
      <c r="AI171" t="n">
        <v>15</v>
      </c>
      <c r="AJ171" t="n">
        <v>2</v>
      </c>
      <c r="AK171" t="n">
        <v>6</v>
      </c>
      <c r="AL171" t="n">
        <v>3</v>
      </c>
      <c r="AM171" t="n">
        <v>11</v>
      </c>
      <c r="AN171" t="n">
        <v>1</v>
      </c>
      <c r="AO171" t="n">
        <v>7</v>
      </c>
      <c r="AP171" t="n">
        <v>0</v>
      </c>
      <c r="AQ171" t="n">
        <v>0</v>
      </c>
      <c r="AR171" t="inlineStr">
        <is>
          <t>No</t>
        </is>
      </c>
      <c r="AS171" t="inlineStr">
        <is>
          <t>Yes</t>
        </is>
      </c>
      <c r="AT171">
        <f>HYPERLINK("http://catalog.hathitrust.org/Record/004377850","HathiTrust Record")</f>
        <v/>
      </c>
      <c r="AU171">
        <f>HYPERLINK("https://creighton-primo.hosted.exlibrisgroup.com/primo-explore/search?tab=default_tab&amp;search_scope=EVERYTHING&amp;vid=01CRU&amp;lang=en_US&amp;offset=0&amp;query=any,contains,991000404209702656","Catalog Record")</f>
        <v/>
      </c>
      <c r="AV171">
        <f>HYPERLINK("http://www.worldcat.org/oclc/52301796","WorldCat Record")</f>
        <v/>
      </c>
      <c r="AW171" t="inlineStr">
        <is>
          <t>502628655:eng</t>
        </is>
      </c>
      <c r="AX171" t="inlineStr">
        <is>
          <t>52301796</t>
        </is>
      </c>
      <c r="AY171" t="inlineStr">
        <is>
          <t>991000404209702656</t>
        </is>
      </c>
      <c r="AZ171" t="inlineStr">
        <is>
          <t>991000404209702656</t>
        </is>
      </c>
      <c r="BA171" t="inlineStr">
        <is>
          <t>2264148080002656</t>
        </is>
      </c>
      <c r="BB171" t="inlineStr">
        <is>
          <t>BOOK</t>
        </is>
      </c>
      <c r="BD171" t="inlineStr">
        <is>
          <t>9780721600147</t>
        </is>
      </c>
      <c r="BE171" t="inlineStr">
        <is>
          <t>30001004924090</t>
        </is>
      </c>
      <c r="BF171" t="inlineStr">
        <is>
          <t>893269439</t>
        </is>
      </c>
    </row>
    <row r="172">
      <c r="B172" t="inlineStr">
        <is>
          <t>CUHSL</t>
        </is>
      </c>
      <c r="C172" t="inlineStr">
        <is>
          <t>SHELVES</t>
        </is>
      </c>
      <c r="D172" t="inlineStr">
        <is>
          <t>QT 261 R3445 1998</t>
        </is>
      </c>
      <c r="E172" t="inlineStr">
        <is>
          <t>0                      QT 0261000R  3445        1998</t>
        </is>
      </c>
      <c r="F172" t="inlineStr">
        <is>
          <t>Rehabilitation in sports medicine : a comprehensive guide / [edited by] Paul K. Canavan.</t>
        </is>
      </c>
      <c r="H172" t="inlineStr">
        <is>
          <t>No</t>
        </is>
      </c>
      <c r="I172" t="inlineStr">
        <is>
          <t>1</t>
        </is>
      </c>
      <c r="J172" t="inlineStr">
        <is>
          <t>No</t>
        </is>
      </c>
      <c r="K172" t="inlineStr">
        <is>
          <t>No</t>
        </is>
      </c>
      <c r="L172" t="inlineStr">
        <is>
          <t>0</t>
        </is>
      </c>
      <c r="N172" t="inlineStr">
        <is>
          <t>Stamford, Conn. : Appleton &amp; Lange, c1998.</t>
        </is>
      </c>
      <c r="O172" t="inlineStr">
        <is>
          <t>1998</t>
        </is>
      </c>
      <c r="Q172" t="inlineStr">
        <is>
          <t>eng</t>
        </is>
      </c>
      <c r="R172" t="inlineStr">
        <is>
          <t>ctu</t>
        </is>
      </c>
      <c r="T172" t="inlineStr">
        <is>
          <t xml:space="preserve">QT </t>
        </is>
      </c>
      <c r="U172" t="n">
        <v>14</v>
      </c>
      <c r="V172" t="n">
        <v>14</v>
      </c>
      <c r="W172" t="inlineStr">
        <is>
          <t>2006-02-01</t>
        </is>
      </c>
      <c r="X172" t="inlineStr">
        <is>
          <t>2006-02-01</t>
        </is>
      </c>
      <c r="Y172" t="inlineStr">
        <is>
          <t>2000-02-10</t>
        </is>
      </c>
      <c r="Z172" t="inlineStr">
        <is>
          <t>2000-02-10</t>
        </is>
      </c>
      <c r="AA172" t="n">
        <v>242</v>
      </c>
      <c r="AB172" t="n">
        <v>184</v>
      </c>
      <c r="AC172" t="n">
        <v>186</v>
      </c>
      <c r="AD172" t="n">
        <v>3</v>
      </c>
      <c r="AE172" t="n">
        <v>3</v>
      </c>
      <c r="AF172" t="n">
        <v>8</v>
      </c>
      <c r="AG172" t="n">
        <v>8</v>
      </c>
      <c r="AH172" t="n">
        <v>3</v>
      </c>
      <c r="AI172" t="n">
        <v>3</v>
      </c>
      <c r="AJ172" t="n">
        <v>3</v>
      </c>
      <c r="AK172" t="n">
        <v>3</v>
      </c>
      <c r="AL172" t="n">
        <v>2</v>
      </c>
      <c r="AM172" t="n">
        <v>2</v>
      </c>
      <c r="AN172" t="n">
        <v>2</v>
      </c>
      <c r="AO172" t="n">
        <v>2</v>
      </c>
      <c r="AP172" t="n">
        <v>0</v>
      </c>
      <c r="AQ172" t="n">
        <v>0</v>
      </c>
      <c r="AR172" t="inlineStr">
        <is>
          <t>No</t>
        </is>
      </c>
      <c r="AS172" t="inlineStr">
        <is>
          <t>Yes</t>
        </is>
      </c>
      <c r="AT172">
        <f>HYPERLINK("http://catalog.hathitrust.org/Record/003244860","HathiTrust Record")</f>
        <v/>
      </c>
      <c r="AU172">
        <f>HYPERLINK("https://creighton-primo.hosted.exlibrisgroup.com/primo-explore/search?tab=default_tab&amp;search_scope=EVERYTHING&amp;vid=01CRU&amp;lang=en_US&amp;offset=0&amp;query=any,contains,991001411659702656","Catalog Record")</f>
        <v/>
      </c>
      <c r="AV172">
        <f>HYPERLINK("http://www.worldcat.org/oclc/36877397","WorldCat Record")</f>
        <v/>
      </c>
      <c r="AW172" t="inlineStr">
        <is>
          <t>632533:eng</t>
        </is>
      </c>
      <c r="AX172" t="inlineStr">
        <is>
          <t>36877397</t>
        </is>
      </c>
      <c r="AY172" t="inlineStr">
        <is>
          <t>991001411659702656</t>
        </is>
      </c>
      <c r="AZ172" t="inlineStr">
        <is>
          <t>991001411659702656</t>
        </is>
      </c>
      <c r="BA172" t="inlineStr">
        <is>
          <t>2256816110002656</t>
        </is>
      </c>
      <c r="BB172" t="inlineStr">
        <is>
          <t>BOOK</t>
        </is>
      </c>
      <c r="BD172" t="inlineStr">
        <is>
          <t>9780838583135</t>
        </is>
      </c>
      <c r="BE172" t="inlineStr">
        <is>
          <t>30001003832146</t>
        </is>
      </c>
      <c r="BF172" t="inlineStr">
        <is>
          <t>893552475</t>
        </is>
      </c>
    </row>
    <row r="173">
      <c r="B173" t="inlineStr">
        <is>
          <t>CUHSL</t>
        </is>
      </c>
      <c r="C173" t="inlineStr">
        <is>
          <t>SHELVES</t>
        </is>
      </c>
      <c r="D173" t="inlineStr">
        <is>
          <t>QT 261 R345 1999</t>
        </is>
      </c>
      <c r="E173" t="inlineStr">
        <is>
          <t>0                      QT 0261000R  345         1999</t>
        </is>
      </c>
      <c r="F173" t="inlineStr">
        <is>
          <t>Rehabilitation techniques in sports medicine / [edited by] William E. Prentice.</t>
        </is>
      </c>
      <c r="H173" t="inlineStr">
        <is>
          <t>No</t>
        </is>
      </c>
      <c r="I173" t="inlineStr">
        <is>
          <t>1</t>
        </is>
      </c>
      <c r="J173" t="inlineStr">
        <is>
          <t>No</t>
        </is>
      </c>
      <c r="K173" t="inlineStr">
        <is>
          <t>Yes</t>
        </is>
      </c>
      <c r="L173" t="inlineStr">
        <is>
          <t>0</t>
        </is>
      </c>
      <c r="N173" t="inlineStr">
        <is>
          <t>Boston, Mass. : WCB/McGraw-Hill, c1999.</t>
        </is>
      </c>
      <c r="O173" t="inlineStr">
        <is>
          <t>1999</t>
        </is>
      </c>
      <c r="P173" t="inlineStr">
        <is>
          <t>3rd ed.</t>
        </is>
      </c>
      <c r="Q173" t="inlineStr">
        <is>
          <t>eng</t>
        </is>
      </c>
      <c r="R173" t="inlineStr">
        <is>
          <t>mau</t>
        </is>
      </c>
      <c r="T173" t="inlineStr">
        <is>
          <t xml:space="preserve">QT </t>
        </is>
      </c>
      <c r="U173" t="n">
        <v>10</v>
      </c>
      <c r="V173" t="n">
        <v>10</v>
      </c>
      <c r="W173" t="inlineStr">
        <is>
          <t>2004-10-27</t>
        </is>
      </c>
      <c r="X173" t="inlineStr">
        <is>
          <t>2004-10-27</t>
        </is>
      </c>
      <c r="Y173" t="inlineStr">
        <is>
          <t>1999-09-03</t>
        </is>
      </c>
      <c r="Z173" t="inlineStr">
        <is>
          <t>1999-09-03</t>
        </is>
      </c>
      <c r="AA173" t="n">
        <v>295</v>
      </c>
      <c r="AB173" t="n">
        <v>223</v>
      </c>
      <c r="AC173" t="n">
        <v>589</v>
      </c>
      <c r="AD173" t="n">
        <v>4</v>
      </c>
      <c r="AE173" t="n">
        <v>7</v>
      </c>
      <c r="AF173" t="n">
        <v>11</v>
      </c>
      <c r="AG173" t="n">
        <v>21</v>
      </c>
      <c r="AH173" t="n">
        <v>4</v>
      </c>
      <c r="AI173" t="n">
        <v>12</v>
      </c>
      <c r="AJ173" t="n">
        <v>2</v>
      </c>
      <c r="AK173" t="n">
        <v>3</v>
      </c>
      <c r="AL173" t="n">
        <v>6</v>
      </c>
      <c r="AM173" t="n">
        <v>8</v>
      </c>
      <c r="AN173" t="n">
        <v>3</v>
      </c>
      <c r="AO173" t="n">
        <v>5</v>
      </c>
      <c r="AP173" t="n">
        <v>0</v>
      </c>
      <c r="AQ173" t="n">
        <v>0</v>
      </c>
      <c r="AR173" t="inlineStr">
        <is>
          <t>No</t>
        </is>
      </c>
      <c r="AS173" t="inlineStr">
        <is>
          <t>Yes</t>
        </is>
      </c>
      <c r="AT173">
        <f>HYPERLINK("http://catalog.hathitrust.org/Record/004239944","HathiTrust Record")</f>
        <v/>
      </c>
      <c r="AU173">
        <f>HYPERLINK("https://creighton-primo.hosted.exlibrisgroup.com/primo-explore/search?tab=default_tab&amp;search_scope=EVERYTHING&amp;vid=01CRU&amp;lang=en_US&amp;offset=0&amp;query=any,contains,991000797349702656","Catalog Record")</f>
        <v/>
      </c>
      <c r="AV173">
        <f>HYPERLINK("http://www.worldcat.org/oclc/38603040","WorldCat Record")</f>
        <v/>
      </c>
      <c r="AW173" t="inlineStr">
        <is>
          <t>55279860:eng</t>
        </is>
      </c>
      <c r="AX173" t="inlineStr">
        <is>
          <t>38603040</t>
        </is>
      </c>
      <c r="AY173" t="inlineStr">
        <is>
          <t>991000797349702656</t>
        </is>
      </c>
      <c r="AZ173" t="inlineStr">
        <is>
          <t>991000797349702656</t>
        </is>
      </c>
      <c r="BA173" t="inlineStr">
        <is>
          <t>2270310600002656</t>
        </is>
      </c>
      <c r="BB173" t="inlineStr">
        <is>
          <t>BOOK</t>
        </is>
      </c>
      <c r="BD173" t="inlineStr">
        <is>
          <t>9780072894707</t>
        </is>
      </c>
      <c r="BE173" t="inlineStr">
        <is>
          <t>30001004080026</t>
        </is>
      </c>
      <c r="BF173" t="inlineStr">
        <is>
          <t>893373742</t>
        </is>
      </c>
    </row>
    <row r="174">
      <c r="B174" t="inlineStr">
        <is>
          <t>CUHSL</t>
        </is>
      </c>
      <c r="C174" t="inlineStr">
        <is>
          <t>SHELVES</t>
        </is>
      </c>
      <c r="D174" t="inlineStr">
        <is>
          <t>QT 261 S763 1995</t>
        </is>
      </c>
      <c r="E174" t="inlineStr">
        <is>
          <t>0                      QT 0261000S  763         1995</t>
        </is>
      </c>
      <c r="F174" t="inlineStr">
        <is>
          <t>Physical therapy for sports / [edited by] Werner Kuprian, with the collaboration of Doris Eitner, Lutz Meissner, Helmut Ork ; translated by Todd Konjte and Lynn Braunsdorf.</t>
        </is>
      </c>
      <c r="H174" t="inlineStr">
        <is>
          <t>No</t>
        </is>
      </c>
      <c r="I174" t="inlineStr">
        <is>
          <t>1</t>
        </is>
      </c>
      <c r="J174" t="inlineStr">
        <is>
          <t>No</t>
        </is>
      </c>
      <c r="K174" t="inlineStr">
        <is>
          <t>Yes</t>
        </is>
      </c>
      <c r="L174" t="inlineStr">
        <is>
          <t>0</t>
        </is>
      </c>
      <c r="M174" t="inlineStr">
        <is>
          <t>Sport-Physiotherapie. English.</t>
        </is>
      </c>
      <c r="N174" t="inlineStr">
        <is>
          <t>Philadelphia : W.B. Saunders, c1995.</t>
        </is>
      </c>
      <c r="O174" t="inlineStr">
        <is>
          <t>1995</t>
        </is>
      </c>
      <c r="P174" t="inlineStr">
        <is>
          <t>2nd ed.</t>
        </is>
      </c>
      <c r="Q174" t="inlineStr">
        <is>
          <t>eng</t>
        </is>
      </c>
      <c r="R174" t="inlineStr">
        <is>
          <t>pau</t>
        </is>
      </c>
      <c r="T174" t="inlineStr">
        <is>
          <t xml:space="preserve">QT </t>
        </is>
      </c>
      <c r="U174" t="n">
        <v>16</v>
      </c>
      <c r="V174" t="n">
        <v>16</v>
      </c>
      <c r="W174" t="inlineStr">
        <is>
          <t>1996-11-15</t>
        </is>
      </c>
      <c r="X174" t="inlineStr">
        <is>
          <t>1996-11-15</t>
        </is>
      </c>
      <c r="Y174" t="inlineStr">
        <is>
          <t>1995-06-22</t>
        </is>
      </c>
      <c r="Z174" t="inlineStr">
        <is>
          <t>1995-06-22</t>
        </is>
      </c>
      <c r="AA174" t="n">
        <v>261</v>
      </c>
      <c r="AB174" t="n">
        <v>201</v>
      </c>
      <c r="AC174" t="n">
        <v>390</v>
      </c>
      <c r="AD174" t="n">
        <v>3</v>
      </c>
      <c r="AE174" t="n">
        <v>6</v>
      </c>
      <c r="AF174" t="n">
        <v>6</v>
      </c>
      <c r="AG174" t="n">
        <v>10</v>
      </c>
      <c r="AH174" t="n">
        <v>3</v>
      </c>
      <c r="AI174" t="n">
        <v>4</v>
      </c>
      <c r="AJ174" t="n">
        <v>0</v>
      </c>
      <c r="AK174" t="n">
        <v>1</v>
      </c>
      <c r="AL174" t="n">
        <v>1</v>
      </c>
      <c r="AM174" t="n">
        <v>1</v>
      </c>
      <c r="AN174" t="n">
        <v>2</v>
      </c>
      <c r="AO174" t="n">
        <v>4</v>
      </c>
      <c r="AP174" t="n">
        <v>0</v>
      </c>
      <c r="AQ174" t="n">
        <v>0</v>
      </c>
      <c r="AR174" t="inlineStr">
        <is>
          <t>No</t>
        </is>
      </c>
      <c r="AS174" t="inlineStr">
        <is>
          <t>No</t>
        </is>
      </c>
      <c r="AU174">
        <f>HYPERLINK("https://creighton-primo.hosted.exlibrisgroup.com/primo-explore/search?tab=default_tab&amp;search_scope=EVERYTHING&amp;vid=01CRU&amp;lang=en_US&amp;offset=0&amp;query=any,contains,991001401549702656","Catalog Record")</f>
        <v/>
      </c>
      <c r="AV174">
        <f>HYPERLINK("http://www.worldcat.org/oclc/29954970","WorldCat Record")</f>
        <v/>
      </c>
      <c r="AW174" t="inlineStr">
        <is>
          <t>4020096258:eng</t>
        </is>
      </c>
      <c r="AX174" t="inlineStr">
        <is>
          <t>29954970</t>
        </is>
      </c>
      <c r="AY174" t="inlineStr">
        <is>
          <t>991001401549702656</t>
        </is>
      </c>
      <c r="AZ174" t="inlineStr">
        <is>
          <t>991001401549702656</t>
        </is>
      </c>
      <c r="BA174" t="inlineStr">
        <is>
          <t>2262037660002656</t>
        </is>
      </c>
      <c r="BB174" t="inlineStr">
        <is>
          <t>BOOK</t>
        </is>
      </c>
      <c r="BD174" t="inlineStr">
        <is>
          <t>9780721637587</t>
        </is>
      </c>
      <c r="BE174" t="inlineStr">
        <is>
          <t>30001003148428</t>
        </is>
      </c>
      <c r="BF174" t="inlineStr">
        <is>
          <t>893287393</t>
        </is>
      </c>
    </row>
    <row r="175">
      <c r="B175" t="inlineStr">
        <is>
          <t>CUHSL</t>
        </is>
      </c>
      <c r="C175" t="inlineStr">
        <is>
          <t>SHELVES</t>
        </is>
      </c>
      <c r="D175" t="inlineStr">
        <is>
          <t>QT261 S7655 2005</t>
        </is>
      </c>
      <c r="E175" t="inlineStr">
        <is>
          <t>0                      QT 0261000S  7655        2005</t>
        </is>
      </c>
      <c r="F175" t="inlineStr">
        <is>
          <t>Sports medicine : a comprehensive approach / [edited by] Giles R. Scuderi, Peter D. McCann.</t>
        </is>
      </c>
      <c r="H175" t="inlineStr">
        <is>
          <t>No</t>
        </is>
      </c>
      <c r="I175" t="inlineStr">
        <is>
          <t>1</t>
        </is>
      </c>
      <c r="J175" t="inlineStr">
        <is>
          <t>No</t>
        </is>
      </c>
      <c r="K175" t="inlineStr">
        <is>
          <t>No</t>
        </is>
      </c>
      <c r="L175" t="inlineStr">
        <is>
          <t>0</t>
        </is>
      </c>
      <c r="N175" t="inlineStr">
        <is>
          <t>Philadelphia : Mosby-Elsevier, c2005.</t>
        </is>
      </c>
      <c r="O175" t="inlineStr">
        <is>
          <t>2005</t>
        </is>
      </c>
      <c r="P175" t="inlineStr">
        <is>
          <t>2nd ed.</t>
        </is>
      </c>
      <c r="Q175" t="inlineStr">
        <is>
          <t>eng</t>
        </is>
      </c>
      <c r="R175" t="inlineStr">
        <is>
          <t>pau</t>
        </is>
      </c>
      <c r="T175" t="inlineStr">
        <is>
          <t xml:space="preserve">QT </t>
        </is>
      </c>
      <c r="U175" t="n">
        <v>2</v>
      </c>
      <c r="V175" t="n">
        <v>2</v>
      </c>
      <c r="W175" t="inlineStr">
        <is>
          <t>2006-01-30</t>
        </is>
      </c>
      <c r="X175" t="inlineStr">
        <is>
          <t>2006-01-30</t>
        </is>
      </c>
      <c r="Y175" t="inlineStr">
        <is>
          <t>2006-01-19</t>
        </is>
      </c>
      <c r="Z175" t="inlineStr">
        <is>
          <t>2006-01-19</t>
        </is>
      </c>
      <c r="AA175" t="n">
        <v>216</v>
      </c>
      <c r="AB175" t="n">
        <v>151</v>
      </c>
      <c r="AC175" t="n">
        <v>174</v>
      </c>
      <c r="AD175" t="n">
        <v>2</v>
      </c>
      <c r="AE175" t="n">
        <v>2</v>
      </c>
      <c r="AF175" t="n">
        <v>6</v>
      </c>
      <c r="AG175" t="n">
        <v>8</v>
      </c>
      <c r="AH175" t="n">
        <v>2</v>
      </c>
      <c r="AI175" t="n">
        <v>2</v>
      </c>
      <c r="AJ175" t="n">
        <v>2</v>
      </c>
      <c r="AK175" t="n">
        <v>3</v>
      </c>
      <c r="AL175" t="n">
        <v>2</v>
      </c>
      <c r="AM175" t="n">
        <v>3</v>
      </c>
      <c r="AN175" t="n">
        <v>1</v>
      </c>
      <c r="AO175" t="n">
        <v>1</v>
      </c>
      <c r="AP175" t="n">
        <v>0</v>
      </c>
      <c r="AQ175" t="n">
        <v>0</v>
      </c>
      <c r="AR175" t="inlineStr">
        <is>
          <t>No</t>
        </is>
      </c>
      <c r="AS175" t="inlineStr">
        <is>
          <t>Yes</t>
        </is>
      </c>
      <c r="AT175">
        <f>HYPERLINK("http://catalog.hathitrust.org/Record/004766430","HathiTrust Record")</f>
        <v/>
      </c>
      <c r="AU175">
        <f>HYPERLINK("https://creighton-primo.hosted.exlibrisgroup.com/primo-explore/search?tab=default_tab&amp;search_scope=EVERYTHING&amp;vid=01CRU&amp;lang=en_US&amp;offset=0&amp;query=any,contains,991000455929702656","Catalog Record")</f>
        <v/>
      </c>
      <c r="AV175">
        <f>HYPERLINK("http://www.worldcat.org/oclc/54914260","WorldCat Record")</f>
        <v/>
      </c>
      <c r="AW175" t="inlineStr">
        <is>
          <t>1010539120:eng</t>
        </is>
      </c>
      <c r="AX175" t="inlineStr">
        <is>
          <t>54914260</t>
        </is>
      </c>
      <c r="AY175" t="inlineStr">
        <is>
          <t>991000455929702656</t>
        </is>
      </c>
      <c r="AZ175" t="inlineStr">
        <is>
          <t>991000455929702656</t>
        </is>
      </c>
      <c r="BA175" t="inlineStr">
        <is>
          <t>2271744250002656</t>
        </is>
      </c>
      <c r="BB175" t="inlineStr">
        <is>
          <t>BOOK</t>
        </is>
      </c>
      <c r="BD175" t="inlineStr">
        <is>
          <t>9780323023450</t>
        </is>
      </c>
      <c r="BE175" t="inlineStr">
        <is>
          <t>30001004910750</t>
        </is>
      </c>
      <c r="BF175" t="inlineStr">
        <is>
          <t>893447354</t>
        </is>
      </c>
    </row>
    <row r="176">
      <c r="B176" t="inlineStr">
        <is>
          <t>CUHSL</t>
        </is>
      </c>
      <c r="C176" t="inlineStr">
        <is>
          <t>SHELVES</t>
        </is>
      </c>
      <c r="D176" t="inlineStr">
        <is>
          <t>QT261 S768 2007</t>
        </is>
      </c>
      <c r="E176" t="inlineStr">
        <is>
          <t>0                      QT 0261000S  768         2007</t>
        </is>
      </c>
      <c r="F176" t="inlineStr">
        <is>
          <t>Sports-specific rehabilitation / [edited by] Robert Donatelli.</t>
        </is>
      </c>
      <c r="H176" t="inlineStr">
        <is>
          <t>No</t>
        </is>
      </c>
      <c r="I176" t="inlineStr">
        <is>
          <t>1</t>
        </is>
      </c>
      <c r="J176" t="inlineStr">
        <is>
          <t>No</t>
        </is>
      </c>
      <c r="K176" t="inlineStr">
        <is>
          <t>No</t>
        </is>
      </c>
      <c r="L176" t="inlineStr">
        <is>
          <t>0</t>
        </is>
      </c>
      <c r="N176" t="inlineStr">
        <is>
          <t>St. Louis, Mo. : Churchill Livingstone/Elsevier, c2007.</t>
        </is>
      </c>
      <c r="O176" t="inlineStr">
        <is>
          <t>2007</t>
        </is>
      </c>
      <c r="Q176" t="inlineStr">
        <is>
          <t>eng</t>
        </is>
      </c>
      <c r="R176" t="inlineStr">
        <is>
          <t>mou</t>
        </is>
      </c>
      <c r="T176" t="inlineStr">
        <is>
          <t xml:space="preserve">QT </t>
        </is>
      </c>
      <c r="U176" t="n">
        <v>5</v>
      </c>
      <c r="V176" t="n">
        <v>5</v>
      </c>
      <c r="W176" t="inlineStr">
        <is>
          <t>2008-05-16</t>
        </is>
      </c>
      <c r="X176" t="inlineStr">
        <is>
          <t>2008-05-16</t>
        </is>
      </c>
      <c r="Y176" t="inlineStr">
        <is>
          <t>2007-12-13</t>
        </is>
      </c>
      <c r="Z176" t="inlineStr">
        <is>
          <t>2007-12-13</t>
        </is>
      </c>
      <c r="AA176" t="n">
        <v>261</v>
      </c>
      <c r="AB176" t="n">
        <v>177</v>
      </c>
      <c r="AC176" t="n">
        <v>232</v>
      </c>
      <c r="AD176" t="n">
        <v>2</v>
      </c>
      <c r="AE176" t="n">
        <v>2</v>
      </c>
      <c r="AF176" t="n">
        <v>8</v>
      </c>
      <c r="AG176" t="n">
        <v>9</v>
      </c>
      <c r="AH176" t="n">
        <v>5</v>
      </c>
      <c r="AI176" t="n">
        <v>5</v>
      </c>
      <c r="AJ176" t="n">
        <v>1</v>
      </c>
      <c r="AK176" t="n">
        <v>2</v>
      </c>
      <c r="AL176" t="n">
        <v>2</v>
      </c>
      <c r="AM176" t="n">
        <v>2</v>
      </c>
      <c r="AN176" t="n">
        <v>1</v>
      </c>
      <c r="AO176" t="n">
        <v>1</v>
      </c>
      <c r="AP176" t="n">
        <v>0</v>
      </c>
      <c r="AQ176" t="n">
        <v>0</v>
      </c>
      <c r="AR176" t="inlineStr">
        <is>
          <t>No</t>
        </is>
      </c>
      <c r="AS176" t="inlineStr">
        <is>
          <t>Yes</t>
        </is>
      </c>
      <c r="AT176">
        <f>HYPERLINK("http://catalog.hathitrust.org/Record/005675330","HathiTrust Record")</f>
        <v/>
      </c>
      <c r="AU176">
        <f>HYPERLINK("https://creighton-primo.hosted.exlibrisgroup.com/primo-explore/search?tab=default_tab&amp;search_scope=EVERYTHING&amp;vid=01CRU&amp;lang=en_US&amp;offset=0&amp;query=any,contains,991000666259702656","Catalog Record")</f>
        <v/>
      </c>
      <c r="AV176">
        <f>HYPERLINK("http://www.worldcat.org/oclc/76805471","WorldCat Record")</f>
        <v/>
      </c>
      <c r="AW176" t="inlineStr">
        <is>
          <t>1013665133:eng</t>
        </is>
      </c>
      <c r="AX176" t="inlineStr">
        <is>
          <t>76805471</t>
        </is>
      </c>
      <c r="AY176" t="inlineStr">
        <is>
          <t>991000666259702656</t>
        </is>
      </c>
      <c r="AZ176" t="inlineStr">
        <is>
          <t>991000666259702656</t>
        </is>
      </c>
      <c r="BA176" t="inlineStr">
        <is>
          <t>2272050170002656</t>
        </is>
      </c>
      <c r="BB176" t="inlineStr">
        <is>
          <t>BOOK</t>
        </is>
      </c>
      <c r="BD176" t="inlineStr">
        <is>
          <t>9780443066429</t>
        </is>
      </c>
      <c r="BE176" t="inlineStr">
        <is>
          <t>30001005269727</t>
        </is>
      </c>
      <c r="BF176" t="inlineStr">
        <is>
          <t>893726414</t>
        </is>
      </c>
    </row>
    <row r="177">
      <c r="B177" t="inlineStr">
        <is>
          <t>CUHSL</t>
        </is>
      </c>
      <c r="C177" t="inlineStr">
        <is>
          <t>SHELVES</t>
        </is>
      </c>
      <c r="D177" t="inlineStr">
        <is>
          <t>QT261 S795e 2002</t>
        </is>
      </c>
      <c r="E177" t="inlineStr">
        <is>
          <t>0                      QT 0261000S  795e        2002</t>
        </is>
      </c>
      <c r="F177" t="inlineStr">
        <is>
          <t>Evaluation of orthopedic and athletic injuries / Chad Starkey, Jeffrey L. Ryan.</t>
        </is>
      </c>
      <c r="H177" t="inlineStr">
        <is>
          <t>No</t>
        </is>
      </c>
      <c r="I177" t="inlineStr">
        <is>
          <t>1</t>
        </is>
      </c>
      <c r="J177" t="inlineStr">
        <is>
          <t>Yes</t>
        </is>
      </c>
      <c r="K177" t="inlineStr">
        <is>
          <t>No</t>
        </is>
      </c>
      <c r="L177" t="inlineStr">
        <is>
          <t>0</t>
        </is>
      </c>
      <c r="M177" t="inlineStr">
        <is>
          <t>Starkey, Chad, 1959-</t>
        </is>
      </c>
      <c r="N177" t="inlineStr">
        <is>
          <t>Philadelphia, PA : F.A. Davis Co., c2002.</t>
        </is>
      </c>
      <c r="O177" t="inlineStr">
        <is>
          <t>2002</t>
        </is>
      </c>
      <c r="P177" t="inlineStr">
        <is>
          <t>2nd ed.</t>
        </is>
      </c>
      <c r="Q177" t="inlineStr">
        <is>
          <t>eng</t>
        </is>
      </c>
      <c r="R177" t="inlineStr">
        <is>
          <t>pau</t>
        </is>
      </c>
      <c r="T177" t="inlineStr">
        <is>
          <t xml:space="preserve">QT </t>
        </is>
      </c>
      <c r="U177" t="n">
        <v>2</v>
      </c>
      <c r="V177" t="n">
        <v>4</v>
      </c>
      <c r="W177" t="inlineStr">
        <is>
          <t>2004-11-01</t>
        </is>
      </c>
      <c r="X177" t="inlineStr">
        <is>
          <t>2004-11-01</t>
        </is>
      </c>
      <c r="Y177" t="inlineStr">
        <is>
          <t>2002-02-22</t>
        </is>
      </c>
      <c r="Z177" t="inlineStr">
        <is>
          <t>2004-10-16</t>
        </is>
      </c>
      <c r="AA177" t="n">
        <v>249</v>
      </c>
      <c r="AB177" t="n">
        <v>211</v>
      </c>
      <c r="AC177" t="n">
        <v>393</v>
      </c>
      <c r="AD177" t="n">
        <v>3</v>
      </c>
      <c r="AE177" t="n">
        <v>5</v>
      </c>
      <c r="AF177" t="n">
        <v>8</v>
      </c>
      <c r="AG177" t="n">
        <v>16</v>
      </c>
      <c r="AH177" t="n">
        <v>3</v>
      </c>
      <c r="AI177" t="n">
        <v>8</v>
      </c>
      <c r="AJ177" t="n">
        <v>2</v>
      </c>
      <c r="AK177" t="n">
        <v>4</v>
      </c>
      <c r="AL177" t="n">
        <v>4</v>
      </c>
      <c r="AM177" t="n">
        <v>6</v>
      </c>
      <c r="AN177" t="n">
        <v>1</v>
      </c>
      <c r="AO177" t="n">
        <v>3</v>
      </c>
      <c r="AP177" t="n">
        <v>0</v>
      </c>
      <c r="AQ177" t="n">
        <v>0</v>
      </c>
      <c r="AR177" t="inlineStr">
        <is>
          <t>No</t>
        </is>
      </c>
      <c r="AS177" t="inlineStr">
        <is>
          <t>No</t>
        </is>
      </c>
      <c r="AU177">
        <f>HYPERLINK("https://creighton-primo.hosted.exlibrisgroup.com/primo-explore/search?tab=default_tab&amp;search_scope=EVERYTHING&amp;vid=01CRU&amp;lang=en_US&amp;offset=0&amp;query=any,contains,991001712129702656","Catalog Record")</f>
        <v/>
      </c>
      <c r="AV177">
        <f>HYPERLINK("http://www.worldcat.org/oclc/46713179","WorldCat Record")</f>
        <v/>
      </c>
      <c r="AW177" t="inlineStr">
        <is>
          <t>3855911718:eng</t>
        </is>
      </c>
      <c r="AX177" t="inlineStr">
        <is>
          <t>46713179</t>
        </is>
      </c>
      <c r="AY177" t="inlineStr">
        <is>
          <t>991001712129702656</t>
        </is>
      </c>
      <c r="AZ177" t="inlineStr">
        <is>
          <t>991001712129702656</t>
        </is>
      </c>
      <c r="BA177" t="inlineStr">
        <is>
          <t>2255222310002656</t>
        </is>
      </c>
      <c r="BB177" t="inlineStr">
        <is>
          <t>BOOK</t>
        </is>
      </c>
      <c r="BD177" t="inlineStr">
        <is>
          <t>9780803607910</t>
        </is>
      </c>
      <c r="BE177" t="inlineStr">
        <is>
          <t>30001004236834</t>
        </is>
      </c>
      <c r="BF177" t="inlineStr">
        <is>
          <t>893826913</t>
        </is>
      </c>
    </row>
    <row r="178">
      <c r="B178" t="inlineStr">
        <is>
          <t>CUHSL</t>
        </is>
      </c>
      <c r="C178" t="inlineStr">
        <is>
          <t>SHELVES</t>
        </is>
      </c>
      <c r="D178" t="inlineStr">
        <is>
          <t>QT 261 S795t 1999</t>
        </is>
      </c>
      <c r="E178" t="inlineStr">
        <is>
          <t>0                      QT 0261000S  795t        1999</t>
        </is>
      </c>
      <c r="F178" t="inlineStr">
        <is>
          <t>Therapeutic modalities / Chad Starkey.</t>
        </is>
      </c>
      <c r="H178" t="inlineStr">
        <is>
          <t>No</t>
        </is>
      </c>
      <c r="I178" t="inlineStr">
        <is>
          <t>1</t>
        </is>
      </c>
      <c r="J178" t="inlineStr">
        <is>
          <t>No</t>
        </is>
      </c>
      <c r="K178" t="inlineStr">
        <is>
          <t>Yes</t>
        </is>
      </c>
      <c r="L178" t="inlineStr">
        <is>
          <t>0</t>
        </is>
      </c>
      <c r="M178" t="inlineStr">
        <is>
          <t>Starkey, Chad, 1959-</t>
        </is>
      </c>
      <c r="N178" t="inlineStr">
        <is>
          <t>Philadelphia : F.A. Davis, c1999.</t>
        </is>
      </c>
      <c r="O178" t="inlineStr">
        <is>
          <t>1999</t>
        </is>
      </c>
      <c r="P178" t="inlineStr">
        <is>
          <t>2nd ed.</t>
        </is>
      </c>
      <c r="Q178" t="inlineStr">
        <is>
          <t>eng</t>
        </is>
      </c>
      <c r="R178" t="inlineStr">
        <is>
          <t>pau</t>
        </is>
      </c>
      <c r="T178" t="inlineStr">
        <is>
          <t xml:space="preserve">QT </t>
        </is>
      </c>
      <c r="U178" t="n">
        <v>14</v>
      </c>
      <c r="V178" t="n">
        <v>14</v>
      </c>
      <c r="W178" t="inlineStr">
        <is>
          <t>2004-06-25</t>
        </is>
      </c>
      <c r="X178" t="inlineStr">
        <is>
          <t>2004-06-25</t>
        </is>
      </c>
      <c r="Y178" t="inlineStr">
        <is>
          <t>1998-10-09</t>
        </is>
      </c>
      <c r="Z178" t="inlineStr">
        <is>
          <t>1998-10-09</t>
        </is>
      </c>
      <c r="AA178" t="n">
        <v>240</v>
      </c>
      <c r="AB178" t="n">
        <v>212</v>
      </c>
      <c r="AC178" t="n">
        <v>466</v>
      </c>
      <c r="AD178" t="n">
        <v>1</v>
      </c>
      <c r="AE178" t="n">
        <v>5</v>
      </c>
      <c r="AF178" t="n">
        <v>5</v>
      </c>
      <c r="AG178" t="n">
        <v>9</v>
      </c>
      <c r="AH178" t="n">
        <v>3</v>
      </c>
      <c r="AI178" t="n">
        <v>4</v>
      </c>
      <c r="AJ178" t="n">
        <v>3</v>
      </c>
      <c r="AK178" t="n">
        <v>3</v>
      </c>
      <c r="AL178" t="n">
        <v>1</v>
      </c>
      <c r="AM178" t="n">
        <v>1</v>
      </c>
      <c r="AN178" t="n">
        <v>0</v>
      </c>
      <c r="AO178" t="n">
        <v>3</v>
      </c>
      <c r="AP178" t="n">
        <v>0</v>
      </c>
      <c r="AQ178" t="n">
        <v>0</v>
      </c>
      <c r="AR178" t="inlineStr">
        <is>
          <t>No</t>
        </is>
      </c>
      <c r="AS178" t="inlineStr">
        <is>
          <t>Yes</t>
        </is>
      </c>
      <c r="AT178">
        <f>HYPERLINK("http://catalog.hathitrust.org/Record/003271024","HathiTrust Record")</f>
        <v/>
      </c>
      <c r="AU178">
        <f>HYPERLINK("https://creighton-primo.hosted.exlibrisgroup.com/primo-explore/search?tab=default_tab&amp;search_scope=EVERYTHING&amp;vid=01CRU&amp;lang=en_US&amp;offset=0&amp;query=any,contains,991001570489702656","Catalog Record")</f>
        <v/>
      </c>
      <c r="AV178">
        <f>HYPERLINK("http://www.worldcat.org/oclc/38603038","WorldCat Record")</f>
        <v/>
      </c>
      <c r="AW178" t="inlineStr">
        <is>
          <t>782791:eng</t>
        </is>
      </c>
      <c r="AX178" t="inlineStr">
        <is>
          <t>38603038</t>
        </is>
      </c>
      <c r="AY178" t="inlineStr">
        <is>
          <t>991001570489702656</t>
        </is>
      </c>
      <c r="AZ178" t="inlineStr">
        <is>
          <t>991001570489702656</t>
        </is>
      </c>
      <c r="BA178" t="inlineStr">
        <is>
          <t>2270310210002656</t>
        </is>
      </c>
      <c r="BB178" t="inlineStr">
        <is>
          <t>BOOK</t>
        </is>
      </c>
      <c r="BD178" t="inlineStr">
        <is>
          <t>9780803603547</t>
        </is>
      </c>
      <c r="BE178" t="inlineStr">
        <is>
          <t>30001004091643</t>
        </is>
      </c>
      <c r="BF178" t="inlineStr">
        <is>
          <t>893552648</t>
        </is>
      </c>
    </row>
    <row r="179">
      <c r="B179" t="inlineStr">
        <is>
          <t>CUHSL</t>
        </is>
      </c>
      <c r="C179" t="inlineStr">
        <is>
          <t>SHELVES</t>
        </is>
      </c>
      <c r="D179" t="inlineStr">
        <is>
          <t>QT 261 T398 2003</t>
        </is>
      </c>
      <c r="E179" t="inlineStr">
        <is>
          <t>0                      QT 0261000T  398         2003</t>
        </is>
      </c>
      <c r="F179" t="inlineStr">
        <is>
          <t>Therapeutic modalities : for sports medicine and athletic training / [edited by] William E. Prentice.</t>
        </is>
      </c>
      <c r="H179" t="inlineStr">
        <is>
          <t>No</t>
        </is>
      </c>
      <c r="I179" t="inlineStr">
        <is>
          <t>1</t>
        </is>
      </c>
      <c r="J179" t="inlineStr">
        <is>
          <t>No</t>
        </is>
      </c>
      <c r="K179" t="inlineStr">
        <is>
          <t>Yes</t>
        </is>
      </c>
      <c r="L179" t="inlineStr">
        <is>
          <t>0</t>
        </is>
      </c>
      <c r="N179" t="inlineStr">
        <is>
          <t>Boston : McGraw-Hill, c2003.</t>
        </is>
      </c>
      <c r="O179" t="inlineStr">
        <is>
          <t>2003</t>
        </is>
      </c>
      <c r="P179" t="inlineStr">
        <is>
          <t>5th ed.</t>
        </is>
      </c>
      <c r="Q179" t="inlineStr">
        <is>
          <t>eng</t>
        </is>
      </c>
      <c r="R179" t="inlineStr">
        <is>
          <t>mau</t>
        </is>
      </c>
      <c r="T179" t="inlineStr">
        <is>
          <t xml:space="preserve">QT </t>
        </is>
      </c>
      <c r="U179" t="n">
        <v>2</v>
      </c>
      <c r="V179" t="n">
        <v>2</v>
      </c>
      <c r="W179" t="inlineStr">
        <is>
          <t>2008-09-02</t>
        </is>
      </c>
      <c r="X179" t="inlineStr">
        <is>
          <t>2008-09-02</t>
        </is>
      </c>
      <c r="Y179" t="inlineStr">
        <is>
          <t>2004-09-08</t>
        </is>
      </c>
      <c r="Z179" t="inlineStr">
        <is>
          <t>2004-09-08</t>
        </is>
      </c>
      <c r="AA179" t="n">
        <v>145</v>
      </c>
      <c r="AB179" t="n">
        <v>124</v>
      </c>
      <c r="AC179" t="n">
        <v>687</v>
      </c>
      <c r="AD179" t="n">
        <v>1</v>
      </c>
      <c r="AE179" t="n">
        <v>8</v>
      </c>
      <c r="AF179" t="n">
        <v>5</v>
      </c>
      <c r="AG179" t="n">
        <v>25</v>
      </c>
      <c r="AH179" t="n">
        <v>4</v>
      </c>
      <c r="AI179" t="n">
        <v>12</v>
      </c>
      <c r="AJ179" t="n">
        <v>1</v>
      </c>
      <c r="AK179" t="n">
        <v>5</v>
      </c>
      <c r="AL179" t="n">
        <v>1</v>
      </c>
      <c r="AM179" t="n">
        <v>7</v>
      </c>
      <c r="AN179" t="n">
        <v>0</v>
      </c>
      <c r="AO179" t="n">
        <v>6</v>
      </c>
      <c r="AP179" t="n">
        <v>0</v>
      </c>
      <c r="AQ179" t="n">
        <v>0</v>
      </c>
      <c r="AR179" t="inlineStr">
        <is>
          <t>No</t>
        </is>
      </c>
      <c r="AS179" t="inlineStr">
        <is>
          <t>No</t>
        </is>
      </c>
      <c r="AU179">
        <f>HYPERLINK("https://creighton-primo.hosted.exlibrisgroup.com/primo-explore/search?tab=default_tab&amp;search_scope=EVERYTHING&amp;vid=01CRU&amp;lang=en_US&amp;offset=0&amp;query=any,contains,991000384359702656","Catalog Record")</f>
        <v/>
      </c>
      <c r="AV179">
        <f>HYPERLINK("http://www.worldcat.org/oclc/48957905","WorldCat Record")</f>
        <v/>
      </c>
      <c r="AW179" t="inlineStr">
        <is>
          <t>55221641:eng</t>
        </is>
      </c>
      <c r="AX179" t="inlineStr">
        <is>
          <t>48957905</t>
        </is>
      </c>
      <c r="AY179" t="inlineStr">
        <is>
          <t>991000384359702656</t>
        </is>
      </c>
      <c r="AZ179" t="inlineStr">
        <is>
          <t>991000384359702656</t>
        </is>
      </c>
      <c r="BA179" t="inlineStr">
        <is>
          <t>2269752920002656</t>
        </is>
      </c>
      <c r="BB179" t="inlineStr">
        <is>
          <t>BOOK</t>
        </is>
      </c>
      <c r="BD179" t="inlineStr">
        <is>
          <t>9780072462111</t>
        </is>
      </c>
      <c r="BE179" t="inlineStr">
        <is>
          <t>30001004507184</t>
        </is>
      </c>
      <c r="BF179" t="inlineStr">
        <is>
          <t>893123063</t>
        </is>
      </c>
    </row>
    <row r="180">
      <c r="B180" t="inlineStr">
        <is>
          <t>CUHSL</t>
        </is>
      </c>
      <c r="C180" t="inlineStr">
        <is>
          <t>SHELVES</t>
        </is>
      </c>
      <c r="D180" t="inlineStr">
        <is>
          <t>QT 261 T3983L 2003</t>
        </is>
      </c>
      <c r="E180" t="inlineStr">
        <is>
          <t>0                      QT 0261000T  3983L       2003</t>
        </is>
      </c>
      <c r="F180" t="inlineStr">
        <is>
          <t>Laboratory manual to accompany Therapeutic modalities in sports medicine, Fifth edition / William E. Prentice ; prepared by William S. Quillen, Frank B. Underwood.</t>
        </is>
      </c>
      <c r="H180" t="inlineStr">
        <is>
          <t>No</t>
        </is>
      </c>
      <c r="I180" t="inlineStr">
        <is>
          <t>1</t>
        </is>
      </c>
      <c r="J180" t="inlineStr">
        <is>
          <t>No</t>
        </is>
      </c>
      <c r="K180" t="inlineStr">
        <is>
          <t>No</t>
        </is>
      </c>
      <c r="L180" t="inlineStr">
        <is>
          <t>0</t>
        </is>
      </c>
      <c r="M180" t="inlineStr">
        <is>
          <t>Quillen, William S.</t>
        </is>
      </c>
      <c r="N180" t="inlineStr">
        <is>
          <t>Boston : McGraw-Hill, c2003.</t>
        </is>
      </c>
      <c r="O180" t="inlineStr">
        <is>
          <t>2003</t>
        </is>
      </c>
      <c r="Q180" t="inlineStr">
        <is>
          <t>eng</t>
        </is>
      </c>
      <c r="R180" t="inlineStr">
        <is>
          <t>mau</t>
        </is>
      </c>
      <c r="T180" t="inlineStr">
        <is>
          <t xml:space="preserve">QT </t>
        </is>
      </c>
      <c r="U180" t="n">
        <v>0</v>
      </c>
      <c r="V180" t="n">
        <v>0</v>
      </c>
      <c r="W180" t="inlineStr">
        <is>
          <t>2004-09-09</t>
        </is>
      </c>
      <c r="X180" t="inlineStr">
        <is>
          <t>2004-09-09</t>
        </is>
      </c>
      <c r="Y180" t="inlineStr">
        <is>
          <t>2004-09-08</t>
        </is>
      </c>
      <c r="Z180" t="inlineStr">
        <is>
          <t>2004-09-08</t>
        </is>
      </c>
      <c r="AA180" t="n">
        <v>31</v>
      </c>
      <c r="AB180" t="n">
        <v>27</v>
      </c>
      <c r="AC180" t="n">
        <v>27</v>
      </c>
      <c r="AD180" t="n">
        <v>1</v>
      </c>
      <c r="AE180" t="n">
        <v>1</v>
      </c>
      <c r="AF180" t="n">
        <v>1</v>
      </c>
      <c r="AG180" t="n">
        <v>1</v>
      </c>
      <c r="AH180" t="n">
        <v>0</v>
      </c>
      <c r="AI180" t="n">
        <v>0</v>
      </c>
      <c r="AJ180" t="n">
        <v>1</v>
      </c>
      <c r="AK180" t="n">
        <v>1</v>
      </c>
      <c r="AL180" t="n">
        <v>1</v>
      </c>
      <c r="AM180" t="n">
        <v>1</v>
      </c>
      <c r="AN180" t="n">
        <v>0</v>
      </c>
      <c r="AO180" t="n">
        <v>0</v>
      </c>
      <c r="AP180" t="n">
        <v>0</v>
      </c>
      <c r="AQ180" t="n">
        <v>0</v>
      </c>
      <c r="AR180" t="inlineStr">
        <is>
          <t>No</t>
        </is>
      </c>
      <c r="AS180" t="inlineStr">
        <is>
          <t>No</t>
        </is>
      </c>
      <c r="AU180">
        <f>HYPERLINK("https://creighton-primo.hosted.exlibrisgroup.com/primo-explore/search?tab=default_tab&amp;search_scope=EVERYTHING&amp;vid=01CRU&amp;lang=en_US&amp;offset=0&amp;query=any,contains,991000384389702656","Catalog Record")</f>
        <v/>
      </c>
      <c r="AV180">
        <f>HYPERLINK("http://www.worldcat.org/oclc/50997558","WorldCat Record")</f>
        <v/>
      </c>
      <c r="AW180" t="inlineStr">
        <is>
          <t>8303190:eng</t>
        </is>
      </c>
      <c r="AX180" t="inlineStr">
        <is>
          <t>50997558</t>
        </is>
      </c>
      <c r="AY180" t="inlineStr">
        <is>
          <t>991000384389702656</t>
        </is>
      </c>
      <c r="AZ180" t="inlineStr">
        <is>
          <t>991000384389702656</t>
        </is>
      </c>
      <c r="BA180" t="inlineStr">
        <is>
          <t>2269664060002656</t>
        </is>
      </c>
      <c r="BB180" t="inlineStr">
        <is>
          <t>BOOK</t>
        </is>
      </c>
      <c r="BD180" t="inlineStr">
        <is>
          <t>9780072462128</t>
        </is>
      </c>
      <c r="BE180" t="inlineStr">
        <is>
          <t>30001004507192</t>
        </is>
      </c>
      <c r="BF180" t="inlineStr">
        <is>
          <t>893832787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